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250" windowHeight="7965" tabRatio="599"/>
  </bookViews>
  <sheets>
    <sheet name="Summ Rev Req" sheetId="1" r:id="rId1"/>
    <sheet name="Rate Base" sheetId="2" r:id="rId2"/>
    <sheet name="COC" sheetId="8" r:id="rId3"/>
    <sheet name="Gross Rev Conversion Factor" sheetId="7" r:id="rId4"/>
    <sheet name="As Filed Sch J WPs" sheetId="16" r:id="rId5"/>
    <sheet name="Adjusted Sch J WPs " sheetId="17" r:id="rId6"/>
    <sheet name="Sch B-5 - As Filed" sheetId="21" r:id="rId7"/>
    <sheet name="Sch B-5 - Adjust #1" sheetId="23" r:id="rId8"/>
    <sheet name="Sch B-5 - Adjust #2" sheetId="24" r:id="rId9"/>
    <sheet name="Sch B-5 - Adjust #3" sheetId="25" r:id="rId10"/>
    <sheet name="Cap Adds - Slippage" sheetId="26" r:id="rId11"/>
    <sheet name="FTEs - PR and PR Related Exp" sheetId="15" r:id="rId12"/>
    <sheet name="PP - KU Rate Increase" sheetId="20" r:id="rId13"/>
    <sheet name="Rate Case Amort" sheetId="19" r:id="rId14"/>
    <sheet name="TCJA and State EDIT" sheetId="18" r:id="rId15"/>
  </sheets>
  <externalReferences>
    <externalReference r:id="rId16"/>
  </externalReferences>
  <definedNames>
    <definedName name="\\" localSheetId="5" hidden="1">#REF!</definedName>
    <definedName name="\\" localSheetId="12" hidden="1">#REF!</definedName>
    <definedName name="\\" localSheetId="13" hidden="1">#REF!</definedName>
    <definedName name="\\" localSheetId="7" hidden="1">#REF!</definedName>
    <definedName name="\\" localSheetId="8" hidden="1">#REF!</definedName>
    <definedName name="\\" localSheetId="9" hidden="1">#REF!</definedName>
    <definedName name="\\" localSheetId="14" hidden="1">#REF!</definedName>
    <definedName name="\\" hidden="1">#REF!</definedName>
    <definedName name="\\\" localSheetId="5" hidden="1">#REF!</definedName>
    <definedName name="\\\" localSheetId="12" hidden="1">#REF!</definedName>
    <definedName name="\\\" localSheetId="13" hidden="1">#REF!</definedName>
    <definedName name="\\\" localSheetId="7" hidden="1">#REF!</definedName>
    <definedName name="\\\" localSheetId="8" hidden="1">#REF!</definedName>
    <definedName name="\\\" localSheetId="9" hidden="1">#REF!</definedName>
    <definedName name="\\\" localSheetId="14" hidden="1">#REF!</definedName>
    <definedName name="\\\" hidden="1">#REF!</definedName>
    <definedName name="\\\\" localSheetId="5" hidden="1">#REF!</definedName>
    <definedName name="\\\\" localSheetId="10" hidden="1">#REF!</definedName>
    <definedName name="\\\\" localSheetId="12" hidden="1">#REF!</definedName>
    <definedName name="\\\\" localSheetId="13" hidden="1">#REF!</definedName>
    <definedName name="\\\\" localSheetId="7" hidden="1">#REF!</definedName>
    <definedName name="\\\\" localSheetId="8" hidden="1">#REF!</definedName>
    <definedName name="\\\\" localSheetId="9" hidden="1">#REF!</definedName>
    <definedName name="\\\\" localSheetId="14" hidden="1">#REF!</definedName>
    <definedName name="\\\\" hidden="1">#REF!</definedName>
    <definedName name="__123Graph_A" localSheetId="5" hidden="1">#REF!</definedName>
    <definedName name="__123Graph_A" localSheetId="12" hidden="1">#REF!</definedName>
    <definedName name="__123Graph_A" localSheetId="13" hidden="1">#REF!</definedName>
    <definedName name="__123Graph_A" localSheetId="7" hidden="1">#REF!</definedName>
    <definedName name="__123Graph_A" localSheetId="8" hidden="1">#REF!</definedName>
    <definedName name="__123Graph_A" localSheetId="9" hidden="1">#REF!</definedName>
    <definedName name="__123Graph_A" localSheetId="14" hidden="1">#REF!</definedName>
    <definedName name="__123Graph_A" hidden="1">#REF!</definedName>
    <definedName name="__123Graph_B" localSheetId="5" hidden="1">#REF!</definedName>
    <definedName name="__123Graph_B" localSheetId="12" hidden="1">#REF!</definedName>
    <definedName name="__123Graph_B" localSheetId="13" hidden="1">#REF!</definedName>
    <definedName name="__123Graph_B" localSheetId="7" hidden="1">#REF!</definedName>
    <definedName name="__123Graph_B" localSheetId="8" hidden="1">#REF!</definedName>
    <definedName name="__123Graph_B" localSheetId="9" hidden="1">#REF!</definedName>
    <definedName name="__123Graph_B" localSheetId="14" hidden="1">#REF!</definedName>
    <definedName name="__123Graph_B" hidden="1">#REF!</definedName>
    <definedName name="__123Graph_C" localSheetId="5" hidden="1">#REF!</definedName>
    <definedName name="__123Graph_C" localSheetId="10" hidden="1">#REF!</definedName>
    <definedName name="__123Graph_C" localSheetId="12" hidden="1">#REF!</definedName>
    <definedName name="__123Graph_C" localSheetId="13" hidden="1">#REF!</definedName>
    <definedName name="__123Graph_C" localSheetId="7" hidden="1">#REF!</definedName>
    <definedName name="__123Graph_C" localSheetId="8" hidden="1">#REF!</definedName>
    <definedName name="__123Graph_C" localSheetId="9" hidden="1">#REF!</definedName>
    <definedName name="__123Graph_C" localSheetId="14" hidden="1">#REF!</definedName>
    <definedName name="__123Graph_C" hidden="1">#REF!</definedName>
    <definedName name="__123Graph_D" localSheetId="5" hidden="1">#REF!</definedName>
    <definedName name="__123Graph_D" localSheetId="12" hidden="1">#REF!</definedName>
    <definedName name="__123Graph_D" localSheetId="13" hidden="1">#REF!</definedName>
    <definedName name="__123Graph_D" localSheetId="7" hidden="1">#REF!</definedName>
    <definedName name="__123Graph_D" localSheetId="8" hidden="1">#REF!</definedName>
    <definedName name="__123Graph_D" localSheetId="9" hidden="1">#REF!</definedName>
    <definedName name="__123Graph_D" localSheetId="14" hidden="1">#REF!</definedName>
    <definedName name="__123Graph_D" hidden="1">#REF!</definedName>
    <definedName name="__123Graph_E" localSheetId="5" hidden="1">#REF!</definedName>
    <definedName name="__123Graph_E" localSheetId="10" hidden="1">#REF!</definedName>
    <definedName name="__123Graph_E" localSheetId="12" hidden="1">#REF!</definedName>
    <definedName name="__123Graph_E" localSheetId="13" hidden="1">#REF!</definedName>
    <definedName name="__123Graph_E" localSheetId="7" hidden="1">#REF!</definedName>
    <definedName name="__123Graph_E" localSheetId="8" hidden="1">#REF!</definedName>
    <definedName name="__123Graph_E" localSheetId="9" hidden="1">#REF!</definedName>
    <definedName name="__123Graph_E" localSheetId="14" hidden="1">#REF!</definedName>
    <definedName name="__123Graph_E" hidden="1">#REF!</definedName>
    <definedName name="__123Graph_F" localSheetId="5" hidden="1">#REF!</definedName>
    <definedName name="__123Graph_F" localSheetId="12" hidden="1">#REF!</definedName>
    <definedName name="__123Graph_F" localSheetId="13" hidden="1">#REF!</definedName>
    <definedName name="__123Graph_F" localSheetId="7" hidden="1">#REF!</definedName>
    <definedName name="__123Graph_F" localSheetId="8" hidden="1">#REF!</definedName>
    <definedName name="__123Graph_F" localSheetId="9" hidden="1">#REF!</definedName>
    <definedName name="__123Graph_F" localSheetId="14" hidden="1">#REF!</definedName>
    <definedName name="__123Graph_F" hidden="1">#REF!</definedName>
    <definedName name="__123Graph_X" localSheetId="5" hidden="1">#REF!</definedName>
    <definedName name="__123Graph_X" localSheetId="12" hidden="1">#REF!</definedName>
    <definedName name="__123Graph_X" localSheetId="13" hidden="1">#REF!</definedName>
    <definedName name="__123Graph_X" localSheetId="7" hidden="1">#REF!</definedName>
    <definedName name="__123Graph_X" localSheetId="8" hidden="1">#REF!</definedName>
    <definedName name="__123Graph_X" localSheetId="9" hidden="1">#REF!</definedName>
    <definedName name="__123Graph_X" localSheetId="14" hidden="1">#REF!</definedName>
    <definedName name="__123Graph_X" hidden="1">#REF!</definedName>
    <definedName name="_Dist_Bin" localSheetId="5" hidden="1">#REF!</definedName>
    <definedName name="_Dist_Bin" localSheetId="11" hidden="1">#REF!</definedName>
    <definedName name="_Dist_Bin" localSheetId="12" hidden="1">#REF!</definedName>
    <definedName name="_Dist_Bin" localSheetId="13" hidden="1">#REF!</definedName>
    <definedName name="_Dist_Bin" localSheetId="7" hidden="1">#REF!</definedName>
    <definedName name="_Dist_Bin" localSheetId="8" hidden="1">#REF!</definedName>
    <definedName name="_Dist_Bin" localSheetId="9" hidden="1">#REF!</definedName>
    <definedName name="_Dist_Bin" localSheetId="14" hidden="1">#REF!</definedName>
    <definedName name="_Dist_Bin" hidden="1">#REF!</definedName>
    <definedName name="_Dist_Values" localSheetId="5" hidden="1">#REF!</definedName>
    <definedName name="_Dist_Values" localSheetId="11" hidden="1">#REF!</definedName>
    <definedName name="_Dist_Values" localSheetId="12" hidden="1">#REF!</definedName>
    <definedName name="_Dist_Values" localSheetId="13" hidden="1">#REF!</definedName>
    <definedName name="_Dist_Values" localSheetId="7" hidden="1">#REF!</definedName>
    <definedName name="_Dist_Values" localSheetId="8" hidden="1">#REF!</definedName>
    <definedName name="_Dist_Values" localSheetId="9" hidden="1">#REF!</definedName>
    <definedName name="_Dist_Values" localSheetId="14" hidden="1">#REF!</definedName>
    <definedName name="_Dist_Values" hidden="1">#REF!</definedName>
    <definedName name="_Fill" localSheetId="5" hidden="1">#REF!</definedName>
    <definedName name="_Fill" localSheetId="11" hidden="1">#REF!</definedName>
    <definedName name="_Fill" localSheetId="12" hidden="1">#REF!</definedName>
    <definedName name="_Fill" localSheetId="13" hidden="1">#REF!</definedName>
    <definedName name="_Fill" localSheetId="7" hidden="1">#REF!</definedName>
    <definedName name="_Fill" localSheetId="8" hidden="1">#REF!</definedName>
    <definedName name="_Fill" localSheetId="9" hidden="1">#REF!</definedName>
    <definedName name="_Fill" localSheetId="14" hidden="1">#REF!</definedName>
    <definedName name="_Fill" hidden="1">#REF!</definedName>
    <definedName name="_Key1" localSheetId="5" hidden="1">#REF!</definedName>
    <definedName name="_Key1" localSheetId="11" hidden="1">#REF!</definedName>
    <definedName name="_Key1" localSheetId="3" hidden="1">#REF!</definedName>
    <definedName name="_Key1" localSheetId="12" hidden="1">#REF!</definedName>
    <definedName name="_Key1" localSheetId="13" hidden="1">#REF!</definedName>
    <definedName name="_Key1" localSheetId="7" hidden="1">#REF!</definedName>
    <definedName name="_Key1" localSheetId="8" hidden="1">#REF!</definedName>
    <definedName name="_Key1" localSheetId="9" hidden="1">#REF!</definedName>
    <definedName name="_Key1" localSheetId="14" hidden="1">#REF!</definedName>
    <definedName name="_Key1" hidden="1">#REF!</definedName>
    <definedName name="_Order1" localSheetId="10" hidden="1">0</definedName>
    <definedName name="_Order1" hidden="1">255</definedName>
    <definedName name="_Order2" localSheetId="10" hidden="1">0</definedName>
    <definedName name="_Order2" hidden="1">255</definedName>
    <definedName name="_Regression_X" localSheetId="5" hidden="1">#REF!</definedName>
    <definedName name="_Regression_X" localSheetId="11" hidden="1">#REF!</definedName>
    <definedName name="_Regression_X" localSheetId="12" hidden="1">#REF!</definedName>
    <definedName name="_Regression_X" localSheetId="13" hidden="1">#REF!</definedName>
    <definedName name="_Regression_X" localSheetId="7" hidden="1">#REF!</definedName>
    <definedName name="_Regression_X" localSheetId="8" hidden="1">#REF!</definedName>
    <definedName name="_Regression_X" localSheetId="9" hidden="1">#REF!</definedName>
    <definedName name="_Regression_X" localSheetId="14" hidden="1">#REF!</definedName>
    <definedName name="_Regression_X" hidden="1">#REF!</definedName>
    <definedName name="_Sort" localSheetId="5" hidden="1">#REF!</definedName>
    <definedName name="_Sort" localSheetId="11" hidden="1">#REF!</definedName>
    <definedName name="_Sort" localSheetId="3" hidden="1">#REF!</definedName>
    <definedName name="_Sort" localSheetId="12" hidden="1">#REF!</definedName>
    <definedName name="_Sort" localSheetId="13" hidden="1">#REF!</definedName>
    <definedName name="_Sort" localSheetId="7" hidden="1">#REF!</definedName>
    <definedName name="_Sort" localSheetId="8" hidden="1">#REF!</definedName>
    <definedName name="_Sort" localSheetId="9" hidden="1">#REF!</definedName>
    <definedName name="_Sort" localSheetId="14" hidden="1">#REF!</definedName>
    <definedName name="_Sort" hidden="1">#REF!</definedName>
    <definedName name="fadfas" hidden="1">{"Benefits Summary",#N/A,FALSE,"Benefits Info without WC Amount";"Medical and Dental Costs",#N/A,FALSE,"Benefits Info without WC Amount";"Workers' Compensation",#N/A,FALSE,"Benefits Info without WC Amount"}</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43046.5300925926</definedName>
    <definedName name="IQ_QTD" hidden="1">750000</definedName>
    <definedName name="IQ_TODAY" hidden="1">0</definedName>
    <definedName name="IQ_YTDMONTH" hidden="1">130000</definedName>
    <definedName name="Nicknames" hidden="1">[1]Weekly!$A:$A</definedName>
    <definedName name="_xlnm.Print_Area" localSheetId="0">'Summ Rev Req'!$A$1:$N$49</definedName>
    <definedName name="recap" hidden="1">{#N/A,#N/A,TRUE,"Cover";#N/A,#N/A,TRUE,"Revision Log";#N/A,#N/A,TRUE,"Assumptions";#N/A,#N/A,TRUE,"Inputs";#N/A,#N/A,TRUE,"Sensitivity";#N/A,#N/A,TRUE,"Graphs";#N/A,#N/A,TRUE,"Operating Graphs";#N/A,#N/A,TRUE,"Stats";#N/A,#N/A,TRUE,"Summary"}</definedName>
    <definedName name="TP_Footer_Path" hidden="1">"S:\75886\03WELF\WS\2004 contributions\"</definedName>
    <definedName name="TP_Footer_User" hidden="1">"northc"</definedName>
    <definedName name="TP_Footer_Version" hidden="1">"v3.00"</definedName>
    <definedName name="wrn.Benefits." hidden="1">{"Benefits Summary",#N/A,FALSE,"Benefits Info without WC Amount";"Medical and Dental Costs",#N/A,FALSE,"Benefits Info without WC Amount";"Workers' Compensation",#N/A,FALSE,"Benefits Info without WC Amount"}</definedName>
    <definedName name="wrn.Cashflow." hidden="1">{#N/A,#N/A,TRUE,"Cover";#N/A,#N/A,TRUE,"Revision Log";#N/A,#N/A,TRUE,"Assumptions";#N/A,#N/A,TRUE,"Inputs";#N/A,#N/A,TRUE,"Sensitivity";#N/A,#N/A,TRUE,"Graphs";#N/A,#N/A,TRUE,"Operating Graphs";#N/A,#N/A,TRUE,"Stats";#N/A,#N/A,TRUE,"Summary"}</definedName>
    <definedName name="wrn.Operating_Graphs_Stats." hidden="1">{#N/A,#N/A,TRUE,"Operating Graphs";#N/A,#N/A,TRUE,"Stats"}</definedName>
    <definedName name="wrn.Print._.All." hidden="1">{#N/A,#N/A,FALSE,"Summary";#N/A,#N/A,FALSE,"City Gate";#N/A,#N/A,FALSE,"Ind Trans";#N/A,#N/A,FALSE,"Electric Gen"}</definedName>
    <definedName name="wrn.printb1." hidden="1">{#N/A,#N/A,FALSE,"B-1";#N/A,#N/A,FALSE,"B-1(P2)";#N/A,#N/A,FALSE,"B-1(P3)";#N/A,#N/A,FALSE,"B-1(P4)"}</definedName>
    <definedName name="wrn.printb1.4." hidden="1">{"page1",#N/A,FALSE,"B-1_4";"page2",#N/A,FALSE,"B-1_4";"page3",#N/A,FALSE,"B-1_4";"page4",#N/A,FALSE,"B-1_4";"page5",#N/A,FALSE,"B-1_4";"page6",#N/A,FALSE,"B-1_4";"page7",#N/A,FALSE,"B-1_4";"page8",#N/A,FALSE,"B-1_4"}</definedName>
    <definedName name="wrn.Schedule._.J." hidden="1">{"Schedule J-1",#N/A,FALSE,"Schedule J-1";"WP/J-1.1",#N/A,FALSE,"Schedule J-1";"Schedule J-2",#N/A,FALSE,"Schedule J-1";"WP/J-2.1",#N/A,FALSE,"Schedule J-1";"Schedule J-3",#N/A,FALSE,"Schedule J-1";"Schedule J-4",#N/A,FALSE,"Schedule J-1";"Schedule J-5",#N/A,FALSE,"Schedule J-1";"Schedule J-6",#N/A,FALSE,"Schedule J-1"}</definedName>
    <definedName name="wrn.Wkp._.Capital._.Structure."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omEquity." hidden="1">{"Wkp ComEquity",#N/A,FALSE,"Cap Struct WPs"}</definedName>
    <definedName name="wrn.Wkp._.JDITC." hidden="1">{"Wkp JDITC",#N/A,FALSE,"Cap Struct WPs"}</definedName>
    <definedName name="wrn.Wkp._.LTerm._.Debt." hidden="1">{"Wkp LTerm Debt",#N/A,FALSE,"Cap Struct WPs"}</definedName>
    <definedName name="wrn.Wkp._.LTerm._.Debt._.13Mo._.Avg." hidden="1">{"Wkp LTerm Debt 13MoAvg",#N/A,FALSE,"Cap Struct WPs"}</definedName>
    <definedName name="wrn.Wkp._.LTerm._.Debt._.Amort." hidden="1">{"Wkp Lterm Debt Amort",#N/A,FALSE,"Cap Struct WPs"}</definedName>
    <definedName name="wrn.Wkp._.LTerm._.Debt._.Int." hidden="1">{"Wkp LTerm Debt Int",#N/A,FALSE,"Cap Struct WPs"}</definedName>
    <definedName name="wrn.Wkp._.PreStock." hidden="1">{"Wkp PreStock",#N/A,FALSE,"Cap Struct WPs"}</definedName>
    <definedName name="wrn.Wkp._.PreStock._.13MoAvg." hidden="1">{"Wkp PreStock 13MoAvg",#N/A,FALSE,"Cap Struct WPs"}</definedName>
    <definedName name="wrn.Wkp._.PreStock._.Amort." hidden="1">{"Wkp PreStock Amort",#N/A,FALSE,"Cap Struct WPs"}</definedName>
    <definedName name="wrn.Wkp._.PreStock._.Dividend." hidden="1">{"Wkp PreStock Dividend",#N/A,FALSE,"Cap Struct WPs"}</definedName>
    <definedName name="wrn.Wkp._.STerm._.Debt." hidden="1">{"Wkp STerm Debt",#N/A,FALSE,"Cap Struct WPs"}</definedName>
    <definedName name="wrn.Wkp._.Unamort._.Debt._.Exp." hidden="1">{"Wkp Unamort Debt Exp",#N/A,FALSE,"Cap Struct WPs"}</definedName>
    <definedName name="wrn.Wkp._.Unamort._.PreStock._.Exp." hidden="1">{"Wkp Unamort PreStock Exp",#N/A,FALSE,"Cap Struct WPs"}</definedName>
    <definedName name="x" hidden="1">{"Benefits Summary",#N/A,FALSE,"Benefits Info without WC Amount";"Medical and Dental Costs",#N/A,FALSE,"Benefits Info without WC Amount";"Workers' Compensation",#N/A,FALSE,"Benefits Info without WC Amount"}</definedName>
    <definedName name="yikes" hidden="1">{#N/A,#N/A,FALSE,"Summary";#N/A,#N/A,FALSE,"City Gate";#N/A,#N/A,FALSE,"Ind Trans";#N/A,#N/A,FALSE,"Electric Gen"}</definedName>
    <definedName name="yikes1" hidden="1">{"Schedule J-1",#N/A,FALSE,"Schedule J-1";"WP/J-1.1",#N/A,FALSE,"Schedule J-1";"Schedule J-2",#N/A,FALSE,"Schedule J-1";"WP/J-2.1",#N/A,FALSE,"Schedule J-1";"Schedule J-3",#N/A,FALSE,"Schedule J-1";"Schedule J-4",#N/A,FALSE,"Schedule J-1";"Schedule J-5",#N/A,FALSE,"Schedule J-1";"Schedule J-6",#N/A,FALSE,"Schedule J-1"}</definedName>
    <definedName name="Z_0827DD1F_A9BE_4D13_BDC7_18E2F5303A4C_.wvu.PrintArea" localSheetId="7" hidden="1">'Sch B-5 - Adjust #1'!$A$1:$P$631</definedName>
    <definedName name="Z_0827DD1F_A9BE_4D13_BDC7_18E2F5303A4C_.wvu.PrintArea" localSheetId="8" hidden="1">'Sch B-5 - Adjust #2'!$A$1:$P$632</definedName>
    <definedName name="Z_0827DD1F_A9BE_4D13_BDC7_18E2F5303A4C_.wvu.PrintArea" localSheetId="9" hidden="1">'Sch B-5 - Adjust #3'!$A$1:$P$632</definedName>
    <definedName name="Z_0827DD1F_A9BE_4D13_BDC7_18E2F5303A4C_.wvu.PrintArea" localSheetId="6" hidden="1">'Sch B-5 - As Filed'!$A$1:$P$631</definedName>
    <definedName name="Z_17EC1D8B_C312_4928_92BF_E4B8E04733C9_.wvu.PrintArea" localSheetId="7" hidden="1">'Sch B-5 - Adjust #1'!$A$1:$P$631</definedName>
    <definedName name="Z_17EC1D8B_C312_4928_92BF_E4B8E04733C9_.wvu.PrintArea" localSheetId="8" hidden="1">'Sch B-5 - Adjust #2'!$A$1:$P$632</definedName>
    <definedName name="Z_17EC1D8B_C312_4928_92BF_E4B8E04733C9_.wvu.PrintArea" localSheetId="9" hidden="1">'Sch B-5 - Adjust #3'!$A$1:$P$632</definedName>
    <definedName name="Z_17EC1D8B_C312_4928_92BF_E4B8E04733C9_.wvu.PrintArea" localSheetId="6" hidden="1">'Sch B-5 - As Filed'!$A$1:$P$631</definedName>
    <definedName name="Z_17F81FAD_A804_409E_AD77_E4B3A0D493B1_.wvu.PrintArea" localSheetId="7" hidden="1">'Sch B-5 - Adjust #1'!$A$1:$P$631</definedName>
    <definedName name="Z_17F81FAD_A804_409E_AD77_E4B3A0D493B1_.wvu.PrintArea" localSheetId="8" hidden="1">'Sch B-5 - Adjust #2'!$A$1:$P$632</definedName>
    <definedName name="Z_17F81FAD_A804_409E_AD77_E4B3A0D493B1_.wvu.PrintArea" localSheetId="9" hidden="1">'Sch B-5 - Adjust #3'!$A$1:$P$632</definedName>
    <definedName name="Z_17F81FAD_A804_409E_AD77_E4B3A0D493B1_.wvu.PrintArea" localSheetId="6" hidden="1">'Sch B-5 - As Filed'!$A$1:$P$631</definedName>
    <definedName name="Z_23F18827_7997_11D6_8750_00508BD3B3BA_.wvu.Cols" localSheetId="5" hidden="1">#REF!,#REF!</definedName>
    <definedName name="Z_23F18827_7997_11D6_8750_00508BD3B3BA_.wvu.Cols" localSheetId="11" hidden="1">#REF!,#REF!</definedName>
    <definedName name="Z_23F18827_7997_11D6_8750_00508BD3B3BA_.wvu.Cols" localSheetId="12" hidden="1">#REF!,#REF!</definedName>
    <definedName name="Z_23F18827_7997_11D6_8750_00508BD3B3BA_.wvu.Cols" localSheetId="13" hidden="1">#REF!,#REF!</definedName>
    <definedName name="Z_23F18827_7997_11D6_8750_00508BD3B3BA_.wvu.Cols" localSheetId="7" hidden="1">#REF!,#REF!</definedName>
    <definedName name="Z_23F18827_7997_11D6_8750_00508BD3B3BA_.wvu.Cols" localSheetId="8" hidden="1">#REF!,#REF!</definedName>
    <definedName name="Z_23F18827_7997_11D6_8750_00508BD3B3BA_.wvu.Cols" localSheetId="9" hidden="1">#REF!,#REF!</definedName>
    <definedName name="Z_23F18827_7997_11D6_8750_00508BD3B3BA_.wvu.Cols" localSheetId="14" hidden="1">#REF!,#REF!</definedName>
    <definedName name="Z_23F18827_7997_11D6_8750_00508BD3B3BA_.wvu.Cols" hidden="1">#REF!,#REF!</definedName>
    <definedName name="Z_23F18827_7997_11D6_8750_00508BD3B3BA_.wvu.PrintArea" localSheetId="5" hidden="1">#REF!</definedName>
    <definedName name="Z_23F18827_7997_11D6_8750_00508BD3B3BA_.wvu.PrintArea" localSheetId="11" hidden="1">#REF!</definedName>
    <definedName name="Z_23F18827_7997_11D6_8750_00508BD3B3BA_.wvu.PrintArea" localSheetId="12" hidden="1">#REF!</definedName>
    <definedName name="Z_23F18827_7997_11D6_8750_00508BD3B3BA_.wvu.PrintArea" localSheetId="13" hidden="1">#REF!</definedName>
    <definedName name="Z_23F18827_7997_11D6_8750_00508BD3B3BA_.wvu.PrintArea" localSheetId="7" hidden="1">#REF!</definedName>
    <definedName name="Z_23F18827_7997_11D6_8750_00508BD3B3BA_.wvu.PrintArea" localSheetId="8" hidden="1">#REF!</definedName>
    <definedName name="Z_23F18827_7997_11D6_8750_00508BD3B3BA_.wvu.PrintArea" localSheetId="9" hidden="1">#REF!</definedName>
    <definedName name="Z_23F18827_7997_11D6_8750_00508BD3B3BA_.wvu.PrintArea" localSheetId="14" hidden="1">#REF!</definedName>
    <definedName name="Z_23F18827_7997_11D6_8750_00508BD3B3BA_.wvu.PrintArea" hidden="1">#REF!</definedName>
    <definedName name="Z_2B785BFB_7564_44CF_85B0_B660EDED919E_.wvu.PrintArea" localSheetId="7" hidden="1">'Sch B-5 - Adjust #1'!$A$1:$P$631</definedName>
    <definedName name="Z_2B785BFB_7564_44CF_85B0_B660EDED919E_.wvu.PrintArea" localSheetId="8" hidden="1">'Sch B-5 - Adjust #2'!$A$1:$P$632</definedName>
    <definedName name="Z_2B785BFB_7564_44CF_85B0_B660EDED919E_.wvu.PrintArea" localSheetId="9" hidden="1">'Sch B-5 - Adjust #3'!$A$1:$P$632</definedName>
    <definedName name="Z_2B785BFB_7564_44CF_85B0_B660EDED919E_.wvu.PrintArea" localSheetId="6" hidden="1">'Sch B-5 - As Filed'!$A$1:$P$631</definedName>
    <definedName name="Z_30F99172_C4F2_44CA_968C_724910CD8C0D_.wvu.PrintArea" localSheetId="7" hidden="1">'Sch B-5 - Adjust #1'!$A$1:$P$631</definedName>
    <definedName name="Z_30F99172_C4F2_44CA_968C_724910CD8C0D_.wvu.PrintArea" localSheetId="8" hidden="1">'Sch B-5 - Adjust #2'!$A$1:$P$632</definedName>
    <definedName name="Z_30F99172_C4F2_44CA_968C_724910CD8C0D_.wvu.PrintArea" localSheetId="9" hidden="1">'Sch B-5 - Adjust #3'!$A$1:$P$632</definedName>
    <definedName name="Z_30F99172_C4F2_44CA_968C_724910CD8C0D_.wvu.PrintArea" localSheetId="6" hidden="1">'Sch B-5 - As Filed'!$A$1:$P$631</definedName>
    <definedName name="Z_4D71A4B5_3501_4D55_925A_603836C1CD6A_.wvu.PrintArea" localSheetId="7" hidden="1">'Sch B-5 - Adjust #1'!$A$1:$P$631</definedName>
    <definedName name="Z_4D71A4B5_3501_4D55_925A_603836C1CD6A_.wvu.PrintArea" localSheetId="8" hidden="1">'Sch B-5 - Adjust #2'!$A$1:$P$632</definedName>
    <definedName name="Z_4D71A4B5_3501_4D55_925A_603836C1CD6A_.wvu.PrintArea" localSheetId="9" hidden="1">'Sch B-5 - Adjust #3'!$A$1:$P$632</definedName>
    <definedName name="Z_4D71A4B5_3501_4D55_925A_603836C1CD6A_.wvu.PrintArea" localSheetId="6" hidden="1">'Sch B-5 - As Filed'!$A$1:$P$631</definedName>
    <definedName name="Z_4E8676F3_F8E9_4B82_A801_CEC84738F427_.wvu.PrintArea" localSheetId="7" hidden="1">'Sch B-5 - Adjust #1'!$A$1:$P$631</definedName>
    <definedName name="Z_4E8676F3_F8E9_4B82_A801_CEC84738F427_.wvu.PrintArea" localSheetId="8" hidden="1">'Sch B-5 - Adjust #2'!$A$1:$P$632</definedName>
    <definedName name="Z_4E8676F3_F8E9_4B82_A801_CEC84738F427_.wvu.PrintArea" localSheetId="9" hidden="1">'Sch B-5 - Adjust #3'!$A$1:$P$632</definedName>
    <definedName name="Z_4E8676F3_F8E9_4B82_A801_CEC84738F427_.wvu.PrintArea" localSheetId="6" hidden="1">'Sch B-5 - As Filed'!$A$1:$P$631</definedName>
    <definedName name="Z_50E30236_B87B_46B0_8AB7_5CB07C32AD51_.wvu.PrintArea" localSheetId="7" hidden="1">'Sch B-5 - Adjust #1'!$A$1:$P$631</definedName>
    <definedName name="Z_50E30236_B87B_46B0_8AB7_5CB07C32AD51_.wvu.PrintArea" localSheetId="8" hidden="1">'Sch B-5 - Adjust #2'!$A$1:$P$632</definedName>
    <definedName name="Z_50E30236_B87B_46B0_8AB7_5CB07C32AD51_.wvu.PrintArea" localSheetId="9" hidden="1">'Sch B-5 - Adjust #3'!$A$1:$P$632</definedName>
    <definedName name="Z_50E30236_B87B_46B0_8AB7_5CB07C32AD51_.wvu.PrintArea" localSheetId="6" hidden="1">'Sch B-5 - As Filed'!$A$1:$P$631</definedName>
    <definedName name="Z_5446BA9A_8B69_404B_A913_5A53E8937DEF_.wvu.PrintArea" localSheetId="7" hidden="1">'Sch B-5 - Adjust #1'!$A$1:$P$631</definedName>
    <definedName name="Z_5446BA9A_8B69_404B_A913_5A53E8937DEF_.wvu.PrintArea" localSheetId="8" hidden="1">'Sch B-5 - Adjust #2'!$A$1:$P$632</definedName>
    <definedName name="Z_5446BA9A_8B69_404B_A913_5A53E8937DEF_.wvu.PrintArea" localSheetId="9" hidden="1">'Sch B-5 - Adjust #3'!$A$1:$P$632</definedName>
    <definedName name="Z_5446BA9A_8B69_404B_A913_5A53E8937DEF_.wvu.PrintArea" localSheetId="6" hidden="1">'Sch B-5 - As Filed'!$A$1:$P$631</definedName>
    <definedName name="Z_5C6CC12D_4976_49E7_B4BF_0BC5FC5930C4_.wvu.PrintArea" localSheetId="7" hidden="1">'Sch B-5 - Adjust #1'!$A$1:$P$631</definedName>
    <definedName name="Z_5C6CC12D_4976_49E7_B4BF_0BC5FC5930C4_.wvu.PrintArea" localSheetId="8" hidden="1">'Sch B-5 - Adjust #2'!$A$1:$P$632</definedName>
    <definedName name="Z_5C6CC12D_4976_49E7_B4BF_0BC5FC5930C4_.wvu.PrintArea" localSheetId="9" hidden="1">'Sch B-5 - Adjust #3'!$A$1:$P$632</definedName>
    <definedName name="Z_5C6CC12D_4976_49E7_B4BF_0BC5FC5930C4_.wvu.PrintArea" localSheetId="6" hidden="1">'Sch B-5 - As Filed'!$A$1:$P$631</definedName>
    <definedName name="Z_650001A7_7F5D_4C25_A793_6874747A9BCA_.wvu.PrintArea" localSheetId="7" hidden="1">'Sch B-5 - Adjust #1'!$A$1:$P$631</definedName>
    <definedName name="Z_650001A7_7F5D_4C25_A793_6874747A9BCA_.wvu.PrintArea" localSheetId="8" hidden="1">'Sch B-5 - Adjust #2'!$A$1:$P$632</definedName>
    <definedName name="Z_650001A7_7F5D_4C25_A793_6874747A9BCA_.wvu.PrintArea" localSheetId="9" hidden="1">'Sch B-5 - Adjust #3'!$A$1:$P$632</definedName>
    <definedName name="Z_650001A7_7F5D_4C25_A793_6874747A9BCA_.wvu.PrintArea" localSheetId="6" hidden="1">'Sch B-5 - As Filed'!$A$1:$P$631</definedName>
    <definedName name="Z_6806E151_5E14_4AFD_87E4_963C9A6AC622_.wvu.PrintArea" localSheetId="7" hidden="1">'Sch B-5 - Adjust #1'!$A$1:$P$631</definedName>
    <definedName name="Z_6806E151_5E14_4AFD_87E4_963C9A6AC622_.wvu.PrintArea" localSheetId="8" hidden="1">'Sch B-5 - Adjust #2'!$A$1:$P$632</definedName>
    <definedName name="Z_6806E151_5E14_4AFD_87E4_963C9A6AC622_.wvu.PrintArea" localSheetId="9" hidden="1">'Sch B-5 - Adjust #3'!$A$1:$P$632</definedName>
    <definedName name="Z_6806E151_5E14_4AFD_87E4_963C9A6AC622_.wvu.PrintArea" localSheetId="6" hidden="1">'Sch B-5 - As Filed'!$A$1:$P$631</definedName>
    <definedName name="Z_6B73F06A_6B8B_492D_98E8_4B1867446724_.wvu.PrintArea" localSheetId="7" hidden="1">'Sch B-5 - Adjust #1'!$A$1:$P$631</definedName>
    <definedName name="Z_6B73F06A_6B8B_492D_98E8_4B1867446724_.wvu.PrintArea" localSheetId="8" hidden="1">'Sch B-5 - Adjust #2'!$A$1:$P$632</definedName>
    <definedName name="Z_6B73F06A_6B8B_492D_98E8_4B1867446724_.wvu.PrintArea" localSheetId="9" hidden="1">'Sch B-5 - Adjust #3'!$A$1:$P$632</definedName>
    <definedName name="Z_6B73F06A_6B8B_492D_98E8_4B1867446724_.wvu.PrintArea" localSheetId="6" hidden="1">'Sch B-5 - As Filed'!$A$1:$P$631</definedName>
    <definedName name="Z_6B79D4D5_16CF_4897_8F30_1E695809C85C_.wvu.PrintArea" localSheetId="7" hidden="1">'Sch B-5 - Adjust #1'!$A$1:$P$631</definedName>
    <definedName name="Z_6B79D4D5_16CF_4897_8F30_1E695809C85C_.wvu.PrintArea" localSheetId="8" hidden="1">'Sch B-5 - Adjust #2'!$A$1:$P$632</definedName>
    <definedName name="Z_6B79D4D5_16CF_4897_8F30_1E695809C85C_.wvu.PrintArea" localSheetId="9" hidden="1">'Sch B-5 - Adjust #3'!$A$1:$P$632</definedName>
    <definedName name="Z_6B79D4D5_16CF_4897_8F30_1E695809C85C_.wvu.PrintArea" localSheetId="6" hidden="1">'Sch B-5 - As Filed'!$A$1:$P$631</definedName>
    <definedName name="Z_7F548A59_6325_4863_A2CD_C4C2FE9990B9_.wvu.PrintArea" localSheetId="7" hidden="1">'Sch B-5 - Adjust #1'!$A$1:$P$631</definedName>
    <definedName name="Z_7F548A59_6325_4863_A2CD_C4C2FE9990B9_.wvu.PrintArea" localSheetId="8" hidden="1">'Sch B-5 - Adjust #2'!$A$1:$P$632</definedName>
    <definedName name="Z_7F548A59_6325_4863_A2CD_C4C2FE9990B9_.wvu.PrintArea" localSheetId="9" hidden="1">'Sch B-5 - Adjust #3'!$A$1:$P$632</definedName>
    <definedName name="Z_7F548A59_6325_4863_A2CD_C4C2FE9990B9_.wvu.PrintArea" localSheetId="6" hidden="1">'Sch B-5 - As Filed'!$A$1:$P$631</definedName>
    <definedName name="Z_949C0204_0136_46BF_80A5_3F78E0511D46_.wvu.PrintArea" localSheetId="7" hidden="1">'Sch B-5 - Adjust #1'!$A$1:$P$631</definedName>
    <definedName name="Z_949C0204_0136_46BF_80A5_3F78E0511D46_.wvu.PrintArea" localSheetId="8" hidden="1">'Sch B-5 - Adjust #2'!$A$1:$P$632</definedName>
    <definedName name="Z_949C0204_0136_46BF_80A5_3F78E0511D46_.wvu.PrintArea" localSheetId="9" hidden="1">'Sch B-5 - Adjust #3'!$A$1:$P$632</definedName>
    <definedName name="Z_949C0204_0136_46BF_80A5_3F78E0511D46_.wvu.PrintArea" localSheetId="6" hidden="1">'Sch B-5 - As Filed'!$A$1:$P$631</definedName>
    <definedName name="Z_9A6DA5E0_B602_4D30_BF57_B9A64673419A_.wvu.PrintArea" localSheetId="7" hidden="1">'Sch B-5 - Adjust #1'!$A$1:$P$631</definedName>
    <definedName name="Z_9A6DA5E0_B602_4D30_BF57_B9A64673419A_.wvu.PrintArea" localSheetId="8" hidden="1">'Sch B-5 - Adjust #2'!$A$1:$P$632</definedName>
    <definedName name="Z_9A6DA5E0_B602_4D30_BF57_B9A64673419A_.wvu.PrintArea" localSheetId="9" hidden="1">'Sch B-5 - Adjust #3'!$A$1:$P$632</definedName>
    <definedName name="Z_9A6DA5E0_B602_4D30_BF57_B9A64673419A_.wvu.PrintArea" localSheetId="6" hidden="1">'Sch B-5 - As Filed'!$A$1:$P$631</definedName>
    <definedName name="Z_9B3B6D0E_03C7_49B0_92DB_C4FD245E93BC_.wvu.PrintArea" localSheetId="7" hidden="1">'Sch B-5 - Adjust #1'!$A$1:$P$631</definedName>
    <definedName name="Z_9B3B6D0E_03C7_49B0_92DB_C4FD245E93BC_.wvu.PrintArea" localSheetId="8" hidden="1">'Sch B-5 - Adjust #2'!$A$1:$P$632</definedName>
    <definedName name="Z_9B3B6D0E_03C7_49B0_92DB_C4FD245E93BC_.wvu.PrintArea" localSheetId="9" hidden="1">'Sch B-5 - Adjust #3'!$A$1:$P$632</definedName>
    <definedName name="Z_9B3B6D0E_03C7_49B0_92DB_C4FD245E93BC_.wvu.PrintArea" localSheetId="6" hidden="1">'Sch B-5 - As Filed'!$A$1:$P$631</definedName>
    <definedName name="Z_B11022C5_E08B_4A9C_A0FF_33A3D6D2F386_.wvu.PrintArea" localSheetId="7" hidden="1">'Sch B-5 - Adjust #1'!$A$1:$P$631</definedName>
    <definedName name="Z_B11022C5_E08B_4A9C_A0FF_33A3D6D2F386_.wvu.PrintArea" localSheetId="8" hidden="1">'Sch B-5 - Adjust #2'!$A$1:$P$632</definedName>
    <definedName name="Z_B11022C5_E08B_4A9C_A0FF_33A3D6D2F386_.wvu.PrintArea" localSheetId="9" hidden="1">'Sch B-5 - Adjust #3'!$A$1:$P$632</definedName>
    <definedName name="Z_B11022C5_E08B_4A9C_A0FF_33A3D6D2F386_.wvu.PrintArea" localSheetId="6" hidden="1">'Sch B-5 - As Filed'!$A$1:$P$631</definedName>
    <definedName name="Z_B339DAC4_A962_4729_81C2_E354C0B54027_.wvu.PrintArea" localSheetId="7" hidden="1">'Sch B-5 - Adjust #1'!$A$1:$P$631</definedName>
    <definedName name="Z_B339DAC4_A962_4729_81C2_E354C0B54027_.wvu.PrintArea" localSheetId="8" hidden="1">'Sch B-5 - Adjust #2'!$A$1:$P$632</definedName>
    <definedName name="Z_B339DAC4_A962_4729_81C2_E354C0B54027_.wvu.PrintArea" localSheetId="9" hidden="1">'Sch B-5 - Adjust #3'!$A$1:$P$632</definedName>
    <definedName name="Z_B339DAC4_A962_4729_81C2_E354C0B54027_.wvu.PrintArea" localSheetId="6" hidden="1">'Sch B-5 - As Filed'!$A$1:$P$631</definedName>
    <definedName name="Z_B768E8BE_E40F_4622_8687_5C13CF63FEF1_.wvu.PrintArea" localSheetId="7" hidden="1">'Sch B-5 - Adjust #1'!$A$1:$P$631</definedName>
    <definedName name="Z_B768E8BE_E40F_4622_8687_5C13CF63FEF1_.wvu.PrintArea" localSheetId="8" hidden="1">'Sch B-5 - Adjust #2'!$A$1:$P$632</definedName>
    <definedName name="Z_B768E8BE_E40F_4622_8687_5C13CF63FEF1_.wvu.PrintArea" localSheetId="9" hidden="1">'Sch B-5 - Adjust #3'!$A$1:$P$632</definedName>
    <definedName name="Z_B768E8BE_E40F_4622_8687_5C13CF63FEF1_.wvu.PrintArea" localSheetId="6" hidden="1">'Sch B-5 - As Filed'!$A$1:$P$631</definedName>
    <definedName name="Z_B8F938A3_B40C_4099_ABD8_B6D835D2359F_.wvu.PrintArea" localSheetId="7" hidden="1">'Sch B-5 - Adjust #1'!$A$1:$P$631</definedName>
    <definedName name="Z_B8F938A3_B40C_4099_ABD8_B6D835D2359F_.wvu.PrintArea" localSheetId="8" hidden="1">'Sch B-5 - Adjust #2'!$A$1:$P$632</definedName>
    <definedName name="Z_B8F938A3_B40C_4099_ABD8_B6D835D2359F_.wvu.PrintArea" localSheetId="9" hidden="1">'Sch B-5 - Adjust #3'!$A$1:$P$632</definedName>
    <definedName name="Z_B8F938A3_B40C_4099_ABD8_B6D835D2359F_.wvu.PrintArea" localSheetId="6" hidden="1">'Sch B-5 - As Filed'!$A$1:$P$631</definedName>
    <definedName name="Z_BA17188F_41F9_429B_8466_0B115E6076C4_.wvu.PrintArea" localSheetId="7" hidden="1">'Sch B-5 - Adjust #1'!$A$1:$P$631</definedName>
    <definedName name="Z_BA17188F_41F9_429B_8466_0B115E6076C4_.wvu.PrintArea" localSheetId="8" hidden="1">'Sch B-5 - Adjust #2'!$A$1:$P$632</definedName>
    <definedName name="Z_BA17188F_41F9_429B_8466_0B115E6076C4_.wvu.PrintArea" localSheetId="9" hidden="1">'Sch B-5 - Adjust #3'!$A$1:$P$632</definedName>
    <definedName name="Z_BA17188F_41F9_429B_8466_0B115E6076C4_.wvu.PrintArea" localSheetId="6" hidden="1">'Sch B-5 - As Filed'!$A$1:$P$631</definedName>
    <definedName name="Z_BC5E0361_74E9_4A40_A93E_A28F6B6112CC_.wvu.PrintArea" localSheetId="7" hidden="1">'Sch B-5 - Adjust #1'!$A$1:$P$631</definedName>
    <definedName name="Z_BC5E0361_74E9_4A40_A93E_A28F6B6112CC_.wvu.PrintArea" localSheetId="8" hidden="1">'Sch B-5 - Adjust #2'!$A$1:$P$632</definedName>
    <definedName name="Z_BC5E0361_74E9_4A40_A93E_A28F6B6112CC_.wvu.PrintArea" localSheetId="9" hidden="1">'Sch B-5 - Adjust #3'!$A$1:$P$632</definedName>
    <definedName name="Z_BC5E0361_74E9_4A40_A93E_A28F6B6112CC_.wvu.PrintArea" localSheetId="6" hidden="1">'Sch B-5 - As Filed'!$A$1:$P$631</definedName>
    <definedName name="Z_BEA31234_456D_4B58_9D73_CDF96CBEAFF0_.wvu.PrintArea" localSheetId="7" hidden="1">'Sch B-5 - Adjust #1'!$A$1:$P$631</definedName>
    <definedName name="Z_BEA31234_456D_4B58_9D73_CDF96CBEAFF0_.wvu.PrintArea" localSheetId="8" hidden="1">'Sch B-5 - Adjust #2'!$A$1:$P$632</definedName>
    <definedName name="Z_BEA31234_456D_4B58_9D73_CDF96CBEAFF0_.wvu.PrintArea" localSheetId="9" hidden="1">'Sch B-5 - Adjust #3'!$A$1:$P$632</definedName>
    <definedName name="Z_BEA31234_456D_4B58_9D73_CDF96CBEAFF0_.wvu.PrintArea" localSheetId="6" hidden="1">'Sch B-5 - As Filed'!$A$1:$P$631</definedName>
    <definedName name="Z_C26CB08D_E75A_444E_97C0_685DE1198CEB_.wvu.PrintArea" localSheetId="7" hidden="1">'Sch B-5 - Adjust #1'!$A$1:$P$631</definedName>
    <definedName name="Z_C26CB08D_E75A_444E_97C0_685DE1198CEB_.wvu.PrintArea" localSheetId="8" hidden="1">'Sch B-5 - Adjust #2'!$A$1:$P$632</definedName>
    <definedName name="Z_C26CB08D_E75A_444E_97C0_685DE1198CEB_.wvu.PrintArea" localSheetId="9" hidden="1">'Sch B-5 - Adjust #3'!$A$1:$P$632</definedName>
    <definedName name="Z_C26CB08D_E75A_444E_97C0_685DE1198CEB_.wvu.PrintArea" localSheetId="6" hidden="1">'Sch B-5 - As Filed'!$A$1:$P$631</definedName>
    <definedName name="Z_CB2DDF95_6E3D_4BC1_9D30_54963EA34987_.wvu.PrintArea" localSheetId="7" hidden="1">'Sch B-5 - Adjust #1'!$A$1:$P$631</definedName>
    <definedName name="Z_CB2DDF95_6E3D_4BC1_9D30_54963EA34987_.wvu.PrintArea" localSheetId="8" hidden="1">'Sch B-5 - Adjust #2'!$A$1:$P$632</definedName>
    <definedName name="Z_CB2DDF95_6E3D_4BC1_9D30_54963EA34987_.wvu.PrintArea" localSheetId="9" hidden="1">'Sch B-5 - Adjust #3'!$A$1:$P$632</definedName>
    <definedName name="Z_CB2DDF95_6E3D_4BC1_9D30_54963EA34987_.wvu.PrintArea" localSheetId="6" hidden="1">'Sch B-5 - As Filed'!$A$1:$P$631</definedName>
    <definedName name="Z_DC435F00_643C_4507_82D4_894505D8FDA5_.wvu.PrintArea" localSheetId="7" hidden="1">'Sch B-5 - Adjust #1'!$A$1:$P$631</definedName>
    <definedName name="Z_DC435F00_643C_4507_82D4_894505D8FDA5_.wvu.PrintArea" localSheetId="8" hidden="1">'Sch B-5 - Adjust #2'!$A$1:$P$632</definedName>
    <definedName name="Z_DC435F00_643C_4507_82D4_894505D8FDA5_.wvu.PrintArea" localSheetId="9" hidden="1">'Sch B-5 - Adjust #3'!$A$1:$P$632</definedName>
    <definedName name="Z_DC435F00_643C_4507_82D4_894505D8FDA5_.wvu.PrintArea" localSheetId="6" hidden="1">'Sch B-5 - As Filed'!$A$1:$P$631</definedName>
    <definedName name="Z_DF50C4EA_FB13_4C2C_90E3_833D566A43BF_.wvu.PrintArea" localSheetId="7" hidden="1">'Sch B-5 - Adjust #1'!$A$1:$P$631</definedName>
    <definedName name="Z_DF50C4EA_FB13_4C2C_90E3_833D566A43BF_.wvu.PrintArea" localSheetId="8" hidden="1">'Sch B-5 - Adjust #2'!$A$1:$P$632</definedName>
    <definedName name="Z_DF50C4EA_FB13_4C2C_90E3_833D566A43BF_.wvu.PrintArea" localSheetId="9" hidden="1">'Sch B-5 - Adjust #3'!$A$1:$P$632</definedName>
    <definedName name="Z_DF50C4EA_FB13_4C2C_90E3_833D566A43BF_.wvu.PrintArea" localSheetId="6" hidden="1">'Sch B-5 - As Filed'!$A$1:$P$631</definedName>
  </definedNames>
  <calcPr calcId="162913" iterate="1" iterateCount="4" iterateDelta="1E-4"/>
</workbook>
</file>

<file path=xl/calcChain.xml><?xml version="1.0" encoding="utf-8"?>
<calcChain xmlns="http://schemas.openxmlformats.org/spreadsheetml/2006/main">
  <c r="D22" i="1" l="1"/>
  <c r="C23" i="26"/>
  <c r="E25" i="26" s="1"/>
  <c r="C13" i="26"/>
  <c r="E15" i="26" s="1"/>
  <c r="C43" i="26" l="1"/>
  <c r="C39" i="26"/>
  <c r="C41" i="26" s="1"/>
  <c r="C38" i="26"/>
  <c r="C17" i="26" l="1"/>
  <c r="E29" i="26" s="1"/>
  <c r="E44" i="26"/>
  <c r="E19" i="26"/>
  <c r="E27" i="26" l="1"/>
  <c r="C46" i="26" s="1"/>
  <c r="E49" i="26" s="1"/>
  <c r="E51" i="26" s="1"/>
  <c r="I37" i="1" s="1"/>
  <c r="E31" i="26"/>
  <c r="I15" i="2" s="1"/>
  <c r="H58" i="15" l="1"/>
  <c r="H60" i="15" s="1"/>
  <c r="F58" i="15"/>
  <c r="L30" i="15"/>
  <c r="J33" i="15"/>
  <c r="J34" i="15" s="1"/>
  <c r="J38" i="15" s="1"/>
  <c r="L42" i="15" s="1"/>
  <c r="L25" i="15"/>
  <c r="L26" i="15" s="1"/>
  <c r="K25" i="15"/>
  <c r="K26" i="15" s="1"/>
  <c r="J58" i="15" l="1"/>
  <c r="L44" i="15"/>
  <c r="I26" i="1" s="1"/>
  <c r="I29" i="1" l="1"/>
  <c r="I27" i="1"/>
  <c r="I25" i="1"/>
  <c r="I28" i="1" l="1"/>
  <c r="G90" i="18"/>
  <c r="G93" i="18" s="1"/>
  <c r="G91" i="18"/>
  <c r="K48" i="18" l="1"/>
  <c r="J48" i="18"/>
  <c r="N79" i="18"/>
  <c r="F17" i="7"/>
  <c r="F19" i="7" s="1"/>
  <c r="I59" i="18"/>
  <c r="L65" i="18" s="1"/>
  <c r="J65" i="18" l="1"/>
  <c r="F65" i="18"/>
  <c r="K65" i="18"/>
  <c r="E65" i="18"/>
  <c r="G65" i="18"/>
  <c r="M65" i="18"/>
  <c r="I65" i="18"/>
  <c r="N65" i="18"/>
  <c r="H65" i="18"/>
  <c r="F21" i="7"/>
  <c r="F23" i="7" s="1"/>
  <c r="M66" i="18" l="1"/>
  <c r="M67" i="18" s="1"/>
  <c r="I66" i="18"/>
  <c r="I67" i="18" s="1"/>
  <c r="E66" i="18"/>
  <c r="K66" i="18"/>
  <c r="K67" i="18" s="1"/>
  <c r="L66" i="18"/>
  <c r="L67" i="18" s="1"/>
  <c r="L76" i="18" s="1"/>
  <c r="H66" i="18"/>
  <c r="H67" i="18" s="1"/>
  <c r="G66" i="18"/>
  <c r="G67" i="18" s="1"/>
  <c r="F30" i="7"/>
  <c r="N66" i="18"/>
  <c r="J66" i="18"/>
  <c r="J67" i="18" s="1"/>
  <c r="J75" i="18" s="1"/>
  <c r="F66" i="18"/>
  <c r="F67" i="18"/>
  <c r="F74" i="18" s="1"/>
  <c r="N67" i="18"/>
  <c r="N81" i="18" s="1"/>
  <c r="E67" i="18"/>
  <c r="E75" i="18" s="1"/>
  <c r="F70" i="18"/>
  <c r="F72" i="18"/>
  <c r="G76" i="18"/>
  <c r="G72" i="18"/>
  <c r="G75" i="18"/>
  <c r="G71" i="18"/>
  <c r="G74" i="18"/>
  <c r="G77" i="18"/>
  <c r="G73" i="18"/>
  <c r="M77" i="18"/>
  <c r="M79" i="18" s="1"/>
  <c r="M81" i="18" s="1"/>
  <c r="J76" i="18"/>
  <c r="E71" i="18"/>
  <c r="E73" i="18"/>
  <c r="F25" i="7"/>
  <c r="F27" i="7" s="1"/>
  <c r="I73" i="18" l="1"/>
  <c r="I76" i="18"/>
  <c r="I75" i="18"/>
  <c r="I79" i="18" s="1"/>
  <c r="I81" i="18" s="1"/>
  <c r="I77" i="18"/>
  <c r="I74" i="18"/>
  <c r="E77" i="18"/>
  <c r="J77" i="18"/>
  <c r="E76" i="18"/>
  <c r="E70" i="18"/>
  <c r="J74" i="18"/>
  <c r="L77" i="18"/>
  <c r="L79" i="18" s="1"/>
  <c r="L81" i="18" s="1"/>
  <c r="E69" i="18"/>
  <c r="E74" i="18"/>
  <c r="E72" i="18"/>
  <c r="E79" i="18" s="1"/>
  <c r="E81" i="18" s="1"/>
  <c r="K75" i="18"/>
  <c r="K79" i="18" s="1"/>
  <c r="K81" i="18" s="1"/>
  <c r="K77" i="18"/>
  <c r="K76" i="18"/>
  <c r="H74" i="18"/>
  <c r="H72" i="18"/>
  <c r="H73" i="18"/>
  <c r="H75" i="18"/>
  <c r="H76" i="18"/>
  <c r="P67" i="18"/>
  <c r="H77" i="18"/>
  <c r="F73" i="18"/>
  <c r="F71" i="18"/>
  <c r="F77" i="18"/>
  <c r="F75" i="18"/>
  <c r="F76" i="18"/>
  <c r="J79" i="18"/>
  <c r="J81" i="18" s="1"/>
  <c r="G79" i="18"/>
  <c r="G81" i="18" s="1"/>
  <c r="H79" i="18" l="1"/>
  <c r="H81" i="18" s="1"/>
  <c r="F79" i="18"/>
  <c r="F81" i="18" s="1"/>
  <c r="P81" i="18" s="1"/>
  <c r="P79" i="18" l="1"/>
  <c r="J25" i="18"/>
  <c r="J42" i="18"/>
  <c r="S556" i="24" l="1"/>
  <c r="L600" i="25" l="1"/>
  <c r="I587" i="25"/>
  <c r="K585" i="25"/>
  <c r="M585" i="25" s="1"/>
  <c r="K583" i="25"/>
  <c r="K581" i="25"/>
  <c r="M581" i="25" s="1"/>
  <c r="O571" i="25"/>
  <c r="Q559" i="25"/>
  <c r="Q554" i="25"/>
  <c r="Q555" i="25" s="1"/>
  <c r="S553" i="25"/>
  <c r="Q551" i="25"/>
  <c r="J551" i="25"/>
  <c r="L551" i="25"/>
  <c r="H550" i="25"/>
  <c r="L550" i="25" s="1"/>
  <c r="Q549" i="25"/>
  <c r="J549" i="25"/>
  <c r="H549" i="25"/>
  <c r="L549" i="25" s="1"/>
  <c r="Q548" i="25"/>
  <c r="J548" i="25"/>
  <c r="H548" i="25"/>
  <c r="Q547" i="25"/>
  <c r="J547" i="25"/>
  <c r="H547" i="25"/>
  <c r="L547" i="25" s="1"/>
  <c r="J546" i="25"/>
  <c r="L546" i="25" s="1"/>
  <c r="J545" i="25"/>
  <c r="H545" i="25"/>
  <c r="J544" i="25"/>
  <c r="H544" i="25"/>
  <c r="L544" i="25" s="1"/>
  <c r="J543" i="25"/>
  <c r="L543" i="25" s="1"/>
  <c r="J542" i="25"/>
  <c r="L542" i="25" s="1"/>
  <c r="J541" i="25"/>
  <c r="L541" i="25" s="1"/>
  <c r="S540" i="25"/>
  <c r="J540" i="25"/>
  <c r="L540" i="25" s="1"/>
  <c r="H538" i="25"/>
  <c r="J537" i="25"/>
  <c r="L537" i="25" s="1"/>
  <c r="J536" i="25"/>
  <c r="L536" i="25" s="1"/>
  <c r="J535" i="25"/>
  <c r="L535" i="25" s="1"/>
  <c r="J534" i="25"/>
  <c r="L534" i="25" s="1"/>
  <c r="J533" i="25"/>
  <c r="L533" i="25" s="1"/>
  <c r="J532" i="25"/>
  <c r="L532" i="25" s="1"/>
  <c r="J531" i="25"/>
  <c r="L531" i="25" s="1"/>
  <c r="J530" i="25"/>
  <c r="L530" i="25" s="1"/>
  <c r="J529" i="25"/>
  <c r="L529" i="25" s="1"/>
  <c r="J528" i="25"/>
  <c r="L528" i="25" s="1"/>
  <c r="J527" i="25"/>
  <c r="L527" i="25" s="1"/>
  <c r="J526" i="25"/>
  <c r="L526" i="25" s="1"/>
  <c r="J525" i="25"/>
  <c r="L525" i="25" s="1"/>
  <c r="J524" i="25"/>
  <c r="L524" i="25" s="1"/>
  <c r="J523" i="25"/>
  <c r="L523" i="25" s="1"/>
  <c r="J522" i="25"/>
  <c r="L522" i="25" s="1"/>
  <c r="J521" i="25"/>
  <c r="L521" i="25" s="1"/>
  <c r="J520" i="25"/>
  <c r="L520" i="25" s="1"/>
  <c r="J519" i="25"/>
  <c r="L519" i="25" s="1"/>
  <c r="J518" i="25"/>
  <c r="L518" i="25" s="1"/>
  <c r="O510" i="25"/>
  <c r="O447" i="25"/>
  <c r="I400" i="25"/>
  <c r="M398" i="25"/>
  <c r="M396" i="25"/>
  <c r="M394" i="25"/>
  <c r="O384" i="25"/>
  <c r="L363" i="25"/>
  <c r="L362" i="25"/>
  <c r="L361" i="25"/>
  <c r="L360" i="25"/>
  <c r="L359" i="25"/>
  <c r="L358" i="25"/>
  <c r="L357" i="25"/>
  <c r="L356" i="25"/>
  <c r="L355" i="25"/>
  <c r="L354" i="25"/>
  <c r="L353" i="25"/>
  <c r="H351" i="25"/>
  <c r="H365" i="25" s="1"/>
  <c r="L350" i="25"/>
  <c r="L349" i="25"/>
  <c r="L348" i="25"/>
  <c r="L347" i="25"/>
  <c r="L346" i="25"/>
  <c r="L345" i="25"/>
  <c r="L344" i="25"/>
  <c r="L343" i="25"/>
  <c r="L342" i="25"/>
  <c r="L341" i="25"/>
  <c r="L340" i="25"/>
  <c r="L339" i="25"/>
  <c r="L338" i="25"/>
  <c r="L337" i="25"/>
  <c r="L336" i="25"/>
  <c r="L335" i="25"/>
  <c r="L334" i="25"/>
  <c r="L333" i="25"/>
  <c r="L332" i="25"/>
  <c r="L331" i="25"/>
  <c r="O321" i="25"/>
  <c r="O258" i="25"/>
  <c r="F215" i="25"/>
  <c r="J213" i="25"/>
  <c r="L213" i="25" s="1"/>
  <c r="P213" i="25" s="1"/>
  <c r="N211" i="25"/>
  <c r="L211" i="25"/>
  <c r="J211" i="25"/>
  <c r="A197" i="25"/>
  <c r="A449" i="25" s="1"/>
  <c r="A512" i="25" s="1"/>
  <c r="A573" i="25" s="1"/>
  <c r="A196" i="25"/>
  <c r="A448" i="25" s="1"/>
  <c r="A511" i="25" s="1"/>
  <c r="A572" i="25" s="1"/>
  <c r="P195" i="25"/>
  <c r="A193" i="25"/>
  <c r="A445" i="25" s="1"/>
  <c r="A508" i="25" s="1"/>
  <c r="A569" i="25" s="1"/>
  <c r="A192" i="25"/>
  <c r="F149" i="25"/>
  <c r="K20" i="25" s="1"/>
  <c r="O20" i="25" s="1"/>
  <c r="L147" i="25"/>
  <c r="P147" i="25" s="1"/>
  <c r="J147" i="25"/>
  <c r="N145" i="25"/>
  <c r="J145" i="25"/>
  <c r="J149" i="25" s="1"/>
  <c r="A134" i="25"/>
  <c r="A260" i="25" s="1"/>
  <c r="A133" i="25"/>
  <c r="A259" i="25" s="1"/>
  <c r="A322" i="25" s="1"/>
  <c r="A385" i="25" s="1"/>
  <c r="P132" i="25"/>
  <c r="A130" i="25"/>
  <c r="A256" i="25" s="1"/>
  <c r="A319" i="25" s="1"/>
  <c r="A382" i="25" s="1"/>
  <c r="O69" i="25"/>
  <c r="A65" i="25"/>
  <c r="A128" i="25" s="1"/>
  <c r="A191" i="25" s="1"/>
  <c r="A254" i="25" s="1"/>
  <c r="A317" i="25" s="1"/>
  <c r="A380" i="25" s="1"/>
  <c r="A443" i="25" s="1"/>
  <c r="A506" i="25" s="1"/>
  <c r="A567" i="25" s="1"/>
  <c r="A64" i="25"/>
  <c r="A127" i="25" s="1"/>
  <c r="A190" i="25" s="1"/>
  <c r="A253" i="25" s="1"/>
  <c r="A316" i="25" s="1"/>
  <c r="A379" i="25" s="1"/>
  <c r="A442" i="25" s="1"/>
  <c r="A505" i="25" s="1"/>
  <c r="A566" i="25" s="1"/>
  <c r="O6" i="25"/>
  <c r="S1" i="25"/>
  <c r="H550" i="24"/>
  <c r="S553" i="24"/>
  <c r="L538" i="25" l="1"/>
  <c r="L548" i="25"/>
  <c r="L215" i="25"/>
  <c r="J215" i="25"/>
  <c r="K86" i="25" s="1"/>
  <c r="O86" i="25" s="1"/>
  <c r="L145" i="25"/>
  <c r="P145" i="25" s="1"/>
  <c r="P211" i="25"/>
  <c r="L545" i="25"/>
  <c r="L553" i="25" s="1"/>
  <c r="L351" i="25"/>
  <c r="L365" i="25" s="1"/>
  <c r="L368" i="25" s="1"/>
  <c r="J276" i="25" s="1"/>
  <c r="M400" i="25"/>
  <c r="L410" i="25" s="1"/>
  <c r="L420" i="25" s="1"/>
  <c r="J274" i="25" s="1"/>
  <c r="M583" i="25"/>
  <c r="A386" i="25"/>
  <c r="A323" i="25"/>
  <c r="P149" i="25"/>
  <c r="M587" i="25"/>
  <c r="L597" i="25" s="1"/>
  <c r="L607" i="25" s="1"/>
  <c r="J463" i="25" s="1"/>
  <c r="P215" i="25"/>
  <c r="L149" i="25"/>
  <c r="H553" i="25"/>
  <c r="L268" i="25"/>
  <c r="L270" i="25" s="1"/>
  <c r="J278" i="25" l="1"/>
  <c r="L280" i="25"/>
  <c r="L283" i="25" s="1"/>
  <c r="K16" i="25" s="1"/>
  <c r="O16" i="25" s="1"/>
  <c r="L457" i="25"/>
  <c r="L459" i="25" s="1"/>
  <c r="L556" i="25"/>
  <c r="J465" i="25" s="1"/>
  <c r="J467" i="25" s="1"/>
  <c r="L469" i="25" l="1"/>
  <c r="L472" i="25" s="1"/>
  <c r="K82" i="25" s="1"/>
  <c r="O82" i="25" s="1"/>
  <c r="H551" i="24" l="1"/>
  <c r="L550" i="24"/>
  <c r="L600" i="24"/>
  <c r="I587" i="24"/>
  <c r="K585" i="24"/>
  <c r="M585" i="24" s="1"/>
  <c r="K583" i="24"/>
  <c r="K581" i="24"/>
  <c r="M581" i="24" s="1"/>
  <c r="O571" i="24"/>
  <c r="Q559" i="24"/>
  <c r="Q554" i="24"/>
  <c r="Q555" i="24" s="1"/>
  <c r="Q551" i="24"/>
  <c r="J551" i="24"/>
  <c r="Q549" i="24"/>
  <c r="J549" i="24"/>
  <c r="L549" i="24" s="1"/>
  <c r="H549" i="24"/>
  <c r="Q548" i="24"/>
  <c r="J548" i="24"/>
  <c r="H548" i="24"/>
  <c r="Q547" i="24"/>
  <c r="J547" i="24"/>
  <c r="H547" i="24"/>
  <c r="L546" i="24"/>
  <c r="J546" i="24"/>
  <c r="J545" i="24"/>
  <c r="H545" i="24"/>
  <c r="J544" i="24"/>
  <c r="L544" i="24" s="1"/>
  <c r="H544" i="24"/>
  <c r="J543" i="24"/>
  <c r="L543" i="24" s="1"/>
  <c r="J542" i="24"/>
  <c r="L542" i="24" s="1"/>
  <c r="J541" i="24"/>
  <c r="L541" i="24" s="1"/>
  <c r="S540" i="24"/>
  <c r="J540" i="24"/>
  <c r="L540" i="24" s="1"/>
  <c r="H538" i="24"/>
  <c r="H553" i="24" s="1"/>
  <c r="J537" i="24"/>
  <c r="L537" i="24" s="1"/>
  <c r="J536" i="24"/>
  <c r="L536" i="24" s="1"/>
  <c r="J535" i="24"/>
  <c r="L535" i="24" s="1"/>
  <c r="J534" i="24"/>
  <c r="L534" i="24" s="1"/>
  <c r="J533" i="24"/>
  <c r="L533" i="24" s="1"/>
  <c r="J532" i="24"/>
  <c r="L532" i="24" s="1"/>
  <c r="J531" i="24"/>
  <c r="L531" i="24" s="1"/>
  <c r="J530" i="24"/>
  <c r="L530" i="24" s="1"/>
  <c r="J529" i="24"/>
  <c r="L529" i="24" s="1"/>
  <c r="J528" i="24"/>
  <c r="L528" i="24" s="1"/>
  <c r="J527" i="24"/>
  <c r="L527" i="24" s="1"/>
  <c r="J526" i="24"/>
  <c r="L526" i="24" s="1"/>
  <c r="J525" i="24"/>
  <c r="L525" i="24" s="1"/>
  <c r="J524" i="24"/>
  <c r="L524" i="24" s="1"/>
  <c r="J523" i="24"/>
  <c r="L523" i="24" s="1"/>
  <c r="J522" i="24"/>
  <c r="L522" i="24" s="1"/>
  <c r="J521" i="24"/>
  <c r="L521" i="24" s="1"/>
  <c r="J520" i="24"/>
  <c r="L520" i="24" s="1"/>
  <c r="J519" i="24"/>
  <c r="L519" i="24" s="1"/>
  <c r="J518" i="24"/>
  <c r="L518" i="24" s="1"/>
  <c r="O510" i="24"/>
  <c r="O447" i="24"/>
  <c r="I400" i="24"/>
  <c r="M398" i="24"/>
  <c r="M396" i="24"/>
  <c r="M394" i="24"/>
  <c r="O384" i="24"/>
  <c r="L363" i="24"/>
  <c r="L362" i="24"/>
  <c r="L361" i="24"/>
  <c r="L360" i="24"/>
  <c r="L359" i="24"/>
  <c r="L358" i="24"/>
  <c r="L357" i="24"/>
  <c r="L356" i="24"/>
  <c r="L355" i="24"/>
  <c r="L354" i="24"/>
  <c r="L353" i="24"/>
  <c r="H351" i="24"/>
  <c r="H365" i="24" s="1"/>
  <c r="L350" i="24"/>
  <c r="L349" i="24"/>
  <c r="L348" i="24"/>
  <c r="L347" i="24"/>
  <c r="L346" i="24"/>
  <c r="L345" i="24"/>
  <c r="L344" i="24"/>
  <c r="L343" i="24"/>
  <c r="L342" i="24"/>
  <c r="L341" i="24"/>
  <c r="L340" i="24"/>
  <c r="L339" i="24"/>
  <c r="L338" i="24"/>
  <c r="L337" i="24"/>
  <c r="L336" i="24"/>
  <c r="L335" i="24"/>
  <c r="L334" i="24"/>
  <c r="L333" i="24"/>
  <c r="L332" i="24"/>
  <c r="L331" i="24"/>
  <c r="O321" i="24"/>
  <c r="O258" i="24"/>
  <c r="F215" i="24"/>
  <c r="J213" i="24"/>
  <c r="L213" i="24" s="1"/>
  <c r="P213" i="24" s="1"/>
  <c r="N211" i="24"/>
  <c r="J211" i="24"/>
  <c r="L211" i="24" s="1"/>
  <c r="A197" i="24"/>
  <c r="A449" i="24" s="1"/>
  <c r="A512" i="24" s="1"/>
  <c r="A573" i="24" s="1"/>
  <c r="A196" i="24"/>
  <c r="A448" i="24" s="1"/>
  <c r="A511" i="24" s="1"/>
  <c r="A572" i="24" s="1"/>
  <c r="P195" i="24"/>
  <c r="A193" i="24"/>
  <c r="A445" i="24" s="1"/>
  <c r="A508" i="24" s="1"/>
  <c r="A569" i="24" s="1"/>
  <c r="A192" i="24"/>
  <c r="F149" i="24"/>
  <c r="K20" i="24" s="1"/>
  <c r="O20" i="24" s="1"/>
  <c r="J147" i="24"/>
  <c r="L147" i="24" s="1"/>
  <c r="P147" i="24" s="1"/>
  <c r="N145" i="24"/>
  <c r="J145" i="24"/>
  <c r="L145" i="24" s="1"/>
  <c r="A134" i="24"/>
  <c r="A260" i="24" s="1"/>
  <c r="A386" i="24" s="1"/>
  <c r="A133" i="24"/>
  <c r="A259" i="24" s="1"/>
  <c r="A322" i="24" s="1"/>
  <c r="A385" i="24" s="1"/>
  <c r="P132" i="24"/>
  <c r="A130" i="24"/>
  <c r="A256" i="24" s="1"/>
  <c r="A319" i="24" s="1"/>
  <c r="A382" i="24" s="1"/>
  <c r="O69" i="24"/>
  <c r="A65" i="24"/>
  <c r="A128" i="24" s="1"/>
  <c r="A191" i="24" s="1"/>
  <c r="A254" i="24" s="1"/>
  <c r="A317" i="24" s="1"/>
  <c r="A380" i="24" s="1"/>
  <c r="A443" i="24" s="1"/>
  <c r="A506" i="24" s="1"/>
  <c r="A567" i="24" s="1"/>
  <c r="A64" i="24"/>
  <c r="A127" i="24" s="1"/>
  <c r="A190" i="24" s="1"/>
  <c r="A253" i="24" s="1"/>
  <c r="A316" i="24" s="1"/>
  <c r="A379" i="24" s="1"/>
  <c r="A442" i="24" s="1"/>
  <c r="A505" i="24" s="1"/>
  <c r="A566" i="24" s="1"/>
  <c r="O6" i="24"/>
  <c r="S1" i="24"/>
  <c r="J523" i="23"/>
  <c r="M400" i="24" l="1"/>
  <c r="L547" i="24"/>
  <c r="L551" i="24"/>
  <c r="M583" i="24"/>
  <c r="M587" i="24" s="1"/>
  <c r="L597" i="24" s="1"/>
  <c r="L607" i="24" s="1"/>
  <c r="J463" i="24" s="1"/>
  <c r="L410" i="24"/>
  <c r="L420" i="24" s="1"/>
  <c r="J274" i="24" s="1"/>
  <c r="L548" i="24"/>
  <c r="L545" i="24"/>
  <c r="L351" i="24"/>
  <c r="L365" i="24" s="1"/>
  <c r="L368" i="24" s="1"/>
  <c r="J276" i="24" s="1"/>
  <c r="J278" i="24" s="1"/>
  <c r="P211" i="24"/>
  <c r="P215" i="24" s="1"/>
  <c r="L215" i="24"/>
  <c r="L149" i="24"/>
  <c r="P145" i="24"/>
  <c r="P149" i="24" s="1"/>
  <c r="L268" i="24"/>
  <c r="L270" i="24" s="1"/>
  <c r="L538" i="24"/>
  <c r="L553" i="24" s="1"/>
  <c r="L556" i="24" s="1"/>
  <c r="J465" i="24" s="1"/>
  <c r="L457" i="24"/>
  <c r="L459" i="24" s="1"/>
  <c r="J215" i="24"/>
  <c r="K86" i="24" s="1"/>
  <c r="O86" i="24" s="1"/>
  <c r="A323" i="24"/>
  <c r="J149" i="24"/>
  <c r="L599" i="23"/>
  <c r="I586" i="23"/>
  <c r="K584" i="23"/>
  <c r="M584" i="23" s="1"/>
  <c r="K582" i="23"/>
  <c r="K580" i="23"/>
  <c r="M580" i="23" s="1"/>
  <c r="O570" i="23"/>
  <c r="Q558" i="23"/>
  <c r="Q553" i="23"/>
  <c r="Q554" i="23" s="1"/>
  <c r="Q550" i="23"/>
  <c r="J550" i="23"/>
  <c r="H550" i="23"/>
  <c r="Q549" i="23"/>
  <c r="J549" i="23"/>
  <c r="H549" i="23"/>
  <c r="Q548" i="23"/>
  <c r="J548" i="23"/>
  <c r="H548" i="23"/>
  <c r="L548" i="23" s="1"/>
  <c r="Q547" i="23"/>
  <c r="J547" i="23"/>
  <c r="H547" i="23"/>
  <c r="J546" i="23"/>
  <c r="L546" i="23" s="1"/>
  <c r="J545" i="23"/>
  <c r="L545" i="23" s="1"/>
  <c r="H545" i="23"/>
  <c r="J544" i="23"/>
  <c r="H544" i="23"/>
  <c r="L544" i="23" s="1"/>
  <c r="J543" i="23"/>
  <c r="L543" i="23" s="1"/>
  <c r="J542" i="23"/>
  <c r="L542" i="23" s="1"/>
  <c r="J541" i="23"/>
  <c r="L541" i="23" s="1"/>
  <c r="S540" i="23"/>
  <c r="L540" i="23"/>
  <c r="J540" i="23"/>
  <c r="H538" i="23"/>
  <c r="J537" i="23"/>
  <c r="L537" i="23" s="1"/>
  <c r="J536" i="23"/>
  <c r="L536" i="23" s="1"/>
  <c r="J535" i="23"/>
  <c r="L535" i="23" s="1"/>
  <c r="J534" i="23"/>
  <c r="L534" i="23" s="1"/>
  <c r="J533" i="23"/>
  <c r="L533" i="23" s="1"/>
  <c r="J532" i="23"/>
  <c r="L532" i="23" s="1"/>
  <c r="L531" i="23"/>
  <c r="J531" i="23"/>
  <c r="J530" i="23"/>
  <c r="L530" i="23" s="1"/>
  <c r="L529" i="23"/>
  <c r="J529" i="23"/>
  <c r="J528" i="23"/>
  <c r="L528" i="23" s="1"/>
  <c r="J527" i="23"/>
  <c r="L527" i="23" s="1"/>
  <c r="J526" i="23"/>
  <c r="L526" i="23" s="1"/>
  <c r="J525" i="23"/>
  <c r="L525" i="23" s="1"/>
  <c r="J524" i="23"/>
  <c r="L524" i="23" s="1"/>
  <c r="L523" i="23"/>
  <c r="J522" i="23"/>
  <c r="L522" i="23" s="1"/>
  <c r="J521" i="23"/>
  <c r="L521" i="23" s="1"/>
  <c r="J520" i="23"/>
  <c r="L520" i="23" s="1"/>
  <c r="J519" i="23"/>
  <c r="L519" i="23" s="1"/>
  <c r="J518" i="23"/>
  <c r="L518" i="23" s="1"/>
  <c r="O510" i="23"/>
  <c r="O447" i="23"/>
  <c r="I400" i="23"/>
  <c r="M398" i="23"/>
  <c r="M396" i="23"/>
  <c r="M394" i="23"/>
  <c r="O384" i="23"/>
  <c r="L363" i="23"/>
  <c r="L362" i="23"/>
  <c r="L361" i="23"/>
  <c r="L360" i="23"/>
  <c r="L359" i="23"/>
  <c r="L358" i="23"/>
  <c r="L357" i="23"/>
  <c r="L356" i="23"/>
  <c r="L355" i="23"/>
  <c r="L354" i="23"/>
  <c r="L353" i="23"/>
  <c r="H351" i="23"/>
  <c r="H365" i="23" s="1"/>
  <c r="L350" i="23"/>
  <c r="L349" i="23"/>
  <c r="L348" i="23"/>
  <c r="L347" i="23"/>
  <c r="L346" i="23"/>
  <c r="L345" i="23"/>
  <c r="L344" i="23"/>
  <c r="L343" i="23"/>
  <c r="L342" i="23"/>
  <c r="L341" i="23"/>
  <c r="L340" i="23"/>
  <c r="L339" i="23"/>
  <c r="L338" i="23"/>
  <c r="L337" i="23"/>
  <c r="L336" i="23"/>
  <c r="L335" i="23"/>
  <c r="L334" i="23"/>
  <c r="L333" i="23"/>
  <c r="L332" i="23"/>
  <c r="L331" i="23"/>
  <c r="L351" i="23" s="1"/>
  <c r="L365" i="23" s="1"/>
  <c r="O321" i="23"/>
  <c r="O258" i="23"/>
  <c r="A256" i="23"/>
  <c r="A319" i="23" s="1"/>
  <c r="A382" i="23" s="1"/>
  <c r="F215" i="23"/>
  <c r="J213" i="23"/>
  <c r="L213" i="23" s="1"/>
  <c r="P213" i="23" s="1"/>
  <c r="N211" i="23"/>
  <c r="J211" i="23"/>
  <c r="L211" i="23" s="1"/>
  <c r="A197" i="23"/>
  <c r="A449" i="23" s="1"/>
  <c r="A512" i="23" s="1"/>
  <c r="A572" i="23" s="1"/>
  <c r="A196" i="23"/>
  <c r="A448" i="23" s="1"/>
  <c r="A511" i="23" s="1"/>
  <c r="A571" i="23" s="1"/>
  <c r="P195" i="23"/>
  <c r="A193" i="23"/>
  <c r="A445" i="23" s="1"/>
  <c r="A508" i="23" s="1"/>
  <c r="A568" i="23" s="1"/>
  <c r="A192" i="23"/>
  <c r="F149" i="23"/>
  <c r="K20" i="23" s="1"/>
  <c r="O20" i="23" s="1"/>
  <c r="J147" i="23"/>
  <c r="L147" i="23" s="1"/>
  <c r="P147" i="23" s="1"/>
  <c r="N145" i="23"/>
  <c r="J145" i="23"/>
  <c r="A134" i="23"/>
  <c r="A260" i="23" s="1"/>
  <c r="A133" i="23"/>
  <c r="A259" i="23" s="1"/>
  <c r="A322" i="23" s="1"/>
  <c r="A385" i="23" s="1"/>
  <c r="P132" i="23"/>
  <c r="A130" i="23"/>
  <c r="O69" i="23"/>
  <c r="A65" i="23"/>
  <c r="A128" i="23" s="1"/>
  <c r="A191" i="23" s="1"/>
  <c r="A254" i="23" s="1"/>
  <c r="A317" i="23" s="1"/>
  <c r="A380" i="23" s="1"/>
  <c r="A443" i="23" s="1"/>
  <c r="A506" i="23" s="1"/>
  <c r="A566" i="23" s="1"/>
  <c r="A64" i="23"/>
  <c r="A127" i="23" s="1"/>
  <c r="A190" i="23" s="1"/>
  <c r="A253" i="23" s="1"/>
  <c r="A316" i="23" s="1"/>
  <c r="A379" i="23" s="1"/>
  <c r="A442" i="23" s="1"/>
  <c r="A505" i="23" s="1"/>
  <c r="A565" i="23" s="1"/>
  <c r="O6" i="23"/>
  <c r="S1" i="23"/>
  <c r="L547" i="23" l="1"/>
  <c r="J149" i="23"/>
  <c r="M400" i="23"/>
  <c r="L410" i="23" s="1"/>
  <c r="L420" i="23" s="1"/>
  <c r="J274" i="23" s="1"/>
  <c r="J215" i="23"/>
  <c r="K86" i="23" s="1"/>
  <c r="O86" i="23" s="1"/>
  <c r="L550" i="23"/>
  <c r="L215" i="23"/>
  <c r="L549" i="23"/>
  <c r="J467" i="24"/>
  <c r="L469" i="24" s="1"/>
  <c r="L472" i="24" s="1"/>
  <c r="K82" i="24" s="1"/>
  <c r="O82" i="24" s="1"/>
  <c r="L280" i="24"/>
  <c r="L283" i="24" s="1"/>
  <c r="K16" i="24" s="1"/>
  <c r="O16" i="24" s="1"/>
  <c r="A386" i="23"/>
  <c r="A323" i="23"/>
  <c r="L368" i="23"/>
  <c r="J276" i="23" s="1"/>
  <c r="J278" i="23" s="1"/>
  <c r="L268" i="23"/>
  <c r="L270" i="23" s="1"/>
  <c r="L538" i="23"/>
  <c r="L145" i="23"/>
  <c r="P211" i="23"/>
  <c r="P215" i="23" s="1"/>
  <c r="M582" i="23"/>
  <c r="M586" i="23" s="1"/>
  <c r="L596" i="23" s="1"/>
  <c r="L606" i="23" s="1"/>
  <c r="J463" i="23" s="1"/>
  <c r="H552" i="23"/>
  <c r="I586" i="21"/>
  <c r="O570" i="21"/>
  <c r="Q558" i="21"/>
  <c r="Q553" i="21"/>
  <c r="Q554" i="21" s="1"/>
  <c r="J550" i="21"/>
  <c r="H550" i="21"/>
  <c r="H549" i="21"/>
  <c r="H548" i="21"/>
  <c r="Q547" i="21"/>
  <c r="H547" i="21"/>
  <c r="J546" i="21"/>
  <c r="L546" i="21" s="1"/>
  <c r="H545" i="21"/>
  <c r="H544" i="21"/>
  <c r="J543" i="21"/>
  <c r="L543" i="21" s="1"/>
  <c r="S540" i="21"/>
  <c r="Q549" i="21"/>
  <c r="J540" i="21"/>
  <c r="L540" i="21" s="1"/>
  <c r="J534" i="21"/>
  <c r="L534" i="21" s="1"/>
  <c r="J533" i="21"/>
  <c r="L533" i="21" s="1"/>
  <c r="J531" i="21"/>
  <c r="L531" i="21" s="1"/>
  <c r="J529" i="21"/>
  <c r="L529" i="21" s="1"/>
  <c r="J525" i="21"/>
  <c r="L525" i="21" s="1"/>
  <c r="J521" i="21"/>
  <c r="L521" i="21" s="1"/>
  <c r="H538" i="21"/>
  <c r="O510" i="21"/>
  <c r="O447" i="21"/>
  <c r="L599" i="21"/>
  <c r="K584" i="21"/>
  <c r="M584" i="21" s="1"/>
  <c r="M398" i="21"/>
  <c r="K582" i="21"/>
  <c r="M394" i="21"/>
  <c r="K580" i="21"/>
  <c r="I400" i="21"/>
  <c r="O384" i="21"/>
  <c r="L363" i="21"/>
  <c r="L362" i="21"/>
  <c r="J548" i="21"/>
  <c r="L548" i="21" s="1"/>
  <c r="L361" i="21"/>
  <c r="J547" i="21"/>
  <c r="L360" i="21"/>
  <c r="L359" i="21"/>
  <c r="J545" i="21"/>
  <c r="L545" i="21" s="1"/>
  <c r="L358" i="21"/>
  <c r="J544" i="21"/>
  <c r="L357" i="21"/>
  <c r="L356" i="21"/>
  <c r="J542" i="21"/>
  <c r="J541" i="21"/>
  <c r="L354" i="21"/>
  <c r="L353" i="21"/>
  <c r="J537" i="21"/>
  <c r="L537" i="21" s="1"/>
  <c r="L350" i="21"/>
  <c r="L349" i="21"/>
  <c r="J536" i="21"/>
  <c r="J535" i="21"/>
  <c r="L535" i="21" s="1"/>
  <c r="L347" i="21"/>
  <c r="L346" i="21"/>
  <c r="J532" i="21"/>
  <c r="L345" i="21"/>
  <c r="L344" i="21"/>
  <c r="L343" i="21"/>
  <c r="L342" i="21"/>
  <c r="J528" i="21"/>
  <c r="L528" i="21" s="1"/>
  <c r="L341" i="21"/>
  <c r="L340" i="21"/>
  <c r="J527" i="21"/>
  <c r="L339" i="21"/>
  <c r="L338" i="21"/>
  <c r="J524" i="21"/>
  <c r="L337" i="21"/>
  <c r="L336" i="21"/>
  <c r="J523" i="21"/>
  <c r="L335" i="21"/>
  <c r="L334" i="21"/>
  <c r="J520" i="21"/>
  <c r="L333" i="21"/>
  <c r="L332" i="21"/>
  <c r="J519" i="21"/>
  <c r="L331" i="21"/>
  <c r="O321" i="21"/>
  <c r="O258" i="21"/>
  <c r="L213" i="21"/>
  <c r="P213" i="21" s="1"/>
  <c r="J213" i="21"/>
  <c r="N211" i="21"/>
  <c r="J211" i="21"/>
  <c r="J215" i="21" s="1"/>
  <c r="K86" i="21" s="1"/>
  <c r="O86" i="21" s="1"/>
  <c r="F215" i="21"/>
  <c r="A197" i="21"/>
  <c r="A449" i="21" s="1"/>
  <c r="A512" i="21" s="1"/>
  <c r="A572" i="21" s="1"/>
  <c r="P195" i="21"/>
  <c r="A192" i="21"/>
  <c r="J147" i="21"/>
  <c r="L147" i="21" s="1"/>
  <c r="P147" i="21" s="1"/>
  <c r="N145" i="21"/>
  <c r="F149" i="21"/>
  <c r="K20" i="21" s="1"/>
  <c r="O20" i="21" s="1"/>
  <c r="P132" i="21"/>
  <c r="A196" i="21"/>
  <c r="A448" i="21" s="1"/>
  <c r="A511" i="21" s="1"/>
  <c r="A571" i="21" s="1"/>
  <c r="O69" i="21"/>
  <c r="A193" i="21"/>
  <c r="A445" i="21" s="1"/>
  <c r="A508" i="21" s="1"/>
  <c r="A568" i="21" s="1"/>
  <c r="A134" i="21"/>
  <c r="A260" i="21" s="1"/>
  <c r="A133" i="21"/>
  <c r="A259" i="21" s="1"/>
  <c r="A322" i="21" s="1"/>
  <c r="A385" i="21" s="1"/>
  <c r="O6" i="21"/>
  <c r="A130" i="21"/>
  <c r="A256" i="21" s="1"/>
  <c r="A319" i="21" s="1"/>
  <c r="A382" i="21" s="1"/>
  <c r="A65" i="21"/>
  <c r="A128" i="21" s="1"/>
  <c r="A191" i="21" s="1"/>
  <c r="A254" i="21" s="1"/>
  <c r="A317" i="21" s="1"/>
  <c r="A380" i="21" s="1"/>
  <c r="A443" i="21" s="1"/>
  <c r="A506" i="21" s="1"/>
  <c r="A566" i="21" s="1"/>
  <c r="S1" i="21"/>
  <c r="A64" i="21"/>
  <c r="A127" i="21" s="1"/>
  <c r="A190" i="21" s="1"/>
  <c r="A253" i="21" s="1"/>
  <c r="A316" i="21" s="1"/>
  <c r="A379" i="21" s="1"/>
  <c r="A442" i="21" s="1"/>
  <c r="A505" i="21" s="1"/>
  <c r="A565" i="21" s="1"/>
  <c r="L211" i="21" l="1"/>
  <c r="P211" i="21" s="1"/>
  <c r="L544" i="21"/>
  <c r="L550" i="21"/>
  <c r="H552" i="21"/>
  <c r="L457" i="21" s="1"/>
  <c r="L459" i="21" s="1"/>
  <c r="L280" i="23"/>
  <c r="L283" i="23" s="1"/>
  <c r="K16" i="23" s="1"/>
  <c r="O16" i="23" s="1"/>
  <c r="L552" i="23"/>
  <c r="L555" i="23" s="1"/>
  <c r="J465" i="23" s="1"/>
  <c r="J467" i="23" s="1"/>
  <c r="I14" i="2"/>
  <c r="L457" i="23"/>
  <c r="L459" i="23" s="1"/>
  <c r="L149" i="23"/>
  <c r="P145" i="23"/>
  <c r="P149" i="23" s="1"/>
  <c r="L520" i="21"/>
  <c r="L523" i="21"/>
  <c r="L532" i="21"/>
  <c r="L547" i="21"/>
  <c r="M580" i="21"/>
  <c r="M582" i="21"/>
  <c r="L542" i="21"/>
  <c r="P215" i="21"/>
  <c r="L519" i="21"/>
  <c r="L536" i="21"/>
  <c r="A323" i="21"/>
  <c r="A386" i="21"/>
  <c r="L524" i="21"/>
  <c r="L527" i="21"/>
  <c r="L541" i="21"/>
  <c r="J145" i="21"/>
  <c r="M396" i="21"/>
  <c r="M400" i="21" s="1"/>
  <c r="L410" i="21" s="1"/>
  <c r="L420" i="21" s="1"/>
  <c r="J274" i="21" s="1"/>
  <c r="J518" i="21"/>
  <c r="L518" i="21" s="1"/>
  <c r="J522" i="21"/>
  <c r="L522" i="21" s="1"/>
  <c r="J526" i="21"/>
  <c r="L526" i="21" s="1"/>
  <c r="J530" i="21"/>
  <c r="L530" i="21" s="1"/>
  <c r="Q550" i="21"/>
  <c r="L215" i="21"/>
  <c r="H351" i="21"/>
  <c r="H365" i="21" s="1"/>
  <c r="J549" i="21"/>
  <c r="L549" i="21" s="1"/>
  <c r="L348" i="21"/>
  <c r="L351" i="21" s="1"/>
  <c r="L355" i="21"/>
  <c r="Q548" i="21"/>
  <c r="L469" i="23" l="1"/>
  <c r="L472" i="23" s="1"/>
  <c r="K82" i="23" s="1"/>
  <c r="O82" i="23" s="1"/>
  <c r="I13" i="2" s="1"/>
  <c r="L538" i="21"/>
  <c r="L552" i="21" s="1"/>
  <c r="L555" i="21" s="1"/>
  <c r="J465" i="21" s="1"/>
  <c r="L365" i="21"/>
  <c r="M586" i="21"/>
  <c r="L596" i="21" s="1"/>
  <c r="L606" i="21" s="1"/>
  <c r="J463" i="21" s="1"/>
  <c r="J467" i="21" s="1"/>
  <c r="L469" i="21" s="1"/>
  <c r="L472" i="21" s="1"/>
  <c r="K82" i="21" s="1"/>
  <c r="O82" i="21" s="1"/>
  <c r="I12" i="2" s="1"/>
  <c r="I17" i="2" s="1"/>
  <c r="L368" i="21"/>
  <c r="J276" i="21" s="1"/>
  <c r="J278" i="21" s="1"/>
  <c r="L280" i="21" s="1"/>
  <c r="L283" i="21" s="1"/>
  <c r="K16" i="21" s="1"/>
  <c r="O16" i="21" s="1"/>
  <c r="L268" i="21"/>
  <c r="L270" i="21" s="1"/>
  <c r="L145" i="21"/>
  <c r="J149" i="21"/>
  <c r="P145" i="21" l="1"/>
  <c r="P149" i="21" s="1"/>
  <c r="L149" i="21"/>
  <c r="D17" i="7" l="1"/>
  <c r="D21" i="7" s="1"/>
  <c r="D25" i="7" s="1"/>
  <c r="D27" i="7" s="1"/>
  <c r="K37" i="1" l="1"/>
  <c r="M37" i="1" s="1"/>
  <c r="E52" i="26"/>
  <c r="E53" i="26" s="1"/>
  <c r="K33" i="1"/>
  <c r="K28" i="1"/>
  <c r="M28" i="1" s="1"/>
  <c r="K30" i="1"/>
  <c r="M30" i="1" s="1"/>
  <c r="K34" i="1"/>
  <c r="K29" i="1"/>
  <c r="M29" i="1" s="1"/>
  <c r="K26" i="1"/>
  <c r="M26" i="1" s="1"/>
  <c r="K31" i="1"/>
  <c r="K27" i="1"/>
  <c r="M27" i="1" s="1"/>
  <c r="K32" i="1"/>
  <c r="K25" i="1"/>
  <c r="K36" i="1"/>
  <c r="K35" i="1"/>
  <c r="AL25" i="17"/>
  <c r="F28" i="8"/>
  <c r="K17" i="20" l="1"/>
  <c r="K19" i="20" s="1"/>
  <c r="K21" i="20" s="1"/>
  <c r="I31" i="1" s="1"/>
  <c r="M31" i="1" s="1"/>
  <c r="G14" i="19"/>
  <c r="I36" i="1" s="1"/>
  <c r="J13" i="18" l="1"/>
  <c r="I35" i="1" s="1"/>
  <c r="M15" i="1"/>
  <c r="M14" i="1" s="1"/>
  <c r="E543" i="17" l="1"/>
  <c r="F543" i="17" s="1"/>
  <c r="E542" i="17"/>
  <c r="F542" i="17" s="1"/>
  <c r="G542" i="17" s="1"/>
  <c r="H542" i="17" s="1"/>
  <c r="I542" i="17" s="1"/>
  <c r="J542" i="17" s="1"/>
  <c r="K542" i="17" s="1"/>
  <c r="L542" i="17" s="1"/>
  <c r="M542" i="17" s="1"/>
  <c r="N542" i="17" s="1"/>
  <c r="O542" i="17" s="1"/>
  <c r="P542" i="17" s="1"/>
  <c r="Q542" i="17" s="1"/>
  <c r="R542" i="17" s="1"/>
  <c r="S542" i="17" s="1"/>
  <c r="T542" i="17" s="1"/>
  <c r="U542" i="17" s="1"/>
  <c r="V542" i="17" s="1"/>
  <c r="W542" i="17" s="1"/>
  <c r="X542" i="17" s="1"/>
  <c r="Y542" i="17" s="1"/>
  <c r="Z542" i="17" s="1"/>
  <c r="AA542" i="17" s="1"/>
  <c r="AB542" i="17" s="1"/>
  <c r="AC542" i="17" s="1"/>
  <c r="AD542" i="17" s="1"/>
  <c r="AE542" i="17" s="1"/>
  <c r="E541" i="17"/>
  <c r="F541" i="17" s="1"/>
  <c r="AE513" i="17"/>
  <c r="AD513" i="17"/>
  <c r="AC513" i="17"/>
  <c r="AB513" i="17"/>
  <c r="AA513" i="17"/>
  <c r="Z513" i="17"/>
  <c r="Y513" i="17"/>
  <c r="X513" i="17"/>
  <c r="W513" i="17"/>
  <c r="V513" i="17"/>
  <c r="U513" i="17"/>
  <c r="T513" i="17"/>
  <c r="S513" i="17"/>
  <c r="R513" i="17"/>
  <c r="Q513" i="17"/>
  <c r="P513" i="17"/>
  <c r="O513" i="17"/>
  <c r="N513" i="17"/>
  <c r="M513" i="17"/>
  <c r="L513" i="17"/>
  <c r="K513" i="17"/>
  <c r="J513" i="17"/>
  <c r="I513" i="17"/>
  <c r="H513" i="17"/>
  <c r="G513" i="17"/>
  <c r="F513" i="17"/>
  <c r="E513" i="17"/>
  <c r="D513" i="17"/>
  <c r="AF506" i="17"/>
  <c r="AA506" i="17"/>
  <c r="O506" i="17"/>
  <c r="AF505" i="17"/>
  <c r="J490" i="17"/>
  <c r="K490" i="17" s="1"/>
  <c r="L490" i="17" s="1"/>
  <c r="I493" i="17"/>
  <c r="H493" i="17"/>
  <c r="J491" i="17"/>
  <c r="K491" i="17" s="1"/>
  <c r="L491" i="17" s="1"/>
  <c r="M491" i="17" s="1"/>
  <c r="N491" i="17" s="1"/>
  <c r="O491" i="17" s="1"/>
  <c r="P491" i="17" s="1"/>
  <c r="Q491" i="17" s="1"/>
  <c r="R491" i="17" s="1"/>
  <c r="S491" i="17" s="1"/>
  <c r="G491" i="17"/>
  <c r="G493" i="17" s="1"/>
  <c r="F491" i="17"/>
  <c r="F493" i="17" s="1"/>
  <c r="E491" i="17"/>
  <c r="E493" i="17" s="1"/>
  <c r="D491" i="17"/>
  <c r="D493" i="17" s="1"/>
  <c r="J489" i="17"/>
  <c r="AE480" i="17"/>
  <c r="AD480" i="17"/>
  <c r="AC480" i="17"/>
  <c r="AB480" i="17"/>
  <c r="AA480" i="17"/>
  <c r="Z480" i="17"/>
  <c r="Y480" i="17"/>
  <c r="X480" i="17"/>
  <c r="W480" i="17"/>
  <c r="V480" i="17"/>
  <c r="U480" i="17"/>
  <c r="T480" i="17"/>
  <c r="S480" i="17"/>
  <c r="R480" i="17"/>
  <c r="Q480" i="17"/>
  <c r="P480" i="17"/>
  <c r="O480" i="17"/>
  <c r="N480" i="17"/>
  <c r="M480" i="17"/>
  <c r="L480" i="17"/>
  <c r="K480" i="17"/>
  <c r="J480" i="17"/>
  <c r="I480" i="17"/>
  <c r="H480" i="17"/>
  <c r="G480" i="17"/>
  <c r="F480" i="17"/>
  <c r="E480" i="17"/>
  <c r="D480" i="17"/>
  <c r="AF473" i="17"/>
  <c r="AA473" i="17"/>
  <c r="O473" i="17"/>
  <c r="AF472" i="17"/>
  <c r="AF448" i="17"/>
  <c r="J444" i="17"/>
  <c r="K444" i="17" s="1"/>
  <c r="L444" i="17" s="1"/>
  <c r="M444" i="17" s="1"/>
  <c r="N444" i="17" s="1"/>
  <c r="O444" i="17" s="1"/>
  <c r="P444" i="17" s="1"/>
  <c r="Q444" i="17" s="1"/>
  <c r="R444" i="17" s="1"/>
  <c r="S444" i="17" s="1"/>
  <c r="AE437" i="17"/>
  <c r="AD437" i="17"/>
  <c r="AC437" i="17"/>
  <c r="AB437" i="17"/>
  <c r="AA437" i="17"/>
  <c r="Z437" i="17"/>
  <c r="Y437" i="17"/>
  <c r="X437" i="17"/>
  <c r="W437" i="17"/>
  <c r="V437" i="17"/>
  <c r="U437" i="17"/>
  <c r="T437" i="17"/>
  <c r="S437" i="17"/>
  <c r="R437" i="17"/>
  <c r="Q437" i="17"/>
  <c r="P437" i="17"/>
  <c r="O437" i="17"/>
  <c r="N437" i="17"/>
  <c r="M437" i="17"/>
  <c r="L437" i="17"/>
  <c r="K437" i="17"/>
  <c r="J437" i="17"/>
  <c r="I437" i="17"/>
  <c r="H437" i="17"/>
  <c r="G437" i="17"/>
  <c r="F437" i="17"/>
  <c r="E437" i="17"/>
  <c r="D437" i="17"/>
  <c r="AF430" i="17"/>
  <c r="AA430" i="17"/>
  <c r="O430" i="17"/>
  <c r="AF429" i="17"/>
  <c r="D404" i="17"/>
  <c r="D409" i="17" s="1"/>
  <c r="B404" i="17"/>
  <c r="AE399" i="17"/>
  <c r="AD399" i="17"/>
  <c r="AC399" i="17"/>
  <c r="AB399" i="17"/>
  <c r="AA399" i="17"/>
  <c r="Z399" i="17"/>
  <c r="Y399" i="17"/>
  <c r="X399" i="17"/>
  <c r="W399" i="17"/>
  <c r="V399" i="17"/>
  <c r="U399" i="17"/>
  <c r="T399" i="17"/>
  <c r="S399" i="17"/>
  <c r="R399" i="17"/>
  <c r="Q399" i="17"/>
  <c r="P399" i="17"/>
  <c r="O399" i="17"/>
  <c r="N399" i="17"/>
  <c r="M399" i="17"/>
  <c r="L399" i="17"/>
  <c r="K399" i="17"/>
  <c r="J399" i="17"/>
  <c r="I399" i="17"/>
  <c r="H399" i="17"/>
  <c r="G399" i="17"/>
  <c r="F399" i="17"/>
  <c r="E399" i="17"/>
  <c r="D399" i="17"/>
  <c r="AF392" i="17"/>
  <c r="AA392" i="17"/>
  <c r="O392" i="17"/>
  <c r="AF391" i="17"/>
  <c r="E371" i="17"/>
  <c r="D371" i="17"/>
  <c r="F366" i="17"/>
  <c r="F371" i="17" s="1"/>
  <c r="E366" i="17"/>
  <c r="B366" i="17"/>
  <c r="AE361" i="17"/>
  <c r="AD361" i="17"/>
  <c r="AC361" i="17"/>
  <c r="AB361" i="17"/>
  <c r="AA361" i="17"/>
  <c r="Z361" i="17"/>
  <c r="Y361" i="17"/>
  <c r="X361" i="17"/>
  <c r="W361" i="17"/>
  <c r="V361" i="17"/>
  <c r="U361" i="17"/>
  <c r="T361" i="17"/>
  <c r="S361" i="17"/>
  <c r="R361" i="17"/>
  <c r="Q361" i="17"/>
  <c r="P361" i="17"/>
  <c r="O361" i="17"/>
  <c r="N361" i="17"/>
  <c r="M361" i="17"/>
  <c r="L361" i="17"/>
  <c r="K361" i="17"/>
  <c r="J361" i="17"/>
  <c r="I361" i="17"/>
  <c r="H361" i="17"/>
  <c r="G361" i="17"/>
  <c r="F361" i="17"/>
  <c r="E361" i="17"/>
  <c r="D361" i="17"/>
  <c r="AF354" i="17"/>
  <c r="AA354" i="17"/>
  <c r="O354" i="17"/>
  <c r="AF353" i="17"/>
  <c r="D333" i="17"/>
  <c r="E326" i="17"/>
  <c r="E333" i="17" s="1"/>
  <c r="B326" i="17"/>
  <c r="AE323" i="17"/>
  <c r="AD323" i="17"/>
  <c r="AC323" i="17"/>
  <c r="AB323" i="17"/>
  <c r="AA323" i="17"/>
  <c r="Z323" i="17"/>
  <c r="Y323" i="17"/>
  <c r="X323" i="17"/>
  <c r="W323" i="17"/>
  <c r="V323" i="17"/>
  <c r="U323" i="17"/>
  <c r="T323" i="17"/>
  <c r="S323" i="17"/>
  <c r="R323" i="17"/>
  <c r="Q323" i="17"/>
  <c r="P323" i="17"/>
  <c r="O323" i="17"/>
  <c r="N323" i="17"/>
  <c r="M323" i="17"/>
  <c r="L323" i="17"/>
  <c r="K323" i="17"/>
  <c r="J323" i="17"/>
  <c r="I323" i="17"/>
  <c r="H323" i="17"/>
  <c r="G323" i="17"/>
  <c r="F323" i="17"/>
  <c r="E323" i="17"/>
  <c r="AF316" i="17"/>
  <c r="AA316" i="17"/>
  <c r="O316" i="17"/>
  <c r="D295" i="17"/>
  <c r="AL290" i="17"/>
  <c r="AH290" i="17"/>
  <c r="E290" i="17"/>
  <c r="AE285" i="17"/>
  <c r="AD285" i="17"/>
  <c r="AC285" i="17"/>
  <c r="AB285" i="17"/>
  <c r="AA285" i="17"/>
  <c r="Z285" i="17"/>
  <c r="Y285" i="17"/>
  <c r="X285" i="17"/>
  <c r="W285" i="17"/>
  <c r="V285" i="17"/>
  <c r="U285" i="17"/>
  <c r="T285" i="17"/>
  <c r="S285" i="17"/>
  <c r="R285" i="17"/>
  <c r="Q285" i="17"/>
  <c r="P285" i="17"/>
  <c r="O285" i="17"/>
  <c r="N285" i="17"/>
  <c r="M285" i="17"/>
  <c r="L285" i="17"/>
  <c r="K285" i="17"/>
  <c r="J285" i="17"/>
  <c r="I285" i="17"/>
  <c r="H285" i="17"/>
  <c r="G285" i="17"/>
  <c r="F285" i="17"/>
  <c r="E285" i="17"/>
  <c r="AH281" i="17"/>
  <c r="AV278" i="17"/>
  <c r="AF278" i="17"/>
  <c r="AA278" i="17"/>
  <c r="O278" i="17"/>
  <c r="AA277" i="17"/>
  <c r="E259" i="17"/>
  <c r="F259" i="17" s="1"/>
  <c r="G259" i="17" s="1"/>
  <c r="H259" i="17" s="1"/>
  <c r="I259" i="17" s="1"/>
  <c r="J259" i="17" s="1"/>
  <c r="K259" i="17" s="1"/>
  <c r="L259" i="17" s="1"/>
  <c r="M259" i="17" s="1"/>
  <c r="N259" i="17" s="1"/>
  <c r="O259" i="17" s="1"/>
  <c r="P259" i="17" s="1"/>
  <c r="Q259" i="17" s="1"/>
  <c r="R259" i="17" s="1"/>
  <c r="S259" i="17" s="1"/>
  <c r="T259" i="17" s="1"/>
  <c r="D259" i="17"/>
  <c r="B256" i="17"/>
  <c r="D255" i="17"/>
  <c r="B255" i="17"/>
  <c r="D254" i="17"/>
  <c r="B254" i="17"/>
  <c r="D253" i="17"/>
  <c r="B253" i="17"/>
  <c r="D252" i="17"/>
  <c r="B252" i="17"/>
  <c r="D251" i="17"/>
  <c r="B251" i="17"/>
  <c r="S250" i="17"/>
  <c r="D250" i="17"/>
  <c r="B250" i="17"/>
  <c r="D249" i="17"/>
  <c r="B249" i="17"/>
  <c r="D248" i="17"/>
  <c r="B248" i="17"/>
  <c r="D247" i="17"/>
  <c r="B247" i="17"/>
  <c r="D246" i="17"/>
  <c r="B246" i="17"/>
  <c r="D245" i="17"/>
  <c r="B245" i="17"/>
  <c r="AE239" i="17"/>
  <c r="AD239" i="17"/>
  <c r="AC239" i="17"/>
  <c r="AB239" i="17"/>
  <c r="AA239" i="17"/>
  <c r="Z239" i="17"/>
  <c r="Y239" i="17"/>
  <c r="X239" i="17"/>
  <c r="W239" i="17"/>
  <c r="V239" i="17"/>
  <c r="U239" i="17"/>
  <c r="T239" i="17"/>
  <c r="S239" i="17"/>
  <c r="R239" i="17"/>
  <c r="Q239" i="17"/>
  <c r="P239" i="17"/>
  <c r="O239" i="17"/>
  <c r="N239" i="17"/>
  <c r="M239" i="17"/>
  <c r="L239" i="17"/>
  <c r="K239" i="17"/>
  <c r="J239" i="17"/>
  <c r="I239" i="17"/>
  <c r="H239" i="17"/>
  <c r="G239" i="17"/>
  <c r="F239" i="17"/>
  <c r="E239" i="17"/>
  <c r="D239" i="17"/>
  <c r="D285" i="17" s="1"/>
  <c r="D323" i="17" s="1"/>
  <c r="AF232" i="17"/>
  <c r="AA232" i="17"/>
  <c r="O232" i="17"/>
  <c r="D220" i="17"/>
  <c r="B212" i="17"/>
  <c r="C210" i="17"/>
  <c r="B210" i="17"/>
  <c r="E209" i="17"/>
  <c r="F209" i="17" s="1"/>
  <c r="G209" i="17" s="1"/>
  <c r="H209" i="17" s="1"/>
  <c r="I209" i="17" s="1"/>
  <c r="J209" i="17" s="1"/>
  <c r="K209" i="17" s="1"/>
  <c r="L209" i="17" s="1"/>
  <c r="M209" i="17" s="1"/>
  <c r="N209" i="17" s="1"/>
  <c r="O209" i="17" s="1"/>
  <c r="P209" i="17" s="1"/>
  <c r="Q209" i="17" s="1"/>
  <c r="R209" i="17" s="1"/>
  <c r="S209" i="17" s="1"/>
  <c r="T209" i="17" s="1"/>
  <c r="C209" i="17"/>
  <c r="B209" i="17"/>
  <c r="E208" i="17"/>
  <c r="C208" i="17"/>
  <c r="B208" i="17"/>
  <c r="C207" i="17"/>
  <c r="B207" i="17"/>
  <c r="C206" i="17"/>
  <c r="B206" i="17"/>
  <c r="C205" i="17"/>
  <c r="B205" i="17"/>
  <c r="C204" i="17"/>
  <c r="B204" i="17"/>
  <c r="C203" i="17"/>
  <c r="B203" i="17"/>
  <c r="C202" i="17"/>
  <c r="B202" i="17"/>
  <c r="C201" i="17"/>
  <c r="B201" i="17"/>
  <c r="C200" i="17"/>
  <c r="B200" i="17"/>
  <c r="C199" i="17"/>
  <c r="B199" i="17"/>
  <c r="A197" i="17"/>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195" i="17"/>
  <c r="A196" i="17" s="1"/>
  <c r="AE193" i="17"/>
  <c r="AD193" i="17"/>
  <c r="AC193" i="17"/>
  <c r="AB193" i="17"/>
  <c r="AA193" i="17"/>
  <c r="Z193" i="17"/>
  <c r="Y193" i="17"/>
  <c r="X193" i="17"/>
  <c r="W193" i="17"/>
  <c r="V193" i="17"/>
  <c r="U193" i="17"/>
  <c r="T193" i="17"/>
  <c r="S193" i="17"/>
  <c r="R193" i="17"/>
  <c r="Q193" i="17"/>
  <c r="P193" i="17"/>
  <c r="O193" i="17"/>
  <c r="N193" i="17"/>
  <c r="M193" i="17"/>
  <c r="L193" i="17"/>
  <c r="K193" i="17"/>
  <c r="J193" i="17"/>
  <c r="I193" i="17"/>
  <c r="H193" i="17"/>
  <c r="G193" i="17"/>
  <c r="F193" i="17"/>
  <c r="E193" i="17"/>
  <c r="D193" i="17"/>
  <c r="AF186" i="17"/>
  <c r="AA186" i="17"/>
  <c r="O186" i="17"/>
  <c r="D168" i="17"/>
  <c r="B166" i="17"/>
  <c r="F164" i="17"/>
  <c r="G164" i="17" s="1"/>
  <c r="H164" i="17" s="1"/>
  <c r="I164" i="17" s="1"/>
  <c r="J164" i="17" s="1"/>
  <c r="K164" i="17" s="1"/>
  <c r="L164" i="17" s="1"/>
  <c r="M164" i="17" s="1"/>
  <c r="N164" i="17" s="1"/>
  <c r="O164" i="17" s="1"/>
  <c r="P164" i="17" s="1"/>
  <c r="Q164" i="17" s="1"/>
  <c r="E164" i="17"/>
  <c r="C164" i="17"/>
  <c r="B164" i="17"/>
  <c r="E163" i="17"/>
  <c r="C163" i="17"/>
  <c r="B163" i="17"/>
  <c r="E162" i="17"/>
  <c r="C162" i="17"/>
  <c r="B162" i="17"/>
  <c r="C161" i="17"/>
  <c r="B161" i="17"/>
  <c r="C160" i="17"/>
  <c r="B160" i="17"/>
  <c r="C159" i="17"/>
  <c r="B159" i="17"/>
  <c r="C158" i="17"/>
  <c r="B158" i="17"/>
  <c r="C157" i="17"/>
  <c r="B157" i="17"/>
  <c r="C156" i="17"/>
  <c r="B156" i="17"/>
  <c r="C155" i="17"/>
  <c r="B155" i="17"/>
  <c r="C154" i="17"/>
  <c r="B154" i="17"/>
  <c r="C153" i="17"/>
  <c r="B153" i="17"/>
  <c r="A150" i="17"/>
  <c r="A151" i="17" s="1"/>
  <c r="A152" i="17" s="1"/>
  <c r="A153" i="17" s="1"/>
  <c r="A154" i="17" s="1"/>
  <c r="A155" i="17" s="1"/>
  <c r="A156" i="17" s="1"/>
  <c r="A157" i="17" s="1"/>
  <c r="A158" i="17" s="1"/>
  <c r="A159" i="17" s="1"/>
  <c r="A160" i="17" s="1"/>
  <c r="A161" i="17" s="1"/>
  <c r="A162" i="17" s="1"/>
  <c r="A163" i="17" s="1"/>
  <c r="A164" i="17" s="1"/>
  <c r="A165" i="17" s="1"/>
  <c r="A166" i="17" s="1"/>
  <c r="A167" i="17" s="1"/>
  <c r="A168" i="17" s="1"/>
  <c r="A149" i="17"/>
  <c r="AE147" i="17"/>
  <c r="AD147" i="17"/>
  <c r="AC147" i="17"/>
  <c r="AB147" i="17"/>
  <c r="AA147" i="17"/>
  <c r="Z147" i="17"/>
  <c r="Y147" i="17"/>
  <c r="X147" i="17"/>
  <c r="W147" i="17"/>
  <c r="V147" i="17"/>
  <c r="U147" i="17"/>
  <c r="T147" i="17"/>
  <c r="S147" i="17"/>
  <c r="R147" i="17"/>
  <c r="Q147" i="17"/>
  <c r="P147" i="17"/>
  <c r="O147" i="17"/>
  <c r="N147" i="17"/>
  <c r="M147" i="17"/>
  <c r="L147" i="17"/>
  <c r="K147" i="17"/>
  <c r="J147" i="17"/>
  <c r="I147" i="17"/>
  <c r="H147" i="17"/>
  <c r="G147" i="17"/>
  <c r="F147" i="17"/>
  <c r="E147" i="17"/>
  <c r="D147" i="17"/>
  <c r="AF140" i="17"/>
  <c r="AA140" i="17"/>
  <c r="O140" i="17"/>
  <c r="D128" i="17"/>
  <c r="E120" i="17"/>
  <c r="F120" i="17" s="1"/>
  <c r="G120" i="17" s="1"/>
  <c r="H120" i="17" s="1"/>
  <c r="I120" i="17" s="1"/>
  <c r="J120" i="17" s="1"/>
  <c r="K120" i="17" s="1"/>
  <c r="L120" i="17" s="1"/>
  <c r="M120" i="17" s="1"/>
  <c r="N120" i="17" s="1"/>
  <c r="O120" i="17" s="1"/>
  <c r="P120" i="17" s="1"/>
  <c r="Q120" i="17" s="1"/>
  <c r="R120" i="17" s="1"/>
  <c r="S120" i="17" s="1"/>
  <c r="T120" i="17" s="1"/>
  <c r="B120" i="17"/>
  <c r="C118" i="17"/>
  <c r="B118" i="17"/>
  <c r="F117" i="17"/>
  <c r="G117" i="17" s="1"/>
  <c r="H117" i="17" s="1"/>
  <c r="I117" i="17" s="1"/>
  <c r="J117" i="17" s="1"/>
  <c r="K117" i="17" s="1"/>
  <c r="L117" i="17" s="1"/>
  <c r="M117" i="17" s="1"/>
  <c r="N117" i="17" s="1"/>
  <c r="O117" i="17" s="1"/>
  <c r="P117" i="17" s="1"/>
  <c r="Q117" i="17" s="1"/>
  <c r="R117" i="17" s="1"/>
  <c r="S117" i="17" s="1"/>
  <c r="T117" i="17" s="1"/>
  <c r="E117" i="17"/>
  <c r="E71" i="17" s="1"/>
  <c r="C117" i="17"/>
  <c r="B117" i="17"/>
  <c r="F116" i="17"/>
  <c r="G116" i="17" s="1"/>
  <c r="H116" i="17" s="1"/>
  <c r="I116" i="17" s="1"/>
  <c r="J116" i="17" s="1"/>
  <c r="K116" i="17" s="1"/>
  <c r="L116" i="17" s="1"/>
  <c r="M116" i="17" s="1"/>
  <c r="N116" i="17" s="1"/>
  <c r="O116" i="17" s="1"/>
  <c r="P116" i="17" s="1"/>
  <c r="Q116" i="17" s="1"/>
  <c r="R116" i="17" s="1"/>
  <c r="S116" i="17" s="1"/>
  <c r="T116" i="17" s="1"/>
  <c r="E116" i="17"/>
  <c r="C116" i="17"/>
  <c r="B116" i="17"/>
  <c r="F115" i="17"/>
  <c r="G115" i="17" s="1"/>
  <c r="H115" i="17" s="1"/>
  <c r="I115" i="17" s="1"/>
  <c r="J115" i="17" s="1"/>
  <c r="K115" i="17" s="1"/>
  <c r="L115" i="17" s="1"/>
  <c r="M115" i="17" s="1"/>
  <c r="N115" i="17" s="1"/>
  <c r="O115" i="17" s="1"/>
  <c r="P115" i="17" s="1"/>
  <c r="Q115" i="17" s="1"/>
  <c r="R115" i="17" s="1"/>
  <c r="S115" i="17" s="1"/>
  <c r="T115" i="17" s="1"/>
  <c r="E115" i="17"/>
  <c r="E69" i="17" s="1"/>
  <c r="C115" i="17"/>
  <c r="B115" i="17"/>
  <c r="G114" i="17"/>
  <c r="H114" i="17" s="1"/>
  <c r="I114" i="17" s="1"/>
  <c r="J114" i="17" s="1"/>
  <c r="K114" i="17" s="1"/>
  <c r="L114" i="17" s="1"/>
  <c r="M114" i="17" s="1"/>
  <c r="N114" i="17" s="1"/>
  <c r="O114" i="17" s="1"/>
  <c r="P114" i="17" s="1"/>
  <c r="Q114" i="17" s="1"/>
  <c r="R114" i="17" s="1"/>
  <c r="S114" i="17" s="1"/>
  <c r="T114" i="17" s="1"/>
  <c r="E114" i="17"/>
  <c r="F114" i="17" s="1"/>
  <c r="C114" i="17"/>
  <c r="B114" i="17"/>
  <c r="F113" i="17"/>
  <c r="G113" i="17" s="1"/>
  <c r="H113" i="17" s="1"/>
  <c r="I113" i="17" s="1"/>
  <c r="J113" i="17" s="1"/>
  <c r="K113" i="17" s="1"/>
  <c r="L113" i="17" s="1"/>
  <c r="M113" i="17" s="1"/>
  <c r="N113" i="17" s="1"/>
  <c r="O113" i="17" s="1"/>
  <c r="P113" i="17" s="1"/>
  <c r="Q113" i="17" s="1"/>
  <c r="R113" i="17" s="1"/>
  <c r="S113" i="17" s="1"/>
  <c r="T113" i="17" s="1"/>
  <c r="E113" i="17"/>
  <c r="E67" i="17" s="1"/>
  <c r="F67" i="17" s="1"/>
  <c r="G67" i="17" s="1"/>
  <c r="H67" i="17" s="1"/>
  <c r="I67" i="17" s="1"/>
  <c r="J67" i="17" s="1"/>
  <c r="K67" i="17" s="1"/>
  <c r="L67" i="17" s="1"/>
  <c r="M67" i="17" s="1"/>
  <c r="N67" i="17" s="1"/>
  <c r="O67" i="17" s="1"/>
  <c r="P67" i="17" s="1"/>
  <c r="Q67" i="17" s="1"/>
  <c r="R67" i="17" s="1"/>
  <c r="S67" i="17" s="1"/>
  <c r="C113" i="17"/>
  <c r="B113" i="17"/>
  <c r="F112" i="17"/>
  <c r="G112" i="17" s="1"/>
  <c r="H112" i="17" s="1"/>
  <c r="I112" i="17" s="1"/>
  <c r="J112" i="17" s="1"/>
  <c r="K112" i="17" s="1"/>
  <c r="L112" i="17" s="1"/>
  <c r="M112" i="17" s="1"/>
  <c r="N112" i="17" s="1"/>
  <c r="O112" i="17" s="1"/>
  <c r="P112" i="17" s="1"/>
  <c r="Q112" i="17" s="1"/>
  <c r="R112" i="17" s="1"/>
  <c r="S112" i="17" s="1"/>
  <c r="T112" i="17" s="1"/>
  <c r="E112" i="17"/>
  <c r="C112" i="17"/>
  <c r="B112" i="17"/>
  <c r="F111" i="17"/>
  <c r="G111" i="17" s="1"/>
  <c r="H111" i="17" s="1"/>
  <c r="I111" i="17" s="1"/>
  <c r="J111" i="17" s="1"/>
  <c r="K111" i="17" s="1"/>
  <c r="L111" i="17" s="1"/>
  <c r="M111" i="17" s="1"/>
  <c r="N111" i="17" s="1"/>
  <c r="O111" i="17" s="1"/>
  <c r="P111" i="17" s="1"/>
  <c r="Q111" i="17" s="1"/>
  <c r="R111" i="17" s="1"/>
  <c r="S111" i="17" s="1"/>
  <c r="T111" i="17" s="1"/>
  <c r="E111" i="17"/>
  <c r="E65" i="17" s="1"/>
  <c r="C111" i="17"/>
  <c r="B111" i="17"/>
  <c r="E110" i="17"/>
  <c r="F110" i="17" s="1"/>
  <c r="G110" i="17" s="1"/>
  <c r="H110" i="17" s="1"/>
  <c r="I110" i="17" s="1"/>
  <c r="J110" i="17" s="1"/>
  <c r="K110" i="17" s="1"/>
  <c r="L110" i="17" s="1"/>
  <c r="M110" i="17" s="1"/>
  <c r="N110" i="17" s="1"/>
  <c r="O110" i="17" s="1"/>
  <c r="P110" i="17" s="1"/>
  <c r="Q110" i="17" s="1"/>
  <c r="R110" i="17" s="1"/>
  <c r="S110" i="17" s="1"/>
  <c r="T110" i="17" s="1"/>
  <c r="C110" i="17"/>
  <c r="B110" i="17"/>
  <c r="H109" i="17"/>
  <c r="I109" i="17" s="1"/>
  <c r="J109" i="17" s="1"/>
  <c r="K109" i="17" s="1"/>
  <c r="L109" i="17" s="1"/>
  <c r="M109" i="17" s="1"/>
  <c r="N109" i="17" s="1"/>
  <c r="O109" i="17" s="1"/>
  <c r="P109" i="17" s="1"/>
  <c r="Q109" i="17" s="1"/>
  <c r="R109" i="17" s="1"/>
  <c r="S109" i="17" s="1"/>
  <c r="T109" i="17" s="1"/>
  <c r="F109" i="17"/>
  <c r="C109" i="17"/>
  <c r="B109" i="17"/>
  <c r="E108" i="17"/>
  <c r="F108" i="17" s="1"/>
  <c r="G108" i="17" s="1"/>
  <c r="H108" i="17" s="1"/>
  <c r="I108" i="17" s="1"/>
  <c r="J108" i="17" s="1"/>
  <c r="K108" i="17" s="1"/>
  <c r="L108" i="17" s="1"/>
  <c r="M108" i="17" s="1"/>
  <c r="N108" i="17" s="1"/>
  <c r="O108" i="17" s="1"/>
  <c r="P108" i="17" s="1"/>
  <c r="Q108" i="17" s="1"/>
  <c r="R108" i="17" s="1"/>
  <c r="S108" i="17" s="1"/>
  <c r="T108" i="17" s="1"/>
  <c r="C108" i="17"/>
  <c r="B108" i="17"/>
  <c r="E107" i="17"/>
  <c r="F107" i="17" s="1"/>
  <c r="C107" i="17"/>
  <c r="B107" i="17"/>
  <c r="A104" i="17"/>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03" i="17"/>
  <c r="AE101" i="17"/>
  <c r="AD101" i="17"/>
  <c r="AC101" i="17"/>
  <c r="AB101" i="17"/>
  <c r="AA101" i="17"/>
  <c r="Z101" i="17"/>
  <c r="Y101" i="17"/>
  <c r="X101" i="17"/>
  <c r="W101" i="17"/>
  <c r="V101" i="17"/>
  <c r="U101" i="17"/>
  <c r="T101" i="17"/>
  <c r="S101" i="17"/>
  <c r="R101" i="17"/>
  <c r="Q101" i="17"/>
  <c r="P101" i="17"/>
  <c r="O101" i="17"/>
  <c r="N101" i="17"/>
  <c r="M101" i="17"/>
  <c r="L101" i="17"/>
  <c r="K101" i="17"/>
  <c r="J101" i="17"/>
  <c r="I101" i="17"/>
  <c r="H101" i="17"/>
  <c r="G101" i="17"/>
  <c r="F101" i="17"/>
  <c r="E101" i="17"/>
  <c r="D101" i="17"/>
  <c r="AF94" i="17"/>
  <c r="AA94" i="17"/>
  <c r="O94" i="17"/>
  <c r="D76" i="17"/>
  <c r="B72" i="17"/>
  <c r="B71" i="17"/>
  <c r="E70" i="17"/>
  <c r="B70" i="17"/>
  <c r="B69" i="17"/>
  <c r="E68" i="17"/>
  <c r="F68" i="17" s="1"/>
  <c r="B68" i="17"/>
  <c r="B67" i="17"/>
  <c r="E66" i="17"/>
  <c r="B66" i="17"/>
  <c r="B65" i="17"/>
  <c r="B64" i="17"/>
  <c r="E63" i="17"/>
  <c r="B63" i="17"/>
  <c r="B62" i="17"/>
  <c r="B61" i="17"/>
  <c r="AE55" i="17"/>
  <c r="AD55" i="17"/>
  <c r="AC55" i="17"/>
  <c r="AB55" i="17"/>
  <c r="AA55" i="17"/>
  <c r="Z55" i="17"/>
  <c r="Y55" i="17"/>
  <c r="X55" i="17"/>
  <c r="W55" i="17"/>
  <c r="V55" i="17"/>
  <c r="U55" i="17"/>
  <c r="T55" i="17"/>
  <c r="S55" i="17"/>
  <c r="R55" i="17"/>
  <c r="Q55" i="17"/>
  <c r="P55" i="17"/>
  <c r="O55" i="17"/>
  <c r="N55" i="17"/>
  <c r="M55" i="17"/>
  <c r="L55" i="17"/>
  <c r="K55" i="17"/>
  <c r="J55" i="17"/>
  <c r="I55" i="17"/>
  <c r="H55" i="17"/>
  <c r="G55" i="17"/>
  <c r="F55" i="17"/>
  <c r="E55" i="17"/>
  <c r="D55" i="17"/>
  <c r="AF48" i="17"/>
  <c r="AA48" i="17"/>
  <c r="O48" i="17"/>
  <c r="D35" i="17"/>
  <c r="AH25" i="17"/>
  <c r="R25" i="17"/>
  <c r="E25" i="17"/>
  <c r="F25" i="17" s="1"/>
  <c r="G25" i="17" s="1"/>
  <c r="H25" i="17" s="1"/>
  <c r="I25" i="17" s="1"/>
  <c r="J25" i="17" s="1"/>
  <c r="K25" i="17" s="1"/>
  <c r="L25" i="17" s="1"/>
  <c r="M25" i="17" s="1"/>
  <c r="N25" i="17" s="1"/>
  <c r="O25" i="17" s="1"/>
  <c r="P25" i="17" s="1"/>
  <c r="Q25" i="17" s="1"/>
  <c r="AL24" i="17"/>
  <c r="AH24" i="17"/>
  <c r="E24" i="17"/>
  <c r="E255" i="17" s="1"/>
  <c r="AL23" i="17"/>
  <c r="AH23" i="17"/>
  <c r="Q23" i="17"/>
  <c r="E23" i="17"/>
  <c r="AT22" i="17"/>
  <c r="AL22" i="17"/>
  <c r="AH22" i="17"/>
  <c r="E22" i="17"/>
  <c r="E253" i="17" s="1"/>
  <c r="AT21" i="17"/>
  <c r="AL21" i="17"/>
  <c r="AH21" i="17"/>
  <c r="E21" i="17"/>
  <c r="E252" i="17" s="1"/>
  <c r="AT20" i="17"/>
  <c r="AL20" i="17"/>
  <c r="AH20" i="17"/>
  <c r="E20" i="17"/>
  <c r="E251" i="17" s="1"/>
  <c r="AT19" i="17"/>
  <c r="AL19" i="17"/>
  <c r="AH19" i="17"/>
  <c r="T19" i="17"/>
  <c r="T250" i="17" s="1"/>
  <c r="E19" i="17"/>
  <c r="E250" i="17" s="1"/>
  <c r="AT18" i="17"/>
  <c r="AL18" i="17"/>
  <c r="AH18" i="17"/>
  <c r="E18" i="17"/>
  <c r="AT17" i="17"/>
  <c r="AL17" i="17"/>
  <c r="AH17" i="17"/>
  <c r="E17" i="17"/>
  <c r="E248" i="17" s="1"/>
  <c r="AT16" i="17"/>
  <c r="AL16" i="17"/>
  <c r="AH16" i="17"/>
  <c r="E16" i="17"/>
  <c r="E247" i="17" s="1"/>
  <c r="AT15" i="17"/>
  <c r="AL15" i="17"/>
  <c r="AH15" i="17"/>
  <c r="F15" i="17"/>
  <c r="F246" i="17" s="1"/>
  <c r="E15" i="17"/>
  <c r="E246" i="17" s="1"/>
  <c r="AT14" i="17"/>
  <c r="AL14" i="17"/>
  <c r="AH14" i="17"/>
  <c r="E14" i="17"/>
  <c r="F14" i="17" s="1"/>
  <c r="G14" i="17" s="1"/>
  <c r="AX2" i="17"/>
  <c r="AF2" i="17"/>
  <c r="AA2" i="17"/>
  <c r="O2" i="17"/>
  <c r="AF1" i="17"/>
  <c r="E543" i="16"/>
  <c r="F543" i="16" s="1"/>
  <c r="E542" i="16"/>
  <c r="F542" i="16" s="1"/>
  <c r="G542" i="16" s="1"/>
  <c r="H542" i="16" s="1"/>
  <c r="I542" i="16" s="1"/>
  <c r="J542" i="16" s="1"/>
  <c r="K542" i="16" s="1"/>
  <c r="L542" i="16" s="1"/>
  <c r="M542" i="16" s="1"/>
  <c r="N542" i="16" s="1"/>
  <c r="O542" i="16" s="1"/>
  <c r="P542" i="16" s="1"/>
  <c r="Q542" i="16" s="1"/>
  <c r="R542" i="16" s="1"/>
  <c r="S542" i="16" s="1"/>
  <c r="T542" i="16" s="1"/>
  <c r="U542" i="16" s="1"/>
  <c r="V542" i="16" s="1"/>
  <c r="W542" i="16" s="1"/>
  <c r="X542" i="16" s="1"/>
  <c r="Y542" i="16" s="1"/>
  <c r="Z542" i="16" s="1"/>
  <c r="AA542" i="16" s="1"/>
  <c r="AB542" i="16" s="1"/>
  <c r="AC542" i="16" s="1"/>
  <c r="AD542" i="16" s="1"/>
  <c r="AE542" i="16" s="1"/>
  <c r="E541" i="16"/>
  <c r="F541" i="16" s="1"/>
  <c r="AE513" i="16"/>
  <c r="AD513" i="16"/>
  <c r="AC513" i="16"/>
  <c r="AB513" i="16"/>
  <c r="AA513" i="16"/>
  <c r="Z513" i="16"/>
  <c r="Y513" i="16"/>
  <c r="X513" i="16"/>
  <c r="W513" i="16"/>
  <c r="V513" i="16"/>
  <c r="U513" i="16"/>
  <c r="T513" i="16"/>
  <c r="S513" i="16"/>
  <c r="R513" i="16"/>
  <c r="Q513" i="16"/>
  <c r="P513" i="16"/>
  <c r="O513" i="16"/>
  <c r="N513" i="16"/>
  <c r="M513" i="16"/>
  <c r="L513" i="16"/>
  <c r="K513" i="16"/>
  <c r="J513" i="16"/>
  <c r="I513" i="16"/>
  <c r="H513" i="16"/>
  <c r="G513" i="16"/>
  <c r="F513" i="16"/>
  <c r="E513" i="16"/>
  <c r="D513" i="16"/>
  <c r="AF506" i="16"/>
  <c r="AA506" i="16"/>
  <c r="O506" i="16"/>
  <c r="AF505" i="16"/>
  <c r="J490" i="16"/>
  <c r="K490" i="16" s="1"/>
  <c r="L490" i="16" s="1"/>
  <c r="M490" i="16" s="1"/>
  <c r="N490" i="16" s="1"/>
  <c r="O490" i="16" s="1"/>
  <c r="P490" i="16" s="1"/>
  <c r="Q490" i="16" s="1"/>
  <c r="R490" i="16" s="1"/>
  <c r="S490" i="16" s="1"/>
  <c r="I493" i="16"/>
  <c r="H493" i="16"/>
  <c r="J491" i="16"/>
  <c r="G491" i="16"/>
  <c r="G493" i="16" s="1"/>
  <c r="F491" i="16"/>
  <c r="F493" i="16" s="1"/>
  <c r="E491" i="16"/>
  <c r="E493" i="16" s="1"/>
  <c r="D491" i="16"/>
  <c r="D493" i="16" s="1"/>
  <c r="J489" i="16"/>
  <c r="K489" i="16" s="1"/>
  <c r="AE480" i="16"/>
  <c r="AD480" i="16"/>
  <c r="AC480" i="16"/>
  <c r="AB480" i="16"/>
  <c r="AA480" i="16"/>
  <c r="Z480" i="16"/>
  <c r="Y480" i="16"/>
  <c r="X480" i="16"/>
  <c r="W480" i="16"/>
  <c r="V480" i="16"/>
  <c r="U480" i="16"/>
  <c r="T480" i="16"/>
  <c r="S480" i="16"/>
  <c r="R480" i="16"/>
  <c r="Q480" i="16"/>
  <c r="P480" i="16"/>
  <c r="O480" i="16"/>
  <c r="N480" i="16"/>
  <c r="M480" i="16"/>
  <c r="L480" i="16"/>
  <c r="K480" i="16"/>
  <c r="J480" i="16"/>
  <c r="I480" i="16"/>
  <c r="H480" i="16"/>
  <c r="G480" i="16"/>
  <c r="F480" i="16"/>
  <c r="E480" i="16"/>
  <c r="D480" i="16"/>
  <c r="AF473" i="16"/>
  <c r="AA473" i="16"/>
  <c r="O473" i="16"/>
  <c r="AF472" i="16"/>
  <c r="AF448" i="16"/>
  <c r="J444" i="16"/>
  <c r="K444" i="16" s="1"/>
  <c r="AE437" i="16"/>
  <c r="AD437" i="16"/>
  <c r="AC437" i="16"/>
  <c r="AB437" i="16"/>
  <c r="AA437" i="16"/>
  <c r="Z437" i="16"/>
  <c r="Y437" i="16"/>
  <c r="X437" i="16"/>
  <c r="W437" i="16"/>
  <c r="V437" i="16"/>
  <c r="U437" i="16"/>
  <c r="T437" i="16"/>
  <c r="S437" i="16"/>
  <c r="R437" i="16"/>
  <c r="Q437" i="16"/>
  <c r="P437" i="16"/>
  <c r="O437" i="16"/>
  <c r="N437" i="16"/>
  <c r="M437" i="16"/>
  <c r="L437" i="16"/>
  <c r="K437" i="16"/>
  <c r="J437" i="16"/>
  <c r="I437" i="16"/>
  <c r="H437" i="16"/>
  <c r="G437" i="16"/>
  <c r="F437" i="16"/>
  <c r="E437" i="16"/>
  <c r="D437" i="16"/>
  <c r="AF430" i="16"/>
  <c r="AA430" i="16"/>
  <c r="O430" i="16"/>
  <c r="D404" i="16"/>
  <c r="D409" i="16" s="1"/>
  <c r="B404" i="16"/>
  <c r="AE399" i="16"/>
  <c r="AD399" i="16"/>
  <c r="AC399" i="16"/>
  <c r="AB399" i="16"/>
  <c r="AA399" i="16"/>
  <c r="Z399" i="16"/>
  <c r="Y399" i="16"/>
  <c r="X399" i="16"/>
  <c r="W399" i="16"/>
  <c r="V399" i="16"/>
  <c r="U399" i="16"/>
  <c r="T399" i="16"/>
  <c r="S399" i="16"/>
  <c r="R399" i="16"/>
  <c r="Q399" i="16"/>
  <c r="P399" i="16"/>
  <c r="O399" i="16"/>
  <c r="N399" i="16"/>
  <c r="M399" i="16"/>
  <c r="L399" i="16"/>
  <c r="K399" i="16"/>
  <c r="J399" i="16"/>
  <c r="I399" i="16"/>
  <c r="H399" i="16"/>
  <c r="G399" i="16"/>
  <c r="F399" i="16"/>
  <c r="E399" i="16"/>
  <c r="D399" i="16"/>
  <c r="AF392" i="16"/>
  <c r="AA392" i="16"/>
  <c r="O392" i="16"/>
  <c r="D371" i="16"/>
  <c r="E366" i="16"/>
  <c r="E371" i="16" s="1"/>
  <c r="B366" i="16"/>
  <c r="AE361" i="16"/>
  <c r="AD361" i="16"/>
  <c r="AC361" i="16"/>
  <c r="AB361" i="16"/>
  <c r="AA361" i="16"/>
  <c r="Z361" i="16"/>
  <c r="Y361" i="16"/>
  <c r="X361" i="16"/>
  <c r="W361" i="16"/>
  <c r="V361" i="16"/>
  <c r="U361" i="16"/>
  <c r="T361" i="16"/>
  <c r="S361" i="16"/>
  <c r="R361" i="16"/>
  <c r="Q361" i="16"/>
  <c r="P361" i="16"/>
  <c r="O361" i="16"/>
  <c r="N361" i="16"/>
  <c r="M361" i="16"/>
  <c r="L361" i="16"/>
  <c r="K361" i="16"/>
  <c r="J361" i="16"/>
  <c r="I361" i="16"/>
  <c r="H361" i="16"/>
  <c r="G361" i="16"/>
  <c r="F361" i="16"/>
  <c r="E361" i="16"/>
  <c r="D361" i="16"/>
  <c r="AF354" i="16"/>
  <c r="AA354" i="16"/>
  <c r="O354" i="16"/>
  <c r="D333" i="16"/>
  <c r="B326" i="16"/>
  <c r="AE323" i="16"/>
  <c r="AD323" i="16"/>
  <c r="AC323" i="16"/>
  <c r="AB323" i="16"/>
  <c r="AA323" i="16"/>
  <c r="Z323" i="16"/>
  <c r="Y323" i="16"/>
  <c r="X323" i="16"/>
  <c r="W323" i="16"/>
  <c r="V323" i="16"/>
  <c r="U323" i="16"/>
  <c r="T323" i="16"/>
  <c r="S323" i="16"/>
  <c r="R323" i="16"/>
  <c r="Q323" i="16"/>
  <c r="P323" i="16"/>
  <c r="O323" i="16"/>
  <c r="N323" i="16"/>
  <c r="M323" i="16"/>
  <c r="L323" i="16"/>
  <c r="K323" i="16"/>
  <c r="J323" i="16"/>
  <c r="I323" i="16"/>
  <c r="H323" i="16"/>
  <c r="G323" i="16"/>
  <c r="F323" i="16"/>
  <c r="E323" i="16"/>
  <c r="AF316" i="16"/>
  <c r="AA316" i="16"/>
  <c r="O316" i="16"/>
  <c r="D295" i="16"/>
  <c r="AL290" i="16"/>
  <c r="AH290" i="16"/>
  <c r="E290" i="16"/>
  <c r="E404" i="16" s="1"/>
  <c r="E409" i="16" s="1"/>
  <c r="AE285" i="16"/>
  <c r="AD285" i="16"/>
  <c r="AC285" i="16"/>
  <c r="AB285" i="16"/>
  <c r="AA285" i="16"/>
  <c r="Z285" i="16"/>
  <c r="Y285" i="16"/>
  <c r="X285" i="16"/>
  <c r="W285" i="16"/>
  <c r="V285" i="16"/>
  <c r="U285" i="16"/>
  <c r="T285" i="16"/>
  <c r="S285" i="16"/>
  <c r="R285" i="16"/>
  <c r="Q285" i="16"/>
  <c r="P285" i="16"/>
  <c r="O285" i="16"/>
  <c r="N285" i="16"/>
  <c r="M285" i="16"/>
  <c r="L285" i="16"/>
  <c r="K285" i="16"/>
  <c r="J285" i="16"/>
  <c r="I285" i="16"/>
  <c r="H285" i="16"/>
  <c r="G285" i="16"/>
  <c r="F285" i="16"/>
  <c r="E285" i="16"/>
  <c r="AH281" i="16"/>
  <c r="AV278" i="16"/>
  <c r="AF278" i="16"/>
  <c r="AA278" i="16"/>
  <c r="O278" i="16"/>
  <c r="AV277" i="16"/>
  <c r="AA277" i="16"/>
  <c r="AF277" i="16"/>
  <c r="E259" i="16"/>
  <c r="F259" i="16" s="1"/>
  <c r="G259" i="16" s="1"/>
  <c r="H259" i="16" s="1"/>
  <c r="I259" i="16" s="1"/>
  <c r="J259" i="16" s="1"/>
  <c r="K259" i="16" s="1"/>
  <c r="L259" i="16" s="1"/>
  <c r="M259" i="16" s="1"/>
  <c r="N259" i="16" s="1"/>
  <c r="O259" i="16" s="1"/>
  <c r="P259" i="16" s="1"/>
  <c r="Q259" i="16" s="1"/>
  <c r="R259" i="16" s="1"/>
  <c r="S259" i="16" s="1"/>
  <c r="T259" i="16" s="1"/>
  <c r="D259" i="16"/>
  <c r="B256" i="16"/>
  <c r="D255" i="16"/>
  <c r="B255" i="16"/>
  <c r="D254" i="16"/>
  <c r="B254" i="16"/>
  <c r="D253" i="16"/>
  <c r="B253" i="16"/>
  <c r="D252" i="16"/>
  <c r="B252" i="16"/>
  <c r="D251" i="16"/>
  <c r="B251" i="16"/>
  <c r="S250" i="16"/>
  <c r="D250" i="16"/>
  <c r="B250" i="16"/>
  <c r="D249" i="16"/>
  <c r="B249" i="16"/>
  <c r="D248" i="16"/>
  <c r="B248" i="16"/>
  <c r="D247" i="16"/>
  <c r="B247" i="16"/>
  <c r="D246" i="16"/>
  <c r="B246" i="16"/>
  <c r="D245" i="16"/>
  <c r="B245" i="16"/>
  <c r="AE239" i="16"/>
  <c r="AD239" i="16"/>
  <c r="AC239" i="16"/>
  <c r="AB239" i="16"/>
  <c r="AA239" i="16"/>
  <c r="Z239" i="16"/>
  <c r="Y239" i="16"/>
  <c r="X239" i="16"/>
  <c r="W239" i="16"/>
  <c r="V239" i="16"/>
  <c r="U239" i="16"/>
  <c r="T239" i="16"/>
  <c r="S239" i="16"/>
  <c r="R239" i="16"/>
  <c r="Q239" i="16"/>
  <c r="P239" i="16"/>
  <c r="O239" i="16"/>
  <c r="N239" i="16"/>
  <c r="M239" i="16"/>
  <c r="L239" i="16"/>
  <c r="K239" i="16"/>
  <c r="J239" i="16"/>
  <c r="I239" i="16"/>
  <c r="H239" i="16"/>
  <c r="G239" i="16"/>
  <c r="F239" i="16"/>
  <c r="E239" i="16"/>
  <c r="D239" i="16"/>
  <c r="D285" i="16" s="1"/>
  <c r="D323" i="16" s="1"/>
  <c r="AF232" i="16"/>
  <c r="AA232" i="16"/>
  <c r="O232" i="16"/>
  <c r="D220" i="16"/>
  <c r="B212" i="16"/>
  <c r="C210" i="16"/>
  <c r="B210" i="16"/>
  <c r="E209" i="16"/>
  <c r="F209" i="16" s="1"/>
  <c r="G209" i="16" s="1"/>
  <c r="H209" i="16" s="1"/>
  <c r="I209" i="16" s="1"/>
  <c r="J209" i="16" s="1"/>
  <c r="K209" i="16" s="1"/>
  <c r="L209" i="16" s="1"/>
  <c r="M209" i="16" s="1"/>
  <c r="N209" i="16" s="1"/>
  <c r="O209" i="16" s="1"/>
  <c r="P209" i="16" s="1"/>
  <c r="Q209" i="16" s="1"/>
  <c r="R209" i="16" s="1"/>
  <c r="S209" i="16" s="1"/>
  <c r="T209" i="16" s="1"/>
  <c r="C209" i="16"/>
  <c r="B209" i="16"/>
  <c r="E208" i="16"/>
  <c r="E162" i="16" s="1"/>
  <c r="C208" i="16"/>
  <c r="B208" i="16"/>
  <c r="C207" i="16"/>
  <c r="B207" i="16"/>
  <c r="C206" i="16"/>
  <c r="B206" i="16"/>
  <c r="C205" i="16"/>
  <c r="B205" i="16"/>
  <c r="C204" i="16"/>
  <c r="B204" i="16"/>
  <c r="C203" i="16"/>
  <c r="B203" i="16"/>
  <c r="C202" i="16"/>
  <c r="B202" i="16"/>
  <c r="C201" i="16"/>
  <c r="B201" i="16"/>
  <c r="C200" i="16"/>
  <c r="B200" i="16"/>
  <c r="C199" i="16"/>
  <c r="B199" i="16"/>
  <c r="A195" i="16"/>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E193" i="16"/>
  <c r="AD193" i="16"/>
  <c r="AC193" i="16"/>
  <c r="AB193" i="16"/>
  <c r="AA193" i="16"/>
  <c r="Z193" i="16"/>
  <c r="Y193" i="16"/>
  <c r="X193" i="16"/>
  <c r="W193" i="16"/>
  <c r="V193" i="16"/>
  <c r="U193" i="16"/>
  <c r="T193" i="16"/>
  <c r="S193" i="16"/>
  <c r="R193" i="16"/>
  <c r="Q193" i="16"/>
  <c r="P193" i="16"/>
  <c r="O193" i="16"/>
  <c r="N193" i="16"/>
  <c r="M193" i="16"/>
  <c r="L193" i="16"/>
  <c r="K193" i="16"/>
  <c r="J193" i="16"/>
  <c r="I193" i="16"/>
  <c r="H193" i="16"/>
  <c r="G193" i="16"/>
  <c r="F193" i="16"/>
  <c r="E193" i="16"/>
  <c r="D193" i="16"/>
  <c r="AF186" i="16"/>
  <c r="AA186" i="16"/>
  <c r="O186" i="16"/>
  <c r="D168" i="16"/>
  <c r="B166" i="16"/>
  <c r="E164" i="16"/>
  <c r="F164" i="16" s="1"/>
  <c r="G164" i="16" s="1"/>
  <c r="H164" i="16" s="1"/>
  <c r="I164" i="16" s="1"/>
  <c r="J164" i="16" s="1"/>
  <c r="K164" i="16" s="1"/>
  <c r="L164" i="16" s="1"/>
  <c r="M164" i="16" s="1"/>
  <c r="N164" i="16" s="1"/>
  <c r="O164" i="16" s="1"/>
  <c r="P164" i="16" s="1"/>
  <c r="Q164" i="16" s="1"/>
  <c r="C164" i="16"/>
  <c r="B164" i="16"/>
  <c r="C163" i="16"/>
  <c r="B163" i="16"/>
  <c r="C162" i="16"/>
  <c r="B162" i="16"/>
  <c r="C161" i="16"/>
  <c r="B161" i="16"/>
  <c r="C160" i="16"/>
  <c r="B160" i="16"/>
  <c r="C159" i="16"/>
  <c r="B159" i="16"/>
  <c r="C158" i="16"/>
  <c r="B158" i="16"/>
  <c r="C157" i="16"/>
  <c r="B157" i="16"/>
  <c r="C156" i="16"/>
  <c r="B156" i="16"/>
  <c r="C155" i="16"/>
  <c r="B155" i="16"/>
  <c r="C154" i="16"/>
  <c r="B154" i="16"/>
  <c r="C153" i="16"/>
  <c r="B153" i="16"/>
  <c r="A149" i="16"/>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E147" i="16"/>
  <c r="AD147" i="16"/>
  <c r="AC147" i="16"/>
  <c r="AB147" i="16"/>
  <c r="AA147" i="16"/>
  <c r="Z147" i="16"/>
  <c r="Y147" i="16"/>
  <c r="X147" i="16"/>
  <c r="W147" i="16"/>
  <c r="V147" i="16"/>
  <c r="U147" i="16"/>
  <c r="T147" i="16"/>
  <c r="S147" i="16"/>
  <c r="R147" i="16"/>
  <c r="Q147" i="16"/>
  <c r="P147" i="16"/>
  <c r="O147" i="16"/>
  <c r="N147" i="16"/>
  <c r="M147" i="16"/>
  <c r="L147" i="16"/>
  <c r="K147" i="16"/>
  <c r="J147" i="16"/>
  <c r="I147" i="16"/>
  <c r="H147" i="16"/>
  <c r="G147" i="16"/>
  <c r="F147" i="16"/>
  <c r="E147" i="16"/>
  <c r="D147" i="16"/>
  <c r="AF140" i="16"/>
  <c r="AA140" i="16"/>
  <c r="O140" i="16"/>
  <c r="D128" i="16"/>
  <c r="E120" i="16"/>
  <c r="B120" i="16"/>
  <c r="C118" i="16"/>
  <c r="B118" i="16"/>
  <c r="E117" i="16"/>
  <c r="E71" i="16" s="1"/>
  <c r="C117" i="16"/>
  <c r="B117" i="16"/>
  <c r="E116" i="16"/>
  <c r="F116" i="16" s="1"/>
  <c r="G116" i="16" s="1"/>
  <c r="H116" i="16" s="1"/>
  <c r="I116" i="16" s="1"/>
  <c r="J116" i="16" s="1"/>
  <c r="K116" i="16" s="1"/>
  <c r="L116" i="16" s="1"/>
  <c r="M116" i="16" s="1"/>
  <c r="N116" i="16" s="1"/>
  <c r="O116" i="16" s="1"/>
  <c r="P116" i="16" s="1"/>
  <c r="Q116" i="16" s="1"/>
  <c r="R116" i="16" s="1"/>
  <c r="S116" i="16" s="1"/>
  <c r="T116" i="16" s="1"/>
  <c r="C116" i="16"/>
  <c r="B116" i="16"/>
  <c r="F115" i="16"/>
  <c r="G115" i="16" s="1"/>
  <c r="H115" i="16" s="1"/>
  <c r="I115" i="16" s="1"/>
  <c r="J115" i="16" s="1"/>
  <c r="K115" i="16" s="1"/>
  <c r="L115" i="16" s="1"/>
  <c r="M115" i="16" s="1"/>
  <c r="N115" i="16" s="1"/>
  <c r="O115" i="16" s="1"/>
  <c r="P115" i="16" s="1"/>
  <c r="Q115" i="16" s="1"/>
  <c r="R115" i="16" s="1"/>
  <c r="S115" i="16" s="1"/>
  <c r="T115" i="16" s="1"/>
  <c r="E115" i="16"/>
  <c r="C115" i="16"/>
  <c r="B115" i="16"/>
  <c r="E114" i="16"/>
  <c r="F114" i="16" s="1"/>
  <c r="G114" i="16" s="1"/>
  <c r="H114" i="16" s="1"/>
  <c r="I114" i="16" s="1"/>
  <c r="J114" i="16" s="1"/>
  <c r="K114" i="16" s="1"/>
  <c r="L114" i="16" s="1"/>
  <c r="M114" i="16" s="1"/>
  <c r="N114" i="16" s="1"/>
  <c r="O114" i="16" s="1"/>
  <c r="P114" i="16" s="1"/>
  <c r="Q114" i="16" s="1"/>
  <c r="R114" i="16" s="1"/>
  <c r="S114" i="16" s="1"/>
  <c r="T114" i="16" s="1"/>
  <c r="C114" i="16"/>
  <c r="B114" i="16"/>
  <c r="E113" i="16"/>
  <c r="F113" i="16" s="1"/>
  <c r="G113" i="16" s="1"/>
  <c r="H113" i="16" s="1"/>
  <c r="I113" i="16" s="1"/>
  <c r="J113" i="16" s="1"/>
  <c r="K113" i="16" s="1"/>
  <c r="L113" i="16" s="1"/>
  <c r="M113" i="16" s="1"/>
  <c r="N113" i="16" s="1"/>
  <c r="O113" i="16" s="1"/>
  <c r="P113" i="16" s="1"/>
  <c r="Q113" i="16" s="1"/>
  <c r="R113" i="16" s="1"/>
  <c r="S113" i="16" s="1"/>
  <c r="T113" i="16" s="1"/>
  <c r="C113" i="16"/>
  <c r="B113" i="16"/>
  <c r="E112" i="16"/>
  <c r="F112" i="16" s="1"/>
  <c r="G112" i="16" s="1"/>
  <c r="H112" i="16" s="1"/>
  <c r="I112" i="16" s="1"/>
  <c r="J112" i="16" s="1"/>
  <c r="K112" i="16" s="1"/>
  <c r="L112" i="16" s="1"/>
  <c r="M112" i="16" s="1"/>
  <c r="N112" i="16" s="1"/>
  <c r="O112" i="16" s="1"/>
  <c r="P112" i="16" s="1"/>
  <c r="Q112" i="16" s="1"/>
  <c r="R112" i="16" s="1"/>
  <c r="S112" i="16" s="1"/>
  <c r="T112" i="16" s="1"/>
  <c r="C112" i="16"/>
  <c r="B112" i="16"/>
  <c r="E111" i="16"/>
  <c r="F111" i="16" s="1"/>
  <c r="G111" i="16" s="1"/>
  <c r="H111" i="16" s="1"/>
  <c r="I111" i="16" s="1"/>
  <c r="J111" i="16" s="1"/>
  <c r="K111" i="16" s="1"/>
  <c r="L111" i="16" s="1"/>
  <c r="M111" i="16" s="1"/>
  <c r="N111" i="16" s="1"/>
  <c r="O111" i="16" s="1"/>
  <c r="P111" i="16" s="1"/>
  <c r="Q111" i="16" s="1"/>
  <c r="R111" i="16" s="1"/>
  <c r="S111" i="16" s="1"/>
  <c r="T111" i="16" s="1"/>
  <c r="C111" i="16"/>
  <c r="B111" i="16"/>
  <c r="E110" i="16"/>
  <c r="F110" i="16" s="1"/>
  <c r="G110" i="16" s="1"/>
  <c r="H110" i="16" s="1"/>
  <c r="I110" i="16" s="1"/>
  <c r="J110" i="16" s="1"/>
  <c r="K110" i="16" s="1"/>
  <c r="L110" i="16" s="1"/>
  <c r="M110" i="16" s="1"/>
  <c r="N110" i="16" s="1"/>
  <c r="O110" i="16" s="1"/>
  <c r="P110" i="16" s="1"/>
  <c r="Q110" i="16" s="1"/>
  <c r="R110" i="16" s="1"/>
  <c r="S110" i="16" s="1"/>
  <c r="T110" i="16" s="1"/>
  <c r="C110" i="16"/>
  <c r="B110" i="16"/>
  <c r="H109" i="16"/>
  <c r="I109" i="16" s="1"/>
  <c r="J109" i="16" s="1"/>
  <c r="K109" i="16" s="1"/>
  <c r="L109" i="16" s="1"/>
  <c r="M109" i="16" s="1"/>
  <c r="N109" i="16" s="1"/>
  <c r="O109" i="16" s="1"/>
  <c r="P109" i="16" s="1"/>
  <c r="Q109" i="16" s="1"/>
  <c r="R109" i="16" s="1"/>
  <c r="S109" i="16" s="1"/>
  <c r="T109" i="16" s="1"/>
  <c r="U109" i="16" s="1"/>
  <c r="V109" i="16" s="1"/>
  <c r="W109" i="16" s="1"/>
  <c r="X109" i="16" s="1"/>
  <c r="Y109" i="16" s="1"/>
  <c r="Z109" i="16" s="1"/>
  <c r="AA109" i="16" s="1"/>
  <c r="AB109" i="16" s="1"/>
  <c r="AC109" i="16" s="1"/>
  <c r="AD109" i="16" s="1"/>
  <c r="AE109" i="16" s="1"/>
  <c r="F109" i="16"/>
  <c r="C109" i="16"/>
  <c r="B109" i="16"/>
  <c r="E108" i="16"/>
  <c r="F108" i="16" s="1"/>
  <c r="G108" i="16" s="1"/>
  <c r="H108" i="16" s="1"/>
  <c r="I108" i="16" s="1"/>
  <c r="J108" i="16" s="1"/>
  <c r="K108" i="16" s="1"/>
  <c r="L108" i="16" s="1"/>
  <c r="M108" i="16" s="1"/>
  <c r="N108" i="16" s="1"/>
  <c r="O108" i="16" s="1"/>
  <c r="P108" i="16" s="1"/>
  <c r="Q108" i="16" s="1"/>
  <c r="R108" i="16" s="1"/>
  <c r="S108" i="16" s="1"/>
  <c r="T108" i="16" s="1"/>
  <c r="C108" i="16"/>
  <c r="B108" i="16"/>
  <c r="E107" i="16"/>
  <c r="E128" i="16" s="1"/>
  <c r="C107" i="16"/>
  <c r="B107" i="16"/>
  <c r="A104" i="16"/>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03" i="16"/>
  <c r="AE101" i="16"/>
  <c r="AD101" i="16"/>
  <c r="AC101" i="16"/>
  <c r="AB101" i="16"/>
  <c r="AA101" i="16"/>
  <c r="Z101" i="16"/>
  <c r="Y101" i="16"/>
  <c r="X101" i="16"/>
  <c r="W101" i="16"/>
  <c r="V101" i="16"/>
  <c r="U101" i="16"/>
  <c r="T101" i="16"/>
  <c r="S101" i="16"/>
  <c r="R101" i="16"/>
  <c r="Q101" i="16"/>
  <c r="P101" i="16"/>
  <c r="O101" i="16"/>
  <c r="N101" i="16"/>
  <c r="M101" i="16"/>
  <c r="L101" i="16"/>
  <c r="K101" i="16"/>
  <c r="J101" i="16"/>
  <c r="I101" i="16"/>
  <c r="H101" i="16"/>
  <c r="G101" i="16"/>
  <c r="F101" i="16"/>
  <c r="E101" i="16"/>
  <c r="D101" i="16"/>
  <c r="AF94" i="16"/>
  <c r="AA94" i="16"/>
  <c r="O94" i="16"/>
  <c r="D76" i="16"/>
  <c r="B72" i="16"/>
  <c r="B71" i="16"/>
  <c r="E70" i="16"/>
  <c r="F70" i="16" s="1"/>
  <c r="G70" i="16" s="1"/>
  <c r="H70" i="16" s="1"/>
  <c r="I70" i="16" s="1"/>
  <c r="J70" i="16" s="1"/>
  <c r="K70" i="16" s="1"/>
  <c r="L70" i="16" s="1"/>
  <c r="M70" i="16" s="1"/>
  <c r="N70" i="16" s="1"/>
  <c r="O70" i="16" s="1"/>
  <c r="B70" i="16"/>
  <c r="E69" i="16"/>
  <c r="B69" i="16"/>
  <c r="E68" i="16"/>
  <c r="F68" i="16" s="1"/>
  <c r="B68" i="16"/>
  <c r="B67" i="16"/>
  <c r="B66" i="16"/>
  <c r="E65" i="16"/>
  <c r="F65" i="16" s="1"/>
  <c r="G65" i="16" s="1"/>
  <c r="H65" i="16" s="1"/>
  <c r="I65" i="16" s="1"/>
  <c r="J65" i="16" s="1"/>
  <c r="K65" i="16" s="1"/>
  <c r="B65" i="16"/>
  <c r="B64" i="16"/>
  <c r="E63" i="16"/>
  <c r="F63" i="16" s="1"/>
  <c r="G63" i="16" s="1"/>
  <c r="H63" i="16" s="1"/>
  <c r="I63" i="16" s="1"/>
  <c r="J63" i="16" s="1"/>
  <c r="K63" i="16" s="1"/>
  <c r="L63" i="16" s="1"/>
  <c r="M63" i="16" s="1"/>
  <c r="N63" i="16" s="1"/>
  <c r="O63" i="16" s="1"/>
  <c r="P63" i="16" s="1"/>
  <c r="Q63" i="16" s="1"/>
  <c r="R63" i="16" s="1"/>
  <c r="S63" i="16" s="1"/>
  <c r="B63" i="16"/>
  <c r="E62" i="16"/>
  <c r="F62" i="16" s="1"/>
  <c r="B62" i="16"/>
  <c r="B61" i="16"/>
  <c r="AE55" i="16"/>
  <c r="AD55" i="16"/>
  <c r="AC55" i="16"/>
  <c r="AB55" i="16"/>
  <c r="AA55" i="16"/>
  <c r="Z55" i="16"/>
  <c r="Y55" i="16"/>
  <c r="X55" i="16"/>
  <c r="W55" i="16"/>
  <c r="V55" i="16"/>
  <c r="U55" i="16"/>
  <c r="T55" i="16"/>
  <c r="S55" i="16"/>
  <c r="R55" i="16"/>
  <c r="Q55" i="16"/>
  <c r="P55" i="16"/>
  <c r="O55" i="16"/>
  <c r="N55" i="16"/>
  <c r="M55" i="16"/>
  <c r="L55" i="16"/>
  <c r="K55" i="16"/>
  <c r="J55" i="16"/>
  <c r="I55" i="16"/>
  <c r="H55" i="16"/>
  <c r="G55" i="16"/>
  <c r="F55" i="16"/>
  <c r="E55" i="16"/>
  <c r="D55" i="16"/>
  <c r="AF48" i="16"/>
  <c r="AA48" i="16"/>
  <c r="O48" i="16"/>
  <c r="D35" i="16"/>
  <c r="AL25" i="16"/>
  <c r="AH25" i="16"/>
  <c r="R25" i="16"/>
  <c r="S25" i="16" s="1"/>
  <c r="E25" i="16"/>
  <c r="F25" i="16" s="1"/>
  <c r="G25" i="16" s="1"/>
  <c r="H25" i="16" s="1"/>
  <c r="I25" i="16" s="1"/>
  <c r="J25" i="16" s="1"/>
  <c r="K25" i="16" s="1"/>
  <c r="L25" i="16" s="1"/>
  <c r="M25" i="16" s="1"/>
  <c r="N25" i="16" s="1"/>
  <c r="O25" i="16" s="1"/>
  <c r="P25" i="16" s="1"/>
  <c r="Q25" i="16" s="1"/>
  <c r="AL24" i="16"/>
  <c r="AH24" i="16"/>
  <c r="E24" i="16"/>
  <c r="E255" i="16" s="1"/>
  <c r="AL23" i="16"/>
  <c r="AH23" i="16"/>
  <c r="Q23" i="16"/>
  <c r="E23" i="16"/>
  <c r="E254" i="16" s="1"/>
  <c r="AT22" i="16"/>
  <c r="AL22" i="16"/>
  <c r="AH22" i="16"/>
  <c r="E22" i="16"/>
  <c r="E253" i="16" s="1"/>
  <c r="AT21" i="16"/>
  <c r="AL21" i="16"/>
  <c r="AH21" i="16"/>
  <c r="E21" i="16"/>
  <c r="AT20" i="16"/>
  <c r="AL20" i="16"/>
  <c r="AH20" i="16"/>
  <c r="E20" i="16"/>
  <c r="E251" i="16" s="1"/>
  <c r="AT19" i="16"/>
  <c r="AL19" i="16"/>
  <c r="AH19" i="16"/>
  <c r="T19" i="16"/>
  <c r="T250" i="16" s="1"/>
  <c r="E19" i="16"/>
  <c r="E250" i="16" s="1"/>
  <c r="AT18" i="16"/>
  <c r="AL18" i="16"/>
  <c r="AH18" i="16"/>
  <c r="E18" i="16"/>
  <c r="E249" i="16" s="1"/>
  <c r="AT17" i="16"/>
  <c r="AL17" i="16"/>
  <c r="AH17" i="16"/>
  <c r="E17" i="16"/>
  <c r="E248" i="16" s="1"/>
  <c r="AT16" i="16"/>
  <c r="AL16" i="16"/>
  <c r="AH16" i="16"/>
  <c r="E16" i="16"/>
  <c r="AT15" i="16"/>
  <c r="AL15" i="16"/>
  <c r="AH15" i="16"/>
  <c r="E15" i="16"/>
  <c r="E246" i="16" s="1"/>
  <c r="AT14" i="16"/>
  <c r="AL14" i="16"/>
  <c r="AH14" i="16"/>
  <c r="E14" i="16"/>
  <c r="AX2" i="16"/>
  <c r="AF2" i="16"/>
  <c r="AA2" i="16"/>
  <c r="O2" i="16"/>
  <c r="AF1" i="16"/>
  <c r="G68" i="16" l="1"/>
  <c r="H68" i="16" s="1"/>
  <c r="I68" i="16" s="1"/>
  <c r="J68" i="16" s="1"/>
  <c r="K68" i="16" s="1"/>
  <c r="L68" i="16" s="1"/>
  <c r="M68" i="16" s="1"/>
  <c r="N68" i="16" s="1"/>
  <c r="O68" i="16" s="1"/>
  <c r="P68" i="16" s="1"/>
  <c r="Q68" i="16" s="1"/>
  <c r="R68" i="16" s="1"/>
  <c r="S68" i="16" s="1"/>
  <c r="F18" i="16"/>
  <c r="F249" i="16" s="1"/>
  <c r="F23" i="16"/>
  <c r="F254" i="16" s="1"/>
  <c r="G254" i="16" s="1"/>
  <c r="H254" i="16" s="1"/>
  <c r="I254" i="16" s="1"/>
  <c r="J254" i="16" s="1"/>
  <c r="K254" i="16" s="1"/>
  <c r="L254" i="16" s="1"/>
  <c r="M254" i="16" s="1"/>
  <c r="N254" i="16" s="1"/>
  <c r="O254" i="16" s="1"/>
  <c r="P254" i="16" s="1"/>
  <c r="Q254" i="16" s="1"/>
  <c r="R254" i="16" s="1"/>
  <c r="S254" i="16" s="1"/>
  <c r="T254" i="16" s="1"/>
  <c r="E66" i="16"/>
  <c r="F66" i="16" s="1"/>
  <c r="G66" i="16" s="1"/>
  <c r="H66" i="16" s="1"/>
  <c r="I66" i="16" s="1"/>
  <c r="J66" i="16" s="1"/>
  <c r="K66" i="16" s="1"/>
  <c r="L66" i="16" s="1"/>
  <c r="M66" i="16" s="1"/>
  <c r="N66" i="16" s="1"/>
  <c r="O66" i="16" s="1"/>
  <c r="P66" i="16" s="1"/>
  <c r="Q66" i="16" s="1"/>
  <c r="R66" i="16" s="1"/>
  <c r="S66" i="16" s="1"/>
  <c r="F24" i="17"/>
  <c r="E61" i="17"/>
  <c r="F63" i="17"/>
  <c r="G63" i="17" s="1"/>
  <c r="H63" i="17" s="1"/>
  <c r="I63" i="17" s="1"/>
  <c r="J63" i="17" s="1"/>
  <c r="K63" i="17" s="1"/>
  <c r="L63" i="17" s="1"/>
  <c r="M63" i="17" s="1"/>
  <c r="N63" i="17" s="1"/>
  <c r="O63" i="17" s="1"/>
  <c r="P63" i="17" s="1"/>
  <c r="Q63" i="17" s="1"/>
  <c r="R63" i="17" s="1"/>
  <c r="S63" i="17" s="1"/>
  <c r="F69" i="16"/>
  <c r="G69" i="16" s="1"/>
  <c r="H69" i="16" s="1"/>
  <c r="I69" i="16" s="1"/>
  <c r="J69" i="16" s="1"/>
  <c r="K69" i="16" s="1"/>
  <c r="L69" i="16" s="1"/>
  <c r="M69" i="16" s="1"/>
  <c r="N69" i="16" s="1"/>
  <c r="O69" i="16" s="1"/>
  <c r="P69" i="16" s="1"/>
  <c r="Q69" i="16" s="1"/>
  <c r="R69" i="16" s="1"/>
  <c r="S69" i="16" s="1"/>
  <c r="T69" i="16" s="1"/>
  <c r="U19" i="16"/>
  <c r="E64" i="16"/>
  <c r="F64" i="16" s="1"/>
  <c r="G64" i="16" s="1"/>
  <c r="H64" i="16" s="1"/>
  <c r="I64" i="16" s="1"/>
  <c r="J64" i="16" s="1"/>
  <c r="K64" i="16" s="1"/>
  <c r="L64" i="16" s="1"/>
  <c r="M64" i="16" s="1"/>
  <c r="N64" i="16" s="1"/>
  <c r="O64" i="16" s="1"/>
  <c r="P64" i="16" s="1"/>
  <c r="Q64" i="16" s="1"/>
  <c r="R64" i="16" s="1"/>
  <c r="S64" i="16" s="1"/>
  <c r="E67" i="16"/>
  <c r="F67" i="16" s="1"/>
  <c r="G67" i="16" s="1"/>
  <c r="H67" i="16" s="1"/>
  <c r="I67" i="16" s="1"/>
  <c r="J67" i="16" s="1"/>
  <c r="K67" i="16" s="1"/>
  <c r="L67" i="16" s="1"/>
  <c r="M67" i="16" s="1"/>
  <c r="N67" i="16" s="1"/>
  <c r="O67" i="16" s="1"/>
  <c r="P67" i="16" s="1"/>
  <c r="Q67" i="16" s="1"/>
  <c r="R67" i="16" s="1"/>
  <c r="S67" i="16" s="1"/>
  <c r="F19" i="17"/>
  <c r="F250" i="17" s="1"/>
  <c r="E62" i="17"/>
  <c r="F62" i="17" s="1"/>
  <c r="E64" i="17"/>
  <c r="F64" i="17" s="1"/>
  <c r="G64" i="17" s="1"/>
  <c r="H64" i="17" s="1"/>
  <c r="I64" i="17" s="1"/>
  <c r="J64" i="17" s="1"/>
  <c r="K64" i="17" s="1"/>
  <c r="L64" i="17" s="1"/>
  <c r="M64" i="17" s="1"/>
  <c r="N64" i="17" s="1"/>
  <c r="O64" i="17" s="1"/>
  <c r="P64" i="17" s="1"/>
  <c r="Q64" i="17" s="1"/>
  <c r="R64" i="17" s="1"/>
  <c r="S64" i="17" s="1"/>
  <c r="G68" i="17"/>
  <c r="H68" i="17" s="1"/>
  <c r="I68" i="17" s="1"/>
  <c r="J68" i="17" s="1"/>
  <c r="K68" i="17" s="1"/>
  <c r="L68" i="17" s="1"/>
  <c r="M68" i="17" s="1"/>
  <c r="N68" i="17" s="1"/>
  <c r="O68" i="17" s="1"/>
  <c r="P68" i="17" s="1"/>
  <c r="Q68" i="17" s="1"/>
  <c r="R68" i="17" s="1"/>
  <c r="S68" i="17" s="1"/>
  <c r="E168" i="17"/>
  <c r="E220" i="17"/>
  <c r="F366" i="16"/>
  <c r="F371" i="16" s="1"/>
  <c r="E526" i="16"/>
  <c r="F526" i="16" s="1"/>
  <c r="G15" i="17"/>
  <c r="G246" i="17" s="1"/>
  <c r="F66" i="17"/>
  <c r="G66" i="17" s="1"/>
  <c r="H66" i="17" s="1"/>
  <c r="I66" i="17" s="1"/>
  <c r="J66" i="17" s="1"/>
  <c r="K66" i="17" s="1"/>
  <c r="L66" i="17" s="1"/>
  <c r="M66" i="17" s="1"/>
  <c r="N66" i="17" s="1"/>
  <c r="O66" i="17" s="1"/>
  <c r="P66" i="17" s="1"/>
  <c r="Q66" i="17" s="1"/>
  <c r="R66" i="17" s="1"/>
  <c r="S66" i="17" s="1"/>
  <c r="T66" i="17" s="1"/>
  <c r="F70" i="17"/>
  <c r="G70" i="17" s="1"/>
  <c r="H70" i="17" s="1"/>
  <c r="I70" i="17" s="1"/>
  <c r="J70" i="17" s="1"/>
  <c r="K70" i="17" s="1"/>
  <c r="L70" i="17" s="1"/>
  <c r="M70" i="17" s="1"/>
  <c r="N70" i="17" s="1"/>
  <c r="O70" i="17" s="1"/>
  <c r="E74" i="17"/>
  <c r="F74" i="17" s="1"/>
  <c r="G74" i="17" s="1"/>
  <c r="H74" i="17" s="1"/>
  <c r="I74" i="17" s="1"/>
  <c r="J74" i="17" s="1"/>
  <c r="K74" i="17" s="1"/>
  <c r="L74" i="17" s="1"/>
  <c r="M74" i="17" s="1"/>
  <c r="N74" i="17" s="1"/>
  <c r="O74" i="17" s="1"/>
  <c r="P74" i="17" s="1"/>
  <c r="Q74" i="17" s="1"/>
  <c r="R74" i="17" s="1"/>
  <c r="S74" i="17" s="1"/>
  <c r="E61" i="16"/>
  <c r="F17" i="16"/>
  <c r="F24" i="16"/>
  <c r="F255" i="16" s="1"/>
  <c r="E163" i="16"/>
  <c r="E168" i="16" s="1"/>
  <c r="F208" i="16"/>
  <c r="E220" i="16"/>
  <c r="E326" i="16"/>
  <c r="E333" i="16" s="1"/>
  <c r="F16" i="17"/>
  <c r="F247" i="17" s="1"/>
  <c r="F20" i="17"/>
  <c r="F251" i="17" s="1"/>
  <c r="D263" i="17"/>
  <c r="Q70" i="16"/>
  <c r="R70" i="16" s="1"/>
  <c r="S70" i="16" s="1"/>
  <c r="T70" i="16" s="1"/>
  <c r="F19" i="16"/>
  <c r="F22" i="16"/>
  <c r="R23" i="16"/>
  <c r="S23" i="16" s="1"/>
  <c r="T23" i="16" s="1"/>
  <c r="U23" i="16" s="1"/>
  <c r="V23" i="16" s="1"/>
  <c r="W23" i="16" s="1"/>
  <c r="X23" i="16" s="1"/>
  <c r="Y23" i="16" s="1"/>
  <c r="Z23" i="16" s="1"/>
  <c r="AA23" i="16" s="1"/>
  <c r="AB23" i="16" s="1"/>
  <c r="AC23" i="16" s="1"/>
  <c r="AD23" i="16" s="1"/>
  <c r="AE23" i="16" s="1"/>
  <c r="F107" i="16"/>
  <c r="G107" i="16" s="1"/>
  <c r="F117" i="16"/>
  <c r="G117" i="16" s="1"/>
  <c r="H117" i="16" s="1"/>
  <c r="I117" i="16" s="1"/>
  <c r="J117" i="16" s="1"/>
  <c r="K117" i="16" s="1"/>
  <c r="L117" i="16" s="1"/>
  <c r="M117" i="16" s="1"/>
  <c r="N117" i="16" s="1"/>
  <c r="O117" i="16" s="1"/>
  <c r="P117" i="16" s="1"/>
  <c r="Q117" i="16" s="1"/>
  <c r="R117" i="16" s="1"/>
  <c r="S117" i="16" s="1"/>
  <c r="T117" i="16" s="1"/>
  <c r="L65" i="16"/>
  <c r="M65" i="16" s="1"/>
  <c r="N65" i="16" s="1"/>
  <c r="O65" i="16" s="1"/>
  <c r="P65" i="16" s="1"/>
  <c r="Q65" i="16" s="1"/>
  <c r="R65" i="16" s="1"/>
  <c r="S65" i="16" s="1"/>
  <c r="D263" i="16"/>
  <c r="F17" i="17"/>
  <c r="F248" i="17" s="1"/>
  <c r="G62" i="17"/>
  <c r="H62" i="17" s="1"/>
  <c r="I62" i="17" s="1"/>
  <c r="J62" i="17" s="1"/>
  <c r="K62" i="17" s="1"/>
  <c r="L62" i="17" s="1"/>
  <c r="M62" i="17" s="1"/>
  <c r="N62" i="17" s="1"/>
  <c r="O62" i="17" s="1"/>
  <c r="P62" i="17" s="1"/>
  <c r="Q62" i="17" s="1"/>
  <c r="R62" i="17" s="1"/>
  <c r="S62" i="17" s="1"/>
  <c r="F65" i="17"/>
  <c r="G65" i="17" s="1"/>
  <c r="H65" i="17" s="1"/>
  <c r="I65" i="17" s="1"/>
  <c r="J65" i="17" s="1"/>
  <c r="K65" i="17" s="1"/>
  <c r="L65" i="17" s="1"/>
  <c r="M65" i="17" s="1"/>
  <c r="N65" i="17" s="1"/>
  <c r="O65" i="17" s="1"/>
  <c r="P65" i="17" s="1"/>
  <c r="Q65" i="17" s="1"/>
  <c r="R65" i="17" s="1"/>
  <c r="S65" i="17" s="1"/>
  <c r="F69" i="17"/>
  <c r="G69" i="17" s="1"/>
  <c r="H69" i="17" s="1"/>
  <c r="I69" i="17" s="1"/>
  <c r="J69" i="17" s="1"/>
  <c r="K69" i="17" s="1"/>
  <c r="L69" i="17" s="1"/>
  <c r="M69" i="17" s="1"/>
  <c r="N69" i="17" s="1"/>
  <c r="O69" i="17" s="1"/>
  <c r="P69" i="17" s="1"/>
  <c r="Q69" i="17" s="1"/>
  <c r="R69" i="17" s="1"/>
  <c r="S69" i="17" s="1"/>
  <c r="T69" i="17" s="1"/>
  <c r="F71" i="17"/>
  <c r="G71" i="17" s="1"/>
  <c r="H71" i="17" s="1"/>
  <c r="I71" i="17" s="1"/>
  <c r="J71" i="17" s="1"/>
  <c r="K71" i="17" s="1"/>
  <c r="L71" i="17" s="1"/>
  <c r="M71" i="17" s="1"/>
  <c r="N71" i="17" s="1"/>
  <c r="O71" i="17" s="1"/>
  <c r="P71" i="17" s="1"/>
  <c r="Q71" i="17" s="1"/>
  <c r="R71" i="17" s="1"/>
  <c r="S71" i="17" s="1"/>
  <c r="E128" i="17"/>
  <c r="F163" i="17"/>
  <c r="G163" i="17" s="1"/>
  <c r="H163" i="17" s="1"/>
  <c r="I163" i="17" s="1"/>
  <c r="J163" i="17" s="1"/>
  <c r="K163" i="17" s="1"/>
  <c r="L163" i="17" s="1"/>
  <c r="M163" i="17" s="1"/>
  <c r="N163" i="17" s="1"/>
  <c r="O163" i="17" s="1"/>
  <c r="P163" i="17" s="1"/>
  <c r="Q163" i="17" s="1"/>
  <c r="R163" i="17" s="1"/>
  <c r="S163" i="17" s="1"/>
  <c r="E526" i="17"/>
  <c r="F526" i="17" s="1"/>
  <c r="L444" i="16"/>
  <c r="M444" i="16" s="1"/>
  <c r="N444" i="16" s="1"/>
  <c r="O444" i="16" s="1"/>
  <c r="P444" i="16" s="1"/>
  <c r="Q444" i="16" s="1"/>
  <c r="R444" i="16" s="1"/>
  <c r="S444" i="16" s="1"/>
  <c r="M490" i="17"/>
  <c r="N490" i="17" s="1"/>
  <c r="O490" i="17" s="1"/>
  <c r="P490" i="17" s="1"/>
  <c r="Q490" i="17" s="1"/>
  <c r="R490" i="17" s="1"/>
  <c r="S490" i="17" s="1"/>
  <c r="E523" i="17"/>
  <c r="F523" i="17" s="1"/>
  <c r="K491" i="16"/>
  <c r="L491" i="16" s="1"/>
  <c r="M491" i="16" s="1"/>
  <c r="N491" i="16" s="1"/>
  <c r="O491" i="16" s="1"/>
  <c r="P491" i="16" s="1"/>
  <c r="Q491" i="16" s="1"/>
  <c r="R491" i="16" s="1"/>
  <c r="S491" i="16" s="1"/>
  <c r="T491" i="16" s="1"/>
  <c r="U491" i="16" s="1"/>
  <c r="V491" i="16" s="1"/>
  <c r="W491" i="16" s="1"/>
  <c r="X491" i="16" s="1"/>
  <c r="Y491" i="16" s="1"/>
  <c r="Z491" i="16" s="1"/>
  <c r="AA491" i="16" s="1"/>
  <c r="AB491" i="16" s="1"/>
  <c r="AC491" i="16" s="1"/>
  <c r="AD491" i="16" s="1"/>
  <c r="AE491" i="16" s="1"/>
  <c r="AA1" i="17"/>
  <c r="E523" i="16"/>
  <c r="AX1" i="17"/>
  <c r="AA472" i="17"/>
  <c r="K489" i="17"/>
  <c r="K493" i="17" s="1"/>
  <c r="G245" i="17"/>
  <c r="H14" i="17"/>
  <c r="G20" i="17"/>
  <c r="F21" i="17"/>
  <c r="F22" i="17"/>
  <c r="T64" i="17"/>
  <c r="T68" i="17"/>
  <c r="U108" i="17"/>
  <c r="V108" i="17" s="1"/>
  <c r="W108" i="17" s="1"/>
  <c r="X108" i="17" s="1"/>
  <c r="Y108" i="17" s="1"/>
  <c r="Z108" i="17" s="1"/>
  <c r="AA108" i="17" s="1"/>
  <c r="AB108" i="17" s="1"/>
  <c r="AC108" i="17" s="1"/>
  <c r="AD108" i="17" s="1"/>
  <c r="AE108" i="17" s="1"/>
  <c r="U110" i="17"/>
  <c r="V110" i="17" s="1"/>
  <c r="W110" i="17" s="1"/>
  <c r="X110" i="17" s="1"/>
  <c r="Y110" i="17" s="1"/>
  <c r="Z110" i="17" s="1"/>
  <c r="AA110" i="17" s="1"/>
  <c r="AB110" i="17" s="1"/>
  <c r="AC110" i="17" s="1"/>
  <c r="AD110" i="17" s="1"/>
  <c r="AE110" i="17" s="1"/>
  <c r="U111" i="17"/>
  <c r="V111" i="17" s="1"/>
  <c r="W111" i="17" s="1"/>
  <c r="X111" i="17" s="1"/>
  <c r="Y111" i="17" s="1"/>
  <c r="Z111" i="17" s="1"/>
  <c r="AA111" i="17" s="1"/>
  <c r="AB111" i="17" s="1"/>
  <c r="AC111" i="17" s="1"/>
  <c r="AD111" i="17" s="1"/>
  <c r="AE111" i="17" s="1"/>
  <c r="U112" i="17"/>
  <c r="V112" i="17" s="1"/>
  <c r="W112" i="17" s="1"/>
  <c r="X112" i="17" s="1"/>
  <c r="Y112" i="17" s="1"/>
  <c r="Z112" i="17" s="1"/>
  <c r="AA112" i="17" s="1"/>
  <c r="AB112" i="17" s="1"/>
  <c r="AC112" i="17" s="1"/>
  <c r="AD112" i="17" s="1"/>
  <c r="AE112" i="17" s="1"/>
  <c r="E254" i="17"/>
  <c r="F23" i="17"/>
  <c r="T74" i="17"/>
  <c r="U109" i="17"/>
  <c r="V109" i="17" s="1"/>
  <c r="W109" i="17" s="1"/>
  <c r="X109" i="17" s="1"/>
  <c r="Y109" i="17" s="1"/>
  <c r="Z109" i="17" s="1"/>
  <c r="AA109" i="17" s="1"/>
  <c r="AB109" i="17" s="1"/>
  <c r="AC109" i="17" s="1"/>
  <c r="AD109" i="17" s="1"/>
  <c r="AE109" i="17" s="1"/>
  <c r="O185" i="17"/>
  <c r="O231" i="17"/>
  <c r="O139" i="17"/>
  <c r="O93" i="17"/>
  <c r="O47" i="17"/>
  <c r="E245" i="17"/>
  <c r="E35" i="17"/>
  <c r="H15" i="17"/>
  <c r="G16" i="17"/>
  <c r="E249" i="17"/>
  <c r="F18" i="17"/>
  <c r="U19" i="17"/>
  <c r="Q70" i="17"/>
  <c r="R70" i="17" s="1"/>
  <c r="S70" i="17" s="1"/>
  <c r="R23" i="17"/>
  <c r="S23" i="17" s="1"/>
  <c r="T63" i="17"/>
  <c r="U63" i="17" s="1"/>
  <c r="V63" i="17" s="1"/>
  <c r="W63" i="17" s="1"/>
  <c r="X63" i="17" s="1"/>
  <c r="Y63" i="17" s="1"/>
  <c r="Z63" i="17" s="1"/>
  <c r="AA63" i="17" s="1"/>
  <c r="AB63" i="17" s="1"/>
  <c r="AC63" i="17" s="1"/>
  <c r="AD63" i="17" s="1"/>
  <c r="AE63" i="17" s="1"/>
  <c r="T67" i="17"/>
  <c r="F245" i="17"/>
  <c r="T62" i="17"/>
  <c r="U62" i="17" s="1"/>
  <c r="V62" i="17" s="1"/>
  <c r="W62" i="17" s="1"/>
  <c r="X62" i="17" s="1"/>
  <c r="Y62" i="17" s="1"/>
  <c r="Z62" i="17" s="1"/>
  <c r="AA62" i="17" s="1"/>
  <c r="AB62" i="17" s="1"/>
  <c r="AC62" i="17" s="1"/>
  <c r="AD62" i="17" s="1"/>
  <c r="AE62" i="17" s="1"/>
  <c r="T65" i="17"/>
  <c r="U65" i="17" s="1"/>
  <c r="V65" i="17" s="1"/>
  <c r="W65" i="17" s="1"/>
  <c r="X65" i="17" s="1"/>
  <c r="Y65" i="17" s="1"/>
  <c r="Z65" i="17" s="1"/>
  <c r="AA65" i="17" s="1"/>
  <c r="AB65" i="17" s="1"/>
  <c r="AC65" i="17" s="1"/>
  <c r="AD65" i="17" s="1"/>
  <c r="AE65" i="17" s="1"/>
  <c r="T71" i="17"/>
  <c r="E76" i="17"/>
  <c r="F128" i="17"/>
  <c r="G107" i="17"/>
  <c r="U113" i="17"/>
  <c r="V113" i="17" s="1"/>
  <c r="W113" i="17" s="1"/>
  <c r="X113" i="17" s="1"/>
  <c r="Y113" i="17" s="1"/>
  <c r="Z113" i="17" s="1"/>
  <c r="AA113" i="17" s="1"/>
  <c r="AB113" i="17" s="1"/>
  <c r="AC113" i="17" s="1"/>
  <c r="AD113" i="17" s="1"/>
  <c r="AE113" i="17" s="1"/>
  <c r="U114" i="17"/>
  <c r="V114" i="17" s="1"/>
  <c r="W114" i="17" s="1"/>
  <c r="X114" i="17" s="1"/>
  <c r="Y114" i="17" s="1"/>
  <c r="Z114" i="17" s="1"/>
  <c r="AA114" i="17" s="1"/>
  <c r="AB114" i="17" s="1"/>
  <c r="AC114" i="17" s="1"/>
  <c r="AD114" i="17" s="1"/>
  <c r="AE114" i="17" s="1"/>
  <c r="U115" i="17"/>
  <c r="V115" i="17" s="1"/>
  <c r="W115" i="17" s="1"/>
  <c r="X115" i="17" s="1"/>
  <c r="Y115" i="17" s="1"/>
  <c r="Z115" i="17" s="1"/>
  <c r="AA115" i="17" s="1"/>
  <c r="AB115" i="17" s="1"/>
  <c r="AC115" i="17" s="1"/>
  <c r="AD115" i="17" s="1"/>
  <c r="AE115" i="17" s="1"/>
  <c r="AF116" i="17"/>
  <c r="U116" i="17"/>
  <c r="V116" i="17" s="1"/>
  <c r="W116" i="17" s="1"/>
  <c r="X116" i="17" s="1"/>
  <c r="Y116" i="17" s="1"/>
  <c r="Z116" i="17" s="1"/>
  <c r="AA116" i="17" s="1"/>
  <c r="AB116" i="17" s="1"/>
  <c r="AC116" i="17" s="1"/>
  <c r="AD116" i="17" s="1"/>
  <c r="AE116" i="17" s="1"/>
  <c r="U117" i="17"/>
  <c r="V117" i="17" s="1"/>
  <c r="W117" i="17" s="1"/>
  <c r="X117" i="17" s="1"/>
  <c r="Y117" i="17" s="1"/>
  <c r="Z117" i="17" s="1"/>
  <c r="AA117" i="17" s="1"/>
  <c r="AB117" i="17" s="1"/>
  <c r="AC117" i="17" s="1"/>
  <c r="AD117" i="17" s="1"/>
  <c r="AE117" i="17" s="1"/>
  <c r="AF117" i="17"/>
  <c r="R210" i="17"/>
  <c r="R164" i="17" s="1"/>
  <c r="R256" i="17"/>
  <c r="R118" i="17"/>
  <c r="R72" i="17" s="1"/>
  <c r="F61" i="17"/>
  <c r="U120" i="17"/>
  <c r="V120" i="17" s="1"/>
  <c r="W120" i="17" s="1"/>
  <c r="X120" i="17" s="1"/>
  <c r="Y120" i="17" s="1"/>
  <c r="Z120" i="17" s="1"/>
  <c r="AA120" i="17" s="1"/>
  <c r="AB120" i="17" s="1"/>
  <c r="AC120" i="17" s="1"/>
  <c r="AD120" i="17" s="1"/>
  <c r="AE120" i="17" s="1"/>
  <c r="S25" i="17"/>
  <c r="T163" i="17"/>
  <c r="U259" i="17"/>
  <c r="V259" i="17" s="1"/>
  <c r="W259" i="17" s="1"/>
  <c r="X259" i="17" s="1"/>
  <c r="Y259" i="17" s="1"/>
  <c r="Z259" i="17" s="1"/>
  <c r="AA259" i="17" s="1"/>
  <c r="AB259" i="17" s="1"/>
  <c r="AC259" i="17" s="1"/>
  <c r="AD259" i="17" s="1"/>
  <c r="AE259" i="17" s="1"/>
  <c r="U209" i="17"/>
  <c r="V209" i="17" s="1"/>
  <c r="W209" i="17" s="1"/>
  <c r="X209" i="17" s="1"/>
  <c r="Y209" i="17" s="1"/>
  <c r="Z209" i="17" s="1"/>
  <c r="AA209" i="17" s="1"/>
  <c r="AB209" i="17" s="1"/>
  <c r="AC209" i="17" s="1"/>
  <c r="AD209" i="17" s="1"/>
  <c r="AE209" i="17" s="1"/>
  <c r="F208" i="17"/>
  <c r="E404" i="17"/>
  <c r="E409" i="17" s="1"/>
  <c r="E295" i="17"/>
  <c r="F290" i="17"/>
  <c r="AF277" i="17"/>
  <c r="AV277" i="17"/>
  <c r="AF315" i="17"/>
  <c r="AA315" i="17"/>
  <c r="F326" i="17"/>
  <c r="AA391" i="17"/>
  <c r="G366" i="17"/>
  <c r="AA353" i="17"/>
  <c r="T444" i="17"/>
  <c r="T491" i="17"/>
  <c r="U491" i="17" s="1"/>
  <c r="V491" i="17" s="1"/>
  <c r="W491" i="17" s="1"/>
  <c r="X491" i="17" s="1"/>
  <c r="Y491" i="17" s="1"/>
  <c r="Z491" i="17" s="1"/>
  <c r="AA491" i="17" s="1"/>
  <c r="AB491" i="17" s="1"/>
  <c r="AC491" i="17" s="1"/>
  <c r="AD491" i="17" s="1"/>
  <c r="AE491" i="17" s="1"/>
  <c r="L489" i="17"/>
  <c r="AA429" i="17"/>
  <c r="T490" i="17"/>
  <c r="U490" i="17" s="1"/>
  <c r="V490" i="17" s="1"/>
  <c r="W490" i="17" s="1"/>
  <c r="X490" i="17" s="1"/>
  <c r="Y490" i="17" s="1"/>
  <c r="Z490" i="17" s="1"/>
  <c r="AA490" i="17" s="1"/>
  <c r="AB490" i="17" s="1"/>
  <c r="AC490" i="17" s="1"/>
  <c r="AD490" i="17" s="1"/>
  <c r="AE490" i="17" s="1"/>
  <c r="G541" i="17"/>
  <c r="H541" i="17" s="1"/>
  <c r="I541" i="17" s="1"/>
  <c r="J541" i="17" s="1"/>
  <c r="K541" i="17" s="1"/>
  <c r="L541" i="17" s="1"/>
  <c r="M541" i="17" s="1"/>
  <c r="N541" i="17" s="1"/>
  <c r="O541" i="17" s="1"/>
  <c r="P541" i="17" s="1"/>
  <c r="Q541" i="17" s="1"/>
  <c r="R541" i="17" s="1"/>
  <c r="S541" i="17" s="1"/>
  <c r="T541" i="17" s="1"/>
  <c r="U541" i="17" s="1"/>
  <c r="V541" i="17" s="1"/>
  <c r="W541" i="17" s="1"/>
  <c r="X541" i="17" s="1"/>
  <c r="Y541" i="17" s="1"/>
  <c r="Z541" i="17" s="1"/>
  <c r="AA541" i="17" s="1"/>
  <c r="AB541" i="17" s="1"/>
  <c r="AC541" i="17" s="1"/>
  <c r="AD541" i="17" s="1"/>
  <c r="AE541" i="17" s="1"/>
  <c r="G543" i="17"/>
  <c r="H543" i="17" s="1"/>
  <c r="I543" i="17" s="1"/>
  <c r="J543" i="17" s="1"/>
  <c r="K543" i="17" s="1"/>
  <c r="L543" i="17" s="1"/>
  <c r="M543" i="17" s="1"/>
  <c r="N543" i="17" s="1"/>
  <c r="O543" i="17" s="1"/>
  <c r="P543" i="17" s="1"/>
  <c r="Q543" i="17" s="1"/>
  <c r="R543" i="17" s="1"/>
  <c r="S543" i="17" s="1"/>
  <c r="T543" i="17" s="1"/>
  <c r="U543" i="17" s="1"/>
  <c r="V543" i="17" s="1"/>
  <c r="W543" i="17" s="1"/>
  <c r="X543" i="17" s="1"/>
  <c r="Y543" i="17" s="1"/>
  <c r="Z543" i="17" s="1"/>
  <c r="AA543" i="17" s="1"/>
  <c r="AB543" i="17" s="1"/>
  <c r="AC543" i="17" s="1"/>
  <c r="AD543" i="17" s="1"/>
  <c r="AE543" i="17" s="1"/>
  <c r="J493" i="17"/>
  <c r="AA505" i="17"/>
  <c r="D531" i="17"/>
  <c r="T65" i="16"/>
  <c r="T68" i="16"/>
  <c r="T64" i="16"/>
  <c r="T67" i="16"/>
  <c r="T63" i="16"/>
  <c r="U63" i="16" s="1"/>
  <c r="V63" i="16" s="1"/>
  <c r="W63" i="16" s="1"/>
  <c r="X63" i="16" s="1"/>
  <c r="Y63" i="16" s="1"/>
  <c r="Z63" i="16" s="1"/>
  <c r="AA63" i="16" s="1"/>
  <c r="AB63" i="16" s="1"/>
  <c r="AC63" i="16" s="1"/>
  <c r="AD63" i="16" s="1"/>
  <c r="AE63" i="16" s="1"/>
  <c r="T66" i="16"/>
  <c r="E245" i="16"/>
  <c r="E35" i="16"/>
  <c r="O231" i="16"/>
  <c r="O185" i="16"/>
  <c r="O139" i="16"/>
  <c r="O93" i="16"/>
  <c r="AX1" i="16"/>
  <c r="F20" i="16"/>
  <c r="E252" i="16"/>
  <c r="F21" i="16"/>
  <c r="U115" i="16"/>
  <c r="V115" i="16" s="1"/>
  <c r="W115" i="16" s="1"/>
  <c r="X115" i="16" s="1"/>
  <c r="Y115" i="16" s="1"/>
  <c r="Z115" i="16" s="1"/>
  <c r="AA115" i="16" s="1"/>
  <c r="AB115" i="16" s="1"/>
  <c r="AC115" i="16" s="1"/>
  <c r="AD115" i="16" s="1"/>
  <c r="AE115" i="16" s="1"/>
  <c r="U254" i="16"/>
  <c r="V254" i="16" s="1"/>
  <c r="W254" i="16" s="1"/>
  <c r="X254" i="16" s="1"/>
  <c r="Y254" i="16" s="1"/>
  <c r="Z254" i="16" s="1"/>
  <c r="AA254" i="16" s="1"/>
  <c r="AB254" i="16" s="1"/>
  <c r="AC254" i="16" s="1"/>
  <c r="AD254" i="16" s="1"/>
  <c r="AE254" i="16" s="1"/>
  <c r="S210" i="16"/>
  <c r="T210" i="16" s="1"/>
  <c r="S256" i="16"/>
  <c r="S118" i="16"/>
  <c r="T118" i="16" s="1"/>
  <c r="T25" i="16"/>
  <c r="F14" i="16"/>
  <c r="F15" i="16"/>
  <c r="G18" i="16"/>
  <c r="G23" i="16"/>
  <c r="H23" i="16" s="1"/>
  <c r="I23" i="16" s="1"/>
  <c r="J23" i="16" s="1"/>
  <c r="K23" i="16" s="1"/>
  <c r="L23" i="16" s="1"/>
  <c r="M23" i="16" s="1"/>
  <c r="N23" i="16" s="1"/>
  <c r="O23" i="16" s="1"/>
  <c r="P23" i="16" s="1"/>
  <c r="AA1" i="16"/>
  <c r="E247" i="16"/>
  <c r="F16" i="16"/>
  <c r="AF109" i="16"/>
  <c r="AP16" i="16" s="1"/>
  <c r="U110" i="16"/>
  <c r="V110" i="16" s="1"/>
  <c r="W110" i="16" s="1"/>
  <c r="X110" i="16" s="1"/>
  <c r="Y110" i="16" s="1"/>
  <c r="Z110" i="16" s="1"/>
  <c r="AA110" i="16" s="1"/>
  <c r="AB110" i="16" s="1"/>
  <c r="AC110" i="16" s="1"/>
  <c r="AD110" i="16" s="1"/>
  <c r="AE110" i="16" s="1"/>
  <c r="U112" i="16"/>
  <c r="V112" i="16" s="1"/>
  <c r="W112" i="16" s="1"/>
  <c r="X112" i="16" s="1"/>
  <c r="Y112" i="16" s="1"/>
  <c r="Z112" i="16" s="1"/>
  <c r="AA112" i="16" s="1"/>
  <c r="AB112" i="16" s="1"/>
  <c r="AC112" i="16" s="1"/>
  <c r="AD112" i="16" s="1"/>
  <c r="AE112" i="16" s="1"/>
  <c r="F250" i="16"/>
  <c r="G19" i="16"/>
  <c r="G24" i="16"/>
  <c r="O47" i="16"/>
  <c r="G62" i="16"/>
  <c r="H62" i="16" s="1"/>
  <c r="I62" i="16" s="1"/>
  <c r="J62" i="16" s="1"/>
  <c r="K62" i="16" s="1"/>
  <c r="L62" i="16" s="1"/>
  <c r="M62" i="16" s="1"/>
  <c r="N62" i="16" s="1"/>
  <c r="O62" i="16" s="1"/>
  <c r="P62" i="16" s="1"/>
  <c r="Q62" i="16" s="1"/>
  <c r="R62" i="16" s="1"/>
  <c r="S62" i="16" s="1"/>
  <c r="U111" i="16"/>
  <c r="V111" i="16" s="1"/>
  <c r="W111" i="16" s="1"/>
  <c r="X111" i="16" s="1"/>
  <c r="Y111" i="16" s="1"/>
  <c r="Z111" i="16" s="1"/>
  <c r="AA111" i="16" s="1"/>
  <c r="AB111" i="16" s="1"/>
  <c r="AC111" i="16" s="1"/>
  <c r="AD111" i="16" s="1"/>
  <c r="AE111" i="16" s="1"/>
  <c r="U113" i="16"/>
  <c r="V113" i="16" s="1"/>
  <c r="W113" i="16" s="1"/>
  <c r="X113" i="16" s="1"/>
  <c r="Y113" i="16" s="1"/>
  <c r="Z113" i="16" s="1"/>
  <c r="AA113" i="16" s="1"/>
  <c r="AB113" i="16" s="1"/>
  <c r="AC113" i="16" s="1"/>
  <c r="AD113" i="16" s="1"/>
  <c r="AE113" i="16" s="1"/>
  <c r="U117" i="16"/>
  <c r="V117" i="16" s="1"/>
  <c r="W117" i="16" s="1"/>
  <c r="X117" i="16" s="1"/>
  <c r="Y117" i="16" s="1"/>
  <c r="Z117" i="16" s="1"/>
  <c r="AA117" i="16" s="1"/>
  <c r="AB117" i="16" s="1"/>
  <c r="AC117" i="16" s="1"/>
  <c r="AD117" i="16" s="1"/>
  <c r="AE117" i="16" s="1"/>
  <c r="U116" i="16"/>
  <c r="V116" i="16" s="1"/>
  <c r="W116" i="16" s="1"/>
  <c r="X116" i="16" s="1"/>
  <c r="Y116" i="16" s="1"/>
  <c r="Z116" i="16" s="1"/>
  <c r="AA116" i="16" s="1"/>
  <c r="AB116" i="16" s="1"/>
  <c r="AC116" i="16" s="1"/>
  <c r="AD116" i="16" s="1"/>
  <c r="AE116" i="16" s="1"/>
  <c r="U114" i="16"/>
  <c r="V114" i="16" s="1"/>
  <c r="W114" i="16" s="1"/>
  <c r="X114" i="16" s="1"/>
  <c r="Y114" i="16" s="1"/>
  <c r="Z114" i="16" s="1"/>
  <c r="AA114" i="16" s="1"/>
  <c r="AB114" i="16" s="1"/>
  <c r="AC114" i="16" s="1"/>
  <c r="AD114" i="16" s="1"/>
  <c r="AE114" i="16" s="1"/>
  <c r="F120" i="16"/>
  <c r="G120" i="16" s="1"/>
  <c r="H120" i="16" s="1"/>
  <c r="I120" i="16" s="1"/>
  <c r="J120" i="16" s="1"/>
  <c r="K120" i="16" s="1"/>
  <c r="L120" i="16" s="1"/>
  <c r="M120" i="16" s="1"/>
  <c r="N120" i="16" s="1"/>
  <c r="O120" i="16" s="1"/>
  <c r="P120" i="16" s="1"/>
  <c r="Q120" i="16" s="1"/>
  <c r="R120" i="16" s="1"/>
  <c r="S120" i="16" s="1"/>
  <c r="T120" i="16" s="1"/>
  <c r="E74" i="16"/>
  <c r="R256" i="16"/>
  <c r="R118" i="16"/>
  <c r="R72" i="16" s="1"/>
  <c r="R210" i="16"/>
  <c r="R164" i="16" s="1"/>
  <c r="S164" i="16" s="1"/>
  <c r="U108" i="16"/>
  <c r="V108" i="16" s="1"/>
  <c r="W108" i="16" s="1"/>
  <c r="X108" i="16" s="1"/>
  <c r="Y108" i="16" s="1"/>
  <c r="Z108" i="16" s="1"/>
  <c r="AA108" i="16" s="1"/>
  <c r="AB108" i="16" s="1"/>
  <c r="AC108" i="16" s="1"/>
  <c r="AD108" i="16" s="1"/>
  <c r="AE108" i="16" s="1"/>
  <c r="U209" i="16"/>
  <c r="V209" i="16" s="1"/>
  <c r="W209" i="16" s="1"/>
  <c r="X209" i="16" s="1"/>
  <c r="Y209" i="16" s="1"/>
  <c r="Z209" i="16" s="1"/>
  <c r="AA209" i="16" s="1"/>
  <c r="AB209" i="16" s="1"/>
  <c r="AC209" i="16" s="1"/>
  <c r="AD209" i="16" s="1"/>
  <c r="AE209" i="16" s="1"/>
  <c r="F163" i="16"/>
  <c r="G163" i="16" s="1"/>
  <c r="H163" i="16" s="1"/>
  <c r="I163" i="16" s="1"/>
  <c r="J163" i="16" s="1"/>
  <c r="K163" i="16" s="1"/>
  <c r="L163" i="16" s="1"/>
  <c r="M163" i="16" s="1"/>
  <c r="N163" i="16" s="1"/>
  <c r="O163" i="16" s="1"/>
  <c r="P163" i="16" s="1"/>
  <c r="Q163" i="16" s="1"/>
  <c r="R163" i="16" s="1"/>
  <c r="S163" i="16" s="1"/>
  <c r="F220" i="16"/>
  <c r="F162" i="16"/>
  <c r="G208" i="16"/>
  <c r="U259" i="16"/>
  <c r="V259" i="16" s="1"/>
  <c r="W259" i="16" s="1"/>
  <c r="X259" i="16" s="1"/>
  <c r="Y259" i="16" s="1"/>
  <c r="Z259" i="16" s="1"/>
  <c r="AA259" i="16" s="1"/>
  <c r="AB259" i="16" s="1"/>
  <c r="AC259" i="16" s="1"/>
  <c r="AD259" i="16" s="1"/>
  <c r="AE259" i="16" s="1"/>
  <c r="AF315" i="16"/>
  <c r="AA315" i="16"/>
  <c r="AF353" i="16"/>
  <c r="AA353" i="16"/>
  <c r="F326" i="16"/>
  <c r="E295" i="16"/>
  <c r="F290" i="16"/>
  <c r="G366" i="16"/>
  <c r="AA391" i="16"/>
  <c r="AF391" i="16"/>
  <c r="AF429" i="16"/>
  <c r="AA429" i="16"/>
  <c r="T444" i="16"/>
  <c r="L489" i="16"/>
  <c r="D531" i="16"/>
  <c r="T490" i="16"/>
  <c r="U490" i="16" s="1"/>
  <c r="V490" i="16" s="1"/>
  <c r="W490" i="16" s="1"/>
  <c r="X490" i="16" s="1"/>
  <c r="Y490" i="16" s="1"/>
  <c r="Z490" i="16" s="1"/>
  <c r="AA490" i="16" s="1"/>
  <c r="AB490" i="16" s="1"/>
  <c r="AC490" i="16" s="1"/>
  <c r="AD490" i="16" s="1"/>
  <c r="AE490" i="16" s="1"/>
  <c r="F523" i="16"/>
  <c r="G541" i="16"/>
  <c r="H541" i="16" s="1"/>
  <c r="I541" i="16" s="1"/>
  <c r="J541" i="16" s="1"/>
  <c r="K541" i="16" s="1"/>
  <c r="L541" i="16" s="1"/>
  <c r="M541" i="16" s="1"/>
  <c r="N541" i="16" s="1"/>
  <c r="O541" i="16" s="1"/>
  <c r="P541" i="16" s="1"/>
  <c r="Q541" i="16" s="1"/>
  <c r="R541" i="16" s="1"/>
  <c r="S541" i="16" s="1"/>
  <c r="T541" i="16" s="1"/>
  <c r="U541" i="16" s="1"/>
  <c r="V541" i="16" s="1"/>
  <c r="W541" i="16" s="1"/>
  <c r="X541" i="16" s="1"/>
  <c r="Y541" i="16" s="1"/>
  <c r="Z541" i="16" s="1"/>
  <c r="AA541" i="16" s="1"/>
  <c r="AB541" i="16" s="1"/>
  <c r="AC541" i="16" s="1"/>
  <c r="AD541" i="16" s="1"/>
  <c r="AE541" i="16" s="1"/>
  <c r="G543" i="16"/>
  <c r="H543" i="16" s="1"/>
  <c r="I543" i="16" s="1"/>
  <c r="J543" i="16" s="1"/>
  <c r="K543" i="16" s="1"/>
  <c r="L543" i="16" s="1"/>
  <c r="M543" i="16" s="1"/>
  <c r="N543" i="16" s="1"/>
  <c r="O543" i="16" s="1"/>
  <c r="P543" i="16" s="1"/>
  <c r="Q543" i="16" s="1"/>
  <c r="R543" i="16" s="1"/>
  <c r="S543" i="16" s="1"/>
  <c r="T543" i="16" s="1"/>
  <c r="U543" i="16" s="1"/>
  <c r="V543" i="16" s="1"/>
  <c r="W543" i="16" s="1"/>
  <c r="X543" i="16" s="1"/>
  <c r="Y543" i="16" s="1"/>
  <c r="Z543" i="16" s="1"/>
  <c r="AA543" i="16" s="1"/>
  <c r="AB543" i="16" s="1"/>
  <c r="AC543" i="16" s="1"/>
  <c r="AD543" i="16" s="1"/>
  <c r="AE543" i="16" s="1"/>
  <c r="AA472" i="16"/>
  <c r="J493" i="16"/>
  <c r="AA505" i="16"/>
  <c r="G19" i="17" l="1"/>
  <c r="U66" i="17"/>
  <c r="V66" i="17" s="1"/>
  <c r="W66" i="17" s="1"/>
  <c r="X66" i="17" s="1"/>
  <c r="Y66" i="17" s="1"/>
  <c r="Z66" i="17" s="1"/>
  <c r="AA66" i="17" s="1"/>
  <c r="AB66" i="17" s="1"/>
  <c r="AC66" i="17" s="1"/>
  <c r="AD66" i="17" s="1"/>
  <c r="AE66" i="17" s="1"/>
  <c r="AF116" i="16"/>
  <c r="U163" i="17"/>
  <c r="V163" i="17" s="1"/>
  <c r="W163" i="17" s="1"/>
  <c r="X163" i="17" s="1"/>
  <c r="Y163" i="17" s="1"/>
  <c r="Z163" i="17" s="1"/>
  <c r="AA163" i="17" s="1"/>
  <c r="AB163" i="17" s="1"/>
  <c r="AC163" i="17" s="1"/>
  <c r="AD163" i="17" s="1"/>
  <c r="AE163" i="17" s="1"/>
  <c r="G17" i="17"/>
  <c r="AF209" i="16"/>
  <c r="S72" i="16"/>
  <c r="AF114" i="16"/>
  <c r="AP21" i="16" s="1"/>
  <c r="D529" i="17"/>
  <c r="AF209" i="17"/>
  <c r="AF113" i="17"/>
  <c r="AP20" i="17" s="1"/>
  <c r="F35" i="17"/>
  <c r="U250" i="16"/>
  <c r="V19" i="16"/>
  <c r="F255" i="17"/>
  <c r="G24" i="17"/>
  <c r="F248" i="16"/>
  <c r="G17" i="16"/>
  <c r="AF259" i="17"/>
  <c r="AP24" i="17"/>
  <c r="AF62" i="17"/>
  <c r="AV15" i="17" s="1"/>
  <c r="AF110" i="17"/>
  <c r="AP17" i="17" s="1"/>
  <c r="F253" i="16"/>
  <c r="G22" i="16"/>
  <c r="F61" i="16"/>
  <c r="F71" i="16"/>
  <c r="G71" i="16" s="1"/>
  <c r="H71" i="16" s="1"/>
  <c r="I71" i="16" s="1"/>
  <c r="J71" i="16" s="1"/>
  <c r="K71" i="16" s="1"/>
  <c r="L71" i="16" s="1"/>
  <c r="M71" i="16" s="1"/>
  <c r="N71" i="16" s="1"/>
  <c r="O71" i="16" s="1"/>
  <c r="P71" i="16" s="1"/>
  <c r="Q71" i="16" s="1"/>
  <c r="R71" i="16" s="1"/>
  <c r="S71" i="16" s="1"/>
  <c r="T71" i="16" s="1"/>
  <c r="U65" i="16"/>
  <c r="V65" i="16" s="1"/>
  <c r="W65" i="16" s="1"/>
  <c r="X65" i="16" s="1"/>
  <c r="Y65" i="16" s="1"/>
  <c r="Z65" i="16" s="1"/>
  <c r="AA65" i="16" s="1"/>
  <c r="AB65" i="16" s="1"/>
  <c r="AC65" i="16" s="1"/>
  <c r="AD65" i="16" s="1"/>
  <c r="AE65" i="16" s="1"/>
  <c r="AF112" i="17"/>
  <c r="AP19" i="17" s="1"/>
  <c r="K493" i="16"/>
  <c r="G523" i="16"/>
  <c r="H523" i="16" s="1"/>
  <c r="I523" i="16" s="1"/>
  <c r="J523" i="16" s="1"/>
  <c r="K523" i="16" s="1"/>
  <c r="L523" i="16" s="1"/>
  <c r="M523" i="16" s="1"/>
  <c r="N523" i="16" s="1"/>
  <c r="O523" i="16" s="1"/>
  <c r="P523" i="16" s="1"/>
  <c r="Q523" i="16" s="1"/>
  <c r="R523" i="16" s="1"/>
  <c r="S523" i="16" s="1"/>
  <c r="D533" i="16"/>
  <c r="AF108" i="16"/>
  <c r="AP15" i="16" s="1"/>
  <c r="F74" i="16"/>
  <c r="G74" i="16" s="1"/>
  <c r="H74" i="16" s="1"/>
  <c r="I74" i="16" s="1"/>
  <c r="J74" i="16" s="1"/>
  <c r="K74" i="16" s="1"/>
  <c r="L74" i="16" s="1"/>
  <c r="M74" i="16" s="1"/>
  <c r="N74" i="16" s="1"/>
  <c r="O74" i="16" s="1"/>
  <c r="P74" i="16" s="1"/>
  <c r="Q74" i="16" s="1"/>
  <c r="R74" i="16" s="1"/>
  <c r="S74" i="16" s="1"/>
  <c r="AF111" i="16"/>
  <c r="AP18" i="16" s="1"/>
  <c r="AF23" i="16"/>
  <c r="AJ23" i="16" s="1"/>
  <c r="AF114" i="17"/>
  <c r="AP21" i="17" s="1"/>
  <c r="D529" i="16"/>
  <c r="G526" i="16"/>
  <c r="H526" i="16" s="1"/>
  <c r="I526" i="16" s="1"/>
  <c r="J526" i="16" s="1"/>
  <c r="K526" i="16" s="1"/>
  <c r="L526" i="16" s="1"/>
  <c r="M526" i="16" s="1"/>
  <c r="N526" i="16" s="1"/>
  <c r="O526" i="16" s="1"/>
  <c r="P526" i="16" s="1"/>
  <c r="Q526" i="16" s="1"/>
  <c r="R526" i="16" s="1"/>
  <c r="S526" i="16" s="1"/>
  <c r="U444" i="17"/>
  <c r="T450" i="17"/>
  <c r="S210" i="17"/>
  <c r="T210" i="17" s="1"/>
  <c r="S256" i="17"/>
  <c r="S118" i="17"/>
  <c r="T118" i="17" s="1"/>
  <c r="T25" i="17"/>
  <c r="U67" i="17"/>
  <c r="AF63" i="17"/>
  <c r="AV16" i="17" s="1"/>
  <c r="T23" i="17"/>
  <c r="U23" i="17" s="1"/>
  <c r="V23" i="17" s="1"/>
  <c r="W23" i="17" s="1"/>
  <c r="X23" i="17" s="1"/>
  <c r="Y23" i="17" s="1"/>
  <c r="Z23" i="17" s="1"/>
  <c r="AA23" i="17" s="1"/>
  <c r="AB23" i="17" s="1"/>
  <c r="AC23" i="17" s="1"/>
  <c r="AD23" i="17" s="1"/>
  <c r="AE23" i="17" s="1"/>
  <c r="F249" i="17"/>
  <c r="G18" i="17"/>
  <c r="U68" i="17"/>
  <c r="F253" i="17"/>
  <c r="G22" i="17"/>
  <c r="L493" i="17"/>
  <c r="M489" i="17"/>
  <c r="F333" i="17"/>
  <c r="G326" i="17"/>
  <c r="F220" i="17"/>
  <c r="G208" i="17"/>
  <c r="F162" i="17"/>
  <c r="U69" i="17"/>
  <c r="V69" i="17" s="1"/>
  <c r="W69" i="17" s="1"/>
  <c r="X69" i="17" s="1"/>
  <c r="Y69" i="17" s="1"/>
  <c r="Z69" i="17" s="1"/>
  <c r="AA69" i="17" s="1"/>
  <c r="AB69" i="17" s="1"/>
  <c r="AC69" i="17" s="1"/>
  <c r="AD69" i="17" s="1"/>
  <c r="AE69" i="17" s="1"/>
  <c r="T70" i="17"/>
  <c r="U70" i="17" s="1"/>
  <c r="V70" i="17" s="1"/>
  <c r="W70" i="17" s="1"/>
  <c r="X70" i="17" s="1"/>
  <c r="Y70" i="17" s="1"/>
  <c r="Z70" i="17" s="1"/>
  <c r="AA70" i="17" s="1"/>
  <c r="AB70" i="17" s="1"/>
  <c r="AC70" i="17" s="1"/>
  <c r="AD70" i="17" s="1"/>
  <c r="AE70" i="17" s="1"/>
  <c r="E263" i="17"/>
  <c r="AF231" i="17"/>
  <c r="AA231" i="17"/>
  <c r="U74" i="17"/>
  <c r="V74" i="17" s="1"/>
  <c r="W74" i="17" s="1"/>
  <c r="X74" i="17" s="1"/>
  <c r="Y74" i="17" s="1"/>
  <c r="Z74" i="17" s="1"/>
  <c r="AA74" i="17" s="1"/>
  <c r="AB74" i="17" s="1"/>
  <c r="AC74" i="17" s="1"/>
  <c r="AD74" i="17" s="1"/>
  <c r="AE74" i="17" s="1"/>
  <c r="F252" i="17"/>
  <c r="G21" i="17"/>
  <c r="H245" i="17"/>
  <c r="I14" i="17"/>
  <c r="G247" i="17"/>
  <c r="H16" i="17"/>
  <c r="AF47" i="17"/>
  <c r="AA47" i="17"/>
  <c r="AF74" i="17"/>
  <c r="G248" i="17"/>
  <c r="H17" i="17"/>
  <c r="U64" i="17"/>
  <c r="V64" i="17" s="1"/>
  <c r="W64" i="17" s="1"/>
  <c r="X64" i="17" s="1"/>
  <c r="Y64" i="17" s="1"/>
  <c r="Z64" i="17" s="1"/>
  <c r="AA64" i="17" s="1"/>
  <c r="AB64" i="17" s="1"/>
  <c r="AC64" i="17" s="1"/>
  <c r="AD64" i="17" s="1"/>
  <c r="AE64" i="17" s="1"/>
  <c r="G251" i="17"/>
  <c r="H20" i="17"/>
  <c r="AF490" i="17"/>
  <c r="F404" i="17"/>
  <c r="F409" i="17" s="1"/>
  <c r="G290" i="17"/>
  <c r="F295" i="17"/>
  <c r="AF120" i="17"/>
  <c r="AF115" i="17"/>
  <c r="AP22" i="17" s="1"/>
  <c r="U71" i="17"/>
  <c r="V71" i="17" s="1"/>
  <c r="W71" i="17" s="1"/>
  <c r="X71" i="17" s="1"/>
  <c r="Y71" i="17" s="1"/>
  <c r="Z71" i="17" s="1"/>
  <c r="AA71" i="17" s="1"/>
  <c r="AB71" i="17" s="1"/>
  <c r="AC71" i="17" s="1"/>
  <c r="AD71" i="17" s="1"/>
  <c r="AE71" i="17" s="1"/>
  <c r="D533" i="17"/>
  <c r="G523" i="17"/>
  <c r="H523" i="17" s="1"/>
  <c r="I523" i="17" s="1"/>
  <c r="J523" i="17" s="1"/>
  <c r="K523" i="17" s="1"/>
  <c r="L523" i="17" s="1"/>
  <c r="M523" i="17" s="1"/>
  <c r="N523" i="17" s="1"/>
  <c r="O523" i="17" s="1"/>
  <c r="P523" i="17" s="1"/>
  <c r="Q523" i="17" s="1"/>
  <c r="R523" i="17" s="1"/>
  <c r="S523" i="17" s="1"/>
  <c r="G526" i="17"/>
  <c r="H526" i="17" s="1"/>
  <c r="I526" i="17" s="1"/>
  <c r="J526" i="17" s="1"/>
  <c r="K526" i="17" s="1"/>
  <c r="L526" i="17" s="1"/>
  <c r="M526" i="17" s="1"/>
  <c r="N526" i="17" s="1"/>
  <c r="O526" i="17" s="1"/>
  <c r="P526" i="17" s="1"/>
  <c r="Q526" i="17" s="1"/>
  <c r="R526" i="17" s="1"/>
  <c r="S526" i="17" s="1"/>
  <c r="AF491" i="17"/>
  <c r="G371" i="17"/>
  <c r="H366" i="17"/>
  <c r="G61" i="17"/>
  <c r="F76" i="17"/>
  <c r="G128" i="17"/>
  <c r="H107" i="17"/>
  <c r="AF65" i="17"/>
  <c r="AV18" i="17" s="1"/>
  <c r="AF66" i="17"/>
  <c r="AV19" i="17" s="1"/>
  <c r="U250" i="17"/>
  <c r="V19" i="17"/>
  <c r="H246" i="17"/>
  <c r="I15" i="17"/>
  <c r="AF185" i="17"/>
  <c r="AF139" i="17"/>
  <c r="AA185" i="17"/>
  <c r="AF93" i="17"/>
  <c r="AA139" i="17"/>
  <c r="AA93" i="17"/>
  <c r="AF109" i="17"/>
  <c r="AP16" i="17" s="1"/>
  <c r="F254" i="17"/>
  <c r="G254" i="17" s="1"/>
  <c r="H254" i="17" s="1"/>
  <c r="I254" i="17" s="1"/>
  <c r="J254" i="17" s="1"/>
  <c r="K254" i="17" s="1"/>
  <c r="L254" i="17" s="1"/>
  <c r="M254" i="17" s="1"/>
  <c r="N254" i="17" s="1"/>
  <c r="O254" i="17" s="1"/>
  <c r="P254" i="17" s="1"/>
  <c r="Q254" i="17" s="1"/>
  <c r="R254" i="17" s="1"/>
  <c r="S254" i="17" s="1"/>
  <c r="T254" i="17" s="1"/>
  <c r="G23" i="17"/>
  <c r="H23" i="17" s="1"/>
  <c r="I23" i="17" s="1"/>
  <c r="J23" i="17" s="1"/>
  <c r="K23" i="17" s="1"/>
  <c r="L23" i="17" s="1"/>
  <c r="M23" i="17" s="1"/>
  <c r="N23" i="17" s="1"/>
  <c r="O23" i="17" s="1"/>
  <c r="P23" i="17" s="1"/>
  <c r="AF111" i="17"/>
  <c r="AP18" i="17" s="1"/>
  <c r="AF108" i="17"/>
  <c r="AP15" i="17" s="1"/>
  <c r="AF64" i="17"/>
  <c r="AV17" i="17" s="1"/>
  <c r="G250" i="17"/>
  <c r="H19" i="17"/>
  <c r="T164" i="16"/>
  <c r="T523" i="16"/>
  <c r="U523" i="16" s="1"/>
  <c r="V523" i="16" s="1"/>
  <c r="W523" i="16" s="1"/>
  <c r="X523" i="16" s="1"/>
  <c r="Y523" i="16" s="1"/>
  <c r="Z523" i="16" s="1"/>
  <c r="AA523" i="16" s="1"/>
  <c r="AB523" i="16" s="1"/>
  <c r="AC523" i="16" s="1"/>
  <c r="AD523" i="16" s="1"/>
  <c r="AE523" i="16" s="1"/>
  <c r="G371" i="16"/>
  <c r="H366" i="16"/>
  <c r="G326" i="16"/>
  <c r="F333" i="16"/>
  <c r="T74" i="16"/>
  <c r="E76" i="16"/>
  <c r="T62" i="16"/>
  <c r="U62" i="16" s="1"/>
  <c r="V62" i="16" s="1"/>
  <c r="W62" i="16" s="1"/>
  <c r="X62" i="16" s="1"/>
  <c r="Y62" i="16" s="1"/>
  <c r="Z62" i="16" s="1"/>
  <c r="AA62" i="16" s="1"/>
  <c r="AB62" i="16" s="1"/>
  <c r="AC62" i="16" s="1"/>
  <c r="AD62" i="16" s="1"/>
  <c r="AE62" i="16" s="1"/>
  <c r="G250" i="16"/>
  <c r="H19" i="16"/>
  <c r="G249" i="16"/>
  <c r="H18" i="16"/>
  <c r="T256" i="16"/>
  <c r="U25" i="16"/>
  <c r="U210" i="16"/>
  <c r="V210" i="16" s="1"/>
  <c r="W210" i="16" s="1"/>
  <c r="X210" i="16" s="1"/>
  <c r="Y210" i="16" s="1"/>
  <c r="Z210" i="16" s="1"/>
  <c r="AA210" i="16" s="1"/>
  <c r="AB210" i="16" s="1"/>
  <c r="AC210" i="16" s="1"/>
  <c r="AD210" i="16" s="1"/>
  <c r="AE210" i="16" s="1"/>
  <c r="AF231" i="16"/>
  <c r="AA231" i="16"/>
  <c r="L493" i="16"/>
  <c r="M489" i="16"/>
  <c r="T163" i="16"/>
  <c r="U163" i="16" s="1"/>
  <c r="V163" i="16" s="1"/>
  <c r="W163" i="16" s="1"/>
  <c r="X163" i="16" s="1"/>
  <c r="Y163" i="16" s="1"/>
  <c r="Z163" i="16" s="1"/>
  <c r="AA163" i="16" s="1"/>
  <c r="AB163" i="16" s="1"/>
  <c r="AC163" i="16" s="1"/>
  <c r="AD163" i="16" s="1"/>
  <c r="AE163" i="16" s="1"/>
  <c r="U120" i="16"/>
  <c r="V120" i="16" s="1"/>
  <c r="W120" i="16" s="1"/>
  <c r="X120" i="16" s="1"/>
  <c r="Y120" i="16" s="1"/>
  <c r="Z120" i="16" s="1"/>
  <c r="AA120" i="16" s="1"/>
  <c r="AB120" i="16" s="1"/>
  <c r="AC120" i="16" s="1"/>
  <c r="AD120" i="16" s="1"/>
  <c r="AE120" i="16" s="1"/>
  <c r="AF117" i="16"/>
  <c r="AP24" i="16" s="1"/>
  <c r="AF47" i="16"/>
  <c r="AA47" i="16"/>
  <c r="AF110" i="16"/>
  <c r="AP17" i="16" s="1"/>
  <c r="F252" i="16"/>
  <c r="G21" i="16"/>
  <c r="AF185" i="16"/>
  <c r="AF139" i="16"/>
  <c r="AF93" i="16"/>
  <c r="AA185" i="16"/>
  <c r="AA139" i="16"/>
  <c r="AA93" i="16"/>
  <c r="U67" i="16"/>
  <c r="V67" i="16" s="1"/>
  <c r="W67" i="16" s="1"/>
  <c r="X67" i="16" s="1"/>
  <c r="Y67" i="16" s="1"/>
  <c r="Z67" i="16" s="1"/>
  <c r="AA67" i="16" s="1"/>
  <c r="AB67" i="16" s="1"/>
  <c r="AC67" i="16" s="1"/>
  <c r="AD67" i="16" s="1"/>
  <c r="AE67" i="16" s="1"/>
  <c r="AF65" i="16"/>
  <c r="AV18" i="16" s="1"/>
  <c r="T526" i="16"/>
  <c r="U526" i="16" s="1"/>
  <c r="V526" i="16" s="1"/>
  <c r="W526" i="16" s="1"/>
  <c r="X526" i="16" s="1"/>
  <c r="Y526" i="16" s="1"/>
  <c r="Z526" i="16" s="1"/>
  <c r="AA526" i="16" s="1"/>
  <c r="AB526" i="16" s="1"/>
  <c r="AC526" i="16" s="1"/>
  <c r="AD526" i="16" s="1"/>
  <c r="AE526" i="16" s="1"/>
  <c r="AF259" i="16"/>
  <c r="AF490" i="16"/>
  <c r="U444" i="16"/>
  <c r="T450" i="16"/>
  <c r="F404" i="16"/>
  <c r="F409" i="16" s="1"/>
  <c r="F295" i="16"/>
  <c r="G290" i="16"/>
  <c r="G220" i="16"/>
  <c r="H208" i="16"/>
  <c r="G128" i="16"/>
  <c r="H107" i="16"/>
  <c r="G61" i="16"/>
  <c r="T72" i="16"/>
  <c r="G255" i="16"/>
  <c r="H24" i="16"/>
  <c r="F247" i="16"/>
  <c r="G16" i="16"/>
  <c r="F246" i="16"/>
  <c r="G15" i="16"/>
  <c r="U118" i="16"/>
  <c r="V118" i="16" s="1"/>
  <c r="W118" i="16" s="1"/>
  <c r="X118" i="16" s="1"/>
  <c r="Y118" i="16" s="1"/>
  <c r="Z118" i="16" s="1"/>
  <c r="AA118" i="16" s="1"/>
  <c r="AB118" i="16" s="1"/>
  <c r="AC118" i="16" s="1"/>
  <c r="AD118" i="16" s="1"/>
  <c r="AE118" i="16" s="1"/>
  <c r="AF254" i="16"/>
  <c r="E263" i="16"/>
  <c r="AF63" i="16"/>
  <c r="AV16" i="16" s="1"/>
  <c r="AF67" i="16"/>
  <c r="AV20" i="16" s="1"/>
  <c r="U69" i="16"/>
  <c r="V69" i="16" s="1"/>
  <c r="W69" i="16" s="1"/>
  <c r="X69" i="16" s="1"/>
  <c r="Y69" i="16" s="1"/>
  <c r="Z69" i="16" s="1"/>
  <c r="AA69" i="16" s="1"/>
  <c r="AB69" i="16" s="1"/>
  <c r="AC69" i="16" s="1"/>
  <c r="AD69" i="16" s="1"/>
  <c r="AE69" i="16" s="1"/>
  <c r="AF491" i="16"/>
  <c r="G162" i="16"/>
  <c r="F168" i="16"/>
  <c r="F128" i="16"/>
  <c r="AF113" i="16"/>
  <c r="AP20" i="16" s="1"/>
  <c r="F76" i="16"/>
  <c r="AF112" i="16"/>
  <c r="AP19" i="16" s="1"/>
  <c r="U70" i="16"/>
  <c r="F245" i="16"/>
  <c r="F35" i="16"/>
  <c r="G14" i="16"/>
  <c r="AF115" i="16"/>
  <c r="AP22" i="16" s="1"/>
  <c r="F251" i="16"/>
  <c r="G20" i="16"/>
  <c r="U66" i="16"/>
  <c r="U71" i="16"/>
  <c r="U64" i="16"/>
  <c r="U68" i="16"/>
  <c r="AF210" i="16" l="1"/>
  <c r="AF163" i="17"/>
  <c r="AT24" i="17" s="1"/>
  <c r="G255" i="17"/>
  <c r="H24" i="17"/>
  <c r="V250" i="16"/>
  <c r="W19" i="16"/>
  <c r="AF120" i="16"/>
  <c r="G248" i="16"/>
  <c r="H17" i="16"/>
  <c r="AF71" i="17"/>
  <c r="AV24" i="17" s="1"/>
  <c r="G253" i="16"/>
  <c r="H22" i="16"/>
  <c r="AF526" i="16"/>
  <c r="F263" i="17"/>
  <c r="I366" i="17"/>
  <c r="H371" i="17"/>
  <c r="H250" i="17"/>
  <c r="I19" i="17"/>
  <c r="V250" i="17"/>
  <c r="W19" i="17"/>
  <c r="G35" i="17"/>
  <c r="H248" i="17"/>
  <c r="I17" i="17"/>
  <c r="G252" i="17"/>
  <c r="H21" i="17"/>
  <c r="G333" i="17"/>
  <c r="H326" i="17"/>
  <c r="G253" i="17"/>
  <c r="H22" i="17"/>
  <c r="V67" i="17"/>
  <c r="W67" i="17" s="1"/>
  <c r="X67" i="17" s="1"/>
  <c r="Y67" i="17" s="1"/>
  <c r="Z67" i="17" s="1"/>
  <c r="AA67" i="17" s="1"/>
  <c r="AB67" i="17" s="1"/>
  <c r="AC67" i="17" s="1"/>
  <c r="AD67" i="17" s="1"/>
  <c r="AE67" i="17" s="1"/>
  <c r="U118" i="17"/>
  <c r="V118" i="17" s="1"/>
  <c r="W118" i="17" s="1"/>
  <c r="X118" i="17" s="1"/>
  <c r="Y118" i="17" s="1"/>
  <c r="Z118" i="17" s="1"/>
  <c r="AA118" i="17" s="1"/>
  <c r="AB118" i="17" s="1"/>
  <c r="AC118" i="17" s="1"/>
  <c r="AD118" i="17" s="1"/>
  <c r="AE118" i="17" s="1"/>
  <c r="U450" i="17"/>
  <c r="V444" i="17"/>
  <c r="G76" i="17"/>
  <c r="H61" i="17"/>
  <c r="G404" i="17"/>
  <c r="G409" i="17" s="1"/>
  <c r="H290" i="17"/>
  <c r="G295" i="17"/>
  <c r="H251" i="17"/>
  <c r="I20" i="17"/>
  <c r="H247" i="17"/>
  <c r="I16" i="17"/>
  <c r="I245" i="17"/>
  <c r="J14" i="17"/>
  <c r="G162" i="17"/>
  <c r="F168" i="17"/>
  <c r="AF69" i="17"/>
  <c r="AV22" i="17" s="1"/>
  <c r="U254" i="17"/>
  <c r="V254" i="17" s="1"/>
  <c r="W254" i="17" s="1"/>
  <c r="X254" i="17" s="1"/>
  <c r="Y254" i="17" s="1"/>
  <c r="Z254" i="17" s="1"/>
  <c r="AA254" i="17" s="1"/>
  <c r="AB254" i="17" s="1"/>
  <c r="AC254" i="17" s="1"/>
  <c r="AD254" i="17" s="1"/>
  <c r="AE254" i="17" s="1"/>
  <c r="I246" i="17"/>
  <c r="J15" i="17"/>
  <c r="I107" i="17"/>
  <c r="H128" i="17"/>
  <c r="T526" i="17"/>
  <c r="U526" i="17" s="1"/>
  <c r="V526" i="17" s="1"/>
  <c r="W526" i="17" s="1"/>
  <c r="X526" i="17" s="1"/>
  <c r="Y526" i="17" s="1"/>
  <c r="Z526" i="17" s="1"/>
  <c r="AA526" i="17" s="1"/>
  <c r="AB526" i="17" s="1"/>
  <c r="AC526" i="17" s="1"/>
  <c r="AD526" i="17" s="1"/>
  <c r="AE526" i="17" s="1"/>
  <c r="AF70" i="17"/>
  <c r="AV23" i="17" s="1"/>
  <c r="G220" i="17"/>
  <c r="H208" i="17"/>
  <c r="M493" i="17"/>
  <c r="N489" i="17"/>
  <c r="V68" i="17"/>
  <c r="W68" i="17" s="1"/>
  <c r="X68" i="17" s="1"/>
  <c r="Y68" i="17" s="1"/>
  <c r="Z68" i="17" s="1"/>
  <c r="AA68" i="17" s="1"/>
  <c r="AB68" i="17" s="1"/>
  <c r="AC68" i="17" s="1"/>
  <c r="AD68" i="17" s="1"/>
  <c r="AE68" i="17" s="1"/>
  <c r="AF23" i="17"/>
  <c r="AJ23" i="17" s="1"/>
  <c r="T256" i="17"/>
  <c r="U25" i="17"/>
  <c r="U210" i="17"/>
  <c r="V210" i="17" s="1"/>
  <c r="W210" i="17" s="1"/>
  <c r="X210" i="17" s="1"/>
  <c r="Y210" i="17" s="1"/>
  <c r="Z210" i="17" s="1"/>
  <c r="AA210" i="17" s="1"/>
  <c r="AB210" i="17" s="1"/>
  <c r="AC210" i="17" s="1"/>
  <c r="AD210" i="17" s="1"/>
  <c r="AE210" i="17" s="1"/>
  <c r="S164" i="17"/>
  <c r="T523" i="17"/>
  <c r="U523" i="17" s="1"/>
  <c r="V523" i="17" s="1"/>
  <c r="W523" i="17" s="1"/>
  <c r="X523" i="17" s="1"/>
  <c r="Y523" i="17" s="1"/>
  <c r="Z523" i="17" s="1"/>
  <c r="AA523" i="17" s="1"/>
  <c r="AB523" i="17" s="1"/>
  <c r="AC523" i="17" s="1"/>
  <c r="AD523" i="17" s="1"/>
  <c r="AE523" i="17" s="1"/>
  <c r="G249" i="17"/>
  <c r="G263" i="17" s="1"/>
  <c r="H18" i="17"/>
  <c r="S72" i="17"/>
  <c r="H250" i="16"/>
  <c r="I19" i="16"/>
  <c r="V71" i="16"/>
  <c r="W71" i="16" s="1"/>
  <c r="X71" i="16" s="1"/>
  <c r="Y71" i="16" s="1"/>
  <c r="Z71" i="16" s="1"/>
  <c r="AA71" i="16" s="1"/>
  <c r="AB71" i="16" s="1"/>
  <c r="AC71" i="16" s="1"/>
  <c r="AD71" i="16" s="1"/>
  <c r="AE71" i="16" s="1"/>
  <c r="G168" i="16"/>
  <c r="H162" i="16"/>
  <c r="AF118" i="16"/>
  <c r="AP25" i="16" s="1"/>
  <c r="G247" i="16"/>
  <c r="H16" i="16"/>
  <c r="U72" i="16"/>
  <c r="G252" i="16"/>
  <c r="H21" i="16"/>
  <c r="AF163" i="16"/>
  <c r="AT24" i="16" s="1"/>
  <c r="G333" i="16"/>
  <c r="H326" i="16"/>
  <c r="AF523" i="16"/>
  <c r="V66" i="16"/>
  <c r="W66" i="16" s="1"/>
  <c r="X66" i="16" s="1"/>
  <c r="Y66" i="16" s="1"/>
  <c r="Z66" i="16" s="1"/>
  <c r="AA66" i="16" s="1"/>
  <c r="AB66" i="16" s="1"/>
  <c r="AC66" i="16" s="1"/>
  <c r="AD66" i="16" s="1"/>
  <c r="AE66" i="16" s="1"/>
  <c r="H220" i="16"/>
  <c r="I208" i="16"/>
  <c r="M493" i="16"/>
  <c r="N489" i="16"/>
  <c r="H249" i="16"/>
  <c r="I18" i="16"/>
  <c r="AF62" i="16"/>
  <c r="AV15" i="16" s="1"/>
  <c r="U74" i="16"/>
  <c r="H371" i="16"/>
  <c r="I366" i="16"/>
  <c r="U164" i="16"/>
  <c r="V64" i="16"/>
  <c r="W64" i="16" s="1"/>
  <c r="X64" i="16" s="1"/>
  <c r="Y64" i="16" s="1"/>
  <c r="Z64" i="16" s="1"/>
  <c r="AA64" i="16" s="1"/>
  <c r="AB64" i="16" s="1"/>
  <c r="AC64" i="16" s="1"/>
  <c r="AD64" i="16" s="1"/>
  <c r="AE64" i="16" s="1"/>
  <c r="F263" i="16"/>
  <c r="I107" i="16"/>
  <c r="H128" i="16"/>
  <c r="G404" i="16"/>
  <c r="G409" i="16" s="1"/>
  <c r="H290" i="16"/>
  <c r="G295" i="16"/>
  <c r="U450" i="16"/>
  <c r="V444" i="16"/>
  <c r="U256" i="16"/>
  <c r="V25" i="16"/>
  <c r="AF69" i="16"/>
  <c r="AV22" i="16" s="1"/>
  <c r="G245" i="16"/>
  <c r="G35" i="16"/>
  <c r="H14" i="16"/>
  <c r="V68" i="16"/>
  <c r="W68" i="16" s="1"/>
  <c r="X68" i="16" s="1"/>
  <c r="Y68" i="16" s="1"/>
  <c r="Z68" i="16" s="1"/>
  <c r="AA68" i="16" s="1"/>
  <c r="AB68" i="16" s="1"/>
  <c r="AC68" i="16" s="1"/>
  <c r="AD68" i="16" s="1"/>
  <c r="AE68" i="16" s="1"/>
  <c r="G251" i="16"/>
  <c r="H20" i="16"/>
  <c r="V70" i="16"/>
  <c r="W70" i="16" s="1"/>
  <c r="X70" i="16" s="1"/>
  <c r="Y70" i="16" s="1"/>
  <c r="Z70" i="16" s="1"/>
  <c r="AA70" i="16" s="1"/>
  <c r="AB70" i="16" s="1"/>
  <c r="AC70" i="16" s="1"/>
  <c r="AD70" i="16" s="1"/>
  <c r="AE70" i="16" s="1"/>
  <c r="G246" i="16"/>
  <c r="H15" i="16"/>
  <c r="H255" i="16"/>
  <c r="I24" i="16"/>
  <c r="G76" i="16"/>
  <c r="H61" i="16"/>
  <c r="X19" i="16" l="1"/>
  <c r="W250" i="16"/>
  <c r="H255" i="17"/>
  <c r="I24" i="17"/>
  <c r="AF66" i="16"/>
  <c r="AV19" i="16" s="1"/>
  <c r="H248" i="16"/>
  <c r="I17" i="16"/>
  <c r="AF526" i="17"/>
  <c r="AF118" i="17"/>
  <c r="H253" i="16"/>
  <c r="I22" i="16"/>
  <c r="AF70" i="16"/>
  <c r="AV23" i="16" s="1"/>
  <c r="AF68" i="16"/>
  <c r="AV21" i="16" s="1"/>
  <c r="G263" i="16"/>
  <c r="AF64" i="16"/>
  <c r="AV17" i="16" s="1"/>
  <c r="AF210" i="17"/>
  <c r="AF254" i="17"/>
  <c r="AF67" i="17"/>
  <c r="AV20" i="17" s="1"/>
  <c r="AF523" i="17"/>
  <c r="AF68" i="17"/>
  <c r="AV21" i="17" s="1"/>
  <c r="H220" i="17"/>
  <c r="I208" i="17"/>
  <c r="J246" i="17"/>
  <c r="K15" i="17"/>
  <c r="I251" i="17"/>
  <c r="J20" i="17"/>
  <c r="U256" i="17"/>
  <c r="V25" i="17"/>
  <c r="T72" i="17"/>
  <c r="U72" i="17" s="1"/>
  <c r="V72" i="17" s="1"/>
  <c r="W72" i="17" s="1"/>
  <c r="X72" i="17" s="1"/>
  <c r="Y72" i="17" s="1"/>
  <c r="Z72" i="17" s="1"/>
  <c r="AA72" i="17" s="1"/>
  <c r="AB72" i="17" s="1"/>
  <c r="AC72" i="17" s="1"/>
  <c r="AD72" i="17" s="1"/>
  <c r="AE72" i="17" s="1"/>
  <c r="I61" i="17"/>
  <c r="H76" i="17"/>
  <c r="W444" i="17"/>
  <c r="V450" i="17"/>
  <c r="H333" i="17"/>
  <c r="I326" i="17"/>
  <c r="I248" i="17"/>
  <c r="J17" i="17"/>
  <c r="W250" i="17"/>
  <c r="X19" i="17"/>
  <c r="T164" i="17"/>
  <c r="U164" i="17" s="1"/>
  <c r="V164" i="17" s="1"/>
  <c r="W164" i="17" s="1"/>
  <c r="X164" i="17" s="1"/>
  <c r="Y164" i="17" s="1"/>
  <c r="Z164" i="17" s="1"/>
  <c r="AA164" i="17" s="1"/>
  <c r="AB164" i="17" s="1"/>
  <c r="AC164" i="17" s="1"/>
  <c r="AD164" i="17" s="1"/>
  <c r="AE164" i="17" s="1"/>
  <c r="O489" i="17"/>
  <c r="N493" i="17"/>
  <c r="H162" i="17"/>
  <c r="G168" i="17"/>
  <c r="I247" i="17"/>
  <c r="J16" i="17"/>
  <c r="I371" i="17"/>
  <c r="J366" i="17"/>
  <c r="H249" i="17"/>
  <c r="I18" i="17"/>
  <c r="H35" i="17"/>
  <c r="I128" i="17"/>
  <c r="J107" i="17"/>
  <c r="J245" i="17"/>
  <c r="K14" i="17"/>
  <c r="H404" i="17"/>
  <c r="H409" i="17" s="1"/>
  <c r="H295" i="17"/>
  <c r="I290" i="17"/>
  <c r="H253" i="17"/>
  <c r="I22" i="17"/>
  <c r="H252" i="17"/>
  <c r="I21" i="17"/>
  <c r="I250" i="17"/>
  <c r="J19" i="17"/>
  <c r="W444" i="16"/>
  <c r="V450" i="16"/>
  <c r="H333" i="16"/>
  <c r="I326" i="16"/>
  <c r="H247" i="16"/>
  <c r="I16" i="16"/>
  <c r="H76" i="16"/>
  <c r="I61" i="16"/>
  <c r="H246" i="16"/>
  <c r="I15" i="16"/>
  <c r="V74" i="16"/>
  <c r="W74" i="16" s="1"/>
  <c r="X74" i="16" s="1"/>
  <c r="Y74" i="16" s="1"/>
  <c r="Z74" i="16" s="1"/>
  <c r="AA74" i="16" s="1"/>
  <c r="AB74" i="16" s="1"/>
  <c r="AC74" i="16" s="1"/>
  <c r="AD74" i="16" s="1"/>
  <c r="AE74" i="16" s="1"/>
  <c r="O489" i="16"/>
  <c r="N493" i="16"/>
  <c r="H252" i="16"/>
  <c r="I21" i="16"/>
  <c r="I250" i="16"/>
  <c r="J19" i="16"/>
  <c r="H251" i="16"/>
  <c r="I20" i="16"/>
  <c r="H245" i="16"/>
  <c r="H35" i="16"/>
  <c r="I14" i="16"/>
  <c r="V256" i="16"/>
  <c r="W25" i="16"/>
  <c r="I128" i="16"/>
  <c r="J107" i="16"/>
  <c r="V164" i="16"/>
  <c r="W164" i="16" s="1"/>
  <c r="X164" i="16" s="1"/>
  <c r="Y164" i="16" s="1"/>
  <c r="Z164" i="16" s="1"/>
  <c r="AA164" i="16" s="1"/>
  <c r="AB164" i="16" s="1"/>
  <c r="AC164" i="16" s="1"/>
  <c r="AD164" i="16" s="1"/>
  <c r="AE164" i="16" s="1"/>
  <c r="AF164" i="16"/>
  <c r="AT25" i="16" s="1"/>
  <c r="I255" i="16"/>
  <c r="J24" i="16"/>
  <c r="H404" i="16"/>
  <c r="H409" i="16" s="1"/>
  <c r="I290" i="16"/>
  <c r="H295" i="16"/>
  <c r="I371" i="16"/>
  <c r="J366" i="16"/>
  <c r="I249" i="16"/>
  <c r="J18" i="16"/>
  <c r="J208" i="16"/>
  <c r="I220" i="16"/>
  <c r="V72" i="16"/>
  <c r="W72" i="16" s="1"/>
  <c r="X72" i="16" s="1"/>
  <c r="Y72" i="16" s="1"/>
  <c r="Z72" i="16" s="1"/>
  <c r="AA72" i="16" s="1"/>
  <c r="AB72" i="16" s="1"/>
  <c r="AC72" i="16" s="1"/>
  <c r="AD72" i="16" s="1"/>
  <c r="AE72" i="16" s="1"/>
  <c r="I162" i="16"/>
  <c r="H168" i="16"/>
  <c r="AF71" i="16"/>
  <c r="AV24" i="16" s="1"/>
  <c r="I255" i="17" l="1"/>
  <c r="J24" i="17"/>
  <c r="AF72" i="16"/>
  <c r="AV25" i="16" s="1"/>
  <c r="AP25" i="17"/>
  <c r="Y19" i="16"/>
  <c r="X250" i="16"/>
  <c r="AF164" i="17"/>
  <c r="AT25" i="17" s="1"/>
  <c r="I253" i="16"/>
  <c r="J22" i="16"/>
  <c r="I248" i="16"/>
  <c r="J17" i="16"/>
  <c r="I35" i="17"/>
  <c r="K245" i="17"/>
  <c r="L14" i="17"/>
  <c r="I404" i="17"/>
  <c r="I409" i="17" s="1"/>
  <c r="I295" i="17"/>
  <c r="J290" i="17"/>
  <c r="H263" i="17"/>
  <c r="P489" i="17"/>
  <c r="O493" i="17"/>
  <c r="J371" i="17"/>
  <c r="K366" i="17"/>
  <c r="X444" i="17"/>
  <c r="W450" i="17"/>
  <c r="K246" i="17"/>
  <c r="L15" i="17"/>
  <c r="J250" i="17"/>
  <c r="K19" i="17"/>
  <c r="I253" i="17"/>
  <c r="J22" i="17"/>
  <c r="J128" i="17"/>
  <c r="K107" i="17"/>
  <c r="I162" i="17"/>
  <c r="H168" i="17"/>
  <c r="X250" i="17"/>
  <c r="Y19" i="17"/>
  <c r="J326" i="17"/>
  <c r="I333" i="17"/>
  <c r="AF72" i="17"/>
  <c r="AV25" i="17" s="1"/>
  <c r="J247" i="17"/>
  <c r="K16" i="17"/>
  <c r="I76" i="17"/>
  <c r="J61" i="17"/>
  <c r="J251" i="17"/>
  <c r="K20" i="17"/>
  <c r="I220" i="17"/>
  <c r="J208" i="17"/>
  <c r="I249" i="17"/>
  <c r="J18" i="17"/>
  <c r="I252" i="17"/>
  <c r="J21" i="17"/>
  <c r="J248" i="17"/>
  <c r="K17" i="17"/>
  <c r="V256" i="17"/>
  <c r="W25" i="17"/>
  <c r="J162" i="16"/>
  <c r="I168" i="16"/>
  <c r="J220" i="16"/>
  <c r="K208" i="16"/>
  <c r="J250" i="16"/>
  <c r="K19" i="16"/>
  <c r="I252" i="16"/>
  <c r="J21" i="16"/>
  <c r="AF74" i="16"/>
  <c r="I76" i="16"/>
  <c r="J61" i="16"/>
  <c r="I247" i="16"/>
  <c r="J16" i="16"/>
  <c r="J128" i="16"/>
  <c r="K107" i="16"/>
  <c r="J255" i="16"/>
  <c r="K24" i="16"/>
  <c r="W256" i="16"/>
  <c r="X25" i="16"/>
  <c r="H263" i="16"/>
  <c r="X444" i="16"/>
  <c r="W450" i="16"/>
  <c r="J371" i="16"/>
  <c r="K366" i="16"/>
  <c r="I245" i="16"/>
  <c r="J14" i="16"/>
  <c r="I35" i="16"/>
  <c r="P489" i="16"/>
  <c r="O493" i="16"/>
  <c r="J249" i="16"/>
  <c r="K18" i="16"/>
  <c r="I295" i="16"/>
  <c r="J290" i="16"/>
  <c r="I404" i="16"/>
  <c r="I409" i="16" s="1"/>
  <c r="I251" i="16"/>
  <c r="J20" i="16"/>
  <c r="I246" i="16"/>
  <c r="J15" i="16"/>
  <c r="I333" i="16"/>
  <c r="J326" i="16"/>
  <c r="I263" i="17" l="1"/>
  <c r="J255" i="17"/>
  <c r="K24" i="17"/>
  <c r="Y250" i="16"/>
  <c r="Z19" i="16"/>
  <c r="J35" i="17"/>
  <c r="J253" i="16"/>
  <c r="K22" i="16"/>
  <c r="K17" i="16"/>
  <c r="J248" i="16"/>
  <c r="K248" i="17"/>
  <c r="L17" i="17"/>
  <c r="K326" i="17"/>
  <c r="J333" i="17"/>
  <c r="Y250" i="17"/>
  <c r="Z19" i="17"/>
  <c r="K128" i="17"/>
  <c r="L107" i="17"/>
  <c r="K250" i="17"/>
  <c r="L19" i="17"/>
  <c r="L245" i="17"/>
  <c r="M14" i="17"/>
  <c r="W256" i="17"/>
  <c r="X25" i="17"/>
  <c r="J252" i="17"/>
  <c r="K21" i="17"/>
  <c r="J220" i="17"/>
  <c r="K208" i="17"/>
  <c r="K61" i="17"/>
  <c r="J76" i="17"/>
  <c r="Y444" i="17"/>
  <c r="X450" i="17"/>
  <c r="J404" i="17"/>
  <c r="J409" i="17" s="1"/>
  <c r="J295" i="17"/>
  <c r="K290" i="17"/>
  <c r="K371" i="17"/>
  <c r="L366" i="17"/>
  <c r="J249" i="17"/>
  <c r="K18" i="17"/>
  <c r="K251" i="17"/>
  <c r="L20" i="17"/>
  <c r="K247" i="17"/>
  <c r="L16" i="17"/>
  <c r="I168" i="17"/>
  <c r="J162" i="17"/>
  <c r="J253" i="17"/>
  <c r="K22" i="17"/>
  <c r="L246" i="17"/>
  <c r="M15" i="17"/>
  <c r="P493" i="17"/>
  <c r="Q489" i="17"/>
  <c r="J333" i="16"/>
  <c r="K326" i="16"/>
  <c r="J246" i="16"/>
  <c r="K15" i="16"/>
  <c r="P493" i="16"/>
  <c r="Q489" i="16"/>
  <c r="X256" i="16"/>
  <c r="Y25" i="16"/>
  <c r="K249" i="16"/>
  <c r="L18" i="16"/>
  <c r="Y444" i="16"/>
  <c r="X450" i="16"/>
  <c r="K128" i="16"/>
  <c r="L107" i="16"/>
  <c r="J252" i="16"/>
  <c r="K21" i="16"/>
  <c r="K220" i="16"/>
  <c r="L208" i="16"/>
  <c r="J245" i="16"/>
  <c r="J35" i="16"/>
  <c r="K14" i="16"/>
  <c r="K371" i="16"/>
  <c r="L366" i="16"/>
  <c r="K255" i="16"/>
  <c r="L24" i="16"/>
  <c r="J76" i="16"/>
  <c r="K61" i="16"/>
  <c r="J251" i="16"/>
  <c r="K20" i="16"/>
  <c r="J404" i="16"/>
  <c r="J409" i="16" s="1"/>
  <c r="K290" i="16"/>
  <c r="J295" i="16"/>
  <c r="I263" i="16"/>
  <c r="K250" i="16"/>
  <c r="L19" i="16"/>
  <c r="J247" i="16"/>
  <c r="K16" i="16"/>
  <c r="K162" i="16"/>
  <c r="J168" i="16"/>
  <c r="L24" i="17" l="1"/>
  <c r="K255" i="17"/>
  <c r="J263" i="17"/>
  <c r="AA19" i="16"/>
  <c r="Z250" i="16"/>
  <c r="K253" i="16"/>
  <c r="L22" i="16"/>
  <c r="L17" i="16"/>
  <c r="K248" i="16"/>
  <c r="L247" i="17"/>
  <c r="M16" i="17"/>
  <c r="K249" i="17"/>
  <c r="L18" i="17"/>
  <c r="M245" i="17"/>
  <c r="N14" i="17"/>
  <c r="Z250" i="17"/>
  <c r="AA19" i="17"/>
  <c r="L248" i="17"/>
  <c r="M17" i="17"/>
  <c r="Q493" i="17"/>
  <c r="R489" i="17"/>
  <c r="M246" i="17"/>
  <c r="N15" i="17"/>
  <c r="K404" i="17"/>
  <c r="K409" i="17" s="1"/>
  <c r="K295" i="17"/>
  <c r="L290" i="17"/>
  <c r="K220" i="17"/>
  <c r="L208" i="17"/>
  <c r="L128" i="17"/>
  <c r="M107" i="17"/>
  <c r="K76" i="17"/>
  <c r="L61" i="17"/>
  <c r="K162" i="17"/>
  <c r="J168" i="17"/>
  <c r="L251" i="17"/>
  <c r="M20" i="17"/>
  <c r="L371" i="17"/>
  <c r="M366" i="17"/>
  <c r="Y450" i="17"/>
  <c r="Z444" i="17"/>
  <c r="X256" i="17"/>
  <c r="Y25" i="17"/>
  <c r="K35" i="17"/>
  <c r="K253" i="17"/>
  <c r="L22" i="17"/>
  <c r="K252" i="17"/>
  <c r="L21" i="17"/>
  <c r="L250" i="17"/>
  <c r="M19" i="17"/>
  <c r="K333" i="17"/>
  <c r="L326" i="17"/>
  <c r="K251" i="16"/>
  <c r="L20" i="16"/>
  <c r="L220" i="16"/>
  <c r="M208" i="16"/>
  <c r="M107" i="16"/>
  <c r="L128" i="16"/>
  <c r="Y450" i="16"/>
  <c r="Z444" i="16"/>
  <c r="L250" i="16"/>
  <c r="M19" i="16"/>
  <c r="L249" i="16"/>
  <c r="M18" i="16"/>
  <c r="K246" i="16"/>
  <c r="L15" i="16"/>
  <c r="K168" i="16"/>
  <c r="L162" i="16"/>
  <c r="K404" i="16"/>
  <c r="K409" i="16" s="1"/>
  <c r="K295" i="16"/>
  <c r="L290" i="16"/>
  <c r="K76" i="16"/>
  <c r="L61" i="16"/>
  <c r="M366" i="16"/>
  <c r="L371" i="16"/>
  <c r="J263" i="16"/>
  <c r="K252" i="16"/>
  <c r="L21" i="16"/>
  <c r="K247" i="16"/>
  <c r="L16" i="16"/>
  <c r="Y256" i="16"/>
  <c r="Z25" i="16"/>
  <c r="Q493" i="16"/>
  <c r="R489" i="16"/>
  <c r="K333" i="16"/>
  <c r="L326" i="16"/>
  <c r="K245" i="16"/>
  <c r="K35" i="16"/>
  <c r="L14" i="16"/>
  <c r="L255" i="16"/>
  <c r="M24" i="16"/>
  <c r="AB19" i="16" l="1"/>
  <c r="AA250" i="16"/>
  <c r="M24" i="17"/>
  <c r="L255" i="17"/>
  <c r="L248" i="16"/>
  <c r="M17" i="16"/>
  <c r="K263" i="16"/>
  <c r="L253" i="16"/>
  <c r="M22" i="16"/>
  <c r="L220" i="17"/>
  <c r="M208" i="17"/>
  <c r="L333" i="17"/>
  <c r="M326" i="17"/>
  <c r="L252" i="17"/>
  <c r="M21" i="17"/>
  <c r="Y256" i="17"/>
  <c r="Z25" i="17"/>
  <c r="N366" i="17"/>
  <c r="M371" i="17"/>
  <c r="M128" i="17"/>
  <c r="N107" i="17"/>
  <c r="N246" i="17"/>
  <c r="O15" i="17"/>
  <c r="M248" i="17"/>
  <c r="N17" i="17"/>
  <c r="N245" i="17"/>
  <c r="O14" i="17"/>
  <c r="K263" i="17"/>
  <c r="L249" i="17"/>
  <c r="M18" i="17"/>
  <c r="M35" i="17" s="1"/>
  <c r="L162" i="17"/>
  <c r="K168" i="17"/>
  <c r="L404" i="17"/>
  <c r="L409" i="17" s="1"/>
  <c r="M290" i="17"/>
  <c r="L295" i="17"/>
  <c r="M247" i="17"/>
  <c r="N16" i="17"/>
  <c r="M250" i="17"/>
  <c r="N19" i="17"/>
  <c r="L253" i="17"/>
  <c r="M22" i="17"/>
  <c r="AA444" i="17"/>
  <c r="Z450" i="17"/>
  <c r="M251" i="17"/>
  <c r="N20" i="17"/>
  <c r="L76" i="17"/>
  <c r="M61" i="17"/>
  <c r="L35" i="17"/>
  <c r="S489" i="17"/>
  <c r="R493" i="17"/>
  <c r="AA250" i="17"/>
  <c r="AB19" i="17"/>
  <c r="M326" i="16"/>
  <c r="L333" i="16"/>
  <c r="M162" i="16"/>
  <c r="L168" i="16"/>
  <c r="M250" i="16"/>
  <c r="N19" i="16"/>
  <c r="M255" i="16"/>
  <c r="N24" i="16"/>
  <c r="L245" i="16"/>
  <c r="L35" i="16"/>
  <c r="M14" i="16"/>
  <c r="L404" i="16"/>
  <c r="L409" i="16" s="1"/>
  <c r="M290" i="16"/>
  <c r="L295" i="16"/>
  <c r="M128" i="16"/>
  <c r="N107" i="16"/>
  <c r="S489" i="16"/>
  <c r="R493" i="16"/>
  <c r="L247" i="16"/>
  <c r="M16" i="16"/>
  <c r="N366" i="16"/>
  <c r="M371" i="16"/>
  <c r="L246" i="16"/>
  <c r="M15" i="16"/>
  <c r="M249" i="16"/>
  <c r="N18" i="16"/>
  <c r="AA444" i="16"/>
  <c r="Z450" i="16"/>
  <c r="M220" i="16"/>
  <c r="N208" i="16"/>
  <c r="L252" i="16"/>
  <c r="M21" i="16"/>
  <c r="L251" i="16"/>
  <c r="M20" i="16"/>
  <c r="L76" i="16"/>
  <c r="M61" i="16"/>
  <c r="Z256" i="16"/>
  <c r="AA25" i="16"/>
  <c r="M255" i="17" l="1"/>
  <c r="N24" i="17"/>
  <c r="AB250" i="16"/>
  <c r="AC19" i="16"/>
  <c r="L263" i="17"/>
  <c r="M248" i="16"/>
  <c r="N17" i="16"/>
  <c r="N22" i="16"/>
  <c r="M253" i="16"/>
  <c r="AB250" i="17"/>
  <c r="AC19" i="17"/>
  <c r="M249" i="17"/>
  <c r="N18" i="17"/>
  <c r="O246" i="17"/>
  <c r="P15" i="17"/>
  <c r="M333" i="17"/>
  <c r="N326" i="17"/>
  <c r="M76" i="17"/>
  <c r="N61" i="17"/>
  <c r="N371" i="17"/>
  <c r="O366" i="17"/>
  <c r="N250" i="17"/>
  <c r="O19" i="17"/>
  <c r="AB444" i="17"/>
  <c r="AA450" i="17"/>
  <c r="M162" i="17"/>
  <c r="L168" i="17"/>
  <c r="N248" i="17"/>
  <c r="O17" i="17"/>
  <c r="N128" i="17"/>
  <c r="O107" i="17"/>
  <c r="Z256" i="17"/>
  <c r="AA25" i="17"/>
  <c r="M252" i="17"/>
  <c r="N21" i="17"/>
  <c r="M220" i="17"/>
  <c r="N208" i="17"/>
  <c r="T489" i="17"/>
  <c r="S493" i="17"/>
  <c r="N251" i="17"/>
  <c r="O20" i="17"/>
  <c r="M253" i="17"/>
  <c r="N22" i="17"/>
  <c r="N247" i="17"/>
  <c r="O16" i="17"/>
  <c r="M404" i="17"/>
  <c r="M409" i="17" s="1"/>
  <c r="M295" i="17"/>
  <c r="N290" i="17"/>
  <c r="O245" i="17"/>
  <c r="P14" i="17"/>
  <c r="AB444" i="16"/>
  <c r="AA450" i="16"/>
  <c r="N250" i="16"/>
  <c r="O19" i="16"/>
  <c r="M76" i="16"/>
  <c r="N61" i="16"/>
  <c r="M251" i="16"/>
  <c r="N20" i="16"/>
  <c r="N220" i="16"/>
  <c r="O208" i="16"/>
  <c r="N249" i="16"/>
  <c r="O18" i="16"/>
  <c r="T489" i="16"/>
  <c r="S493" i="16"/>
  <c r="M295" i="16"/>
  <c r="N290" i="16"/>
  <c r="M404" i="16"/>
  <c r="M409" i="16" s="1"/>
  <c r="L263" i="16"/>
  <c r="N162" i="16"/>
  <c r="M168" i="16"/>
  <c r="N371" i="16"/>
  <c r="O366" i="16"/>
  <c r="M247" i="16"/>
  <c r="N16" i="16"/>
  <c r="N128" i="16"/>
  <c r="O107" i="16"/>
  <c r="N255" i="16"/>
  <c r="O24" i="16"/>
  <c r="AA256" i="16"/>
  <c r="AB25" i="16"/>
  <c r="M252" i="16"/>
  <c r="N21" i="16"/>
  <c r="M246" i="16"/>
  <c r="N15" i="16"/>
  <c r="M245" i="16"/>
  <c r="M263" i="16" s="1"/>
  <c r="N14" i="16"/>
  <c r="M35" i="16"/>
  <c r="M333" i="16"/>
  <c r="N326" i="16"/>
  <c r="AD19" i="16" l="1"/>
  <c r="AC250" i="16"/>
  <c r="O24" i="17"/>
  <c r="N255" i="17"/>
  <c r="M263" i="17"/>
  <c r="O22" i="16"/>
  <c r="N253" i="16"/>
  <c r="O17" i="16"/>
  <c r="N248" i="16"/>
  <c r="N404" i="17"/>
  <c r="N409" i="17" s="1"/>
  <c r="N295" i="17"/>
  <c r="O290" i="17"/>
  <c r="N220" i="17"/>
  <c r="O208" i="17"/>
  <c r="AA256" i="17"/>
  <c r="AB25" i="17"/>
  <c r="O248" i="17"/>
  <c r="P17" i="17"/>
  <c r="O371" i="17"/>
  <c r="P366" i="17"/>
  <c r="N253" i="17"/>
  <c r="O22" i="17"/>
  <c r="AC444" i="17"/>
  <c r="AB450" i="17"/>
  <c r="O326" i="17"/>
  <c r="N333" i="17"/>
  <c r="P246" i="17"/>
  <c r="Q15" i="17"/>
  <c r="AC250" i="17"/>
  <c r="AD19" i="17"/>
  <c r="P245" i="17"/>
  <c r="Q14" i="17"/>
  <c r="T493" i="17"/>
  <c r="U489" i="17"/>
  <c r="N252" i="17"/>
  <c r="O21" i="17"/>
  <c r="O128" i="17"/>
  <c r="P107" i="17"/>
  <c r="O250" i="17"/>
  <c r="P19" i="17"/>
  <c r="O247" i="17"/>
  <c r="P16" i="17"/>
  <c r="O251" i="17"/>
  <c r="P20" i="17"/>
  <c r="M168" i="17"/>
  <c r="N162" i="17"/>
  <c r="O61" i="17"/>
  <c r="N76" i="17"/>
  <c r="N249" i="17"/>
  <c r="O18" i="17"/>
  <c r="N35" i="17"/>
  <c r="N245" i="16"/>
  <c r="N35" i="16"/>
  <c r="O14" i="16"/>
  <c r="N252" i="16"/>
  <c r="O21" i="16"/>
  <c r="AB256" i="16"/>
  <c r="AC25" i="16"/>
  <c r="O255" i="16"/>
  <c r="P24" i="16"/>
  <c r="N247" i="16"/>
  <c r="O16" i="16"/>
  <c r="O290" i="16"/>
  <c r="N404" i="16"/>
  <c r="N409" i="16" s="1"/>
  <c r="N295" i="16"/>
  <c r="N333" i="16"/>
  <c r="O326" i="16"/>
  <c r="O162" i="16"/>
  <c r="N168" i="16"/>
  <c r="O249" i="16"/>
  <c r="P18" i="16"/>
  <c r="N251" i="16"/>
  <c r="O20" i="16"/>
  <c r="O250" i="16"/>
  <c r="P19" i="16"/>
  <c r="N246" i="16"/>
  <c r="O15" i="16"/>
  <c r="O128" i="16"/>
  <c r="P107" i="16"/>
  <c r="O371" i="16"/>
  <c r="P366" i="16"/>
  <c r="AC444" i="16"/>
  <c r="AB450" i="16"/>
  <c r="T493" i="16"/>
  <c r="U489" i="16"/>
  <c r="O220" i="16"/>
  <c r="P208" i="16"/>
  <c r="N76" i="16"/>
  <c r="O61" i="16"/>
  <c r="N263" i="17" l="1"/>
  <c r="P24" i="17"/>
  <c r="O255" i="17"/>
  <c r="AD250" i="16"/>
  <c r="AE19" i="16"/>
  <c r="O248" i="16"/>
  <c r="P17" i="16"/>
  <c r="O253" i="16"/>
  <c r="P22" i="16"/>
  <c r="P128" i="17"/>
  <c r="Q107" i="17"/>
  <c r="U493" i="17"/>
  <c r="V489" i="17"/>
  <c r="AC450" i="17"/>
  <c r="AD444" i="17"/>
  <c r="AD250" i="17"/>
  <c r="AE19" i="17"/>
  <c r="O253" i="17"/>
  <c r="P22" i="17"/>
  <c r="P248" i="17"/>
  <c r="Q17" i="17"/>
  <c r="O220" i="17"/>
  <c r="P208" i="17"/>
  <c r="O249" i="17"/>
  <c r="P18" i="17"/>
  <c r="P251" i="17"/>
  <c r="Q20" i="17"/>
  <c r="O76" i="17"/>
  <c r="P61" i="17"/>
  <c r="P250" i="17"/>
  <c r="Q19" i="17"/>
  <c r="O252" i="17"/>
  <c r="P21" i="17"/>
  <c r="Q245" i="17"/>
  <c r="R14" i="17"/>
  <c r="O333" i="17"/>
  <c r="P326" i="17"/>
  <c r="O162" i="17"/>
  <c r="N168" i="17"/>
  <c r="P247" i="17"/>
  <c r="Q16" i="17"/>
  <c r="P35" i="17"/>
  <c r="Q246" i="17"/>
  <c r="R15" i="17"/>
  <c r="P371" i="17"/>
  <c r="Q366" i="17"/>
  <c r="AB256" i="17"/>
  <c r="AC25" i="17"/>
  <c r="O404" i="17"/>
  <c r="O409" i="17" s="1"/>
  <c r="O295" i="17"/>
  <c r="P290" i="17"/>
  <c r="O35" i="17"/>
  <c r="AC256" i="16"/>
  <c r="AD25" i="16"/>
  <c r="U493" i="16"/>
  <c r="V489" i="16"/>
  <c r="P371" i="16"/>
  <c r="Q366" i="16"/>
  <c r="O246" i="16"/>
  <c r="P15" i="16"/>
  <c r="O251" i="16"/>
  <c r="P20" i="16"/>
  <c r="P220" i="16"/>
  <c r="Q208" i="16"/>
  <c r="Q107" i="16"/>
  <c r="P128" i="16"/>
  <c r="P250" i="16"/>
  <c r="Q19" i="16"/>
  <c r="P249" i="16"/>
  <c r="Q18" i="16"/>
  <c r="O333" i="16"/>
  <c r="P326" i="16"/>
  <c r="O404" i="16"/>
  <c r="O409" i="16" s="1"/>
  <c r="P290" i="16"/>
  <c r="O295" i="16"/>
  <c r="AC450" i="16"/>
  <c r="AD444" i="16"/>
  <c r="O247" i="16"/>
  <c r="P16" i="16"/>
  <c r="O245" i="16"/>
  <c r="P14" i="16"/>
  <c r="O35" i="16"/>
  <c r="O76" i="16"/>
  <c r="P61" i="16"/>
  <c r="O168" i="16"/>
  <c r="P162" i="16"/>
  <c r="P255" i="16"/>
  <c r="Q24" i="16"/>
  <c r="O252" i="16"/>
  <c r="P21" i="16"/>
  <c r="N263" i="16"/>
  <c r="Q24" i="17" l="1"/>
  <c r="P255" i="17"/>
  <c r="AF19" i="16"/>
  <c r="AJ19" i="16" s="1"/>
  <c r="AE250" i="16"/>
  <c r="AF250" i="16" s="1"/>
  <c r="Q22" i="16"/>
  <c r="P253" i="16"/>
  <c r="O263" i="17"/>
  <c r="P248" i="16"/>
  <c r="Q17" i="16"/>
  <c r="Q326" i="17"/>
  <c r="P333" i="17"/>
  <c r="Q371" i="17"/>
  <c r="R366" i="17"/>
  <c r="P162" i="17"/>
  <c r="O168" i="17"/>
  <c r="P252" i="17"/>
  <c r="Q21" i="17"/>
  <c r="Q61" i="17"/>
  <c r="P76" i="17"/>
  <c r="P249" i="17"/>
  <c r="Q18" i="17"/>
  <c r="Q248" i="17"/>
  <c r="R17" i="17"/>
  <c r="AE250" i="17"/>
  <c r="AF250" i="17" s="1"/>
  <c r="AF19" i="17"/>
  <c r="AJ19" i="17" s="1"/>
  <c r="Q128" i="17"/>
  <c r="R107" i="17"/>
  <c r="P404" i="17"/>
  <c r="P409" i="17" s="1"/>
  <c r="Q290" i="17"/>
  <c r="P295" i="17"/>
  <c r="Q247" i="17"/>
  <c r="R16" i="17"/>
  <c r="R245" i="17"/>
  <c r="S14" i="17"/>
  <c r="AC256" i="17"/>
  <c r="AD25" i="17"/>
  <c r="R246" i="17"/>
  <c r="S15" i="17"/>
  <c r="Q250" i="17"/>
  <c r="R19" i="17"/>
  <c r="R250" i="17" s="1"/>
  <c r="Q251" i="17"/>
  <c r="R20" i="17"/>
  <c r="P220" i="17"/>
  <c r="Q208" i="17"/>
  <c r="P253" i="17"/>
  <c r="Q22" i="17"/>
  <c r="AE444" i="17"/>
  <c r="AD450" i="17"/>
  <c r="W489" i="17"/>
  <c r="V493" i="17"/>
  <c r="Q255" i="16"/>
  <c r="R24" i="16"/>
  <c r="P247" i="16"/>
  <c r="Q16" i="16"/>
  <c r="Q128" i="16"/>
  <c r="R107" i="16"/>
  <c r="W489" i="16"/>
  <c r="V493" i="16"/>
  <c r="P404" i="16"/>
  <c r="P409" i="16" s="1"/>
  <c r="P295" i="16"/>
  <c r="Q290" i="16"/>
  <c r="Q249" i="16"/>
  <c r="R18" i="16"/>
  <c r="Q220" i="16"/>
  <c r="R208" i="16"/>
  <c r="P251" i="16"/>
  <c r="Q20" i="16"/>
  <c r="Q371" i="16"/>
  <c r="R366" i="16"/>
  <c r="P245" i="16"/>
  <c r="P35" i="16"/>
  <c r="Q14" i="16"/>
  <c r="AE444" i="16"/>
  <c r="AD450" i="16"/>
  <c r="AD256" i="16"/>
  <c r="AE25" i="16"/>
  <c r="P252" i="16"/>
  <c r="Q21" i="16"/>
  <c r="Q162" i="16"/>
  <c r="P168" i="16"/>
  <c r="P76" i="16"/>
  <c r="Q61" i="16"/>
  <c r="O263" i="16"/>
  <c r="P333" i="16"/>
  <c r="Q326" i="16"/>
  <c r="Q250" i="16"/>
  <c r="R19" i="16"/>
  <c r="R250" i="16" s="1"/>
  <c r="P246" i="16"/>
  <c r="Q15" i="16"/>
  <c r="AX19" i="16" l="1"/>
  <c r="AN19" i="16"/>
  <c r="AR19" i="16" s="1"/>
  <c r="Q255" i="17"/>
  <c r="R24" i="17"/>
  <c r="P263" i="17"/>
  <c r="Q248" i="16"/>
  <c r="R17" i="16"/>
  <c r="Q253" i="16"/>
  <c r="R22" i="16"/>
  <c r="Q253" i="17"/>
  <c r="R22" i="17"/>
  <c r="R251" i="17"/>
  <c r="S20" i="17"/>
  <c r="R247" i="17"/>
  <c r="S16" i="17"/>
  <c r="R128" i="17"/>
  <c r="S107" i="17"/>
  <c r="R248" i="17"/>
  <c r="S17" i="17"/>
  <c r="Q35" i="17"/>
  <c r="X489" i="17"/>
  <c r="W493" i="17"/>
  <c r="S245" i="17"/>
  <c r="T14" i="17"/>
  <c r="Q76" i="17"/>
  <c r="R61" i="17"/>
  <c r="Q162" i="17"/>
  <c r="P168" i="17"/>
  <c r="Q333" i="17"/>
  <c r="R326" i="17"/>
  <c r="S246" i="17"/>
  <c r="T15" i="17"/>
  <c r="Q220" i="17"/>
  <c r="R208" i="17"/>
  <c r="AE450" i="17"/>
  <c r="AF450" i="17" s="1"/>
  <c r="AF444" i="17"/>
  <c r="AD256" i="17"/>
  <c r="AE25" i="17"/>
  <c r="Q404" i="17"/>
  <c r="Q409" i="17" s="1"/>
  <c r="Q295" i="17"/>
  <c r="R290" i="17"/>
  <c r="AX19" i="17"/>
  <c r="AN19" i="17"/>
  <c r="AR19" i="17" s="1"/>
  <c r="Q249" i="17"/>
  <c r="R18" i="17"/>
  <c r="Q252" i="17"/>
  <c r="R21" i="17"/>
  <c r="S366" i="17"/>
  <c r="R371" i="17"/>
  <c r="Q76" i="16"/>
  <c r="R61" i="16"/>
  <c r="Q252" i="16"/>
  <c r="R21" i="16"/>
  <c r="P263" i="16"/>
  <c r="R128" i="16"/>
  <c r="S107" i="16"/>
  <c r="Q246" i="16"/>
  <c r="R15" i="16"/>
  <c r="R326" i="16"/>
  <c r="Q333" i="16"/>
  <c r="AE450" i="16"/>
  <c r="AF450" i="16" s="1"/>
  <c r="AF444" i="16"/>
  <c r="R371" i="16"/>
  <c r="S366" i="16"/>
  <c r="R220" i="16"/>
  <c r="S208" i="16"/>
  <c r="Q404" i="16"/>
  <c r="Q409" i="16" s="1"/>
  <c r="Q295" i="16"/>
  <c r="R290" i="16"/>
  <c r="AE256" i="16"/>
  <c r="AF256" i="16" s="1"/>
  <c r="AF25" i="16"/>
  <c r="AJ25" i="16" s="1"/>
  <c r="Q245" i="16"/>
  <c r="Q35" i="16"/>
  <c r="R14" i="16"/>
  <c r="Q247" i="16"/>
  <c r="R16" i="16"/>
  <c r="R255" i="16"/>
  <c r="S24" i="16"/>
  <c r="R162" i="16"/>
  <c r="Q168" i="16"/>
  <c r="Q251" i="16"/>
  <c r="R20" i="16"/>
  <c r="R249" i="16"/>
  <c r="S18" i="16"/>
  <c r="X489" i="16"/>
  <c r="W493" i="16"/>
  <c r="R255" i="17" l="1"/>
  <c r="S24" i="17"/>
  <c r="R248" i="16"/>
  <c r="S17" i="16"/>
  <c r="Q263" i="17"/>
  <c r="R253" i="16"/>
  <c r="S22" i="16"/>
  <c r="S371" i="17"/>
  <c r="T366" i="17"/>
  <c r="T246" i="17"/>
  <c r="U15" i="17"/>
  <c r="T245" i="17"/>
  <c r="U14" i="17"/>
  <c r="S248" i="17"/>
  <c r="T17" i="17"/>
  <c r="S247" i="17"/>
  <c r="T16" i="17"/>
  <c r="R252" i="17"/>
  <c r="S21" i="17"/>
  <c r="Q168" i="17"/>
  <c r="R162" i="17"/>
  <c r="R333" i="17"/>
  <c r="S326" i="17"/>
  <c r="S61" i="17"/>
  <c r="R76" i="17"/>
  <c r="X493" i="17"/>
  <c r="Y489" i="17"/>
  <c r="S128" i="17"/>
  <c r="T107" i="17"/>
  <c r="R253" i="17"/>
  <c r="S22" i="17"/>
  <c r="R35" i="17"/>
  <c r="R249" i="17"/>
  <c r="S18" i="17"/>
  <c r="R404" i="17"/>
  <c r="R409" i="17" s="1"/>
  <c r="S290" i="17"/>
  <c r="R295" i="17"/>
  <c r="AE256" i="17"/>
  <c r="AF256" i="17" s="1"/>
  <c r="AF25" i="17"/>
  <c r="AJ25" i="17" s="1"/>
  <c r="R220" i="17"/>
  <c r="S208" i="17"/>
  <c r="S251" i="17"/>
  <c r="T20" i="17"/>
  <c r="R333" i="16"/>
  <c r="S326" i="16"/>
  <c r="R252" i="16"/>
  <c r="S21" i="16"/>
  <c r="S220" i="16"/>
  <c r="T208" i="16"/>
  <c r="S128" i="16"/>
  <c r="T107" i="16"/>
  <c r="R76" i="16"/>
  <c r="S61" i="16"/>
  <c r="S162" i="16"/>
  <c r="R168" i="16"/>
  <c r="AN25" i="16"/>
  <c r="AR25" i="16" s="1"/>
  <c r="AX25" i="16"/>
  <c r="R251" i="16"/>
  <c r="S20" i="16"/>
  <c r="S255" i="16"/>
  <c r="T24" i="16"/>
  <c r="R245" i="16"/>
  <c r="R35" i="16"/>
  <c r="S14" i="16"/>
  <c r="R246" i="16"/>
  <c r="S15" i="16"/>
  <c r="X493" i="16"/>
  <c r="Y489" i="16"/>
  <c r="R404" i="16"/>
  <c r="R409" i="16" s="1"/>
  <c r="S290" i="16"/>
  <c r="R295" i="16"/>
  <c r="S249" i="16"/>
  <c r="T18" i="16"/>
  <c r="R247" i="16"/>
  <c r="S16" i="16"/>
  <c r="Q263" i="16"/>
  <c r="S371" i="16"/>
  <c r="T366" i="16"/>
  <c r="R263" i="17" l="1"/>
  <c r="S255" i="17"/>
  <c r="T24" i="17"/>
  <c r="S248" i="16"/>
  <c r="T17" i="16"/>
  <c r="S253" i="16"/>
  <c r="T22" i="16"/>
  <c r="T251" i="17"/>
  <c r="U20" i="17"/>
  <c r="S249" i="17"/>
  <c r="T18" i="17"/>
  <c r="S162" i="17"/>
  <c r="R168" i="17"/>
  <c r="S252" i="17"/>
  <c r="T21" i="17"/>
  <c r="U245" i="17"/>
  <c r="V14" i="17"/>
  <c r="S220" i="17"/>
  <c r="T208" i="17"/>
  <c r="U107" i="17"/>
  <c r="T128" i="17"/>
  <c r="S333" i="17"/>
  <c r="T326" i="17"/>
  <c r="T371" i="17"/>
  <c r="U366" i="17"/>
  <c r="S76" i="17"/>
  <c r="T61" i="17"/>
  <c r="S404" i="17"/>
  <c r="S409" i="17" s="1"/>
  <c r="S295" i="17"/>
  <c r="T290" i="17"/>
  <c r="S35" i="17"/>
  <c r="T247" i="17"/>
  <c r="U16" i="17"/>
  <c r="T248" i="17"/>
  <c r="U17" i="17"/>
  <c r="Y493" i="17"/>
  <c r="Z489" i="17"/>
  <c r="AN25" i="17"/>
  <c r="AR25" i="17" s="1"/>
  <c r="AX25" i="17"/>
  <c r="S253" i="17"/>
  <c r="T22" i="17"/>
  <c r="U246" i="17"/>
  <c r="V15" i="17"/>
  <c r="T249" i="16"/>
  <c r="U18" i="16"/>
  <c r="S252" i="16"/>
  <c r="T21" i="16"/>
  <c r="U366" i="16"/>
  <c r="T371" i="16"/>
  <c r="Y493" i="16"/>
  <c r="Z489" i="16"/>
  <c r="S245" i="16"/>
  <c r="T14" i="16"/>
  <c r="S35" i="16"/>
  <c r="S76" i="16"/>
  <c r="T61" i="16"/>
  <c r="R263" i="16"/>
  <c r="S251" i="16"/>
  <c r="T20" i="16"/>
  <c r="U107" i="16"/>
  <c r="T128" i="16"/>
  <c r="S404" i="16"/>
  <c r="S409" i="16" s="1"/>
  <c r="T290" i="16"/>
  <c r="S295" i="16"/>
  <c r="S333" i="16"/>
  <c r="T326" i="16"/>
  <c r="S246" i="16"/>
  <c r="T15" i="16"/>
  <c r="S247" i="16"/>
  <c r="T16" i="16"/>
  <c r="T255" i="16"/>
  <c r="U24" i="16"/>
  <c r="S168" i="16"/>
  <c r="T162" i="16"/>
  <c r="T220" i="16"/>
  <c r="U208" i="16"/>
  <c r="T255" i="17" l="1"/>
  <c r="U24" i="17"/>
  <c r="T253" i="16"/>
  <c r="U22" i="16"/>
  <c r="S263" i="17"/>
  <c r="U17" i="16"/>
  <c r="T248" i="16"/>
  <c r="AA489" i="17"/>
  <c r="Z493" i="17"/>
  <c r="U248" i="17"/>
  <c r="V17" i="17"/>
  <c r="T220" i="17"/>
  <c r="U208" i="17"/>
  <c r="T252" i="17"/>
  <c r="U21" i="17"/>
  <c r="T162" i="17"/>
  <c r="S168" i="17"/>
  <c r="U251" i="17"/>
  <c r="V20" i="17"/>
  <c r="T404" i="17"/>
  <c r="T295" i="17"/>
  <c r="U290" i="17"/>
  <c r="T76" i="17"/>
  <c r="U61" i="17"/>
  <c r="V245" i="17"/>
  <c r="W14" i="17"/>
  <c r="T249" i="17"/>
  <c r="U18" i="17"/>
  <c r="U247" i="17"/>
  <c r="V16" i="17"/>
  <c r="U326" i="17"/>
  <c r="T333" i="17"/>
  <c r="T253" i="17"/>
  <c r="U22" i="17"/>
  <c r="V246" i="17"/>
  <c r="W15" i="17"/>
  <c r="U371" i="17"/>
  <c r="V366" i="17"/>
  <c r="U128" i="17"/>
  <c r="V107" i="17"/>
  <c r="T35" i="17"/>
  <c r="T333" i="16"/>
  <c r="U326" i="16"/>
  <c r="T404" i="16"/>
  <c r="U290" i="16"/>
  <c r="T295" i="16"/>
  <c r="S263" i="16"/>
  <c r="V366" i="16"/>
  <c r="U371" i="16"/>
  <c r="U162" i="16"/>
  <c r="T168" i="16"/>
  <c r="U220" i="16"/>
  <c r="V208" i="16"/>
  <c r="T247" i="16"/>
  <c r="U16" i="16"/>
  <c r="T246" i="16"/>
  <c r="U15" i="16"/>
  <c r="U128" i="16"/>
  <c r="V107" i="16"/>
  <c r="AA489" i="16"/>
  <c r="Z493" i="16"/>
  <c r="U249" i="16"/>
  <c r="V18" i="16"/>
  <c r="U255" i="16"/>
  <c r="V24" i="16"/>
  <c r="T251" i="16"/>
  <c r="U20" i="16"/>
  <c r="T76" i="16"/>
  <c r="U61" i="16"/>
  <c r="T245" i="16"/>
  <c r="T35" i="16"/>
  <c r="U14" i="16"/>
  <c r="T252" i="16"/>
  <c r="U21" i="16"/>
  <c r="U35" i="17" l="1"/>
  <c r="V24" i="17"/>
  <c r="U255" i="17"/>
  <c r="T263" i="17"/>
  <c r="V17" i="16"/>
  <c r="U248" i="16"/>
  <c r="V22" i="16"/>
  <c r="U253" i="16"/>
  <c r="V128" i="17"/>
  <c r="W107" i="17"/>
  <c r="U253" i="17"/>
  <c r="V22" i="17"/>
  <c r="U404" i="17"/>
  <c r="U409" i="17" s="1"/>
  <c r="U295" i="17"/>
  <c r="V290" i="17"/>
  <c r="U162" i="17"/>
  <c r="T168" i="17"/>
  <c r="U220" i="17"/>
  <c r="V208" i="17"/>
  <c r="V326" i="17"/>
  <c r="U333" i="17"/>
  <c r="U249" i="17"/>
  <c r="V18" i="17"/>
  <c r="V251" i="17"/>
  <c r="W20" i="17"/>
  <c r="W246" i="17"/>
  <c r="X15" i="17"/>
  <c r="V247" i="17"/>
  <c r="W16" i="17"/>
  <c r="U76" i="17"/>
  <c r="V61" i="17"/>
  <c r="T409" i="17"/>
  <c r="U252" i="17"/>
  <c r="V21" i="17"/>
  <c r="AB489" i="17"/>
  <c r="AA493" i="17"/>
  <c r="V371" i="17"/>
  <c r="W366" i="17"/>
  <c r="W245" i="17"/>
  <c r="X14" i="17"/>
  <c r="V248" i="17"/>
  <c r="W17" i="17"/>
  <c r="V371" i="16"/>
  <c r="W366" i="16"/>
  <c r="U333" i="16"/>
  <c r="V326" i="16"/>
  <c r="U246" i="16"/>
  <c r="V15" i="16"/>
  <c r="V255" i="16"/>
  <c r="W24" i="16"/>
  <c r="T263" i="16"/>
  <c r="V249" i="16"/>
  <c r="W18" i="16"/>
  <c r="AB489" i="16"/>
  <c r="AA493" i="16"/>
  <c r="V162" i="16"/>
  <c r="U168" i="16"/>
  <c r="U404" i="16"/>
  <c r="U409" i="16" s="1"/>
  <c r="U295" i="16"/>
  <c r="V290" i="16"/>
  <c r="U251" i="16"/>
  <c r="V20" i="16"/>
  <c r="U252" i="16"/>
  <c r="V21" i="16"/>
  <c r="U76" i="16"/>
  <c r="V61" i="16"/>
  <c r="U245" i="16"/>
  <c r="U35" i="16"/>
  <c r="V14" i="16"/>
  <c r="V128" i="16"/>
  <c r="W107" i="16"/>
  <c r="U247" i="16"/>
  <c r="V16" i="16"/>
  <c r="V220" i="16"/>
  <c r="W208" i="16"/>
  <c r="T409" i="16"/>
  <c r="W24" i="17" l="1"/>
  <c r="V255" i="17"/>
  <c r="U263" i="16"/>
  <c r="V253" i="16"/>
  <c r="W22" i="16"/>
  <c r="V35" i="17"/>
  <c r="V248" i="16"/>
  <c r="W17" i="16"/>
  <c r="U263" i="17"/>
  <c r="W61" i="17"/>
  <c r="V76" i="17"/>
  <c r="U168" i="17"/>
  <c r="V162" i="17"/>
  <c r="AB493" i="17"/>
  <c r="AC489" i="17"/>
  <c r="V333" i="17"/>
  <c r="W326" i="17"/>
  <c r="V220" i="17"/>
  <c r="W208" i="17"/>
  <c r="V253" i="17"/>
  <c r="W22" i="17"/>
  <c r="W128" i="17"/>
  <c r="X107" i="17"/>
  <c r="V252" i="17"/>
  <c r="W21" i="17"/>
  <c r="W247" i="17"/>
  <c r="X16" i="17"/>
  <c r="W248" i="17"/>
  <c r="X17" i="17"/>
  <c r="X245" i="17"/>
  <c r="Y14" i="17"/>
  <c r="W371" i="17"/>
  <c r="X366" i="17"/>
  <c r="X246" i="17"/>
  <c r="Y15" i="17"/>
  <c r="W251" i="17"/>
  <c r="X20" i="17"/>
  <c r="V249" i="17"/>
  <c r="W18" i="17"/>
  <c r="V404" i="17"/>
  <c r="V409" i="17" s="1"/>
  <c r="V295" i="17"/>
  <c r="W290" i="17"/>
  <c r="V251" i="16"/>
  <c r="W20" i="16"/>
  <c r="W326" i="16"/>
  <c r="V333" i="16"/>
  <c r="W249" i="16"/>
  <c r="X18" i="16"/>
  <c r="V246" i="16"/>
  <c r="W15" i="16"/>
  <c r="W220" i="16"/>
  <c r="X208" i="16"/>
  <c r="V247" i="16"/>
  <c r="W16" i="16"/>
  <c r="V245" i="16"/>
  <c r="V35" i="16"/>
  <c r="W14" i="16"/>
  <c r="V76" i="16"/>
  <c r="W61" i="16"/>
  <c r="V404" i="16"/>
  <c r="V409" i="16" s="1"/>
  <c r="V295" i="16"/>
  <c r="W290" i="16"/>
  <c r="W162" i="16"/>
  <c r="V168" i="16"/>
  <c r="W255" i="16"/>
  <c r="X24" i="16"/>
  <c r="W371" i="16"/>
  <c r="X366" i="16"/>
  <c r="V252" i="16"/>
  <c r="W21" i="16"/>
  <c r="W128" i="16"/>
  <c r="X107" i="16"/>
  <c r="AB493" i="16"/>
  <c r="AC489" i="16"/>
  <c r="X24" i="17" l="1"/>
  <c r="W255" i="17"/>
  <c r="W253" i="16"/>
  <c r="X22" i="16"/>
  <c r="W248" i="16"/>
  <c r="X17" i="16"/>
  <c r="W404" i="17"/>
  <c r="W409" i="17" s="1"/>
  <c r="X290" i="17"/>
  <c r="W295" i="17"/>
  <c r="W249" i="17"/>
  <c r="X18" i="17"/>
  <c r="W35" i="17"/>
  <c r="Y246" i="17"/>
  <c r="Z15" i="17"/>
  <c r="W220" i="17"/>
  <c r="X208" i="17"/>
  <c r="Y366" i="17"/>
  <c r="X371" i="17"/>
  <c r="X247" i="17"/>
  <c r="Y16" i="17"/>
  <c r="W253" i="17"/>
  <c r="X22" i="17"/>
  <c r="V263" i="17"/>
  <c r="W162" i="17"/>
  <c r="V168" i="17"/>
  <c r="W76" i="17"/>
  <c r="X61" i="17"/>
  <c r="X251" i="17"/>
  <c r="Y20" i="17"/>
  <c r="Y107" i="17"/>
  <c r="X128" i="17"/>
  <c r="AC493" i="17"/>
  <c r="AD489" i="17"/>
  <c r="Y245" i="17"/>
  <c r="Z14" i="17"/>
  <c r="X248" i="17"/>
  <c r="Y17" i="17"/>
  <c r="W252" i="17"/>
  <c r="X21" i="17"/>
  <c r="W333" i="17"/>
  <c r="X326" i="17"/>
  <c r="X249" i="16"/>
  <c r="Y18" i="16"/>
  <c r="W333" i="16"/>
  <c r="X326" i="16"/>
  <c r="AC493" i="16"/>
  <c r="AD489" i="16"/>
  <c r="Y107" i="16"/>
  <c r="X128" i="16"/>
  <c r="W76" i="16"/>
  <c r="X61" i="16"/>
  <c r="V263" i="16"/>
  <c r="W246" i="16"/>
  <c r="X15" i="16"/>
  <c r="W251" i="16"/>
  <c r="X20" i="16"/>
  <c r="W168" i="16"/>
  <c r="X162" i="16"/>
  <c r="X371" i="16"/>
  <c r="Y366" i="16"/>
  <c r="W252" i="16"/>
  <c r="X21" i="16"/>
  <c r="X290" i="16"/>
  <c r="W404" i="16"/>
  <c r="W409" i="16" s="1"/>
  <c r="W295" i="16"/>
  <c r="X255" i="16"/>
  <c r="Y24" i="16"/>
  <c r="W245" i="16"/>
  <c r="W35" i="16"/>
  <c r="X14" i="16"/>
  <c r="W247" i="16"/>
  <c r="X16" i="16"/>
  <c r="X220" i="16"/>
  <c r="Y208" i="16"/>
  <c r="W263" i="17" l="1"/>
  <c r="Y24" i="17"/>
  <c r="X255" i="17"/>
  <c r="X248" i="16"/>
  <c r="Y17" i="16"/>
  <c r="Y22" i="16"/>
  <c r="X253" i="16"/>
  <c r="X252" i="17"/>
  <c r="Y21" i="17"/>
  <c r="AE489" i="17"/>
  <c r="AD493" i="17"/>
  <c r="Y251" i="17"/>
  <c r="Z20" i="17"/>
  <c r="Y247" i="17"/>
  <c r="Z16" i="17"/>
  <c r="X249" i="17"/>
  <c r="X263" i="17" s="1"/>
  <c r="Y18" i="17"/>
  <c r="X35" i="17"/>
  <c r="X404" i="17"/>
  <c r="X295" i="17"/>
  <c r="Y290" i="17"/>
  <c r="X253" i="17"/>
  <c r="Y22" i="17"/>
  <c r="Y371" i="17"/>
  <c r="Z366" i="17"/>
  <c r="Z246" i="17"/>
  <c r="AA15" i="17"/>
  <c r="X333" i="17"/>
  <c r="Y326" i="17"/>
  <c r="Y248" i="17"/>
  <c r="Z17" i="17"/>
  <c r="Z245" i="17"/>
  <c r="AA14" i="17"/>
  <c r="Y128" i="17"/>
  <c r="Z107" i="17"/>
  <c r="X220" i="17"/>
  <c r="Y208" i="17"/>
  <c r="Y61" i="17"/>
  <c r="X76" i="17"/>
  <c r="X162" i="17"/>
  <c r="W168" i="17"/>
  <c r="X404" i="16"/>
  <c r="Y290" i="16"/>
  <c r="X295" i="16"/>
  <c r="Y371" i="16"/>
  <c r="Z366" i="16"/>
  <c r="X251" i="16"/>
  <c r="Y20" i="16"/>
  <c r="X76" i="16"/>
  <c r="Y61" i="16"/>
  <c r="X333" i="16"/>
  <c r="Y326" i="16"/>
  <c r="Y128" i="16"/>
  <c r="Z107" i="16"/>
  <c r="X245" i="16"/>
  <c r="Y14" i="16"/>
  <c r="X35" i="16"/>
  <c r="Y255" i="16"/>
  <c r="Z24" i="16"/>
  <c r="Y162" i="16"/>
  <c r="X168" i="16"/>
  <c r="X247" i="16"/>
  <c r="Y16" i="16"/>
  <c r="X252" i="16"/>
  <c r="Y21" i="16"/>
  <c r="X246" i="16"/>
  <c r="Y15" i="16"/>
  <c r="AE489" i="16"/>
  <c r="AD493" i="16"/>
  <c r="Z208" i="16"/>
  <c r="Y220" i="16"/>
  <c r="W263" i="16"/>
  <c r="Y249" i="16"/>
  <c r="Z18" i="16"/>
  <c r="Z24" i="17" l="1"/>
  <c r="Y255" i="17"/>
  <c r="Z22" i="16"/>
  <c r="Y253" i="16"/>
  <c r="Y248" i="16"/>
  <c r="Z17" i="16"/>
  <c r="Y162" i="17"/>
  <c r="X168" i="17"/>
  <c r="Y220" i="17"/>
  <c r="Z208" i="17"/>
  <c r="Y404" i="17"/>
  <c r="Y409" i="17" s="1"/>
  <c r="Y295" i="17"/>
  <c r="Z290" i="17"/>
  <c r="AE493" i="17"/>
  <c r="AF489" i="17"/>
  <c r="AF493" i="17" s="1"/>
  <c r="Z248" i="17"/>
  <c r="AA17" i="17"/>
  <c r="AA246" i="17"/>
  <c r="AB15" i="17"/>
  <c r="Y249" i="17"/>
  <c r="Z18" i="17"/>
  <c r="Y35" i="17"/>
  <c r="Z251" i="17"/>
  <c r="AA20" i="17"/>
  <c r="Y76" i="17"/>
  <c r="Z61" i="17"/>
  <c r="Z128" i="17"/>
  <c r="AA107" i="17"/>
  <c r="AA245" i="17"/>
  <c r="AB14" i="17"/>
  <c r="Y253" i="17"/>
  <c r="Z22" i="17"/>
  <c r="X409" i="17"/>
  <c r="Y252" i="17"/>
  <c r="Z21" i="17"/>
  <c r="Z326" i="17"/>
  <c r="Y333" i="17"/>
  <c r="Z371" i="17"/>
  <c r="AA366" i="17"/>
  <c r="Z247" i="17"/>
  <c r="AA16" i="17"/>
  <c r="X263" i="16"/>
  <c r="Y333" i="16"/>
  <c r="Z326" i="16"/>
  <c r="Y247" i="16"/>
  <c r="Z16" i="16"/>
  <c r="Y252" i="16"/>
  <c r="Z21" i="16"/>
  <c r="Z128" i="16"/>
  <c r="AA107" i="16"/>
  <c r="AE493" i="16"/>
  <c r="AF489" i="16"/>
  <c r="AF493" i="16" s="1"/>
  <c r="Z255" i="16"/>
  <c r="AA24" i="16"/>
  <c r="Z220" i="16"/>
  <c r="AA208" i="16"/>
  <c r="Y246" i="16"/>
  <c r="Z15" i="16"/>
  <c r="Y76" i="16"/>
  <c r="Z61" i="16"/>
  <c r="Z371" i="16"/>
  <c r="AA366" i="16"/>
  <c r="Y295" i="16"/>
  <c r="Z290" i="16"/>
  <c r="Y404" i="16"/>
  <c r="Y409" i="16" s="1"/>
  <c r="Z249" i="16"/>
  <c r="AA18" i="16"/>
  <c r="Z162" i="16"/>
  <c r="Y168" i="16"/>
  <c r="Y245" i="16"/>
  <c r="Y35" i="16"/>
  <c r="Z14" i="16"/>
  <c r="Y251" i="16"/>
  <c r="Z20" i="16"/>
  <c r="X409" i="16"/>
  <c r="Z255" i="17" l="1"/>
  <c r="AA24" i="17"/>
  <c r="Z248" i="16"/>
  <c r="AA17" i="16"/>
  <c r="Y263" i="16"/>
  <c r="Z253" i="16"/>
  <c r="AA22" i="16"/>
  <c r="AA247" i="17"/>
  <c r="AB16" i="17"/>
  <c r="Z252" i="17"/>
  <c r="AA21" i="17"/>
  <c r="Z253" i="17"/>
  <c r="AA22" i="17"/>
  <c r="AA61" i="17"/>
  <c r="Z76" i="17"/>
  <c r="AA128" i="17"/>
  <c r="AB107" i="17"/>
  <c r="Z249" i="17"/>
  <c r="AA18" i="17"/>
  <c r="Z35" i="17"/>
  <c r="AA248" i="17"/>
  <c r="AB17" i="17"/>
  <c r="Z404" i="17"/>
  <c r="Z295" i="17"/>
  <c r="AA290" i="17"/>
  <c r="AA326" i="17"/>
  <c r="Z333" i="17"/>
  <c r="AB245" i="17"/>
  <c r="AC14" i="17"/>
  <c r="AA251" i="17"/>
  <c r="AB20" i="17"/>
  <c r="Y263" i="17"/>
  <c r="AA371" i="17"/>
  <c r="AB366" i="17"/>
  <c r="AB246" i="17"/>
  <c r="AC15" i="17"/>
  <c r="Z220" i="17"/>
  <c r="AA208" i="17"/>
  <c r="Y168" i="17"/>
  <c r="Z162" i="17"/>
  <c r="AA255" i="16"/>
  <c r="AB24" i="16"/>
  <c r="Z404" i="16"/>
  <c r="Z409" i="16" s="1"/>
  <c r="AA290" i="16"/>
  <c r="Z295" i="16"/>
  <c r="Z76" i="16"/>
  <c r="AA61" i="16"/>
  <c r="AA220" i="16"/>
  <c r="AB208" i="16"/>
  <c r="Z252" i="16"/>
  <c r="AA21" i="16"/>
  <c r="Z245" i="16"/>
  <c r="Z35" i="16"/>
  <c r="AA14" i="16"/>
  <c r="AA249" i="16"/>
  <c r="AB18" i="16"/>
  <c r="AA128" i="16"/>
  <c r="AB107" i="16"/>
  <c r="AA162" i="16"/>
  <c r="Z168" i="16"/>
  <c r="Z251" i="16"/>
  <c r="AA20" i="16"/>
  <c r="AA371" i="16"/>
  <c r="AB366" i="16"/>
  <c r="Z246" i="16"/>
  <c r="AA15" i="16"/>
  <c r="Z247" i="16"/>
  <c r="AA16" i="16"/>
  <c r="Z333" i="16"/>
  <c r="AA326" i="16"/>
  <c r="Z263" i="17" l="1"/>
  <c r="AA255" i="17"/>
  <c r="AB24" i="17"/>
  <c r="AA248" i="16"/>
  <c r="AB17" i="16"/>
  <c r="AA253" i="16"/>
  <c r="AB22" i="16"/>
  <c r="AA76" i="17"/>
  <c r="AB61" i="17"/>
  <c r="AB247" i="17"/>
  <c r="AC16" i="17"/>
  <c r="Z409" i="17"/>
  <c r="AB128" i="17"/>
  <c r="AC107" i="17"/>
  <c r="AB248" i="17"/>
  <c r="AC17" i="17"/>
  <c r="AA249" i="17"/>
  <c r="AB18" i="17"/>
  <c r="AA35" i="17"/>
  <c r="AA252" i="17"/>
  <c r="AB21" i="17"/>
  <c r="AA220" i="17"/>
  <c r="AB208" i="17"/>
  <c r="AB251" i="17"/>
  <c r="AC20" i="17"/>
  <c r="AB371" i="17"/>
  <c r="AC366" i="17"/>
  <c r="AA162" i="17"/>
  <c r="Z168" i="17"/>
  <c r="AC246" i="17"/>
  <c r="AD15" i="17"/>
  <c r="AC245" i="17"/>
  <c r="AD14" i="17"/>
  <c r="AA333" i="17"/>
  <c r="AB326" i="17"/>
  <c r="AA404" i="17"/>
  <c r="AA409" i="17" s="1"/>
  <c r="AB290" i="17"/>
  <c r="AA295" i="17"/>
  <c r="AA253" i="17"/>
  <c r="AB22" i="17"/>
  <c r="AA252" i="16"/>
  <c r="AB21" i="16"/>
  <c r="AA251" i="16"/>
  <c r="AB20" i="16"/>
  <c r="AA247" i="16"/>
  <c r="AB16" i="16"/>
  <c r="AC366" i="16"/>
  <c r="AB371" i="16"/>
  <c r="AA76" i="16"/>
  <c r="AB61" i="16"/>
  <c r="AA404" i="16"/>
  <c r="AA409" i="16" s="1"/>
  <c r="AA295" i="16"/>
  <c r="AB290" i="16"/>
  <c r="AB255" i="16"/>
  <c r="AC24" i="16"/>
  <c r="AC107" i="16"/>
  <c r="AB128" i="16"/>
  <c r="AA245" i="16"/>
  <c r="AA35" i="16"/>
  <c r="AB14" i="16"/>
  <c r="AA333" i="16"/>
  <c r="AB326" i="16"/>
  <c r="AA246" i="16"/>
  <c r="AB15" i="16"/>
  <c r="AA168" i="16"/>
  <c r="AB162" i="16"/>
  <c r="AB249" i="16"/>
  <c r="AC18" i="16"/>
  <c r="Z263" i="16"/>
  <c r="AB220" i="16"/>
  <c r="AC208" i="16"/>
  <c r="AC24" i="17" l="1"/>
  <c r="AB255" i="17"/>
  <c r="AB253" i="16"/>
  <c r="AC22" i="16"/>
  <c r="AB248" i="16"/>
  <c r="AC17" i="16"/>
  <c r="AA263" i="16"/>
  <c r="AD245" i="17"/>
  <c r="AE14" i="17"/>
  <c r="AC251" i="17"/>
  <c r="AD20" i="17"/>
  <c r="AB249" i="17"/>
  <c r="AC18" i="17"/>
  <c r="AB35" i="17"/>
  <c r="AC128" i="17"/>
  <c r="AD107" i="17"/>
  <c r="AB76" i="17"/>
  <c r="AC61" i="17"/>
  <c r="AB162" i="17"/>
  <c r="AA168" i="17"/>
  <c r="AB252" i="17"/>
  <c r="AC21" i="17"/>
  <c r="AA263" i="17"/>
  <c r="AC247" i="17"/>
  <c r="AD16" i="17"/>
  <c r="AB253" i="17"/>
  <c r="AC22" i="17"/>
  <c r="AB333" i="17"/>
  <c r="AC326" i="17"/>
  <c r="AD246" i="17"/>
  <c r="AE15" i="17"/>
  <c r="AD366" i="17"/>
  <c r="AC371" i="17"/>
  <c r="AC248" i="17"/>
  <c r="AD17" i="17"/>
  <c r="AB404" i="17"/>
  <c r="AB409" i="17" s="1"/>
  <c r="AC290" i="17"/>
  <c r="AB295" i="17"/>
  <c r="AB220" i="17"/>
  <c r="AC208" i="17"/>
  <c r="AC162" i="16"/>
  <c r="AB168" i="16"/>
  <c r="AC326" i="16"/>
  <c r="AB333" i="16"/>
  <c r="AC255" i="16"/>
  <c r="AD24" i="16"/>
  <c r="AB76" i="16"/>
  <c r="AC61" i="16"/>
  <c r="AB251" i="16"/>
  <c r="AC20" i="16"/>
  <c r="AB404" i="16"/>
  <c r="AB409" i="16" s="1"/>
  <c r="AC290" i="16"/>
  <c r="AB295" i="16"/>
  <c r="AD366" i="16"/>
  <c r="AC371" i="16"/>
  <c r="AB252" i="16"/>
  <c r="AC21" i="16"/>
  <c r="AC249" i="16"/>
  <c r="AD18" i="16"/>
  <c r="AB246" i="16"/>
  <c r="AC15" i="16"/>
  <c r="AC220" i="16"/>
  <c r="AD208" i="16"/>
  <c r="AB245" i="16"/>
  <c r="AB35" i="16"/>
  <c r="AC14" i="16"/>
  <c r="AC128" i="16"/>
  <c r="AD107" i="16"/>
  <c r="AB247" i="16"/>
  <c r="AC16" i="16"/>
  <c r="AC255" i="17" l="1"/>
  <c r="AD24" i="17"/>
  <c r="AC248" i="16"/>
  <c r="AD17" i="16"/>
  <c r="AB263" i="16"/>
  <c r="AC253" i="16"/>
  <c r="AD22" i="16"/>
  <c r="AC333" i="17"/>
  <c r="AD326" i="17"/>
  <c r="AD247" i="17"/>
  <c r="AE16" i="17"/>
  <c r="AC76" i="17"/>
  <c r="AD61" i="17"/>
  <c r="AD371" i="17"/>
  <c r="AE366" i="17"/>
  <c r="AC249" i="17"/>
  <c r="AD18" i="17"/>
  <c r="AC35" i="17"/>
  <c r="AE245" i="17"/>
  <c r="AF14" i="17"/>
  <c r="AC404" i="17"/>
  <c r="AC409" i="17" s="1"/>
  <c r="AC295" i="17"/>
  <c r="AD290" i="17"/>
  <c r="AD248" i="17"/>
  <c r="AE17" i="17"/>
  <c r="AE246" i="17"/>
  <c r="AF246" i="17" s="1"/>
  <c r="AF15" i="17"/>
  <c r="AJ15" i="17" s="1"/>
  <c r="AC253" i="17"/>
  <c r="AD22" i="17"/>
  <c r="AC162" i="17"/>
  <c r="AB168" i="17"/>
  <c r="AD128" i="17"/>
  <c r="AE107" i="17"/>
  <c r="AB263" i="17"/>
  <c r="AC220" i="17"/>
  <c r="AD208" i="17"/>
  <c r="AC252" i="17"/>
  <c r="AD21" i="17"/>
  <c r="AD251" i="17"/>
  <c r="AE20" i="17"/>
  <c r="AC247" i="16"/>
  <c r="AD16" i="16"/>
  <c r="AC295" i="16"/>
  <c r="AD290" i="16"/>
  <c r="AC404" i="16"/>
  <c r="AC409" i="16" s="1"/>
  <c r="AC76" i="16"/>
  <c r="AD61" i="16"/>
  <c r="AD128" i="16"/>
  <c r="AE107" i="16"/>
  <c r="AC333" i="16"/>
  <c r="AD326" i="16"/>
  <c r="AD220" i="16"/>
  <c r="AE208" i="16"/>
  <c r="AC245" i="16"/>
  <c r="AC35" i="16"/>
  <c r="AD14" i="16"/>
  <c r="AD371" i="16"/>
  <c r="AE366" i="16"/>
  <c r="AC251" i="16"/>
  <c r="AD20" i="16"/>
  <c r="AD255" i="16"/>
  <c r="AE24" i="16"/>
  <c r="AD249" i="16"/>
  <c r="AE18" i="16"/>
  <c r="AC246" i="16"/>
  <c r="AD15" i="16"/>
  <c r="AC252" i="16"/>
  <c r="AD21" i="16"/>
  <c r="AD162" i="16"/>
  <c r="AC168" i="16"/>
  <c r="AE24" i="17" l="1"/>
  <c r="AE255" i="17" s="1"/>
  <c r="AD255" i="17"/>
  <c r="AF24" i="17"/>
  <c r="AJ24" i="17" s="1"/>
  <c r="AC263" i="17"/>
  <c r="AD248" i="16"/>
  <c r="AE17" i="16"/>
  <c r="AD253" i="16"/>
  <c r="AE22" i="16"/>
  <c r="AD252" i="17"/>
  <c r="AE21" i="17"/>
  <c r="AD35" i="17"/>
  <c r="AX15" i="17"/>
  <c r="AN15" i="17"/>
  <c r="AR15" i="17" s="1"/>
  <c r="AD404" i="17"/>
  <c r="AD409" i="17" s="1"/>
  <c r="AD295" i="17"/>
  <c r="AE290" i="17"/>
  <c r="AF245" i="17"/>
  <c r="AE371" i="17"/>
  <c r="AF366" i="17"/>
  <c r="AE247" i="17"/>
  <c r="AF247" i="17" s="1"/>
  <c r="AF16" i="17"/>
  <c r="AJ16" i="17" s="1"/>
  <c r="AE251" i="17"/>
  <c r="AF251" i="17" s="1"/>
  <c r="AF20" i="17"/>
  <c r="AJ20" i="17" s="1"/>
  <c r="AE128" i="17"/>
  <c r="AF106" i="17"/>
  <c r="AF107" i="17"/>
  <c r="AP14" i="17" s="1"/>
  <c r="AD253" i="17"/>
  <c r="AE22" i="17"/>
  <c r="AE248" i="17"/>
  <c r="AF248" i="17" s="1"/>
  <c r="AF17" i="17"/>
  <c r="AJ17" i="17" s="1"/>
  <c r="AC168" i="17"/>
  <c r="AD162" i="17"/>
  <c r="AD220" i="17"/>
  <c r="AE208" i="17"/>
  <c r="AJ14" i="17"/>
  <c r="AD249" i="17"/>
  <c r="AE18" i="17"/>
  <c r="AE61" i="17"/>
  <c r="AD76" i="17"/>
  <c r="AE326" i="17"/>
  <c r="AD333" i="17"/>
  <c r="AD245" i="16"/>
  <c r="AD35" i="16"/>
  <c r="AE14" i="16"/>
  <c r="AD404" i="16"/>
  <c r="AD409" i="16" s="1"/>
  <c r="AE290" i="16"/>
  <c r="AD295" i="16"/>
  <c r="AD252" i="16"/>
  <c r="AE21" i="16"/>
  <c r="AD333" i="16"/>
  <c r="AE326" i="16"/>
  <c r="AD76" i="16"/>
  <c r="AE61" i="16"/>
  <c r="AD251" i="16"/>
  <c r="AE20" i="16"/>
  <c r="AD246" i="16"/>
  <c r="AE15" i="16"/>
  <c r="AE371" i="16"/>
  <c r="AF366" i="16"/>
  <c r="AC263" i="16"/>
  <c r="AD247" i="16"/>
  <c r="AE16" i="16"/>
  <c r="AE249" i="16"/>
  <c r="AF249" i="16" s="1"/>
  <c r="AF18" i="16"/>
  <c r="AJ18" i="16" s="1"/>
  <c r="AE255" i="16"/>
  <c r="AF255" i="16" s="1"/>
  <c r="AF24" i="16"/>
  <c r="AJ24" i="16" s="1"/>
  <c r="AE162" i="16"/>
  <c r="AD168" i="16"/>
  <c r="AE220" i="16"/>
  <c r="AF208" i="16"/>
  <c r="AE128" i="16"/>
  <c r="AF106" i="16"/>
  <c r="AF107" i="16"/>
  <c r="AP14" i="16" s="1"/>
  <c r="AN24" i="17" l="1"/>
  <c r="AR24" i="17" s="1"/>
  <c r="AX24" i="17"/>
  <c r="AF255" i="17"/>
  <c r="AF17" i="16"/>
  <c r="AJ17" i="16" s="1"/>
  <c r="AE248" i="16"/>
  <c r="AF248" i="16" s="1"/>
  <c r="AD263" i="17"/>
  <c r="AE253" i="16"/>
  <c r="AF253" i="16" s="1"/>
  <c r="AF22" i="16"/>
  <c r="AJ22" i="16" s="1"/>
  <c r="AE76" i="17"/>
  <c r="AF61" i="17"/>
  <c r="AN14" i="17"/>
  <c r="AR14" i="17" s="1"/>
  <c r="AX20" i="17"/>
  <c r="AN20" i="17"/>
  <c r="AR20" i="17" s="1"/>
  <c r="AF371" i="17"/>
  <c r="AP290" i="17"/>
  <c r="AP295" i="17" s="1"/>
  <c r="AE404" i="17"/>
  <c r="AE295" i="17"/>
  <c r="AF290" i="17"/>
  <c r="AE249" i="17"/>
  <c r="AF249" i="17" s="1"/>
  <c r="AF18" i="17"/>
  <c r="AJ18" i="17" s="1"/>
  <c r="AE35" i="17"/>
  <c r="AE220" i="17"/>
  <c r="AF208" i="17"/>
  <c r="AX17" i="17"/>
  <c r="AN17" i="17"/>
  <c r="AR17" i="17" s="1"/>
  <c r="AE333" i="17"/>
  <c r="AF326" i="17"/>
  <c r="AF333" i="17" s="1"/>
  <c r="AT290" i="17" s="1"/>
  <c r="AT295" i="17" s="1"/>
  <c r="AF128" i="17"/>
  <c r="AN16" i="17"/>
  <c r="AR16" i="17" s="1"/>
  <c r="AX16" i="17"/>
  <c r="AE252" i="17"/>
  <c r="AF252" i="17" s="1"/>
  <c r="AF21" i="17"/>
  <c r="AJ21" i="17" s="1"/>
  <c r="AE162" i="17"/>
  <c r="AD168" i="17"/>
  <c r="AE253" i="17"/>
  <c r="AF253" i="17" s="1"/>
  <c r="AF22" i="17"/>
  <c r="AJ22" i="17" s="1"/>
  <c r="AP290" i="16"/>
  <c r="AP295" i="16" s="1"/>
  <c r="AF371" i="16"/>
  <c r="AE251" i="16"/>
  <c r="AF251" i="16" s="1"/>
  <c r="AF20" i="16"/>
  <c r="AJ20" i="16" s="1"/>
  <c r="AE333" i="16"/>
  <c r="AF326" i="16"/>
  <c r="AF333" i="16" s="1"/>
  <c r="AT290" i="16" s="1"/>
  <c r="AT295" i="16" s="1"/>
  <c r="AE252" i="16"/>
  <c r="AF252" i="16" s="1"/>
  <c r="AF21" i="16"/>
  <c r="AJ21" i="16" s="1"/>
  <c r="AF128" i="16"/>
  <c r="AX24" i="16"/>
  <c r="AN24" i="16"/>
  <c r="AR24" i="16" s="1"/>
  <c r="AE247" i="16"/>
  <c r="AF247" i="16" s="1"/>
  <c r="AF16" i="16"/>
  <c r="AJ16" i="16" s="1"/>
  <c r="AE245" i="16"/>
  <c r="AE35" i="16"/>
  <c r="AF14" i="16"/>
  <c r="AE168" i="16"/>
  <c r="AF162" i="16"/>
  <c r="AE246" i="16"/>
  <c r="AF246" i="16" s="1"/>
  <c r="AF15" i="16"/>
  <c r="AJ15" i="16" s="1"/>
  <c r="AE76" i="16"/>
  <c r="AF61" i="16"/>
  <c r="AF220" i="16"/>
  <c r="AP23" i="16"/>
  <c r="AN23" i="16" s="1"/>
  <c r="AR23" i="16" s="1"/>
  <c r="AX18" i="16"/>
  <c r="AN18" i="16"/>
  <c r="AR18" i="16" s="1"/>
  <c r="AE404" i="16"/>
  <c r="AE295" i="16"/>
  <c r="AF290" i="16"/>
  <c r="AD263" i="16"/>
  <c r="AF263" i="17" l="1"/>
  <c r="AJ35" i="17"/>
  <c r="AX22" i="16"/>
  <c r="AN22" i="16"/>
  <c r="AR22" i="16" s="1"/>
  <c r="AN17" i="16"/>
  <c r="AR17" i="16" s="1"/>
  <c r="AX17" i="16"/>
  <c r="AN21" i="17"/>
  <c r="AR21" i="17" s="1"/>
  <c r="AX21" i="17"/>
  <c r="AJ290" i="17"/>
  <c r="AF295" i="17"/>
  <c r="AE263" i="17"/>
  <c r="AE168" i="17"/>
  <c r="AF162" i="17"/>
  <c r="AX18" i="17"/>
  <c r="AN18" i="17"/>
  <c r="AR18" i="17" s="1"/>
  <c r="AE409" i="17"/>
  <c r="AF404" i="17"/>
  <c r="AF409" i="17" s="1"/>
  <c r="AF76" i="17"/>
  <c r="AV14" i="17"/>
  <c r="AN22" i="17"/>
  <c r="AR22" i="17" s="1"/>
  <c r="AX22" i="17"/>
  <c r="AF35" i="17"/>
  <c r="AF220" i="17"/>
  <c r="AP23" i="17"/>
  <c r="AE409" i="16"/>
  <c r="AF404" i="16"/>
  <c r="AF409" i="16" s="1"/>
  <c r="AE263" i="16"/>
  <c r="AF245" i="16"/>
  <c r="AF263" i="16" s="1"/>
  <c r="AF76" i="16"/>
  <c r="AV14" i="16"/>
  <c r="AV35" i="16" s="1"/>
  <c r="AF168" i="16"/>
  <c r="AT23" i="16"/>
  <c r="AJ290" i="16"/>
  <c r="AF295" i="16"/>
  <c r="AN16" i="16"/>
  <c r="AR16" i="16" s="1"/>
  <c r="AX16" i="16"/>
  <c r="AN15" i="16"/>
  <c r="AR15" i="16" s="1"/>
  <c r="AX15" i="16"/>
  <c r="AF35" i="16"/>
  <c r="AJ14" i="16"/>
  <c r="AX21" i="16"/>
  <c r="AN21" i="16"/>
  <c r="AR21" i="16" s="1"/>
  <c r="AN20" i="16"/>
  <c r="AR20" i="16" s="1"/>
  <c r="AX20" i="16"/>
  <c r="AP35" i="16"/>
  <c r="AF168" i="17" l="1"/>
  <c r="AT23" i="17"/>
  <c r="AJ295" i="17"/>
  <c r="AV290" i="17"/>
  <c r="AV295" i="17" s="1"/>
  <c r="AN290" i="17"/>
  <c r="AR290" i="17" s="1"/>
  <c r="AR295" i="17" s="1"/>
  <c r="AN23" i="17"/>
  <c r="AR23" i="17" s="1"/>
  <c r="AR35" i="17" s="1"/>
  <c r="AP35" i="17"/>
  <c r="AV35" i="17"/>
  <c r="AX14" i="17"/>
  <c r="AJ35" i="16"/>
  <c r="AN14" i="16"/>
  <c r="AR14" i="16" s="1"/>
  <c r="AR35" i="16" s="1"/>
  <c r="AX14" i="16"/>
  <c r="AX35" i="16" s="1"/>
  <c r="AT35" i="16"/>
  <c r="AX23" i="16"/>
  <c r="AJ295" i="16"/>
  <c r="AN290" i="16"/>
  <c r="AR290" i="16" s="1"/>
  <c r="AR295" i="16" s="1"/>
  <c r="AV290" i="16"/>
  <c r="AV295" i="16" s="1"/>
  <c r="AL40" i="16" l="1"/>
  <c r="AL299" i="16"/>
  <c r="AT35" i="17"/>
  <c r="AX23" i="17"/>
  <c r="AX35" i="17"/>
  <c r="AL40" i="17" s="1"/>
  <c r="F45" i="8" s="1"/>
  <c r="AL299" i="17"/>
  <c r="D27" i="8" l="1"/>
  <c r="F62" i="8" l="1"/>
  <c r="F44" i="8"/>
  <c r="F61" i="8" s="1"/>
  <c r="D44" i="8"/>
  <c r="F30" i="8"/>
  <c r="F47" i="8" s="1"/>
  <c r="F29" i="8"/>
  <c r="F46" i="8" s="1"/>
  <c r="F63" i="8" s="1"/>
  <c r="D30" i="8"/>
  <c r="D47" i="8" s="1"/>
  <c r="D64" i="8" s="1"/>
  <c r="D29" i="8"/>
  <c r="D46" i="8" s="1"/>
  <c r="D63" i="8" s="1"/>
  <c r="D28" i="8"/>
  <c r="H17" i="7"/>
  <c r="B17" i="7"/>
  <c r="B19" i="7" s="1"/>
  <c r="B21" i="7" s="1"/>
  <c r="D19" i="1"/>
  <c r="D21" i="1"/>
  <c r="D20" i="1"/>
  <c r="D18" i="8"/>
  <c r="E14" i="8" s="1"/>
  <c r="G14" i="8" s="1"/>
  <c r="H14" i="8" s="1"/>
  <c r="I19" i="2"/>
  <c r="D32" i="8" l="1"/>
  <c r="E27" i="8" s="1"/>
  <c r="H19" i="7"/>
  <c r="H21" i="7" s="1"/>
  <c r="E30" i="8"/>
  <c r="G30" i="8" s="1"/>
  <c r="E16" i="8"/>
  <c r="G16" i="8" s="1"/>
  <c r="E13" i="8"/>
  <c r="E15" i="8"/>
  <c r="G15" i="8" s="1"/>
  <c r="H15" i="8" s="1"/>
  <c r="E28" i="8"/>
  <c r="G28" i="8" s="1"/>
  <c r="H28" i="8" s="1"/>
  <c r="D45" i="8"/>
  <c r="D62" i="8" s="1"/>
  <c r="H52" i="8"/>
  <c r="H69" i="8"/>
  <c r="H35" i="8"/>
  <c r="B23" i="7"/>
  <c r="B25" i="7" s="1"/>
  <c r="B27" i="7" s="1"/>
  <c r="E29" i="8"/>
  <c r="G29" i="8" s="1"/>
  <c r="H29" i="8" s="1"/>
  <c r="G27" i="8"/>
  <c r="D61" i="8"/>
  <c r="E32" i="8" l="1"/>
  <c r="H23" i="7"/>
  <c r="H25" i="7" s="1"/>
  <c r="H27" i="7" s="1"/>
  <c r="D49" i="8"/>
  <c r="E18" i="8"/>
  <c r="G13" i="8"/>
  <c r="J16" i="8"/>
  <c r="H16" i="8"/>
  <c r="J64" i="8"/>
  <c r="H30" i="8"/>
  <c r="M35" i="1"/>
  <c r="M25" i="1"/>
  <c r="M36" i="1"/>
  <c r="H27" i="8"/>
  <c r="G32" i="8"/>
  <c r="D66" i="8"/>
  <c r="E61" i="8" s="1"/>
  <c r="E47" i="8" l="1"/>
  <c r="G47" i="8" s="1"/>
  <c r="H47" i="8" s="1"/>
  <c r="E44" i="8"/>
  <c r="E45" i="8"/>
  <c r="G45" i="8" s="1"/>
  <c r="H45" i="8" s="1"/>
  <c r="E46" i="8"/>
  <c r="G46" i="8" s="1"/>
  <c r="H46" i="8" s="1"/>
  <c r="K27" i="18"/>
  <c r="K44" i="18"/>
  <c r="J44" i="18"/>
  <c r="J46" i="18" s="1"/>
  <c r="J50" i="18" s="1"/>
  <c r="I32" i="1" s="1"/>
  <c r="J27" i="18"/>
  <c r="J29" i="18" s="1"/>
  <c r="J33" i="18" s="1"/>
  <c r="H13" i="8"/>
  <c r="H18" i="8" s="1"/>
  <c r="G18" i="8"/>
  <c r="K83" i="18"/>
  <c r="K85" i="18" s="1"/>
  <c r="K87" i="18" s="1"/>
  <c r="G83" i="18"/>
  <c r="G85" i="18" s="1"/>
  <c r="G87" i="18" s="1"/>
  <c r="N83" i="18"/>
  <c r="N85" i="18" s="1"/>
  <c r="N87" i="18" s="1"/>
  <c r="J83" i="18"/>
  <c r="J85" i="18" s="1"/>
  <c r="J87" i="18" s="1"/>
  <c r="F83" i="18"/>
  <c r="F85" i="18" s="1"/>
  <c r="F87" i="18" s="1"/>
  <c r="M83" i="18"/>
  <c r="M85" i="18" s="1"/>
  <c r="M87" i="18" s="1"/>
  <c r="I83" i="18"/>
  <c r="I85" i="18" s="1"/>
  <c r="I87" i="18" s="1"/>
  <c r="E83" i="18"/>
  <c r="E85" i="18" s="1"/>
  <c r="E87" i="18" s="1"/>
  <c r="L83" i="18"/>
  <c r="L85" i="18" s="1"/>
  <c r="L87" i="18" s="1"/>
  <c r="H83" i="18"/>
  <c r="H85" i="18" s="1"/>
  <c r="H87" i="18" s="1"/>
  <c r="H32" i="8"/>
  <c r="G61" i="8"/>
  <c r="E63" i="8"/>
  <c r="G63" i="8" s="1"/>
  <c r="H63" i="8" s="1"/>
  <c r="E62" i="8"/>
  <c r="G62" i="8" s="1"/>
  <c r="H62" i="8" s="1"/>
  <c r="E64" i="8"/>
  <c r="G64" i="8" s="1"/>
  <c r="H64" i="8" s="1"/>
  <c r="J53" i="18" l="1"/>
  <c r="I34" i="1"/>
  <c r="M34" i="1" s="1"/>
  <c r="E33" i="26"/>
  <c r="E35" i="26" s="1"/>
  <c r="E55" i="26" s="1"/>
  <c r="M22" i="1"/>
  <c r="M19" i="1"/>
  <c r="M20" i="1"/>
  <c r="M21" i="1"/>
  <c r="E49" i="8"/>
  <c r="G44" i="8"/>
  <c r="H34" i="8"/>
  <c r="H36" i="8" s="1"/>
  <c r="M40" i="1" s="1"/>
  <c r="P87" i="18"/>
  <c r="M32" i="1"/>
  <c r="E66" i="8"/>
  <c r="G66" i="8"/>
  <c r="H61" i="8"/>
  <c r="H66" i="8" s="1"/>
  <c r="K40" i="18" l="1"/>
  <c r="K42" i="18" s="1"/>
  <c r="K46" i="18" s="1"/>
  <c r="K50" i="18" s="1"/>
  <c r="L50" i="18" s="1"/>
  <c r="K23" i="18"/>
  <c r="K25" i="18" s="1"/>
  <c r="K29" i="18" s="1"/>
  <c r="K33" i="18" s="1"/>
  <c r="H44" i="8"/>
  <c r="H49" i="8" s="1"/>
  <c r="H51" i="8" s="1"/>
  <c r="H53" i="8" s="1"/>
  <c r="M41" i="1" s="1"/>
  <c r="G49" i="8"/>
  <c r="K53" i="18" l="1"/>
  <c r="L53" i="18" s="1"/>
  <c r="I33" i="1" s="1"/>
  <c r="M33" i="1" s="1"/>
  <c r="L33" i="18"/>
  <c r="H68" i="8"/>
  <c r="H70" i="8" s="1"/>
  <c r="H73" i="8" l="1"/>
  <c r="M42" i="1"/>
  <c r="M44" i="1" s="1"/>
  <c r="M46" i="1" s="1"/>
  <c r="M48" i="1" s="1"/>
</calcChain>
</file>

<file path=xl/sharedStrings.xml><?xml version="1.0" encoding="utf-8"?>
<sst xmlns="http://schemas.openxmlformats.org/spreadsheetml/2006/main" count="2924" uniqueCount="468">
  <si>
    <t>Long Term Debt</t>
  </si>
  <si>
    <t>Common Equity</t>
  </si>
  <si>
    <t>Capital</t>
  </si>
  <si>
    <t>Ratio</t>
  </si>
  <si>
    <t>Component</t>
  </si>
  <si>
    <t>Costs</t>
  </si>
  <si>
    <t>Weighted</t>
  </si>
  <si>
    <t>Avg Cost</t>
  </si>
  <si>
    <t>Grossed Up</t>
  </si>
  <si>
    <t>Total Capital</t>
  </si>
  <si>
    <t>Short Term Debt</t>
  </si>
  <si>
    <t>Cost</t>
  </si>
  <si>
    <t xml:space="preserve">     </t>
  </si>
  <si>
    <t>As Filed</t>
  </si>
  <si>
    <t>Amount</t>
  </si>
  <si>
    <t>Additional Revenue</t>
  </si>
  <si>
    <t>Gross Revenue Conversion Factor</t>
  </si>
  <si>
    <t>Less: Uncollectible Expense</t>
  </si>
  <si>
    <t xml:space="preserve">         KPSC Maintenance Fee</t>
  </si>
  <si>
    <t>Income Before Income Taxes</t>
  </si>
  <si>
    <t>Operating Income Percentage</t>
  </si>
  <si>
    <t>Income Before Federal Income Taxes</t>
  </si>
  <si>
    <t>Change in Grossed Up Weighted Avg Cost of Capital</t>
  </si>
  <si>
    <t>Revenue Requirement Effect of Adjustment</t>
  </si>
  <si>
    <t>Rate Base Recommended by AG</t>
  </si>
  <si>
    <t>Every 1% ROE Change</t>
  </si>
  <si>
    <t>$</t>
  </si>
  <si>
    <t>Adjustments:</t>
  </si>
  <si>
    <t>Grossed-Up</t>
  </si>
  <si>
    <t>Adjustments</t>
  </si>
  <si>
    <t>Before</t>
  </si>
  <si>
    <t>Gross Up</t>
  </si>
  <si>
    <t>ROE</t>
  </si>
  <si>
    <t>KPSC Case No. 2018-00281</t>
  </si>
  <si>
    <t>Forecasted Test Period:  Twelve Months Ended March 31, 2020</t>
  </si>
  <si>
    <t>Less: Federal Income Taxes    (As Filed - 21%)</t>
  </si>
  <si>
    <t xml:space="preserve">B/D and Maint </t>
  </si>
  <si>
    <t>Fee Only</t>
  </si>
  <si>
    <t xml:space="preserve">Kentucky-American Water Company </t>
  </si>
  <si>
    <t>KPSC Case No. 2018-00358</t>
  </si>
  <si>
    <t>Test Year Ended June 30, 2020</t>
  </si>
  <si>
    <t>$ Millions</t>
  </si>
  <si>
    <t>B/D and</t>
  </si>
  <si>
    <t>PSC</t>
  </si>
  <si>
    <t>Forecasted Test Period:  Twelve Months Ended June 30, 2020</t>
  </si>
  <si>
    <t>Rate Base per KAW</t>
  </si>
  <si>
    <t>Source:  Schedule H</t>
  </si>
  <si>
    <t>KAW</t>
  </si>
  <si>
    <t>Less: State Income Taxes 5%</t>
  </si>
  <si>
    <t>I.  Kentucky-American Water Company Cost of Capital Per Filing</t>
  </si>
  <si>
    <t>Preferred Stock</t>
  </si>
  <si>
    <t>Base Period: 12 Mos Ended February 29, 2019</t>
  </si>
  <si>
    <t>Workpaper #:</t>
  </si>
  <si>
    <t>Excel Reference:</t>
  </si>
  <si>
    <t>KENTUCKY-AMERICAN WATER COMPANY</t>
  </si>
  <si>
    <t>LONG-TERM DEBT FACE AMOUNT OUTSTANDING</t>
  </si>
  <si>
    <t>13-MONTH AVERAGE FOR FORECASTED PERIOD ENDING 6/30/2020</t>
  </si>
  <si>
    <t>Debt Issue</t>
  </si>
  <si>
    <t>Forecasted</t>
  </si>
  <si>
    <t>Average</t>
  </si>
  <si>
    <t>Net</t>
  </si>
  <si>
    <t>Line</t>
  </si>
  <si>
    <t>Type &amp;</t>
  </si>
  <si>
    <t>Interest</t>
  </si>
  <si>
    <t>Balance @</t>
  </si>
  <si>
    <t>13-Month</t>
  </si>
  <si>
    <t>Cost Rate</t>
  </si>
  <si>
    <t xml:space="preserve">Amort of </t>
  </si>
  <si>
    <t>Annualized</t>
  </si>
  <si>
    <t>Unamortized</t>
  </si>
  <si>
    <t>Carrying</t>
  </si>
  <si>
    <t>No.</t>
  </si>
  <si>
    <t>Rate</t>
  </si>
  <si>
    <t>Type &amp; Rate</t>
  </si>
  <si>
    <t>At Issue</t>
  </si>
  <si>
    <t>@ Maturity</t>
  </si>
  <si>
    <t>Issuance Exp</t>
  </si>
  <si>
    <t>Discount</t>
  </si>
  <si>
    <t>Issue Exp</t>
  </si>
  <si>
    <t>Value</t>
  </si>
  <si>
    <t>GENERAL MORTGAGE BONDS &amp; NOTES PAYABLE</t>
  </si>
  <si>
    <t xml:space="preserve">    Series 6.96%   GMB</t>
  </si>
  <si>
    <t xml:space="preserve">    Series 7.15%   GMB</t>
  </si>
  <si>
    <t xml:space="preserve">    Series 6.99%   GMB</t>
  </si>
  <si>
    <t xml:space="preserve">    Series 6.593%  Note</t>
  </si>
  <si>
    <t xml:space="preserve">    Series 6.25%    Note</t>
  </si>
  <si>
    <t xml:space="preserve">    Series 5.625%  Note</t>
  </si>
  <si>
    <t xml:space="preserve">    Series 5.375%  Note</t>
  </si>
  <si>
    <t xml:space="preserve">    Series 5.05%    Note</t>
  </si>
  <si>
    <t xml:space="preserve">    Series 4.00%    Note</t>
  </si>
  <si>
    <t xml:space="preserve">    Series 3.75%    Note</t>
  </si>
  <si>
    <t xml:space="preserve">    Proposed 4.55%    Note</t>
  </si>
  <si>
    <t xml:space="preserve">  TOTAL</t>
  </si>
  <si>
    <t>13-MONTH AVERAGE COST RATE</t>
  </si>
  <si>
    <t>UNAMORTIZED DEBT EXPENSE</t>
  </si>
  <si>
    <t>BD120016</t>
  </si>
  <si>
    <t>BD120018</t>
  </si>
  <si>
    <t>BD120019</t>
  </si>
  <si>
    <t>BD120026</t>
  </si>
  <si>
    <t>BD120027</t>
  </si>
  <si>
    <t>BD120028</t>
  </si>
  <si>
    <t>BD120029</t>
  </si>
  <si>
    <t>BD120030</t>
  </si>
  <si>
    <t>BD120031</t>
  </si>
  <si>
    <t>BD120032</t>
  </si>
  <si>
    <t>BD120033</t>
  </si>
  <si>
    <t>BD120034</t>
  </si>
  <si>
    <t xml:space="preserve">    Series 8.5% w/o over life of 6.96% issue</t>
  </si>
  <si>
    <t>BD120023</t>
  </si>
  <si>
    <t>LONG-TERM DEBT EXPENSE AMORTIZATION</t>
  </si>
  <si>
    <t>Amount @</t>
  </si>
  <si>
    <t>Test Period</t>
  </si>
  <si>
    <t>Total</t>
  </si>
  <si>
    <t>UNAMORTIZED LONG-TERM DEBT DISCOUNT</t>
  </si>
  <si>
    <t>LONG-TERM DEBT DISCOUNT AMORTIZATION</t>
  </si>
  <si>
    <t>INTEREST ON LONG-TERM DEBT</t>
  </si>
  <si>
    <t xml:space="preserve">    Amortize Gain on Loan Payoff (Outside)</t>
  </si>
  <si>
    <t>PREFERRED STOCK</t>
  </si>
  <si>
    <t>Dividend Rate,</t>
  </si>
  <si>
    <t>Type &amp; Par Value</t>
  </si>
  <si>
    <t>8.47% Series, $100 Par</t>
  </si>
  <si>
    <t>UNAMORTIZED PREFERRED STOCK EXPENSE</t>
  </si>
  <si>
    <t>PREFERRED STOCK EXPENSE AMORTIZATION</t>
  </si>
  <si>
    <t>120105.755201</t>
  </si>
  <si>
    <t>PREFERRED STOCK DIVIDENDS</t>
  </si>
  <si>
    <t>120105.860040</t>
  </si>
  <si>
    <t>SHORT TERM DEBT</t>
  </si>
  <si>
    <t>SHORT-TERM DEBT (23121000)</t>
  </si>
  <si>
    <t>Budgeted Monthly Change</t>
  </si>
  <si>
    <t>Interest Rate (actual rates through Sept 2018)</t>
  </si>
  <si>
    <t>COMMON EQUITY</t>
  </si>
  <si>
    <t>Equity</t>
  </si>
  <si>
    <t>120105.205440.AW02</t>
  </si>
  <si>
    <t>Net Income</t>
  </si>
  <si>
    <t>120205.860220.AW02</t>
  </si>
  <si>
    <t>Actual</t>
  </si>
  <si>
    <t>Proj.</t>
  </si>
  <si>
    <t>Common Dividends</t>
  </si>
  <si>
    <t>Common Stock</t>
  </si>
  <si>
    <t>Paid In Capital</t>
  </si>
  <si>
    <t>Retained Earnings</t>
  </si>
  <si>
    <t>Budget</t>
  </si>
  <si>
    <t>Paid in Capital</t>
  </si>
  <si>
    <t>JDITC</t>
  </si>
  <si>
    <t>DEFERRED ITC (JDITC - 4% AND 10%)</t>
  </si>
  <si>
    <t>DEFERRED ITC - 3%</t>
  </si>
  <si>
    <t>ANNUAL AMORTIZATION OF 3% ITC</t>
  </si>
  <si>
    <t>ANNUAL AMORTIZATION OF 4% ITC</t>
  </si>
  <si>
    <t>ANNUAL AMORTIZATION OF 10% ITC</t>
  </si>
  <si>
    <t>MONTHLY AMORTIZATION OF 3% ITC</t>
  </si>
  <si>
    <t>ITC Restored-3%</t>
  </si>
  <si>
    <t>MONTHLY AMORTIZATION OF 4% ITC</t>
  </si>
  <si>
    <t>ITC Restored-4%</t>
  </si>
  <si>
    <t>MONTHLY AMORTIZATION OF 10% ITC</t>
  </si>
  <si>
    <t>ITC Restored-10%</t>
  </si>
  <si>
    <t>II.  Kentucky-American Water Company Cost of Capital Adjusted to Reduce Long Term Debt Rate</t>
  </si>
  <si>
    <t>Reduce Long Term Debt Rate</t>
  </si>
  <si>
    <t>Remove 401K Contributions for Employees that Participate in a Defined Benefit Plan</t>
  </si>
  <si>
    <t>See AG 1-10 - Shows Company Employees and allocations from affiliates</t>
  </si>
  <si>
    <t>Remove Incentive Compensation Tied to Financial Performance</t>
  </si>
  <si>
    <t>Represents 100% of costs consistent with prior proceedings</t>
  </si>
  <si>
    <t>7.65% of Total Reduction</t>
  </si>
  <si>
    <t>Reduce Payroll Taxes Associated with Incentive Compensation Removal</t>
  </si>
  <si>
    <t>Testimony States $4.1 million relates to TCJA Credit Removal</t>
  </si>
  <si>
    <t>See Order in 2018-00042 at 4</t>
  </si>
  <si>
    <t>Increase - TCJA Stub Period Rate Reduction (January 1, 2018 through August 31, 2018)</t>
  </si>
  <si>
    <t>Related to Federal TCJA and State Rate Reduction from 6% to 5%</t>
  </si>
  <si>
    <t>Recommended Amortization Period in Years</t>
  </si>
  <si>
    <t>State EDIT Regulatory Liability Last Estimated by Company - Staff 2-68</t>
  </si>
  <si>
    <t>Recommended State EDIT Regulatory Liability Amortization - Reduction to Income Tax Expense</t>
  </si>
  <si>
    <t>Recommended Federal EDIT Regulatory Liability Amortization - Reduction to Income Tax Expense</t>
  </si>
  <si>
    <t>(Related to Unprotected Excess ADIT)</t>
  </si>
  <si>
    <t>(Related to Protected Excess ADIT)</t>
  </si>
  <si>
    <t>Source W/P - 3-6</t>
  </si>
  <si>
    <t>Service Company Support Services Estimated by Company</t>
  </si>
  <si>
    <t>Related to Service Company Rate Case Expense</t>
  </si>
  <si>
    <t>Amortization Period in Years As Filed</t>
  </si>
  <si>
    <t>Reduce Rate Case Amortization Expense</t>
  </si>
  <si>
    <t>Due to Lower Kentucky Utilities Company  Increase than Originally Filed</t>
  </si>
  <si>
    <t>(Based on a 7.8% Increase in Rates)</t>
  </si>
  <si>
    <t>See WP – 3-2</t>
  </si>
  <si>
    <t>KU Original Overall Rate Increase Ask</t>
  </si>
  <si>
    <t>Settlement Overall Rate Increase</t>
  </si>
  <si>
    <t>To Remove Service Company Support Services</t>
  </si>
  <si>
    <t>II.  Kentucky-American Water Company Cost of Capital Adjusted to Reduce Short Term Debt Rate</t>
  </si>
  <si>
    <t>Reduce Short Term Debt Rate</t>
  </si>
  <si>
    <t>Response States this is the Grossed Up Amount</t>
  </si>
  <si>
    <t>Taxes Only</t>
  </si>
  <si>
    <t xml:space="preserve">Gross Up Factor Based on New Income Tax Rates </t>
  </si>
  <si>
    <t>New Rates</t>
  </si>
  <si>
    <t>Response AG 1-31 Confirms That These Amounts are not Grossed Up</t>
  </si>
  <si>
    <t>ALLOWANCE FOR WORKING CAPITAL</t>
  </si>
  <si>
    <t>EXHIBIT 37, SCHEDULE B-5</t>
  </si>
  <si>
    <t>PAGE 1 OF 2</t>
  </si>
  <si>
    <t>WORKPAPER REFERENCE NO(S).:  SCH 5.1/5.2</t>
  </si>
  <si>
    <t>Description of Methodology</t>
  </si>
  <si>
    <t>Used to Determine</t>
  </si>
  <si>
    <t>Workpaper</t>
  </si>
  <si>
    <t>Jurisdictional</t>
  </si>
  <si>
    <t>Working Capital Component</t>
  </si>
  <si>
    <t>Jurisdictional Requirement</t>
  </si>
  <si>
    <t>Reference</t>
  </si>
  <si>
    <t>Company</t>
  </si>
  <si>
    <t>Percent</t>
  </si>
  <si>
    <t>Working Capital</t>
  </si>
  <si>
    <t>Lead/Lag Study</t>
  </si>
  <si>
    <t>B-5.2, Page 1/6</t>
  </si>
  <si>
    <t>Materials and Supplies</t>
  </si>
  <si>
    <t>24-Month Average Balance</t>
  </si>
  <si>
    <t>B-5.1, Page 1/2</t>
  </si>
  <si>
    <t>PAGE 2 OF 2</t>
  </si>
  <si>
    <t>B-5.2, Page 4/6</t>
  </si>
  <si>
    <t>24 Month Average Balance</t>
  </si>
  <si>
    <t>B-5.1, Page 2/2</t>
  </si>
  <si>
    <t>WORKING CAPITAL COMPONENTS</t>
  </si>
  <si>
    <t>EXHIBIT 37, SCHEDULE B-5.1</t>
  </si>
  <si>
    <t>WORKPAPER REFERENCE NO(S).:  W/P-1-5</t>
  </si>
  <si>
    <t>24 - Month Average For Period</t>
  </si>
  <si>
    <t>Period Balance</t>
  </si>
  <si>
    <t>Description</t>
  </si>
  <si>
    <t>Materials &amp; Supplies</t>
  </si>
  <si>
    <t>WORKING CAPITAL -  LEAD/LAG STUDY</t>
  </si>
  <si>
    <t>EXHIBIT 37, SCHEDULE B-5.2</t>
  </si>
  <si>
    <t>PAGE 1 OF 6</t>
  </si>
  <si>
    <t xml:space="preserve">WORKPAPER REFERENCE NO(S).: </t>
  </si>
  <si>
    <t>Days</t>
  </si>
  <si>
    <t>Total Operating Funds</t>
  </si>
  <si>
    <t>Average Daily Operating Funds</t>
  </si>
  <si>
    <t>Composite Average Days Interval Between:</t>
  </si>
  <si>
    <t>(A) Date Service Furnished and Date Collections Deposited</t>
  </si>
  <si>
    <t>(B) Date Expenses Incurred and Date of Payment</t>
  </si>
  <si>
    <t>(C) Net Interval</t>
  </si>
  <si>
    <t>Total Working Capital</t>
  </si>
  <si>
    <t>Use</t>
  </si>
  <si>
    <t>PAGE 2 OF 6</t>
  </si>
  <si>
    <t>WORKPAPER REFERENCE NO(S).:</t>
  </si>
  <si>
    <t>Post Payment</t>
  </si>
  <si>
    <t>or</t>
  </si>
  <si>
    <t>(Lead) Days</t>
  </si>
  <si>
    <t>Dollar Days</t>
  </si>
  <si>
    <t>Salaries &amp; Wages</t>
  </si>
  <si>
    <t>Fuel, Power and Electric</t>
  </si>
  <si>
    <t>Chemicals</t>
  </si>
  <si>
    <t>Purchased Water</t>
  </si>
  <si>
    <t>Waste Disposal</t>
  </si>
  <si>
    <t>Service Company Charges</t>
  </si>
  <si>
    <t>Contracted Services</t>
  </si>
  <si>
    <t>Group Insurance</t>
  </si>
  <si>
    <t>Opeb</t>
  </si>
  <si>
    <t>Other Benefits</t>
  </si>
  <si>
    <t>Pensions</t>
  </si>
  <si>
    <t>Insurance Other than Group</t>
  </si>
  <si>
    <t>Rents</t>
  </si>
  <si>
    <t>Regulatory Expense</t>
  </si>
  <si>
    <t>Maintenance Service &amp; Supplies</t>
  </si>
  <si>
    <t>Amortization</t>
  </si>
  <si>
    <t>Uncollectibles</t>
  </si>
  <si>
    <t>Office Supplies &amp; Services</t>
  </si>
  <si>
    <t>Employee Related Exp, Travel &amp; Ent</t>
  </si>
  <si>
    <t>Other Operating Expenses</t>
  </si>
  <si>
    <t>Total O &amp; M Expenses</t>
  </si>
  <si>
    <t>Depreciation and Amortization</t>
  </si>
  <si>
    <t>Property Taxes</t>
  </si>
  <si>
    <t>Utility Tax</t>
  </si>
  <si>
    <t>Payroll Taxes</t>
  </si>
  <si>
    <t>Income Taxes - Current - SIT</t>
  </si>
  <si>
    <t>Income Taxes - Current - FIT</t>
  </si>
  <si>
    <t>Deferred Income Taxes</t>
  </si>
  <si>
    <t>Interest  Expense - Long - Term Debt</t>
  </si>
  <si>
    <t>Interest  Expense - Short - Term Debt</t>
  </si>
  <si>
    <t>Preferred Dividends</t>
  </si>
  <si>
    <t>Net Operating Funds</t>
  </si>
  <si>
    <t>Average Days Interval between Date Expenses are Incurred and Date of Payment</t>
  </si>
  <si>
    <t>PAGE 3 OF 6</t>
  </si>
  <si>
    <t>Revenues</t>
  </si>
  <si>
    <t>Median</t>
  </si>
  <si>
    <t>Service Days</t>
  </si>
  <si>
    <t>Monthly - Arrears Full Bills</t>
  </si>
  <si>
    <t>Other Revenues</t>
  </si>
  <si>
    <t>Fire Service</t>
  </si>
  <si>
    <t>Average Median Service Days</t>
  </si>
  <si>
    <t xml:space="preserve">Number of Days between the Reading Date and the </t>
  </si>
  <si>
    <t xml:space="preserve">    Billing Date</t>
  </si>
  <si>
    <t>Number of Days between the Billing Date and the</t>
  </si>
  <si>
    <t xml:space="preserve">    Date the Bills are Paid</t>
  </si>
  <si>
    <t>Total Average Days'  Interval between Number of Days</t>
  </si>
  <si>
    <t xml:space="preserve">    from Date Services are Furnished to Date Collections</t>
  </si>
  <si>
    <t xml:space="preserve">    are Received</t>
  </si>
  <si>
    <t>PAGE 4 OF 6</t>
  </si>
  <si>
    <t>AGDR2#19(4, 5, &amp; 6)</t>
  </si>
  <si>
    <t>PAGE 5 OF 6</t>
  </si>
  <si>
    <t>*</t>
  </si>
  <si>
    <t>DESCRIPTION</t>
  </si>
  <si>
    <t>The section below is used to copy / paste value the six components of the working cash to be used in calculating it.  An iterative process is used so that circular references are avoided and that the rate base and revenue requirement are calculated using the correct working cash.  The following files need to be open together to calculate the revenue requirement: Exhibit 37 Rate Base, Income Statement, Income Taxes and Revenue Requirement.  After opening all four files, calculate the spreadsheets, then copy the green shaded cells and paste value them to the blue shaded cells.  Repeat until cell S540 is shaded  green.</t>
  </si>
  <si>
    <t>Copy</t>
  </si>
  <si>
    <t>Paste Value</t>
  </si>
  <si>
    <t>Rate Base</t>
  </si>
  <si>
    <t>SIT  at Proposed Rates</t>
  </si>
  <si>
    <t>FIT at Proposed Rates</t>
  </si>
  <si>
    <t>Cost Rates</t>
  </si>
  <si>
    <t>Long-Term Debt - 13 Mo. Avg</t>
  </si>
  <si>
    <t>Short-Term Debt - 13 Mo. Avg</t>
  </si>
  <si>
    <t>Preferred Equity - 13.Mo. Avg</t>
  </si>
  <si>
    <t>Common Equity - 13 Mo. Avg</t>
  </si>
  <si>
    <t>UOI at Proposed Rates</t>
  </si>
  <si>
    <t>Required UOI</t>
  </si>
  <si>
    <t>Difference</t>
  </si>
  <si>
    <t>Revenue Increase</t>
  </si>
  <si>
    <t>Hard Coded Revenue Incr</t>
  </si>
  <si>
    <t>PAGE 6 OF 6</t>
  </si>
  <si>
    <t xml:space="preserve">Revenues </t>
  </si>
  <si>
    <t>Case No. 2018-00358</t>
  </si>
  <si>
    <t>Base Year at 2/28/19</t>
  </si>
  <si>
    <t>DATA: _X_ BASE PERIOD ___ FORECASTED PERIOD</t>
  </si>
  <si>
    <t>TYPE OF FILING:  _X_ ORIGINAL __ UPDATED __ REVISED</t>
  </si>
  <si>
    <t>Forecast Year at 6/30/2020</t>
  </si>
  <si>
    <t>DATA: ___ BASE PERIOD _X_ FORECASTED PERIOD</t>
  </si>
  <si>
    <t>Witness Responsible:   Melissa Schwarzell</t>
  </si>
  <si>
    <t>W/P - 7-4</t>
  </si>
  <si>
    <t>W/P - 7-5</t>
  </si>
  <si>
    <t>W/P - 7-3</t>
  </si>
  <si>
    <t>W/P - 7-6</t>
  </si>
  <si>
    <t>W/P - 7-7</t>
  </si>
  <si>
    <t>Reflect Return on Equity of 9.15%</t>
  </si>
  <si>
    <t>IV.  Kentucky-American Water Company Cost of Capital Adjusted to Include AG Recommended ROE of 9.15%</t>
  </si>
  <si>
    <t>Adjust Cash Working Capital to Restate Expense Lead Days on Service Company Charges</t>
  </si>
  <si>
    <t>Adjust Cash Working Capital to Reflect Cash Component of Dividends</t>
  </si>
  <si>
    <t xml:space="preserve">Adjust Cash Working Capital to Remove Non-Cash Components  </t>
  </si>
  <si>
    <t>Net Income - Dividend</t>
  </si>
  <si>
    <t>Net Income - Non Dividend</t>
  </si>
  <si>
    <t>Quantifications are different with same result due to rounding</t>
  </si>
  <si>
    <t>Federal EDIT Estimated by Company - John Wilde Direct at 8.  (Unprotected)</t>
  </si>
  <si>
    <t>Federal EDIT Estimated by Company - John Wilde Direct at 8.  (Protected)</t>
  </si>
  <si>
    <t>Calculation of Unprotected Excess ADIT Related to Repair Allowance Deductions</t>
  </si>
  <si>
    <t>Avg Repair Allowance Deduction</t>
  </si>
  <si>
    <t>Company Provided Average Service Life in Years for all UPIS - Response to AG 2-15</t>
  </si>
  <si>
    <t>Estimated Repair Allowance Deduction</t>
  </si>
  <si>
    <t>2009 Amortization - 64 Years</t>
  </si>
  <si>
    <t>Previous Tax</t>
  </si>
  <si>
    <t>Rates Only</t>
  </si>
  <si>
    <t>2010 Amortization - 64 Years</t>
  </si>
  <si>
    <t>2011 Amortization - 64 Years</t>
  </si>
  <si>
    <t>2012 Amortization - 64 Years</t>
  </si>
  <si>
    <t>2013 Amortization - 64 Years</t>
  </si>
  <si>
    <t>2014 Amortization - 64 Years</t>
  </si>
  <si>
    <t>2015 Amortization - 64 Years</t>
  </si>
  <si>
    <t>2016 Amortization - 64 Years</t>
  </si>
  <si>
    <t>2017 Amortization - 64 Years</t>
  </si>
  <si>
    <t>Accumulated Amortization Through 12/31/2017</t>
  </si>
  <si>
    <t>Remaining ADIT - Through 2017</t>
  </si>
  <si>
    <t>Estimated Federal ADIT - Repair Allow Ded.</t>
  </si>
  <si>
    <t>Difference in Effective Federal Tax Rate</t>
  </si>
  <si>
    <t>EDIT Computation Factor</t>
  </si>
  <si>
    <t>EDIT Associated With Estimated Repair Allow Ded</t>
  </si>
  <si>
    <t>Sum</t>
  </si>
  <si>
    <t xml:space="preserve">Through </t>
  </si>
  <si>
    <t>With No Adj</t>
  </si>
  <si>
    <t>for Repairs</t>
  </si>
  <si>
    <t>Deduction</t>
  </si>
  <si>
    <t>Adjustment to Reflect Repairs EDIT as Unprotected</t>
  </si>
  <si>
    <t>Adjusted Unprotected EDIT to Amortize</t>
  </si>
  <si>
    <t>Adjusted Protected EDIT to Amortize</t>
  </si>
  <si>
    <t>Grossed-Up Federal EDIT Regulatory Liability (Unprotected)</t>
  </si>
  <si>
    <t>Grossed-Up Federal EDIT Regulatory Liability (Protected)</t>
  </si>
  <si>
    <t>With Adj</t>
  </si>
  <si>
    <t>Adjustment</t>
  </si>
  <si>
    <t>Total Adjustment ti Income tax Expense Related to Federal EDIT Reg Liab Amortization</t>
  </si>
  <si>
    <t>Repairs</t>
  </si>
  <si>
    <t>Recommended Amortization Period in Years (Avg Remaining Service Life)</t>
  </si>
  <si>
    <t>KU Rate Increase Settlement As Percentage of Request</t>
  </si>
  <si>
    <t xml:space="preserve">Reflect Revenues from Lexington Trane Plant </t>
  </si>
  <si>
    <t xml:space="preserve">Reduce Power Expense for Lower KU Related Rate Increase </t>
  </si>
  <si>
    <t>Depreciation Expense in Forecast Test Period  (Schedule A)</t>
  </si>
  <si>
    <t>UPIX in Forecast Test Period (Schedule B-1)</t>
  </si>
  <si>
    <t>Base Year Repair Allowance Deduction  (Schedule E-1.1)</t>
  </si>
  <si>
    <t>Forecast Year Repair Aloowance Deduction (Schedule E-1.3)</t>
  </si>
  <si>
    <t>See response to Staff 2-29 Showing Vacant positions by year.</t>
  </si>
  <si>
    <t>Jan</t>
  </si>
  <si>
    <t>Feb</t>
  </si>
  <si>
    <t>Mar</t>
  </si>
  <si>
    <t>Apr</t>
  </si>
  <si>
    <t>May</t>
  </si>
  <si>
    <t>Jun</t>
  </si>
  <si>
    <t>Jul</t>
  </si>
  <si>
    <t>Aug</t>
  </si>
  <si>
    <t>Sep</t>
  </si>
  <si>
    <t>Oct</t>
  </si>
  <si>
    <t>Nov</t>
  </si>
  <si>
    <t>Dec</t>
  </si>
  <si>
    <t>4-YR Average</t>
  </si>
  <si>
    <t>Total 4 Yrs</t>
  </si>
  <si>
    <t>Straight Time O&amp;M Dollars - Forecast Period</t>
  </si>
  <si>
    <t>O&amp;M Labor Ratio</t>
  </si>
  <si>
    <t>Straight Time Total  Dollars - Forecast Period</t>
  </si>
  <si>
    <t>Payroll Taxes Expensed - Forecast Period</t>
  </si>
  <si>
    <t>Benefits Expensed - Forecast Period</t>
  </si>
  <si>
    <t>Total Straight Time Labor, Benefits and Taxes O&amp;M Expense</t>
  </si>
  <si>
    <t>Total Employees Projected</t>
  </si>
  <si>
    <t>Total Straight Time Labor, Benefits and Taxes O&amp;M Expense to Remove for Vacancies</t>
  </si>
  <si>
    <t>Total Payroll and Payroll Related O&amp;M per Employee (Excl OT)</t>
  </si>
  <si>
    <t>Remove Payroll, Payroll Related Expense and Payroll Taxes Due to Fewer FTEs</t>
  </si>
  <si>
    <t>Include Amortization of Federal Excess ADIT - Protected, Excl Repair Allowance</t>
  </si>
  <si>
    <t>Include Amortization of Federal Excess ADIT - Unprotected Repair Allowance</t>
  </si>
  <si>
    <t>Include Amortization of Federal Excess ADIT - Unprotected Other</t>
  </si>
  <si>
    <t>Include Amortization of State Excess ADIT</t>
  </si>
  <si>
    <t>Correct Error in Chemical Expense</t>
  </si>
  <si>
    <t>Testimony Quantification Schedule G-2</t>
  </si>
  <si>
    <t>O&amp;M labor</t>
  </si>
  <si>
    <t>O&amp;M Benefits</t>
  </si>
  <si>
    <t>O&amp;M PR taxes</t>
  </si>
  <si>
    <t>Test Yr</t>
  </si>
  <si>
    <t>Related to CWIP Slippage Factor of 91.968%</t>
  </si>
  <si>
    <t>For the Test Year Ended June 30, 2020</t>
  </si>
  <si>
    <t>See Response to Staff 3-2</t>
  </si>
  <si>
    <t xml:space="preserve">Depreciation Rate </t>
  </si>
  <si>
    <t xml:space="preserve">    See Response to AG 1-29</t>
  </si>
  <si>
    <t>Property Tax Rate Applied to Net UPIS (CIAC Not Considered)</t>
  </si>
  <si>
    <t xml:space="preserve">    From August 31, 2018 to June 30, 2019 (Prior to Forecasted Test Year)</t>
  </si>
  <si>
    <t xml:space="preserve">    Capital Adds Projected During Forecasted Test Year</t>
  </si>
  <si>
    <t xml:space="preserve">    Depreciation Rate from Below</t>
  </si>
  <si>
    <t xml:space="preserve">    Accumulated Depreciation Until June 30, 2019 (Adds September 1, 2018 through June 30, 2018)</t>
  </si>
  <si>
    <t xml:space="preserve">    Accumulated Depreciation Related to August 31, 2018 through June 30, 2019 Adds-Test Year Balances</t>
  </si>
  <si>
    <t xml:space="preserve">    Accumulated Depreciation Related to Test Year Adds - Test Year Balance</t>
  </si>
  <si>
    <t>Reduction in Rate Base</t>
  </si>
  <si>
    <t>Reduction in Depreciation Expense</t>
  </si>
  <si>
    <t>UPIS in Forecast Test Period (Schedule B-1)</t>
  </si>
  <si>
    <t>Reduction in Net UPIS From Above for Property Tax Calculation</t>
  </si>
  <si>
    <t>Reduction in Property Taxes</t>
  </si>
  <si>
    <t>Expense Gross Up</t>
  </si>
  <si>
    <t>Reduction in Depreciation and Property Tax Expenses</t>
  </si>
  <si>
    <t>Rev Req Reduction in Depreciation and Property Tax Expenses</t>
  </si>
  <si>
    <t>As Filed Grossed Up Rate of Return</t>
  </si>
  <si>
    <t>Rev Req Reduction - Return on Rate Base</t>
  </si>
  <si>
    <t>Total Revenue Requirement Reduction</t>
  </si>
  <si>
    <t>Reduce Plant Additions for Slippage Adjustment</t>
  </si>
  <si>
    <t>Reduce Depreciation and Property Tax Expense for Slippage Adjustment</t>
  </si>
  <si>
    <t xml:space="preserve">Kentucky-American Water Company Requested Increase - Base Rates Only </t>
  </si>
  <si>
    <t>Kentucky-American Water Company Requested Increase</t>
  </si>
  <si>
    <t>Summary of Recommendations</t>
  </si>
  <si>
    <t>Effects on Increase of Rate Base Recommendations</t>
  </si>
  <si>
    <t>Effects on Increase of Operating Income Recommendations</t>
  </si>
  <si>
    <t>Effects on Increase of Rate of Return Recommendations</t>
  </si>
  <si>
    <t>Total Recommendations</t>
  </si>
  <si>
    <t>Base Rate Increase after Recommendations, Excl Effects of Ending TCJA Stub Period Rate Reduction</t>
  </si>
  <si>
    <t>Overall Increase after Recommendations, Incl Effects of Ending TCJA Stub Period Rate Reduction</t>
  </si>
  <si>
    <t>Summary of Rate Base Recommendations</t>
  </si>
  <si>
    <t>Net Change in Rate Base Recommendation</t>
  </si>
  <si>
    <t>Adjusted Rate Base Recommendation</t>
  </si>
  <si>
    <t>Cost of Capital - With Recommended Adjustments</t>
  </si>
  <si>
    <t>See Staff 2-93 and Current 30 yr forward curves</t>
  </si>
  <si>
    <t>Recommended Adjustment to Reduce Revenue Requirement</t>
  </si>
  <si>
    <t>Capital Adds Projected After Last Actuals Month (Schedule B-1 - B8,  Additions Linked In)</t>
  </si>
  <si>
    <t xml:space="preserve">    Slippage Factor</t>
  </si>
  <si>
    <t xml:space="preserve">    Slippage on Adds During Forecasted Test Year - Half Year Avg</t>
  </si>
  <si>
    <t xml:space="preserve">    Slippage on Adds From August 31, 2018 to June 30, 2019 (Prior to Forecasted Test Year)</t>
  </si>
  <si>
    <t>Avg Depreciation Rate in Test Year - All UPIS</t>
  </si>
  <si>
    <t>Reduction in Plant (UPIS) From Above for Depreciation Calculation</t>
  </si>
  <si>
    <t>Recommendation to Reduce FTEs, Payroll and Payroll Related Expenses</t>
  </si>
  <si>
    <t>Difference - Represents Avg Vacant Positions</t>
  </si>
  <si>
    <t>Recommendation to Reduce Power Expense</t>
  </si>
  <si>
    <t>As Filed Power Expense Increase Related to Increase in KU Rates</t>
  </si>
  <si>
    <t>Recommended Power Expense Related to Lower KU Rate Increase</t>
  </si>
  <si>
    <t>Recommended Reduction in Power Expense Related to Lower KU Rate Increase</t>
  </si>
  <si>
    <t>Recommendation to Remove Amortization Expense</t>
  </si>
  <si>
    <t>Recommended Reduction in Rate Case Amortization Expense</t>
  </si>
  <si>
    <t>Recommendation to Reflect Amortization of Excess ADIT Regulatory Liabilities</t>
  </si>
  <si>
    <t>Federal Tax Rate Through 2017 - After St. Tax Deduct</t>
  </si>
  <si>
    <t>Recommended Estimated Avg Remaining 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</si>
</sst>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00%"/>
    <numFmt numFmtId="167" formatCode="#,##0.0"/>
    <numFmt numFmtId="168" formatCode="General;;"/>
    <numFmt numFmtId="169" formatCode="_(* #,##0.000_);_(* \(#,##0.000\);_(* &quot;-&quot;??_);_(@_)"/>
    <numFmt numFmtId="170" formatCode="_(* #,##0.000000_);_(* \(#,##0.000000\);_(* &quot;-&quot;??_);_(@_)"/>
    <numFmt numFmtId="171" formatCode="0.00000%"/>
    <numFmt numFmtId="172" formatCode="#,##0.0_);\(#,##0.0\)"/>
    <numFmt numFmtId="173" formatCode="&quot;$&quot;#,##0.0_);[Red]\(&quot;$&quot;#,##0.0\)"/>
    <numFmt numFmtId="174" formatCode="&quot;$&quot;\ \ #,##0_);[Red]\(&quot;$&quot;\ \ #,##0\)"/>
    <numFmt numFmtId="175" formatCode="#,##0_);[Red]\(#,##0\);\-"/>
    <numFmt numFmtId="176" formatCode="#,##0.00000___;"/>
    <numFmt numFmtId="177" formatCode="&quot;$&quot;#,##0.00;\-&quot;$&quot;#,##0.00"/>
    <numFmt numFmtId="178" formatCode="0.0_%;\(0.0\)%;\ \-\ \ \ "/>
    <numFmt numFmtId="179" formatCode="#,###.000000_);\(#,##0.000000\);\ \-\ _ "/>
    <numFmt numFmtId="180" formatCode="&quot;$&quot;\ \ #,##0.0_);[Red]\(&quot;$&quot;\ \ #,##0.0\)"/>
    <numFmt numFmtId="181" formatCode="&quot;$&quot;\ \ #,##0.00_);[Red]\(&quot;$&quot;\ \ #,##0.00\)"/>
    <numFmt numFmtId="182" formatCode="#,##0_);\(#,##0\);_ \-\ \ "/>
    <numFmt numFmtId="183" formatCode="&quot;$&quot;#,##0;[Red]\-&quot;$&quot;#,##0"/>
    <numFmt numFmtId="184" formatCode="&quot;$&quot;#,##0.00;[Red]\-&quot;$&quot;#,##0.00"/>
    <numFmt numFmtId="185" formatCode="#,##0___);\(#,##0\);___-\ \ "/>
    <numFmt numFmtId="186" formatCode="0.000000"/>
    <numFmt numFmtId="187" formatCode="_ * #,##0_ ;_ * \-#,##0_ ;_ * &quot;-&quot;_ ;_ @_ "/>
    <numFmt numFmtId="188" formatCode="#,##0.0\ \ \ _);\(#,##0.0\)"/>
    <numFmt numFmtId="189" formatCode="0.000%"/>
    <numFmt numFmtId="190" formatCode="&quot;$&quot;#,##0.00"/>
    <numFmt numFmtId="191" formatCode="General_)"/>
    <numFmt numFmtId="192" formatCode="0.000_)"/>
    <numFmt numFmtId="193" formatCode="0.0000_)"/>
    <numFmt numFmtId="194" formatCode="0.0_);\(0.0\)"/>
    <numFmt numFmtId="195" formatCode="_(* #,##0.0_);_(* \(#,##0.0\);&quot;&quot;;_(@_)"/>
    <numFmt numFmtId="196" formatCode="&quot;$&quot;#,##0\ ;\(&quot;$&quot;#,##0\)"/>
    <numFmt numFmtId="197" formatCode="mmm\-d\-yyyy"/>
    <numFmt numFmtId="198" formatCode="#,##0.0_);[Red]\(#,##0.0\)"/>
    <numFmt numFmtId="199" formatCode="mmm\-yyyy"/>
    <numFmt numFmtId="200" formatCode="m/d"/>
    <numFmt numFmtId="201" formatCode="mmmm\ yyyy"/>
    <numFmt numFmtId="202" formatCode="_-* #,##0_-;\-* #,##0_-;_-* &quot;-&quot;_-;_-@_-"/>
    <numFmt numFmtId="203" formatCode="_-* #,##0.00_-;\-* #,##0.00_-;_-* &quot;-&quot;??_-;_-@_-"/>
    <numFmt numFmtId="204" formatCode="_([$€-2]* #,##0.00_);_([$€-2]* \(#,##0.00\);_([$€-2]* &quot;-&quot;??_)"/>
    <numFmt numFmtId="205" formatCode="###0_);\(###0\)"/>
    <numFmt numFmtId="206" formatCode="#."/>
    <numFmt numFmtId="207" formatCode="0.000000_)"/>
    <numFmt numFmtId="208" formatCode="dd\-mmm\-yy_)"/>
    <numFmt numFmtId="209" formatCode="d\ mmmm\ yyyy"/>
    <numFmt numFmtId="210" formatCode="mm/dd/yy_)"/>
    <numFmt numFmtId="211" formatCode="#,##0.0\x_);\(#,##0.0\x\);#,##0.0\x_);@_)"/>
    <numFmt numFmtId="212" formatCode="#,##0.0_);[Red]\(#,##0.0\);&quot;N/A &quot;"/>
    <numFmt numFmtId="213" formatCode="#,##0.000_);[Red]\(#,##0.000\)"/>
    <numFmt numFmtId="214" formatCode="[$-409]mmmm\ d\,\ yyyy;@"/>
    <numFmt numFmtId="215" formatCode="#,##0.0_)\ \ ;[Red]\(#,##0.0\)\ \ "/>
    <numFmt numFmtId="216" formatCode="0.0%&quot;NetPPE/sales&quot;"/>
    <numFmt numFmtId="217" formatCode="[Blue]#,##0,_);[Red]\(#,##0,\)"/>
    <numFmt numFmtId="218" formatCode="0.0%&quot;NWI/Sls&quot;"/>
    <numFmt numFmtId="219" formatCode="0%;[Red]\(0%\)"/>
    <numFmt numFmtId="220" formatCode="0.0%;[Red]\(0.0%\)"/>
    <numFmt numFmtId="221" formatCode="0.00%;[Red]\(0.00%\)"/>
    <numFmt numFmtId="222" formatCode="0.0%"/>
    <numFmt numFmtId="223" formatCode="#,##0.0\%_);\(#,##0.0\%\);#,##0.0\%_);@_)"/>
    <numFmt numFmtId="224" formatCode="0.0%&quot;Sales&quot;"/>
    <numFmt numFmtId="225" formatCode="#,##0_ ;[Red]\(#,##0\)\ "/>
    <numFmt numFmtId="226" formatCode="dd\ mmm\ yyyy"/>
    <numFmt numFmtId="227" formatCode="&quot;TFCF: &quot;#,##0_);[Red]&quot;No! &quot;\(#,##0\)"/>
    <numFmt numFmtId="228" formatCode="#,##0.00&quot; $&quot;;\-#,##0.00&quot; $&quot;"/>
    <numFmt numFmtId="229" formatCode="_(&quot;$&quot;* #,##0.00_);_(&quot;$&quot;* \(#,##0.00\);_(&quot;$&quot;* &quot;-&quot;????_);_(@_)"/>
    <numFmt numFmtId="230" formatCode="_-#,##0&quot; years&quot;"/>
    <numFmt numFmtId="231" formatCode="_(&quot;$&quot;* #,##0.000_);_(&quot;$&quot;* \(#,##0.000\);_(&quot;$&quot;* &quot;-&quot;??_);_(@_)"/>
    <numFmt numFmtId="232" formatCode="&quot;$&quot;#,##0"/>
    <numFmt numFmtId="233" formatCode="#,##0.000_);\(#,##0.000\)"/>
    <numFmt numFmtId="234" formatCode="_(&quot;$&quot;* #,##0.000_);_(&quot;$&quot;* \(#,##0.000\);_(&quot;$&quot;* &quot;-&quot;_);_(@_)"/>
    <numFmt numFmtId="235" formatCode="###,000"/>
    <numFmt numFmtId="236" formatCode="_(* #,##0.0_);_(* \(#,##0.0\);_(* &quot;-&quot;??_);_(@_)"/>
    <numFmt numFmtId="237" formatCode="_(* #,##0.00000_);_(* \(#,##0.00000\);_(* &quot;-&quot;??_);_(@_)"/>
    <numFmt numFmtId="238" formatCode="#,##0.00_ ;[Red]\-#,##0.00;\-"/>
    <numFmt numFmtId="239" formatCode="\£\ #,##0_);[Red]\(\£\ #,##0\)"/>
    <numFmt numFmtId="240" formatCode="\ \ _•\–\ \ \ \ @"/>
    <numFmt numFmtId="241" formatCode="_-* #,##0\ _P_t_s_-;\-* #,##0\ _P_t_s_-;_-* &quot;-&quot;\ _P_t_s_-;_-@_-"/>
    <numFmt numFmtId="242" formatCode="_-* #,##0.00\ _P_t_s_-;\-* #,##0.00\ _P_t_s_-;_-* &quot;-&quot;??\ _P_t_s_-;_-@_-"/>
    <numFmt numFmtId="243" formatCode="_-&quot;S/.&quot;* #,##0_-;\-&quot;S/.&quot;* #,##0_-;_-&quot;S/.&quot;* &quot;-&quot;_-;_-@_-"/>
    <numFmt numFmtId="244" formatCode="_-&quot;S/.&quot;* #,##0.00_-;\-&quot;S/.&quot;* #,##0.00_-;_-&quot;S/.&quot;* &quot;-&quot;??_-;_-@_-"/>
    <numFmt numFmtId="245" formatCode="#,##0;\-#,##0;#,##0"/>
    <numFmt numFmtId="246" formatCode="_(* #,##0.000_);_(* \(#,##0.000\);_(* &quot;-&quot;???_);_(@_)"/>
    <numFmt numFmtId="247" formatCode="0\ 00\ 000\ 000"/>
    <numFmt numFmtId="248" formatCode="#,##0.00;[Red]\(#,##0.00\)"/>
  </numFmts>
  <fonts count="24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Times New Roman"/>
      <family val="1"/>
    </font>
    <font>
      <sz val="10"/>
      <name val="MS Sans Serif"/>
      <family val="2"/>
    </font>
    <font>
      <sz val="12"/>
      <name val="Tms Rmn"/>
    </font>
    <font>
      <b/>
      <sz val="12"/>
      <name val="Tms Rmn"/>
    </font>
    <font>
      <sz val="10"/>
      <color indexed="8"/>
      <name val="Arial"/>
      <family val="2"/>
    </font>
    <font>
      <sz val="12"/>
      <color indexed="13"/>
      <name val="Tms Rmn"/>
    </font>
    <font>
      <sz val="8"/>
      <name val="Arial"/>
      <family val="2"/>
    </font>
    <font>
      <b/>
      <sz val="10"/>
      <name val="Arial"/>
      <family val="2"/>
    </font>
    <font>
      <sz val="10"/>
      <color indexed="18"/>
      <name val="Arial"/>
      <family val="2"/>
    </font>
    <font>
      <b/>
      <sz val="11"/>
      <color indexed="12"/>
      <name val="Arial"/>
      <family val="2"/>
    </font>
    <font>
      <sz val="11"/>
      <color indexed="12"/>
      <name val="Book Antiqua"/>
      <family val="1"/>
    </font>
    <font>
      <sz val="11"/>
      <name val="??"/>
      <family val="3"/>
      <charset val="129"/>
    </font>
    <font>
      <sz val="8"/>
      <name val="Arial"/>
      <family val="2"/>
    </font>
    <font>
      <b/>
      <u/>
      <sz val="11"/>
      <color indexed="37"/>
      <name val="Arial"/>
      <family val="2"/>
    </font>
    <font>
      <b/>
      <sz val="12"/>
      <name val="Arial"/>
      <family val="2"/>
    </font>
    <font>
      <b/>
      <sz val="8"/>
      <name val="Palatino"/>
    </font>
    <font>
      <sz val="10"/>
      <color indexed="12"/>
      <name val="Arial"/>
      <family val="2"/>
    </font>
    <font>
      <b/>
      <sz val="22"/>
      <color indexed="16"/>
      <name val="Arial"/>
      <family val="2"/>
    </font>
    <font>
      <sz val="7"/>
      <name val="Small Fonts"/>
      <family val="2"/>
    </font>
    <font>
      <sz val="12"/>
      <color indexed="62"/>
      <name val="Arial"/>
      <family val="2"/>
    </font>
    <font>
      <b/>
      <i/>
      <sz val="11"/>
      <color indexed="8"/>
      <name val="Times New Roman"/>
      <family val="1"/>
    </font>
    <font>
      <b/>
      <sz val="11"/>
      <color indexed="16"/>
      <name val="Times New Roman"/>
      <family val="1"/>
    </font>
    <font>
      <b/>
      <sz val="22"/>
      <color indexed="8"/>
      <name val="Times New Roman"/>
      <family val="1"/>
    </font>
    <font>
      <b/>
      <sz val="16"/>
      <color indexed="16"/>
      <name val="Arial"/>
      <family val="2"/>
    </font>
    <font>
      <b/>
      <sz val="18"/>
      <name val="Palatino"/>
    </font>
    <font>
      <sz val="8"/>
      <color indexed="12"/>
      <name val="Arial"/>
      <family val="2"/>
    </font>
    <font>
      <sz val="12"/>
      <name val="新細明體"/>
      <family val="1"/>
      <charset val="136"/>
    </font>
    <font>
      <sz val="12"/>
      <name val="Arial MT"/>
      <family val="2"/>
    </font>
    <font>
      <sz val="12"/>
      <name val="Helvetica-Narrow"/>
      <family val="2"/>
    </font>
    <font>
      <sz val="12"/>
      <name val="Times New Roman"/>
      <family val="1"/>
    </font>
    <font>
      <sz val="12"/>
      <name val="Arial"/>
      <family val="2"/>
    </font>
    <font>
      <sz val="8"/>
      <name val="Helvetica-Narrow"/>
      <family val="2"/>
    </font>
    <font>
      <sz val="10"/>
      <color theme="1"/>
      <name val="Arial"/>
      <family val="2"/>
    </font>
    <font>
      <sz val="12"/>
      <name val="Arial MT"/>
    </font>
    <font>
      <i/>
      <sz val="12"/>
      <name val="Arial"/>
      <family val="2"/>
    </font>
    <font>
      <b/>
      <i/>
      <sz val="12"/>
      <name val="Arial"/>
      <family val="2"/>
    </font>
    <font>
      <b/>
      <sz val="12"/>
      <name val="Times New Roman"/>
      <family val="1"/>
    </font>
    <font>
      <i/>
      <sz val="11"/>
      <name val="Arial"/>
      <family val="2"/>
    </font>
    <font>
      <sz val="11"/>
      <color rgb="FF3F3F76"/>
      <name val="Calibri"/>
      <family val="2"/>
      <scheme val="minor"/>
    </font>
    <font>
      <sz val="10"/>
      <name val="Helv"/>
      <family val="2"/>
    </font>
    <font>
      <sz val="12"/>
      <name val="___"/>
      <family val="1"/>
      <charset val="129"/>
    </font>
    <font>
      <sz val="12"/>
      <name val="___"/>
      <family val="3"/>
      <charset val="129"/>
    </font>
    <font>
      <sz val="11"/>
      <name val="__"/>
      <family val="3"/>
      <charset val="129"/>
    </font>
    <font>
      <sz val="10"/>
      <name val="___"/>
      <family val="3"/>
      <charset val="129"/>
    </font>
    <font>
      <sz val="11"/>
      <name val="___"/>
      <family val="1"/>
      <charset val="129"/>
    </font>
    <font>
      <sz val="11"/>
      <name val="___"/>
      <family val="3"/>
      <charset val="129"/>
    </font>
    <font>
      <b/>
      <sz val="18"/>
      <name val="Arial"/>
      <family val="2"/>
    </font>
    <font>
      <sz val="10"/>
      <name val="LJ Helvetica"/>
    </font>
    <font>
      <sz val="11"/>
      <color indexed="8"/>
      <name val="Calibri"/>
      <family val="2"/>
    </font>
    <font>
      <sz val="10"/>
      <color indexed="8"/>
      <name val="Tahoma"/>
      <family val="2"/>
    </font>
    <font>
      <sz val="11"/>
      <color indexed="9"/>
      <name val="Calibri"/>
      <family val="2"/>
    </font>
    <font>
      <sz val="10"/>
      <color indexed="9"/>
      <name val="Arial"/>
      <family val="2"/>
    </font>
    <font>
      <sz val="10"/>
      <color indexed="9"/>
      <name val="Tahoma"/>
      <family val="2"/>
    </font>
    <font>
      <sz val="10"/>
      <color indexed="8"/>
      <name val="Book Antiqua"/>
      <family val="1"/>
    </font>
    <font>
      <sz val="8"/>
      <name val="Times New Roman"/>
      <family val="1"/>
    </font>
    <font>
      <sz val="11"/>
      <color indexed="8"/>
      <name val="Arial"/>
      <family val="2"/>
    </font>
    <font>
      <sz val="11"/>
      <color indexed="20"/>
      <name val="Calibri"/>
      <family val="2"/>
    </font>
    <font>
      <sz val="10"/>
      <color indexed="20"/>
      <name val="Arial"/>
      <family val="2"/>
    </font>
    <font>
      <sz val="10"/>
      <color indexed="20"/>
      <name val="Tahoma"/>
      <family val="2"/>
    </font>
    <font>
      <sz val="9"/>
      <name val="Arial"/>
      <family val="2"/>
    </font>
    <font>
      <sz val="9"/>
      <name val="Helv"/>
    </font>
    <font>
      <b/>
      <sz val="12"/>
      <color indexed="9"/>
      <name val="Times New Roman"/>
      <family val="1"/>
    </font>
    <font>
      <b/>
      <sz val="14"/>
      <name val="Arial"/>
      <family val="2"/>
    </font>
    <font>
      <b/>
      <i/>
      <sz val="14"/>
      <name val="Arial"/>
      <family val="2"/>
    </font>
    <font>
      <b/>
      <sz val="11"/>
      <name val="Arial"/>
      <family val="2"/>
    </font>
    <font>
      <b/>
      <sz val="24"/>
      <name val="Arial Narrow"/>
      <family val="2"/>
    </font>
    <font>
      <i/>
      <sz val="10"/>
      <name val="Arial"/>
      <family val="2"/>
    </font>
    <font>
      <sz val="9"/>
      <color indexed="18"/>
      <name val="Arial"/>
      <family val="2"/>
    </font>
    <font>
      <i/>
      <sz val="10"/>
      <color indexed="18"/>
      <name val="Arial"/>
      <family val="2"/>
    </font>
    <font>
      <sz val="8"/>
      <color indexed="18"/>
      <name val="Arial"/>
      <family val="2"/>
    </font>
    <font>
      <i/>
      <sz val="9"/>
      <color indexed="18"/>
      <name val="Arial"/>
      <family val="2"/>
    </font>
    <font>
      <sz val="10"/>
      <name val="Courier"/>
      <family val="3"/>
    </font>
    <font>
      <b/>
      <sz val="11"/>
      <color indexed="52"/>
      <name val="Calibri"/>
      <family val="2"/>
    </font>
    <font>
      <b/>
      <sz val="10"/>
      <color indexed="10"/>
      <name val="Arial"/>
      <family val="2"/>
    </font>
    <font>
      <b/>
      <sz val="10"/>
      <color indexed="52"/>
      <name val="Arial"/>
      <family val="2"/>
    </font>
    <font>
      <b/>
      <sz val="10"/>
      <color indexed="52"/>
      <name val="Tahoma"/>
      <family val="2"/>
    </font>
    <font>
      <b/>
      <sz val="11"/>
      <color indexed="9"/>
      <name val="Calibri"/>
      <family val="2"/>
    </font>
    <font>
      <b/>
      <sz val="10"/>
      <color indexed="9"/>
      <name val="Arial"/>
      <family val="2"/>
    </font>
    <font>
      <b/>
      <sz val="10"/>
      <color indexed="9"/>
      <name val="Tahoma"/>
      <family val="2"/>
    </font>
    <font>
      <b/>
      <sz val="10"/>
      <name val="MS Sans Serif"/>
      <family val="2"/>
    </font>
    <font>
      <b/>
      <sz val="8"/>
      <color indexed="9"/>
      <name val="Arial"/>
      <family val="2"/>
    </font>
    <font>
      <b/>
      <sz val="8"/>
      <color indexed="8"/>
      <name val="Arial"/>
      <family val="2"/>
    </font>
    <font>
      <b/>
      <sz val="8"/>
      <color indexed="8"/>
      <name val="Courier New"/>
      <family val="3"/>
    </font>
    <font>
      <sz val="11"/>
      <name val="Tms Rmn"/>
      <family val="1"/>
    </font>
    <font>
      <b/>
      <sz val="10"/>
      <name val="Arial Unicode MS"/>
      <family val="2"/>
    </font>
    <font>
      <sz val="10"/>
      <color indexed="8"/>
      <name val="MS Sans Serif"/>
      <family val="2"/>
    </font>
    <font>
      <b/>
      <sz val="10"/>
      <color indexed="64"/>
      <name val="Arial"/>
      <family val="2"/>
    </font>
    <font>
      <sz val="12"/>
      <name val="Helv"/>
    </font>
    <font>
      <sz val="10"/>
      <name val="Helv"/>
    </font>
    <font>
      <sz val="10"/>
      <name val="Arial Unicode MS"/>
      <family val="2"/>
    </font>
    <font>
      <b/>
      <sz val="12"/>
      <color indexed="9"/>
      <name val="Arial"/>
      <family val="2"/>
    </font>
    <font>
      <b/>
      <sz val="8"/>
      <name val="Arial"/>
      <family val="2"/>
    </font>
    <font>
      <b/>
      <sz val="11"/>
      <name val="Optimum"/>
    </font>
    <font>
      <b/>
      <sz val="12"/>
      <name val="MS Sans Serif"/>
      <family val="2"/>
    </font>
    <font>
      <b/>
      <sz val="9"/>
      <color indexed="12"/>
      <name val="Arial"/>
      <family val="2"/>
    </font>
    <font>
      <i/>
      <sz val="11"/>
      <color indexed="23"/>
      <name val="Calibri"/>
      <family val="2"/>
    </font>
    <font>
      <i/>
      <sz val="10"/>
      <color indexed="23"/>
      <name val="Arial"/>
      <family val="2"/>
    </font>
    <font>
      <i/>
      <sz val="10"/>
      <color indexed="23"/>
      <name val="Tahoma"/>
      <family val="2"/>
    </font>
    <font>
      <sz val="6"/>
      <name val="Arial"/>
      <family val="2"/>
    </font>
    <font>
      <sz val="12"/>
      <color indexed="12"/>
      <name val="SWISS"/>
      <family val="2"/>
    </font>
    <font>
      <b/>
      <i/>
      <sz val="10"/>
      <name val="Arial"/>
      <family val="2"/>
    </font>
    <font>
      <sz val="11"/>
      <color indexed="17"/>
      <name val="Calibri"/>
      <family val="2"/>
    </font>
    <font>
      <sz val="10"/>
      <color indexed="17"/>
      <name val="Arial"/>
      <family val="2"/>
    </font>
    <font>
      <sz val="10"/>
      <color indexed="17"/>
      <name val="Tahoma"/>
      <family val="2"/>
    </font>
    <font>
      <b/>
      <sz val="15"/>
      <color indexed="62"/>
      <name val="Calibri"/>
      <family val="2"/>
    </font>
    <font>
      <b/>
      <sz val="15"/>
      <color indexed="56"/>
      <name val="Calibri"/>
      <family val="2"/>
    </font>
    <font>
      <b/>
      <sz val="15"/>
      <color indexed="62"/>
      <name val="Arial"/>
      <family val="2"/>
    </font>
    <font>
      <sz val="1"/>
      <color indexed="16"/>
      <name val="Courier"/>
      <family val="3"/>
    </font>
    <font>
      <b/>
      <sz val="15"/>
      <color indexed="56"/>
      <name val="Tahoma"/>
      <family val="2"/>
    </font>
    <font>
      <b/>
      <sz val="15"/>
      <color indexed="56"/>
      <name val="Arial"/>
      <family val="2"/>
    </font>
    <font>
      <b/>
      <sz val="13"/>
      <color indexed="62"/>
      <name val="Calibri"/>
      <family val="2"/>
    </font>
    <font>
      <b/>
      <sz val="13"/>
      <color indexed="56"/>
      <name val="Calibri"/>
      <family val="2"/>
    </font>
    <font>
      <b/>
      <sz val="13"/>
      <color indexed="62"/>
      <name val="Arial"/>
      <family val="2"/>
    </font>
    <font>
      <b/>
      <sz val="13"/>
      <color indexed="56"/>
      <name val="Tahoma"/>
      <family val="2"/>
    </font>
    <font>
      <b/>
      <sz val="13"/>
      <color indexed="56"/>
      <name val="Arial"/>
      <family val="2"/>
    </font>
    <font>
      <b/>
      <sz val="11"/>
      <color indexed="62"/>
      <name val="Calibri"/>
      <family val="2"/>
    </font>
    <font>
      <b/>
      <sz val="11"/>
      <color indexed="56"/>
      <name val="Calibri"/>
      <family val="2"/>
    </font>
    <font>
      <b/>
      <sz val="11"/>
      <color indexed="62"/>
      <name val="Arial"/>
      <family val="2"/>
    </font>
    <font>
      <b/>
      <sz val="11"/>
      <color indexed="56"/>
      <name val="Tahoma"/>
      <family val="2"/>
    </font>
    <font>
      <b/>
      <sz val="11"/>
      <color indexed="56"/>
      <name val="Arial"/>
      <family val="2"/>
    </font>
    <font>
      <b/>
      <u/>
      <sz val="14"/>
      <name val="Arial Narrow"/>
      <family val="2"/>
    </font>
    <font>
      <u/>
      <sz val="10"/>
      <color indexed="12"/>
      <name val="Arial"/>
      <family val="2"/>
    </font>
    <font>
      <sz val="12"/>
      <color indexed="8"/>
      <name val="Arial"/>
      <family val="2"/>
    </font>
    <font>
      <b/>
      <i/>
      <sz val="12"/>
      <color indexed="57"/>
      <name val="Swiss"/>
      <family val="2"/>
    </font>
    <font>
      <sz val="11"/>
      <color indexed="62"/>
      <name val="Calibri"/>
      <family val="2"/>
    </font>
    <font>
      <sz val="10"/>
      <color indexed="62"/>
      <name val="Arial"/>
      <family val="2"/>
    </font>
    <font>
      <sz val="10"/>
      <color indexed="62"/>
      <name val="Tahoma"/>
      <family val="2"/>
    </font>
    <font>
      <sz val="11"/>
      <color indexed="32"/>
      <name val="Arial"/>
      <family val="2"/>
    </font>
    <font>
      <b/>
      <sz val="12"/>
      <name val="Swiss"/>
      <family val="2"/>
    </font>
    <font>
      <sz val="12"/>
      <color indexed="37"/>
      <name val="swiss"/>
    </font>
    <font>
      <sz val="12"/>
      <color indexed="37"/>
      <name val="Swiss"/>
      <family val="2"/>
    </font>
    <font>
      <b/>
      <sz val="10"/>
      <color indexed="37"/>
      <name val="Arial MT"/>
    </font>
    <font>
      <b/>
      <sz val="12"/>
      <color indexed="12"/>
      <name val="Arial"/>
      <family val="2"/>
    </font>
    <font>
      <b/>
      <sz val="10"/>
      <color indexed="8"/>
      <name val="Arial"/>
      <family val="2"/>
    </font>
    <font>
      <sz val="11"/>
      <color indexed="52"/>
      <name val="Calibri"/>
      <family val="2"/>
    </font>
    <font>
      <sz val="10"/>
      <color indexed="10"/>
      <name val="Arial"/>
      <family val="2"/>
    </font>
    <font>
      <sz val="10"/>
      <color indexed="52"/>
      <name val="Arial"/>
      <family val="2"/>
    </font>
    <font>
      <sz val="10"/>
      <color indexed="52"/>
      <name val="Tahoma"/>
      <family val="2"/>
    </font>
    <font>
      <b/>
      <sz val="11"/>
      <color indexed="18"/>
      <name val="Arial"/>
      <family val="2"/>
    </font>
    <font>
      <sz val="10"/>
      <color indexed="56"/>
      <name val="Courier"/>
      <family val="3"/>
    </font>
    <font>
      <sz val="11"/>
      <color indexed="16"/>
      <name val="Arial"/>
      <family val="2"/>
    </font>
    <font>
      <sz val="8"/>
      <name val="Palatino"/>
      <family val="1"/>
    </font>
    <font>
      <i/>
      <sz val="12"/>
      <color indexed="38"/>
      <name val="Swiss"/>
      <family val="2"/>
    </font>
    <font>
      <sz val="11"/>
      <color indexed="60"/>
      <name val="Calibri"/>
      <family val="2"/>
    </font>
    <font>
      <sz val="10"/>
      <color indexed="19"/>
      <name val="Arial"/>
      <family val="2"/>
    </font>
    <font>
      <sz val="10"/>
      <color indexed="60"/>
      <name val="Arial"/>
      <family val="2"/>
    </font>
    <font>
      <sz val="10"/>
      <color indexed="60"/>
      <name val="Tahoma"/>
      <family val="2"/>
    </font>
    <font>
      <sz val="10"/>
      <color theme="1"/>
      <name val="Times New Roman"/>
      <family val="2"/>
    </font>
    <font>
      <sz val="11"/>
      <color indexed="8"/>
      <name val="Calibri"/>
      <family val="2"/>
      <scheme val="minor"/>
    </font>
    <font>
      <sz val="10"/>
      <name val="Zurich BT"/>
    </font>
    <font>
      <sz val="10"/>
      <color theme="1"/>
      <name val="MS Sans Serif"/>
      <family val="2"/>
    </font>
    <font>
      <sz val="10"/>
      <color theme="1"/>
      <name val="Calibri"/>
      <family val="2"/>
      <scheme val="minor"/>
    </font>
    <font>
      <sz val="10"/>
      <color indexed="64"/>
      <name val="Arial"/>
      <family val="2"/>
    </font>
    <font>
      <sz val="10"/>
      <color indexed="24"/>
      <name val="Times New Roman"/>
      <family val="1"/>
    </font>
    <font>
      <sz val="10"/>
      <name val="Calibri"/>
      <family val="1"/>
      <scheme val="minor"/>
    </font>
    <font>
      <sz val="11"/>
      <color theme="1"/>
      <name val="Times New Roman"/>
      <family val="2"/>
    </font>
    <font>
      <sz val="8"/>
      <color indexed="48"/>
      <name val="Arial"/>
      <family val="2"/>
    </font>
    <font>
      <b/>
      <sz val="11"/>
      <color indexed="63"/>
      <name val="Calibri"/>
      <family val="2"/>
    </font>
    <font>
      <b/>
      <sz val="10"/>
      <color indexed="63"/>
      <name val="Arial"/>
      <family val="2"/>
    </font>
    <font>
      <b/>
      <sz val="10"/>
      <color indexed="63"/>
      <name val="Tahoma"/>
      <family val="2"/>
    </font>
    <font>
      <b/>
      <sz val="26"/>
      <name val="Times New Roman"/>
      <family val="1"/>
    </font>
    <font>
      <b/>
      <sz val="18"/>
      <name val="Times New Roman"/>
      <family val="1"/>
    </font>
    <font>
      <sz val="10"/>
      <color indexed="55"/>
      <name val="Arial"/>
      <family val="2"/>
    </font>
    <font>
      <sz val="11"/>
      <name val="Times New Roman"/>
      <family val="1"/>
    </font>
    <font>
      <b/>
      <sz val="10"/>
      <name val="Book Antiqua"/>
      <family val="1"/>
    </font>
    <font>
      <sz val="14"/>
      <name val="Haettenschweiler"/>
      <family val="2"/>
    </font>
    <font>
      <sz val="10"/>
      <color indexed="18"/>
      <name val="Times New Roman"/>
      <family val="1"/>
    </font>
    <font>
      <sz val="8"/>
      <color indexed="38"/>
      <name val="Arial"/>
      <family val="2"/>
    </font>
    <font>
      <b/>
      <sz val="9"/>
      <name val="Arial"/>
      <family val="2"/>
    </font>
    <font>
      <b/>
      <i/>
      <sz val="16"/>
      <name val="Arial"/>
      <family val="2"/>
    </font>
    <font>
      <b/>
      <sz val="12"/>
      <color indexed="32"/>
      <name val="Arial"/>
      <family val="2"/>
    </font>
    <font>
      <sz val="11"/>
      <name val="Arial"/>
      <family val="2"/>
    </font>
    <font>
      <b/>
      <i/>
      <sz val="10"/>
      <color indexed="38"/>
      <name val="Arial"/>
      <family val="2"/>
    </font>
    <font>
      <b/>
      <sz val="12"/>
      <color indexed="38"/>
      <name val="Swiss"/>
      <family val="2"/>
    </font>
    <font>
      <sz val="8"/>
      <color indexed="10"/>
      <name val="Arial"/>
      <family val="2"/>
    </font>
    <font>
      <b/>
      <sz val="12"/>
      <color indexed="8"/>
      <name val="Arial"/>
      <family val="2"/>
    </font>
    <font>
      <sz val="8"/>
      <color indexed="8"/>
      <name val="Arial"/>
      <family val="2"/>
    </font>
    <font>
      <i/>
      <sz val="10"/>
      <name val="MS Sans Serif"/>
      <family val="2"/>
    </font>
    <font>
      <b/>
      <sz val="14"/>
      <color indexed="8"/>
      <name val="Helv"/>
    </font>
    <font>
      <b/>
      <sz val="12"/>
      <color indexed="18"/>
      <name val="Arial"/>
      <family val="2"/>
    </font>
    <font>
      <sz val="8"/>
      <name val="Arial Narrow"/>
      <family val="2"/>
    </font>
    <font>
      <b/>
      <u/>
      <sz val="12"/>
      <name val="Arial Narrow"/>
      <family val="2"/>
    </font>
    <font>
      <b/>
      <sz val="11"/>
      <color indexed="8"/>
      <name val="Arial"/>
      <family val="2"/>
    </font>
    <font>
      <b/>
      <u/>
      <sz val="10"/>
      <name val="Arial Narrow"/>
      <family val="2"/>
    </font>
    <font>
      <sz val="12"/>
      <color indexed="17"/>
      <name val="SWISS"/>
      <family val="2"/>
    </font>
    <font>
      <sz val="7"/>
      <name val="Times New Roman"/>
      <family val="1"/>
    </font>
    <font>
      <sz val="7"/>
      <name val="Arial"/>
      <family val="2"/>
    </font>
    <font>
      <b/>
      <sz val="18"/>
      <color indexed="62"/>
      <name val="Cambria"/>
      <family val="2"/>
    </font>
    <font>
      <b/>
      <sz val="18"/>
      <color indexed="56"/>
      <name val="Cambria"/>
      <family val="2"/>
    </font>
    <font>
      <b/>
      <sz val="11"/>
      <color indexed="8"/>
      <name val="Calibri"/>
      <family val="2"/>
    </font>
    <font>
      <b/>
      <sz val="10"/>
      <color indexed="8"/>
      <name val="Tahoma"/>
      <family val="2"/>
    </font>
    <font>
      <i/>
      <sz val="12"/>
      <color indexed="50"/>
      <name val="Arial"/>
      <family val="2"/>
    </font>
    <font>
      <b/>
      <sz val="7"/>
      <color indexed="12"/>
      <name val="Arial"/>
      <family val="2"/>
    </font>
    <font>
      <sz val="12"/>
      <color indexed="8"/>
      <name val="Arial MT"/>
    </font>
    <font>
      <i/>
      <sz val="12"/>
      <color indexed="8"/>
      <name val="Arial MT"/>
    </font>
    <font>
      <sz val="8"/>
      <color indexed="8"/>
      <name val="Wingdings"/>
      <charset val="2"/>
    </font>
    <font>
      <sz val="11"/>
      <color indexed="10"/>
      <name val="Calibri"/>
      <family val="2"/>
    </font>
    <font>
      <sz val="10"/>
      <color indexed="10"/>
      <name val="Tahoma"/>
      <family val="2"/>
    </font>
    <font>
      <u/>
      <sz val="8.4"/>
      <color indexed="12"/>
      <name val="Arial"/>
      <family val="2"/>
    </font>
    <font>
      <b/>
      <sz val="11"/>
      <color theme="1"/>
      <name val="Calibri"/>
      <family val="2"/>
      <scheme val="minor"/>
    </font>
    <font>
      <sz val="11"/>
      <name val="Calibri"/>
      <family val="2"/>
      <scheme val="minor"/>
    </font>
    <font>
      <b/>
      <sz val="11"/>
      <name val="Calibri"/>
      <family val="2"/>
      <scheme val="minor"/>
    </font>
    <font>
      <sz val="11"/>
      <color indexed="9"/>
      <name val="Calibri"/>
      <family val="2"/>
      <scheme val="minor"/>
    </font>
    <font>
      <u/>
      <sz val="11"/>
      <name val="Calibri"/>
      <family val="2"/>
      <scheme val="minor"/>
    </font>
    <font>
      <sz val="8"/>
      <color rgb="FF1F497D"/>
      <name val="Verdana"/>
      <family val="2"/>
    </font>
    <font>
      <b/>
      <sz val="8"/>
      <color rgb="FF1F497D"/>
      <name val="Verdana"/>
      <family val="2"/>
    </font>
    <font>
      <i/>
      <sz val="8"/>
      <color rgb="FF000000"/>
      <name val="Verdana"/>
      <family val="2"/>
    </font>
    <font>
      <sz val="8"/>
      <color rgb="FF000000"/>
      <name val="Verdana"/>
      <family val="2"/>
    </font>
    <font>
      <b/>
      <u/>
      <sz val="11"/>
      <name val="Calibri"/>
      <family val="2"/>
      <scheme val="minor"/>
    </font>
    <font>
      <sz val="11"/>
      <color rgb="FF0000FF"/>
      <name val="Calibri"/>
      <family val="2"/>
      <scheme val="minor"/>
    </font>
    <font>
      <b/>
      <i/>
      <sz val="9"/>
      <name val="Arial"/>
      <family val="2"/>
    </font>
    <font>
      <b/>
      <u val="singleAccounting"/>
      <sz val="10"/>
      <color indexed="18"/>
      <name val="Arial"/>
      <family val="2"/>
    </font>
    <font>
      <sz val="8"/>
      <color indexed="12"/>
      <name val="Tms Rmn"/>
    </font>
    <font>
      <b/>
      <sz val="10"/>
      <color indexed="8"/>
      <name val="Times New Roman"/>
      <family val="1"/>
    </font>
    <font>
      <sz val="10"/>
      <color indexed="12"/>
      <name val="Times New Roman"/>
      <family val="1"/>
    </font>
    <font>
      <sz val="14"/>
      <name val="–¾’©"/>
    </font>
    <font>
      <sz val="10"/>
      <name val="Palatino"/>
      <family val="1"/>
    </font>
    <font>
      <sz val="10"/>
      <color indexed="8"/>
      <name val="Times New Roman"/>
      <family val="1"/>
    </font>
    <font>
      <sz val="8"/>
      <color rgb="FF000000"/>
      <name val="Arial"/>
      <family val="2"/>
    </font>
    <font>
      <b/>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color rgb="FF000000"/>
      <name val="Times New Roman"/>
      <family val="1"/>
    </font>
    <font>
      <sz val="11"/>
      <color indexed="8"/>
      <name val="Times New Roman"/>
      <family val="1"/>
    </font>
    <font>
      <b/>
      <i/>
      <sz val="10"/>
      <color indexed="8"/>
      <name val="Arial"/>
      <family val="2"/>
    </font>
    <font>
      <b/>
      <sz val="10"/>
      <color indexed="17"/>
      <name val="Arial"/>
      <family val="2"/>
    </font>
    <font>
      <b/>
      <sz val="10"/>
      <color indexed="13"/>
      <name val="Arial"/>
      <family val="2"/>
    </font>
    <font>
      <b/>
      <u/>
      <sz val="10"/>
      <name val="Arial"/>
      <family val="2"/>
    </font>
    <font>
      <sz val="10"/>
      <color indexed="16"/>
      <name val="Arial"/>
      <family val="2"/>
    </font>
    <font>
      <sz val="10"/>
      <color indexed="39"/>
      <name val="Arial"/>
      <family val="2"/>
    </font>
    <font>
      <sz val="19"/>
      <name val="Arial"/>
      <family val="2"/>
    </font>
  </fonts>
  <fills count="98">
    <fill>
      <patternFill patternType="none"/>
    </fill>
    <fill>
      <patternFill patternType="gray125"/>
    </fill>
    <fill>
      <patternFill patternType="solid">
        <fgColor indexed="44"/>
        <bgColor indexed="64"/>
      </patternFill>
    </fill>
    <fill>
      <patternFill patternType="solid">
        <fgColor indexed="9"/>
      </patternFill>
    </fill>
    <fill>
      <patternFill patternType="solid">
        <fgColor indexed="24"/>
        <bgColor indexed="64"/>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9"/>
        <bgColor indexed="64"/>
      </patternFill>
    </fill>
    <fill>
      <patternFill patternType="solid">
        <fgColor indexed="12"/>
      </patternFill>
    </fill>
    <fill>
      <patternFill patternType="solid">
        <fgColor indexed="43"/>
        <bgColor indexed="64"/>
      </patternFill>
    </fill>
    <fill>
      <patternFill patternType="solid">
        <fgColor rgb="FF92D050"/>
        <bgColor indexed="64"/>
      </patternFill>
    </fill>
    <fill>
      <patternFill patternType="solid">
        <fgColor rgb="FFFFCC99"/>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44"/>
      </patternFill>
    </fill>
    <fill>
      <patternFill patternType="solid">
        <fgColor indexed="22"/>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3"/>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bgColor indexed="55"/>
      </patternFill>
    </fill>
    <fill>
      <patternFill patternType="solid">
        <fgColor indexed="14"/>
      </patternFill>
    </fill>
    <fill>
      <patternFill patternType="solid">
        <fgColor indexed="56"/>
        <bgColor indexed="64"/>
      </patternFill>
    </fill>
    <fill>
      <patternFill patternType="solid">
        <fgColor indexed="55"/>
      </patternFill>
    </fill>
    <fill>
      <patternFill patternType="solid">
        <fgColor indexed="13"/>
        <bgColor indexed="13"/>
      </patternFill>
    </fill>
    <fill>
      <patternFill patternType="solid">
        <fgColor indexed="14"/>
        <bgColor indexed="14"/>
      </patternFill>
    </fill>
    <fill>
      <patternFill patternType="solid">
        <fgColor indexed="10"/>
        <bgColor indexed="10"/>
      </patternFill>
    </fill>
    <fill>
      <patternFill patternType="solid">
        <fgColor indexed="22"/>
        <bgColor indexed="22"/>
      </patternFill>
    </fill>
    <fill>
      <patternFill patternType="solid">
        <fgColor indexed="43"/>
        <bgColor indexed="8"/>
      </patternFill>
    </fill>
    <fill>
      <patternFill patternType="gray0625">
        <fgColor indexed="26"/>
        <bgColor indexed="43"/>
      </patternFill>
    </fill>
    <fill>
      <patternFill patternType="mediumGray">
        <fgColor indexed="22"/>
      </patternFill>
    </fill>
    <fill>
      <patternFill patternType="solid">
        <fgColor indexed="15"/>
      </patternFill>
    </fill>
    <fill>
      <patternFill patternType="gray0625"/>
    </fill>
    <fill>
      <patternFill patternType="solid">
        <fgColor indexed="63"/>
        <bgColor indexed="64"/>
      </patternFill>
    </fill>
    <fill>
      <patternFill patternType="solid">
        <fgColor indexed="42"/>
        <bgColor indexed="64"/>
      </patternFill>
    </fill>
    <fill>
      <patternFill patternType="solid">
        <fgColor indexed="58"/>
        <bgColor indexed="64"/>
      </patternFill>
    </fill>
    <fill>
      <patternFill patternType="solid">
        <fgColor indexed="15"/>
        <bgColor indexed="15"/>
      </patternFill>
    </fill>
    <fill>
      <patternFill patternType="solid">
        <fgColor indexed="8"/>
        <bgColor indexed="64"/>
      </patternFill>
    </fill>
    <fill>
      <patternFill patternType="solid">
        <fgColor theme="7" tint="0.59999389629810485"/>
        <bgColor indexed="64"/>
      </patternFill>
    </fill>
    <fill>
      <patternFill patternType="solid">
        <fgColor rgb="FFDBE5F1"/>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DBF"/>
        <bgColor rgb="FFFFFFFF"/>
      </patternFill>
    </fill>
    <fill>
      <gradientFill degree="90">
        <stop position="0">
          <color rgb="FFDDE2E7"/>
        </stop>
        <stop position="1">
          <color rgb="FFCED3D8"/>
        </stop>
      </gradient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indexed="17"/>
      </patternFill>
    </fill>
    <fill>
      <patternFill patternType="solid">
        <fgColor indexed="8"/>
      </patternFill>
    </fill>
    <fill>
      <patternFill patternType="solid">
        <fgColor indexed="19"/>
      </patternFill>
    </fill>
    <fill>
      <patternFill patternType="solid">
        <fgColor indexed="59"/>
      </patternFill>
    </fill>
    <fill>
      <patternFill patternType="solid">
        <fgColor indexed="18"/>
      </patternFill>
    </fill>
    <fill>
      <patternFill patternType="lightUp">
        <fgColor indexed="48"/>
        <bgColor indexed="19"/>
      </patternFill>
    </fill>
    <fill>
      <patternFill patternType="solid">
        <fgColor indexed="54"/>
        <bgColor indexed="64"/>
      </patternFill>
    </fill>
    <fill>
      <patternFill patternType="solid">
        <fgColor indexed="16"/>
      </patternFill>
    </fill>
  </fills>
  <borders count="79">
    <border>
      <left/>
      <right/>
      <top/>
      <bottom/>
      <diagonal/>
    </border>
    <border>
      <left style="double">
        <color indexed="64"/>
      </left>
      <right/>
      <top/>
      <bottom style="hair">
        <color indexed="64"/>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double">
        <color indexed="64"/>
      </bottom>
      <diagonal/>
    </border>
    <border>
      <left style="thin">
        <color indexed="8"/>
      </left>
      <right style="thin">
        <color indexed="8"/>
      </right>
      <top style="double">
        <color indexed="8"/>
      </top>
      <bottom style="thin">
        <color indexed="8"/>
      </bottom>
      <diagonal/>
    </border>
    <border>
      <left/>
      <right/>
      <top/>
      <bottom style="thin">
        <color indexed="64"/>
      </bottom>
      <diagonal/>
    </border>
    <border>
      <left/>
      <right/>
      <top/>
      <bottom style="double">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tted">
        <color indexed="23"/>
      </left>
      <right style="dotted">
        <color indexed="23"/>
      </right>
      <top style="dotted">
        <color indexed="23"/>
      </top>
      <bottom style="dotted">
        <color indexed="23"/>
      </bottom>
      <diagonal/>
    </border>
    <border>
      <left style="medium">
        <color indexed="8"/>
      </left>
      <right style="medium">
        <color indexed="8"/>
      </right>
      <top style="medium">
        <color indexed="8"/>
      </top>
      <bottom style="medium">
        <color indexed="8"/>
      </bottom>
      <diagonal/>
    </border>
    <border>
      <left/>
      <right/>
      <top style="thick">
        <color indexed="64"/>
      </top>
      <bottom style="thick">
        <color indexed="64"/>
      </bottom>
      <diagonal/>
    </border>
    <border>
      <left/>
      <right/>
      <top/>
      <bottom style="medium">
        <color indexed="64"/>
      </bottom>
      <diagonal/>
    </border>
    <border>
      <left/>
      <right/>
      <top/>
      <bottom style="thin">
        <color indexed="4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8"/>
      </top>
      <bottom/>
      <diagonal/>
    </border>
    <border>
      <left style="thin">
        <color indexed="64"/>
      </left>
      <right style="thin">
        <color indexed="64"/>
      </right>
      <top/>
      <bottom style="thin">
        <color indexed="64"/>
      </bottom>
      <diagonal/>
    </border>
    <border>
      <left style="dotted">
        <color indexed="10"/>
      </left>
      <right style="dotted">
        <color indexed="10"/>
      </right>
      <top style="dotted">
        <color indexed="10"/>
      </top>
      <bottom style="dotted">
        <color indexed="10"/>
      </bottom>
      <diagonal/>
    </border>
    <border>
      <left/>
      <right/>
      <top/>
      <bottom style="thick">
        <color indexed="49"/>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thick">
        <color indexed="23"/>
      </bottom>
      <diagonal/>
    </border>
    <border>
      <left/>
      <right/>
      <top/>
      <bottom style="medium">
        <color indexed="49"/>
      </bottom>
      <diagonal/>
    </border>
    <border>
      <left/>
      <right/>
      <top/>
      <bottom style="medium">
        <color indexed="30"/>
      </bottom>
      <diagonal/>
    </border>
    <border>
      <left/>
      <right/>
      <top/>
      <bottom style="medium">
        <color indexed="27"/>
      </bottom>
      <diagonal/>
    </border>
    <border>
      <left style="hair">
        <color indexed="10"/>
      </left>
      <right style="hair">
        <color indexed="10"/>
      </right>
      <top style="hair">
        <color indexed="10"/>
      </top>
      <bottom style="hair">
        <color indexed="10"/>
      </bottom>
      <diagonal/>
    </border>
    <border>
      <left style="thin">
        <color auto="1"/>
      </left>
      <right style="thin">
        <color auto="1"/>
      </right>
      <top style="thin">
        <color auto="1"/>
      </top>
      <bottom style="thin">
        <color auto="1"/>
      </bottom>
      <diagonal/>
    </border>
    <border>
      <left style="thin">
        <color indexed="32"/>
      </left>
      <right style="thin">
        <color indexed="32"/>
      </right>
      <top style="thin">
        <color indexed="32"/>
      </top>
      <bottom style="thin">
        <color indexed="32"/>
      </bottom>
      <diagonal/>
    </border>
    <border>
      <left style="dotted">
        <color indexed="50"/>
      </left>
      <right/>
      <top style="dotted">
        <color indexed="50"/>
      </top>
      <bottom/>
      <diagonal/>
    </border>
    <border>
      <left/>
      <right/>
      <top style="medium">
        <color indexed="8"/>
      </top>
      <bottom/>
      <diagonal/>
    </border>
    <border>
      <left/>
      <right/>
      <top/>
      <bottom style="double">
        <color indexed="52"/>
      </bottom>
      <diagonal/>
    </border>
    <border>
      <left/>
      <right/>
      <top/>
      <bottom style="double">
        <color indexed="10"/>
      </bottom>
      <diagonal/>
    </border>
    <border>
      <left style="thin">
        <color indexed="56"/>
      </left>
      <right style="thin">
        <color indexed="56"/>
      </right>
      <top style="thin">
        <color indexed="56"/>
      </top>
      <bottom style="thin">
        <color indexed="56"/>
      </bottom>
      <diagonal/>
    </border>
    <border>
      <left style="dotted">
        <color indexed="16"/>
      </left>
      <right style="dotted">
        <color indexed="16"/>
      </right>
      <top style="dotted">
        <color indexed="16"/>
      </top>
      <bottom style="dotted">
        <color indexed="16"/>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style="medium">
        <color indexed="64"/>
      </top>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56"/>
      </top>
      <bottom style="double">
        <color indexed="56"/>
      </bottom>
      <diagonal/>
    </border>
    <border>
      <left/>
      <right style="medium">
        <color indexed="9"/>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000000"/>
      </left>
      <right style="thin">
        <color rgb="FF000000"/>
      </right>
      <top style="thin">
        <color rgb="FF000000"/>
      </top>
      <bottom style="thin">
        <color rgb="FF000000"/>
      </bottom>
      <diagonal/>
    </border>
    <border>
      <left/>
      <right/>
      <top style="double">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22"/>
      </bottom>
      <diagonal/>
    </border>
    <border>
      <left/>
      <right/>
      <top/>
      <bottom style="hair">
        <color indexed="64"/>
      </bottom>
      <diagonal/>
    </border>
    <border>
      <left/>
      <right/>
      <top/>
      <bottom style="thin">
        <color indexed="8"/>
      </bottom>
      <diagonal/>
    </border>
    <border>
      <left style="hair">
        <color rgb="FFC0C0C0"/>
      </left>
      <right style="hair">
        <color rgb="FFC0C0C0"/>
      </right>
      <top style="hair">
        <color rgb="FFC0C0C0"/>
      </top>
      <bottom style="hair">
        <color rgb="FFC0C0C0"/>
      </bottom>
      <diagonal/>
    </border>
    <border>
      <left style="hair">
        <color rgb="FF808080"/>
      </left>
      <right style="hair">
        <color rgb="FF808080"/>
      </right>
      <top style="hair">
        <color rgb="FF808080"/>
      </top>
      <bottom style="hair">
        <color rgb="FF808080"/>
      </bottom>
      <diagonal/>
    </border>
    <border>
      <left style="hair">
        <color rgb="FFC0C0C0"/>
      </left>
      <right style="hair">
        <color rgb="FFC0C0C0"/>
      </right>
      <top style="thin">
        <color rgb="FF808080"/>
      </top>
      <bottom style="thin">
        <color rgb="FF808080"/>
      </bottom>
      <diagonal/>
    </border>
    <border>
      <left/>
      <right/>
      <top/>
      <bottom style="dotted">
        <color indexed="64"/>
      </bottom>
      <diagonal/>
    </border>
    <border>
      <left style="thin">
        <color indexed="58"/>
      </left>
      <right style="thin">
        <color indexed="58"/>
      </right>
      <top style="thin">
        <color indexed="58"/>
      </top>
      <bottom style="thin">
        <color indexed="58"/>
      </bottom>
      <diagonal/>
    </border>
    <border>
      <left style="thin">
        <color indexed="48"/>
      </left>
      <right style="thin">
        <color indexed="48"/>
      </right>
      <top style="thin">
        <color indexed="48"/>
      </top>
      <bottom style="thin">
        <color indexed="48"/>
      </bottom>
      <diagonal/>
    </border>
  </borders>
  <cellStyleXfs count="48573">
    <xf numFmtId="0" fontId="0" fillId="0" borderId="0"/>
    <xf numFmtId="0" fontId="37" fillId="0" borderId="0"/>
    <xf numFmtId="0" fontId="17" fillId="2" borderId="1">
      <alignment horizontal="center" vertical="center"/>
    </xf>
    <xf numFmtId="3" fontId="18" fillId="3" borderId="0" applyBorder="0">
      <alignment horizontal="right"/>
      <protection locked="0"/>
    </xf>
    <xf numFmtId="0" fontId="12" fillId="0" borderId="0" applyNumberFormat="0" applyFill="0" applyBorder="0" applyAlignment="0" applyProtection="0"/>
    <xf numFmtId="43" fontId="7" fillId="0" borderId="0" applyFont="0" applyFill="0" applyBorder="0" applyAlignment="0" applyProtection="0"/>
    <xf numFmtId="0" fontId="19" fillId="0" borderId="0">
      <alignment horizontal="left" vertical="center" indent="1"/>
    </xf>
    <xf numFmtId="44" fontId="7" fillId="0" borderId="0" applyFont="0" applyFill="0" applyBorder="0" applyAlignment="0" applyProtection="0"/>
    <xf numFmtId="8" fontId="20" fillId="0" borderId="2">
      <protection locked="0"/>
    </xf>
    <xf numFmtId="0" fontId="12" fillId="0" borderId="0"/>
    <xf numFmtId="0" fontId="12" fillId="0" borderId="0"/>
    <xf numFmtId="0" fontId="12" fillId="0" borderId="3"/>
    <xf numFmtId="6" fontId="21" fillId="0" borderId="0">
      <protection locked="0"/>
    </xf>
    <xf numFmtId="0" fontId="22" fillId="0" borderId="0" applyNumberFormat="0">
      <protection locked="0"/>
    </xf>
    <xf numFmtId="167" fontId="8" fillId="4" borderId="0" applyFill="0" applyBorder="0" applyProtection="0"/>
    <xf numFmtId="0" fontId="7" fillId="0" borderId="0">
      <protection locked="0"/>
    </xf>
    <xf numFmtId="38" fontId="22" fillId="5" borderId="0" applyNumberFormat="0" applyBorder="0" applyAlignment="0" applyProtection="0"/>
    <xf numFmtId="0" fontId="23" fillId="0" borderId="0" applyNumberFormat="0" applyFill="0" applyBorder="0" applyAlignment="0" applyProtection="0"/>
    <xf numFmtId="0" fontId="24" fillId="0" borderId="4" applyNumberFormat="0" applyAlignment="0" applyProtection="0">
      <alignment horizontal="left" vertical="center"/>
    </xf>
    <xf numFmtId="0" fontId="24" fillId="0" borderId="5">
      <alignment horizontal="left" vertical="center"/>
    </xf>
    <xf numFmtId="0" fontId="25" fillId="0" borderId="0">
      <alignment horizontal="center"/>
    </xf>
    <xf numFmtId="0" fontId="7" fillId="0" borderId="0">
      <protection locked="0"/>
    </xf>
    <xf numFmtId="0" fontId="7" fillId="0" borderId="0">
      <protection locked="0"/>
    </xf>
    <xf numFmtId="0" fontId="26" fillId="0" borderId="6" applyNumberFormat="0" applyFill="0" applyAlignment="0" applyProtection="0"/>
    <xf numFmtId="10" fontId="22" fillId="6" borderId="7" applyNumberFormat="0" applyBorder="0" applyAlignment="0" applyProtection="0"/>
    <xf numFmtId="0" fontId="13" fillId="7" borderId="3"/>
    <xf numFmtId="0" fontId="27" fillId="0" borderId="0" applyNumberFormat="0">
      <alignment horizontal="left"/>
    </xf>
    <xf numFmtId="37" fontId="28" fillId="0" borderId="0"/>
    <xf numFmtId="3" fontId="22" fillId="5" borderId="0" applyNumberForma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29" fillId="0" borderId="0"/>
    <xf numFmtId="4" fontId="14" fillId="8" borderId="0">
      <alignment horizontal="right"/>
    </xf>
    <xf numFmtId="0" fontId="30" fillId="8" borderId="0">
      <alignment horizontal="right"/>
    </xf>
    <xf numFmtId="0" fontId="31" fillId="8" borderId="8"/>
    <xf numFmtId="0" fontId="31" fillId="0" borderId="0" applyBorder="0">
      <alignment horizontal="centerContinuous"/>
    </xf>
    <xf numFmtId="0" fontId="32" fillId="0" borderId="0" applyBorder="0">
      <alignment horizontal="centerContinuous"/>
    </xf>
    <xf numFmtId="9" fontId="7" fillId="0" borderId="0" applyFont="0" applyFill="0" applyBorder="0" applyAlignment="0" applyProtection="0"/>
    <xf numFmtId="10" fontId="7" fillId="0" borderId="0" applyFont="0" applyFill="0" applyBorder="0" applyAlignment="0" applyProtection="0"/>
    <xf numFmtId="0" fontId="11" fillId="0" borderId="0" applyNumberFormat="0" applyFont="0" applyFill="0" applyBorder="0" applyAlignment="0" applyProtection="0">
      <alignment horizontal="left"/>
    </xf>
    <xf numFmtId="0" fontId="12" fillId="0" borderId="0"/>
    <xf numFmtId="0" fontId="12" fillId="0" borderId="0"/>
    <xf numFmtId="0" fontId="33" fillId="0" borderId="0" applyNumberFormat="0">
      <alignment horizontal="left"/>
    </xf>
    <xf numFmtId="0" fontId="12" fillId="0" borderId="3"/>
    <xf numFmtId="0" fontId="12" fillId="0" borderId="3"/>
    <xf numFmtId="0" fontId="15" fillId="9" borderId="0"/>
    <xf numFmtId="0" fontId="15" fillId="9" borderId="0"/>
    <xf numFmtId="168" fontId="34" fillId="0" borderId="0">
      <alignment horizontal="center"/>
    </xf>
    <xf numFmtId="0" fontId="7" fillId="0" borderId="9">
      <protection locked="0"/>
    </xf>
    <xf numFmtId="0" fontId="13" fillId="0" borderId="10"/>
    <xf numFmtId="0" fontId="13" fillId="0" borderId="10"/>
    <xf numFmtId="0" fontId="13" fillId="0" borderId="3"/>
    <xf numFmtId="0" fontId="13" fillId="0" borderId="3"/>
    <xf numFmtId="37" fontId="22" fillId="10" borderId="0" applyNumberFormat="0" applyBorder="0" applyAlignment="0" applyProtection="0"/>
    <xf numFmtId="37" fontId="16" fillId="0" borderId="0"/>
    <xf numFmtId="3" fontId="35" fillId="0" borderId="6" applyProtection="0"/>
    <xf numFmtId="0" fontId="36" fillId="0" borderId="0"/>
    <xf numFmtId="0" fontId="9" fillId="0" borderId="0"/>
    <xf numFmtId="43" fontId="9" fillId="0" borderId="0" applyFont="0" applyFill="0" applyBorder="0" applyAlignment="0" applyProtection="0"/>
    <xf numFmtId="37" fontId="38" fillId="0" borderId="0" applyProtection="0"/>
    <xf numFmtId="44"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1" fontId="7" fillId="0" borderId="0" applyFont="0" applyFill="0" applyBorder="0" applyAlignment="0" applyProtection="0"/>
    <xf numFmtId="43" fontId="39"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44" fontId="39" fillId="0" borderId="0" applyFont="0" applyFill="0" applyBorder="0" applyAlignment="0" applyProtection="0"/>
    <xf numFmtId="0" fontId="7" fillId="0" borderId="0"/>
    <xf numFmtId="0" fontId="7" fillId="0" borderId="0"/>
    <xf numFmtId="0" fontId="7" fillId="0" borderId="0"/>
    <xf numFmtId="37" fontId="38" fillId="0" borderId="0" applyProtection="0"/>
    <xf numFmtId="0" fontId="6" fillId="0" borderId="0"/>
    <xf numFmtId="0" fontId="6" fillId="0" borderId="0"/>
    <xf numFmtId="0" fontId="6" fillId="0" borderId="0"/>
    <xf numFmtId="0" fontId="6" fillId="0" borderId="0"/>
    <xf numFmtId="9" fontId="39" fillId="0" borderId="0" applyFont="0" applyFill="0" applyBorder="0" applyAlignment="0" applyProtection="0"/>
    <xf numFmtId="9" fontId="39" fillId="0" borderId="0" applyFont="0" applyFill="0" applyBorder="0" applyAlignment="0" applyProtection="0"/>
    <xf numFmtId="37" fontId="12"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6"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6"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6" fontId="49" fillId="0" borderId="0" applyFont="0" applyFill="0" applyBorder="0" applyAlignment="0" applyProtection="0"/>
    <xf numFmtId="38" fontId="49"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50" fillId="0" borderId="0"/>
    <xf numFmtId="0" fontId="50" fillId="0" borderId="0"/>
    <xf numFmtId="0" fontId="50" fillId="0" borderId="0"/>
    <xf numFmtId="0" fontId="51" fillId="0" borderId="0"/>
    <xf numFmtId="180" fontId="7" fillId="0" borderId="0" applyFont="0" applyFill="0" applyBorder="0" applyAlignment="0" applyProtection="0"/>
    <xf numFmtId="180" fontId="7" fillId="0" borderId="0" applyFont="0" applyFill="0" applyBorder="0" applyAlignment="0" applyProtection="0"/>
    <xf numFmtId="0" fontId="52" fillId="0" borderId="0"/>
    <xf numFmtId="0" fontId="53" fillId="0" borderId="0"/>
    <xf numFmtId="180"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53" fillId="0" borderId="0"/>
    <xf numFmtId="181" fontId="7" fillId="0" borderId="0" applyFont="0" applyFill="0" applyBorder="0" applyAlignment="0" applyProtection="0"/>
    <xf numFmtId="181"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0" fontId="53" fillId="0" borderId="0"/>
    <xf numFmtId="0" fontId="53" fillId="0" borderId="0"/>
    <xf numFmtId="181" fontId="7" fillId="0" borderId="0" applyFont="0" applyFill="0" applyBorder="0" applyAlignment="0" applyProtection="0"/>
    <xf numFmtId="181"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51" fillId="0" borderId="0"/>
    <xf numFmtId="0" fontId="51" fillId="0" borderId="0"/>
    <xf numFmtId="0" fontId="52" fillId="0" borderId="0"/>
    <xf numFmtId="0" fontId="51" fillId="0" borderId="0"/>
    <xf numFmtId="0" fontId="52" fillId="0" borderId="0"/>
    <xf numFmtId="0" fontId="52" fillId="0" borderId="0"/>
    <xf numFmtId="0" fontId="52" fillId="0" borderId="0"/>
    <xf numFmtId="0" fontId="50" fillId="0" borderId="0"/>
    <xf numFmtId="0" fontId="53" fillId="0" borderId="0"/>
    <xf numFmtId="0" fontId="50" fillId="0" borderId="0"/>
    <xf numFmtId="181" fontId="7" fillId="0" borderId="0" applyFont="0" applyFill="0" applyBorder="0" applyAlignment="0" applyProtection="0"/>
    <xf numFmtId="181" fontId="7" fillId="0" borderId="0" applyFont="0" applyFill="0" applyBorder="0" applyAlignment="0" applyProtection="0"/>
    <xf numFmtId="0" fontId="50" fillId="0" borderId="0"/>
    <xf numFmtId="181" fontId="7" fillId="0" borderId="0" applyFont="0" applyFill="0" applyBorder="0" applyAlignment="0" applyProtection="0"/>
    <xf numFmtId="181"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0" fontId="50" fillId="0" borderId="0"/>
    <xf numFmtId="180"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50" fillId="0" borderId="0"/>
    <xf numFmtId="0" fontId="50" fillId="0" borderId="0"/>
    <xf numFmtId="180" fontId="7" fillId="0" borderId="0" applyFont="0" applyFill="0" applyBorder="0" applyAlignment="0" applyProtection="0"/>
    <xf numFmtId="180" fontId="7" fillId="0" borderId="0" applyFont="0" applyFill="0" applyBorder="0" applyAlignment="0" applyProtection="0"/>
    <xf numFmtId="0" fontId="52" fillId="0" borderId="0"/>
    <xf numFmtId="181" fontId="7" fillId="0" borderId="0" applyFont="0" applyFill="0" applyBorder="0" applyAlignment="0" applyProtection="0"/>
    <xf numFmtId="181"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51" fillId="0" borderId="0"/>
    <xf numFmtId="180" fontId="7" fillId="0" borderId="0" applyFont="0" applyFill="0" applyBorder="0" applyAlignment="0" applyProtection="0"/>
    <xf numFmtId="180" fontId="7" fillId="0" borderId="0" applyFont="0" applyFill="0" applyBorder="0" applyAlignment="0" applyProtection="0"/>
    <xf numFmtId="0" fontId="52" fillId="0" borderId="0"/>
    <xf numFmtId="181" fontId="7" fillId="0" borderId="0" applyFont="0" applyFill="0" applyBorder="0" applyAlignment="0" applyProtection="0"/>
    <xf numFmtId="181"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0" fontId="52" fillId="0" borderId="0"/>
    <xf numFmtId="181" fontId="7" fillId="0" borderId="0" applyFont="0" applyFill="0" applyBorder="0" applyAlignment="0" applyProtection="0"/>
    <xf numFmtId="181" fontId="7" fillId="0" borderId="0" applyFont="0" applyFill="0" applyBorder="0" applyAlignment="0" applyProtection="0"/>
    <xf numFmtId="0" fontId="50" fillId="0" borderId="0"/>
    <xf numFmtId="0" fontId="50" fillId="0" borderId="0"/>
    <xf numFmtId="0" fontId="50" fillId="0" borderId="0"/>
    <xf numFmtId="180" fontId="7" fillId="0" borderId="0" applyFont="0" applyFill="0" applyBorder="0" applyAlignment="0" applyProtection="0"/>
    <xf numFmtId="180" fontId="7" fillId="0" borderId="0" applyFont="0" applyFill="0" applyBorder="0" applyAlignment="0" applyProtection="0"/>
    <xf numFmtId="0" fontId="52" fillId="0" borderId="0"/>
    <xf numFmtId="180" fontId="7" fillId="0" borderId="0" applyFont="0" applyFill="0" applyBorder="0" applyAlignment="0" applyProtection="0"/>
    <xf numFmtId="180" fontId="7" fillId="0" borderId="0" applyFont="0" applyFill="0" applyBorder="0" applyAlignment="0" applyProtection="0"/>
    <xf numFmtId="0" fontId="52" fillId="0" borderId="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52" fillId="0" borderId="0"/>
    <xf numFmtId="0" fontId="52" fillId="0" borderId="0"/>
    <xf numFmtId="0" fontId="52" fillId="0" borderId="0"/>
    <xf numFmtId="180"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0" fontId="51" fillId="0" borderId="0"/>
    <xf numFmtId="0" fontId="11" fillId="0" borderId="0"/>
    <xf numFmtId="0" fontId="51" fillId="0" borderId="0"/>
    <xf numFmtId="0" fontId="7" fillId="0" borderId="0"/>
    <xf numFmtId="0" fontId="7" fillId="0" borderId="0"/>
    <xf numFmtId="174" fontId="7" fillId="0" borderId="0" applyFont="0" applyFill="0" applyBorder="0" applyAlignment="0" applyProtection="0"/>
    <xf numFmtId="174" fontId="7" fillId="0" borderId="0" applyFont="0" applyFill="0" applyBorder="0" applyAlignment="0" applyProtection="0"/>
    <xf numFmtId="0" fontId="7" fillId="0" borderId="0"/>
    <xf numFmtId="0" fontId="7" fillId="0" borderId="0"/>
    <xf numFmtId="174" fontId="7" fillId="0" borderId="0" applyFont="0" applyFill="0" applyBorder="0" applyAlignment="0" applyProtection="0"/>
    <xf numFmtId="174" fontId="7" fillId="0" borderId="0" applyFont="0" applyFill="0" applyBorder="0" applyAlignment="0" applyProtection="0"/>
    <xf numFmtId="0" fontId="7" fillId="0" borderId="0"/>
    <xf numFmtId="0" fontId="7" fillId="0" borderId="0"/>
    <xf numFmtId="0" fontId="7" fillId="0" borderId="0"/>
    <xf numFmtId="0" fontId="7" fillId="0" borderId="0"/>
    <xf numFmtId="174" fontId="7" fillId="0" borderId="0" applyFont="0" applyFill="0" applyBorder="0" applyAlignment="0" applyProtection="0"/>
    <xf numFmtId="174" fontId="7" fillId="0" borderId="0" applyFont="0" applyFill="0" applyBorder="0" applyAlignment="0" applyProtection="0"/>
    <xf numFmtId="0" fontId="50" fillId="0" borderId="0"/>
    <xf numFmtId="181" fontId="7" fillId="0" borderId="0" applyFont="0" applyFill="0" applyBorder="0" applyAlignment="0" applyProtection="0"/>
    <xf numFmtId="181"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0" fontId="50" fillId="0" borderId="0"/>
    <xf numFmtId="0" fontId="50" fillId="0" borderId="0"/>
    <xf numFmtId="180"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0" fontId="51" fillId="0" borderId="0"/>
    <xf numFmtId="181" fontId="7" fillId="0" borderId="0" applyFont="0" applyFill="0" applyBorder="0" applyAlignment="0" applyProtection="0"/>
    <xf numFmtId="181" fontId="7" fillId="0" borderId="0" applyFont="0" applyFill="0" applyBorder="0" applyAlignment="0" applyProtection="0"/>
    <xf numFmtId="8" fontId="49" fillId="0" borderId="0" applyFont="0" applyFill="0" applyBorder="0" applyAlignment="0" applyProtection="0"/>
    <xf numFmtId="0" fontId="50" fillId="0" borderId="0"/>
    <xf numFmtId="40" fontId="49" fillId="0" borderId="0" applyFont="0" applyFill="0" applyBorder="0" applyAlignment="0" applyProtection="0"/>
    <xf numFmtId="0" fontId="50" fillId="0" borderId="0"/>
    <xf numFmtId="40" fontId="49" fillId="0" borderId="0" applyFont="0" applyFill="0" applyBorder="0" applyAlignment="0" applyProtection="0"/>
    <xf numFmtId="8" fontId="49" fillId="0" borderId="0" applyFont="0" applyFill="0" applyBorder="0" applyAlignment="0" applyProtection="0"/>
    <xf numFmtId="8" fontId="49" fillId="0" borderId="0" applyFont="0" applyFill="0" applyBorder="0" applyAlignment="0" applyProtection="0"/>
    <xf numFmtId="8" fontId="49" fillId="0" borderId="0" applyFont="0" applyFill="0" applyBorder="0" applyAlignment="0" applyProtection="0"/>
    <xf numFmtId="0" fontId="50" fillId="0" borderId="0"/>
    <xf numFmtId="40" fontId="49" fillId="0" borderId="0" applyFont="0" applyFill="0" applyBorder="0" applyAlignment="0" applyProtection="0"/>
    <xf numFmtId="0" fontId="50" fillId="0" borderId="0"/>
    <xf numFmtId="0" fontId="50" fillId="0" borderId="0"/>
    <xf numFmtId="8" fontId="49" fillId="0" borderId="0" applyFont="0" applyFill="0" applyBorder="0" applyAlignment="0" applyProtection="0"/>
    <xf numFmtId="0" fontId="51" fillId="0" borderId="0"/>
    <xf numFmtId="184" fontId="7" fillId="0" borderId="0" applyFont="0" applyFill="0" applyBorder="0" applyAlignment="0" applyProtection="0"/>
    <xf numFmtId="184" fontId="7" fillId="0" borderId="0" applyFont="0" applyFill="0" applyBorder="0" applyAlignment="0" applyProtection="0"/>
    <xf numFmtId="0" fontId="51" fillId="0" borderId="0"/>
    <xf numFmtId="184" fontId="7" fillId="0" borderId="0" applyFont="0" applyFill="0" applyBorder="0" applyAlignment="0" applyProtection="0"/>
    <xf numFmtId="184" fontId="7" fillId="0" borderId="0" applyFont="0" applyFill="0" applyBorder="0" applyAlignment="0" applyProtection="0"/>
    <xf numFmtId="0" fontId="51" fillId="0" borderId="0"/>
    <xf numFmtId="0" fontId="51" fillId="0" borderId="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0" fontId="51" fillId="0" borderId="0"/>
    <xf numFmtId="184" fontId="7" fillId="0" borderId="0" applyFont="0" applyFill="0" applyBorder="0" applyAlignment="0" applyProtection="0"/>
    <xf numFmtId="184" fontId="7" fillId="0" borderId="0" applyFont="0" applyFill="0" applyBorder="0" applyAlignment="0" applyProtection="0"/>
    <xf numFmtId="0" fontId="53" fillId="0" borderId="0"/>
    <xf numFmtId="0" fontId="51" fillId="0" borderId="0"/>
    <xf numFmtId="0" fontId="49" fillId="0" borderId="0"/>
    <xf numFmtId="0" fontId="54" fillId="0" borderId="0"/>
    <xf numFmtId="0" fontId="55" fillId="0" borderId="0"/>
    <xf numFmtId="0" fontId="7" fillId="0" borderId="0"/>
    <xf numFmtId="0" fontId="7" fillId="0" borderId="0"/>
    <xf numFmtId="0" fontId="52" fillId="0" borderId="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52" fillId="0" borderId="0"/>
    <xf numFmtId="0" fontId="52" fillId="0" borderId="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52" fillId="0" borderId="0"/>
    <xf numFmtId="178" fontId="7" fillId="0" borderId="0" applyFont="0" applyFill="0" applyBorder="0" applyAlignment="0" applyProtection="0"/>
    <xf numFmtId="178" fontId="7" fillId="0" borderId="0" applyFont="0" applyFill="0" applyBorder="0" applyAlignment="0" applyProtection="0"/>
    <xf numFmtId="0" fontId="52" fillId="0" borderId="0"/>
    <xf numFmtId="176" fontId="7" fillId="0" borderId="0" applyFont="0" applyFill="0" applyBorder="0" applyAlignment="0" applyProtection="0"/>
    <xf numFmtId="17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52"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52" fillId="0" borderId="0"/>
    <xf numFmtId="0" fontId="52" fillId="0" borderId="0"/>
    <xf numFmtId="176" fontId="7" fillId="0" borderId="0" applyFont="0" applyFill="0" applyBorder="0" applyAlignment="0" applyProtection="0"/>
    <xf numFmtId="176" fontId="7" fillId="0" borderId="0" applyFont="0" applyFill="0" applyBorder="0" applyAlignment="0" applyProtection="0"/>
    <xf numFmtId="0" fontId="52"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181" fontId="7" fillId="0" borderId="0" applyFont="0" applyFill="0" applyBorder="0" applyAlignment="0" applyProtection="0"/>
    <xf numFmtId="181" fontId="7" fillId="0" borderId="0" applyFont="0" applyFill="0" applyBorder="0" applyAlignment="0" applyProtection="0"/>
    <xf numFmtId="0" fontId="50" fillId="0" borderId="0"/>
    <xf numFmtId="180" fontId="7" fillId="0" borderId="0" applyFont="0" applyFill="0" applyBorder="0" applyAlignment="0" applyProtection="0"/>
    <xf numFmtId="180" fontId="7" fillId="0" borderId="0" applyFont="0" applyFill="0" applyBorder="0" applyAlignment="0" applyProtection="0"/>
    <xf numFmtId="0" fontId="50" fillId="0" borderId="0"/>
    <xf numFmtId="0" fontId="50" fillId="0" borderId="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0" fontId="50" fillId="0" borderId="0"/>
    <xf numFmtId="0" fontId="51" fillId="0" borderId="0"/>
    <xf numFmtId="0" fontId="11" fillId="0" borderId="0"/>
    <xf numFmtId="183" fontId="7" fillId="0" borderId="0" applyFont="0" applyFill="0" applyBorder="0" applyAlignment="0" applyProtection="0"/>
    <xf numFmtId="183" fontId="7" fillId="0" borderId="0" applyFont="0" applyFill="0" applyBorder="0" applyAlignment="0" applyProtection="0"/>
    <xf numFmtId="0" fontId="11" fillId="0" borderId="0"/>
    <xf numFmtId="183" fontId="7" fillId="0" borderId="0" applyFont="0" applyFill="0" applyBorder="0" applyAlignment="0" applyProtection="0"/>
    <xf numFmtId="183" fontId="7" fillId="0" borderId="0" applyFont="0" applyFill="0" applyBorder="0" applyAlignment="0" applyProtection="0"/>
    <xf numFmtId="0" fontId="11" fillId="0" borderId="0"/>
    <xf numFmtId="0" fontId="11" fillId="0" borderId="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0" fontId="11" fillId="0" borderId="0"/>
    <xf numFmtId="0" fontId="11" fillId="0" borderId="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0" fontId="11" fillId="0" borderId="0"/>
    <xf numFmtId="178" fontId="7" fillId="0" borderId="0" applyFont="0" applyFill="0" applyBorder="0" applyAlignment="0" applyProtection="0"/>
    <xf numFmtId="178" fontId="7" fillId="0" borderId="0" applyFont="0" applyFill="0" applyBorder="0" applyAlignment="0" applyProtection="0"/>
    <xf numFmtId="0" fontId="7" fillId="0" borderId="0"/>
    <xf numFmtId="0" fontId="7" fillId="0" borderId="0"/>
    <xf numFmtId="0" fontId="54" fillId="0" borderId="0"/>
    <xf numFmtId="0" fontId="52" fillId="0" borderId="0"/>
    <xf numFmtId="0" fontId="51" fillId="0" borderId="0"/>
    <xf numFmtId="185" fontId="7" fillId="0" borderId="0" applyFont="0" applyFill="0" applyBorder="0" applyAlignment="0" applyProtection="0"/>
    <xf numFmtId="185" fontId="7" fillId="0" borderId="0" applyFont="0" applyFill="0" applyBorder="0" applyAlignment="0" applyProtection="0"/>
    <xf numFmtId="0" fontId="51" fillId="0" borderId="0"/>
    <xf numFmtId="185"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185" fontId="7" fillId="0" borderId="0" applyFont="0" applyFill="0" applyBorder="0" applyAlignment="0" applyProtection="0"/>
    <xf numFmtId="0" fontId="51" fillId="0" borderId="0"/>
    <xf numFmtId="0" fontId="51" fillId="0" borderId="0"/>
    <xf numFmtId="0" fontId="51" fillId="0" borderId="0"/>
    <xf numFmtId="186" fontId="7" fillId="0" borderId="0">
      <alignment horizontal="left" wrapText="1"/>
    </xf>
    <xf numFmtId="186" fontId="7" fillId="0" borderId="0">
      <alignment horizontal="left" wrapText="1"/>
    </xf>
    <xf numFmtId="38" fontId="11" fillId="0" borderId="0" applyFont="0" applyFill="0" applyBorder="0" applyAlignment="0" applyProtection="0"/>
    <xf numFmtId="0" fontId="7" fillId="0" borderId="11">
      <alignment horizontal="center" wrapText="1"/>
    </xf>
    <xf numFmtId="38" fontId="11" fillId="0" borderId="0" applyFont="0" applyFill="0" applyBorder="0" applyAlignment="0" applyProtection="0"/>
    <xf numFmtId="43" fontId="26" fillId="0" borderId="0"/>
    <xf numFmtId="0" fontId="26" fillId="0" borderId="0"/>
    <xf numFmtId="38" fontId="11" fillId="0" borderId="0" applyFont="0" applyFill="0" applyBorder="0" applyAlignment="0" applyProtection="0"/>
    <xf numFmtId="43" fontId="7" fillId="0" borderId="9"/>
    <xf numFmtId="43" fontId="7" fillId="0" borderId="0"/>
    <xf numFmtId="0" fontId="7" fillId="0" borderId="0">
      <alignment horizontal="left" wrapText="1"/>
    </xf>
    <xf numFmtId="0" fontId="7" fillId="0" borderId="0">
      <alignment horizontal="left" wrapText="1"/>
    </xf>
    <xf numFmtId="186" fontId="7" fillId="0" borderId="0">
      <alignment horizontal="left" wrapText="1"/>
    </xf>
    <xf numFmtId="186" fontId="7" fillId="0" borderId="0">
      <alignment horizontal="left" wrapText="1"/>
    </xf>
    <xf numFmtId="186" fontId="7" fillId="0" borderId="0">
      <alignment horizontal="left" wrapText="1"/>
    </xf>
    <xf numFmtId="186" fontId="7" fillId="0" borderId="0">
      <alignment horizontal="left" wrapText="1"/>
    </xf>
    <xf numFmtId="38" fontId="11" fillId="0" borderId="0" applyFont="0" applyFill="0" applyBorder="0" applyAlignment="0" applyProtection="0"/>
    <xf numFmtId="38" fontId="11" fillId="0" borderId="0" applyFont="0" applyFill="0" applyBorder="0" applyAlignment="0" applyProtection="0"/>
    <xf numFmtId="0" fontId="7" fillId="0" borderId="0"/>
    <xf numFmtId="38" fontId="11" fillId="0" borderId="0" applyFont="0" applyFill="0" applyBorder="0" applyAlignment="0" applyProtection="0"/>
    <xf numFmtId="0" fontId="24"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57" fillId="0" borderId="0"/>
    <xf numFmtId="172" fontId="57" fillId="0" borderId="0"/>
    <xf numFmtId="39" fontId="57" fillId="0" borderId="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14" fillId="28" borderId="0" applyNumberFormat="0" applyBorder="0" applyAlignment="0" applyProtection="0"/>
    <xf numFmtId="0" fontId="58" fillId="27" borderId="0" applyNumberFormat="0" applyBorder="0" applyAlignment="0" applyProtection="0"/>
    <xf numFmtId="0" fontId="58" fillId="29" borderId="0" applyNumberFormat="0" applyBorder="0" applyAlignment="0" applyProtection="0"/>
    <xf numFmtId="0" fontId="42" fillId="14"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42" fillId="14" borderId="0" applyNumberFormat="0" applyBorder="0" applyAlignment="0" applyProtection="0"/>
    <xf numFmtId="0" fontId="58" fillId="27" borderId="0" applyNumberFormat="0" applyBorder="0" applyAlignment="0" applyProtection="0"/>
    <xf numFmtId="0" fontId="14" fillId="29"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58" fillId="27" borderId="0" applyNumberFormat="0" applyBorder="0" applyAlignment="0" applyProtection="0"/>
    <xf numFmtId="0" fontId="42" fillId="14" borderId="0" applyNumberFormat="0" applyBorder="0" applyAlignment="0" applyProtection="0"/>
    <xf numFmtId="0" fontId="14" fillId="29"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14" fillId="29"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 fillId="14" borderId="0" applyNumberFormat="0" applyBorder="0" applyAlignment="0" applyProtection="0"/>
    <xf numFmtId="0" fontId="59"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14"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14" fillId="3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42" fillId="16" borderId="0" applyNumberFormat="0" applyBorder="0" applyAlignment="0" applyProtection="0"/>
    <xf numFmtId="0" fontId="58" fillId="31" borderId="0" applyNumberFormat="0" applyBorder="0" applyAlignment="0" applyProtection="0"/>
    <xf numFmtId="0" fontId="42" fillId="16"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14"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42" fillId="16" borderId="0" applyNumberFormat="0" applyBorder="0" applyAlignment="0" applyProtection="0"/>
    <xf numFmtId="0" fontId="58" fillId="31" borderId="0" applyNumberFormat="0" applyBorder="0" applyAlignment="0" applyProtection="0"/>
    <xf numFmtId="0" fontId="42" fillId="16" borderId="0" applyNumberFormat="0" applyBorder="0" applyAlignment="0" applyProtection="0"/>
    <xf numFmtId="0" fontId="14"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42" fillId="16" borderId="0" applyNumberFormat="0" applyBorder="0" applyAlignment="0" applyProtection="0"/>
    <xf numFmtId="0" fontId="5" fillId="16" borderId="0" applyNumberFormat="0" applyBorder="0" applyAlignment="0" applyProtection="0"/>
    <xf numFmtId="0" fontId="42" fillId="16" borderId="0" applyNumberFormat="0" applyBorder="0" applyAlignment="0" applyProtection="0"/>
    <xf numFmtId="0" fontId="14"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 fillId="16" borderId="0" applyNumberFormat="0" applyBorder="0" applyAlignment="0" applyProtection="0"/>
    <xf numFmtId="0" fontId="59"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2" borderId="0" applyNumberFormat="0" applyBorder="0" applyAlignment="0" applyProtection="0"/>
    <xf numFmtId="0" fontId="42" fillId="18"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42" fillId="18" borderId="0" applyNumberFormat="0" applyBorder="0" applyAlignment="0" applyProtection="0"/>
    <xf numFmtId="0" fontId="58" fillId="33" borderId="0" applyNumberFormat="0" applyBorder="0" applyAlignment="0" applyProtection="0"/>
    <xf numFmtId="0" fontId="14" fillId="32"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58" fillId="33" borderId="0" applyNumberFormat="0" applyBorder="0" applyAlignment="0" applyProtection="0"/>
    <xf numFmtId="0" fontId="42" fillId="18" borderId="0" applyNumberFormat="0" applyBorder="0" applyAlignment="0" applyProtection="0"/>
    <xf numFmtId="0" fontId="14" fillId="32"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14" fillId="32"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 fillId="18" borderId="0" applyNumberFormat="0" applyBorder="0" applyAlignment="0" applyProtection="0"/>
    <xf numFmtId="0" fontId="59"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14"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14" fillId="26" borderId="0" applyNumberFormat="0" applyBorder="0" applyAlignment="0" applyProtection="0"/>
    <xf numFmtId="0" fontId="58" fillId="34" borderId="0" applyNumberFormat="0" applyBorder="0" applyAlignment="0" applyProtection="0"/>
    <xf numFmtId="0" fontId="58" fillId="29" borderId="0" applyNumberFormat="0" applyBorder="0" applyAlignment="0" applyProtection="0"/>
    <xf numFmtId="0" fontId="42" fillId="20"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42" fillId="20" borderId="0" applyNumberFormat="0" applyBorder="0" applyAlignment="0" applyProtection="0"/>
    <xf numFmtId="0" fontId="58" fillId="34" borderId="0" applyNumberFormat="0" applyBorder="0" applyAlignment="0" applyProtection="0"/>
    <xf numFmtId="0" fontId="14" fillId="2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42" fillId="20" borderId="0" applyNumberFormat="0" applyBorder="0" applyAlignment="0" applyProtection="0"/>
    <xf numFmtId="0" fontId="58" fillId="34" borderId="0" applyNumberFormat="0" applyBorder="0" applyAlignment="0" applyProtection="0"/>
    <xf numFmtId="0" fontId="42" fillId="20" borderId="0" applyNumberFormat="0" applyBorder="0" applyAlignment="0" applyProtection="0"/>
    <xf numFmtId="0" fontId="14" fillId="2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42" fillId="20" borderId="0" applyNumberFormat="0" applyBorder="0" applyAlignment="0" applyProtection="0"/>
    <xf numFmtId="0" fontId="5" fillId="20" borderId="0" applyNumberFormat="0" applyBorder="0" applyAlignment="0" applyProtection="0"/>
    <xf numFmtId="0" fontId="42" fillId="20" borderId="0" applyNumberFormat="0" applyBorder="0" applyAlignment="0" applyProtection="0"/>
    <xf numFmtId="0" fontId="14" fillId="2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 fillId="20" borderId="0" applyNumberFormat="0" applyBorder="0" applyAlignment="0" applyProtection="0"/>
    <xf numFmtId="0" fontId="59"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14"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34"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42" fillId="22" borderId="0" applyNumberFormat="0" applyBorder="0" applyAlignment="0" applyProtection="0"/>
    <xf numFmtId="0" fontId="58" fillId="35" borderId="0" applyNumberFormat="0" applyBorder="0" applyAlignment="0" applyProtection="0"/>
    <xf numFmtId="0" fontId="42" fillId="22"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14"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58" fillId="35" borderId="0" applyNumberFormat="0" applyBorder="0" applyAlignment="0" applyProtection="0"/>
    <xf numFmtId="0" fontId="42" fillId="22" borderId="0" applyNumberFormat="0" applyBorder="0" applyAlignment="0" applyProtection="0"/>
    <xf numFmtId="0" fontId="14"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14"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 fillId="22" borderId="0" applyNumberFormat="0" applyBorder="0" applyAlignment="0" applyProtection="0"/>
    <xf numFmtId="0" fontId="59"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14"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42" fillId="24" borderId="0" applyNumberFormat="0" applyBorder="0" applyAlignment="0" applyProtection="0"/>
    <xf numFmtId="0" fontId="58" fillId="26" borderId="0" applyNumberFormat="0" applyBorder="0" applyAlignment="0" applyProtection="0"/>
    <xf numFmtId="0" fontId="42" fillId="24"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14"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42" fillId="24" borderId="0" applyNumberFormat="0" applyBorder="0" applyAlignment="0" applyProtection="0"/>
    <xf numFmtId="0" fontId="58" fillId="26" borderId="0" applyNumberFormat="0" applyBorder="0" applyAlignment="0" applyProtection="0"/>
    <xf numFmtId="0" fontId="42" fillId="24" borderId="0" applyNumberFormat="0" applyBorder="0" applyAlignment="0" applyProtection="0"/>
    <xf numFmtId="0" fontId="14"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42" fillId="24" borderId="0" applyNumberFormat="0" applyBorder="0" applyAlignment="0" applyProtection="0"/>
    <xf numFmtId="0" fontId="5" fillId="24" borderId="0" applyNumberFormat="0" applyBorder="0" applyAlignment="0" applyProtection="0"/>
    <xf numFmtId="0" fontId="42" fillId="24" borderId="0" applyNumberFormat="0" applyBorder="0" applyAlignment="0" applyProtection="0"/>
    <xf numFmtId="0" fontId="14"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 fillId="24" borderId="0" applyNumberFormat="0" applyBorder="0" applyAlignment="0" applyProtection="0"/>
    <xf numFmtId="0" fontId="59"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14" fillId="35" borderId="0" applyNumberFormat="0" applyBorder="0" applyAlignment="0" applyProtection="0"/>
    <xf numFmtId="0" fontId="58" fillId="28" borderId="0" applyNumberFormat="0" applyBorder="0" applyAlignment="0" applyProtection="0"/>
    <xf numFmtId="0" fontId="58" fillId="36" borderId="0" applyNumberFormat="0" applyBorder="0" applyAlignment="0" applyProtection="0"/>
    <xf numFmtId="0" fontId="42" fillId="15"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42" fillId="15" borderId="0" applyNumberFormat="0" applyBorder="0" applyAlignment="0" applyProtection="0"/>
    <xf numFmtId="0" fontId="58" fillId="28" borderId="0" applyNumberFormat="0" applyBorder="0" applyAlignment="0" applyProtection="0"/>
    <xf numFmtId="0" fontId="14" fillId="3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58" fillId="28" borderId="0" applyNumberFormat="0" applyBorder="0" applyAlignment="0" applyProtection="0"/>
    <xf numFmtId="0" fontId="42" fillId="15" borderId="0" applyNumberFormat="0" applyBorder="0" applyAlignment="0" applyProtection="0"/>
    <xf numFmtId="0" fontId="14" fillId="3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14" fillId="3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 fillId="15" borderId="0" applyNumberFormat="0" applyBorder="0" applyAlignment="0" applyProtection="0"/>
    <xf numFmtId="0" fontId="59"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14"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42" fillId="17" borderId="0" applyNumberFormat="0" applyBorder="0" applyAlignment="0" applyProtection="0"/>
    <xf numFmtId="0" fontId="58" fillId="30" borderId="0" applyNumberFormat="0" applyBorder="0" applyAlignment="0" applyProtection="0"/>
    <xf numFmtId="0" fontId="42" fillId="17"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14"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2" fillId="17" borderId="0" applyNumberFormat="0" applyBorder="0" applyAlignment="0" applyProtection="0"/>
    <xf numFmtId="0" fontId="58" fillId="30" borderId="0" applyNumberFormat="0" applyBorder="0" applyAlignment="0" applyProtection="0"/>
    <xf numFmtId="0" fontId="42" fillId="17" borderId="0" applyNumberFormat="0" applyBorder="0" applyAlignment="0" applyProtection="0"/>
    <xf numFmtId="0" fontId="14"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2" fillId="17" borderId="0" applyNumberFormat="0" applyBorder="0" applyAlignment="0" applyProtection="0"/>
    <xf numFmtId="0" fontId="5" fillId="17" borderId="0" applyNumberFormat="0" applyBorder="0" applyAlignment="0" applyProtection="0"/>
    <xf numFmtId="0" fontId="42" fillId="17" borderId="0" applyNumberFormat="0" applyBorder="0" applyAlignment="0" applyProtection="0"/>
    <xf numFmtId="0" fontId="14"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 fillId="17" borderId="0" applyNumberFormat="0" applyBorder="0" applyAlignment="0" applyProtection="0"/>
    <xf numFmtId="0" fontId="59"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42" fillId="19"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42" fillId="19" borderId="0" applyNumberFormat="0" applyBorder="0" applyAlignment="0" applyProtection="0"/>
    <xf numFmtId="0" fontId="58" fillId="38" borderId="0" applyNumberFormat="0" applyBorder="0" applyAlignment="0" applyProtection="0"/>
    <xf numFmtId="0" fontId="14"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58" fillId="38" borderId="0" applyNumberFormat="0" applyBorder="0" applyAlignment="0" applyProtection="0"/>
    <xf numFmtId="0" fontId="42" fillId="19" borderId="0" applyNumberFormat="0" applyBorder="0" applyAlignment="0" applyProtection="0"/>
    <xf numFmtId="0" fontId="14"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14"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 fillId="19" borderId="0" applyNumberFormat="0" applyBorder="0" applyAlignment="0" applyProtection="0"/>
    <xf numFmtId="0" fontId="59"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14"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14" fillId="31"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42" fillId="21"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42" fillId="21" borderId="0" applyNumberFormat="0" applyBorder="0" applyAlignment="0" applyProtection="0"/>
    <xf numFmtId="0" fontId="58" fillId="34" borderId="0" applyNumberFormat="0" applyBorder="0" applyAlignment="0" applyProtection="0"/>
    <xf numFmtId="0" fontId="14" fillId="36"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2" fillId="21" borderId="0" applyNumberFormat="0" applyBorder="0" applyAlignment="0" applyProtection="0"/>
    <xf numFmtId="0" fontId="58" fillId="34" borderId="0" applyNumberFormat="0" applyBorder="0" applyAlignment="0" applyProtection="0"/>
    <xf numFmtId="0" fontId="42" fillId="21" borderId="0" applyNumberFormat="0" applyBorder="0" applyAlignment="0" applyProtection="0"/>
    <xf numFmtId="0" fontId="14" fillId="36"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2" fillId="21" borderId="0" applyNumberFormat="0" applyBorder="0" applyAlignment="0" applyProtection="0"/>
    <xf numFmtId="0" fontId="5" fillId="21" borderId="0" applyNumberFormat="0" applyBorder="0" applyAlignment="0" applyProtection="0"/>
    <xf numFmtId="0" fontId="42" fillId="21" borderId="0" applyNumberFormat="0" applyBorder="0" applyAlignment="0" applyProtection="0"/>
    <xf numFmtId="0" fontId="14" fillId="36"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 fillId="21" borderId="0" applyNumberFormat="0" applyBorder="0" applyAlignment="0" applyProtection="0"/>
    <xf numFmtId="0" fontId="59"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14"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34"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14" fillId="35"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42" fillId="23" borderId="0" applyNumberFormat="0" applyBorder="0" applyAlignment="0" applyProtection="0"/>
    <xf numFmtId="0" fontId="58" fillId="28" borderId="0" applyNumberFormat="0" applyBorder="0" applyAlignment="0" applyProtection="0"/>
    <xf numFmtId="0" fontId="42" fillId="23"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14"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58" fillId="28" borderId="0" applyNumberFormat="0" applyBorder="0" applyAlignment="0" applyProtection="0"/>
    <xf numFmtId="0" fontId="42" fillId="23" borderId="0" applyNumberFormat="0" applyBorder="0" applyAlignment="0" applyProtection="0"/>
    <xf numFmtId="0" fontId="14"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14"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 fillId="23" borderId="0" applyNumberFormat="0" applyBorder="0" applyAlignment="0" applyProtection="0"/>
    <xf numFmtId="0" fontId="59"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4" fillId="32" borderId="0" applyNumberFormat="0" applyBorder="0" applyAlignment="0" applyProtection="0"/>
    <xf numFmtId="0" fontId="58" fillId="39" borderId="0" applyNumberFormat="0" applyBorder="0" applyAlignment="0" applyProtection="0"/>
    <xf numFmtId="0" fontId="58" fillId="26" borderId="0" applyNumberFormat="0" applyBorder="0" applyAlignment="0" applyProtection="0"/>
    <xf numFmtId="0" fontId="42" fillId="25"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42" fillId="25" borderId="0" applyNumberFormat="0" applyBorder="0" applyAlignment="0" applyProtection="0"/>
    <xf numFmtId="0" fontId="58" fillId="39" borderId="0" applyNumberFormat="0" applyBorder="0" applyAlignment="0" applyProtection="0"/>
    <xf numFmtId="0" fontId="14" fillId="26"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2" fillId="25" borderId="0" applyNumberFormat="0" applyBorder="0" applyAlignment="0" applyProtection="0"/>
    <xf numFmtId="0" fontId="58" fillId="39" borderId="0" applyNumberFormat="0" applyBorder="0" applyAlignment="0" applyProtection="0"/>
    <xf numFmtId="0" fontId="42" fillId="25" borderId="0" applyNumberFormat="0" applyBorder="0" applyAlignment="0" applyProtection="0"/>
    <xf numFmtId="0" fontId="14" fillId="26"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2" fillId="25" borderId="0" applyNumberFormat="0" applyBorder="0" applyAlignment="0" applyProtection="0"/>
    <xf numFmtId="0" fontId="5" fillId="25" borderId="0" applyNumberFormat="0" applyBorder="0" applyAlignment="0" applyProtection="0"/>
    <xf numFmtId="0" fontId="42" fillId="25" borderId="0" applyNumberFormat="0" applyBorder="0" applyAlignment="0" applyProtection="0"/>
    <xf numFmtId="0" fontId="14" fillId="26"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 fillId="25" borderId="0" applyNumberFormat="0" applyBorder="0" applyAlignment="0" applyProtection="0"/>
    <xf numFmtId="0" fontId="59"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4"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9"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1" fillId="35" borderId="0" applyNumberFormat="0" applyBorder="0" applyAlignment="0" applyProtection="0"/>
    <xf numFmtId="0" fontId="60" fillId="41"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1" fillId="40"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1" fillId="40" borderId="0" applyNumberFormat="0" applyBorder="0" applyAlignment="0" applyProtection="0"/>
    <xf numFmtId="0" fontId="60" fillId="41" borderId="0" applyNumberFormat="0" applyBorder="0" applyAlignment="0" applyProtection="0"/>
    <xf numFmtId="0" fontId="61" fillId="40" borderId="0" applyNumberFormat="0" applyBorder="0" applyAlignment="0" applyProtection="0"/>
    <xf numFmtId="0" fontId="60" fillId="41" borderId="0" applyNumberFormat="0" applyBorder="0" applyAlignment="0" applyProtection="0"/>
    <xf numFmtId="0" fontId="62" fillId="41" borderId="0" applyNumberFormat="0" applyBorder="0" applyAlignment="0" applyProtection="0"/>
    <xf numFmtId="0" fontId="60" fillId="41" borderId="0" applyNumberFormat="0" applyBorder="0" applyAlignment="0" applyProtection="0"/>
    <xf numFmtId="0" fontId="61"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1" fillId="42"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1" fillId="3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1" fillId="30" borderId="0" applyNumberFormat="0" applyBorder="0" applyAlignment="0" applyProtection="0"/>
    <xf numFmtId="0" fontId="60" fillId="30" borderId="0" applyNumberFormat="0" applyBorder="0" applyAlignment="0" applyProtection="0"/>
    <xf numFmtId="0" fontId="61" fillId="30" borderId="0" applyNumberFormat="0" applyBorder="0" applyAlignment="0" applyProtection="0"/>
    <xf numFmtId="0" fontId="60" fillId="30" borderId="0" applyNumberFormat="0" applyBorder="0" applyAlignment="0" applyProtection="0"/>
    <xf numFmtId="0" fontId="62" fillId="3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1" fillId="39" borderId="0" applyNumberFormat="0" applyBorder="0" applyAlignment="0" applyProtection="0"/>
    <xf numFmtId="0" fontId="60" fillId="38"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2" fillId="38" borderId="0" applyNumberFormat="0" applyBorder="0" applyAlignment="0" applyProtection="0"/>
    <xf numFmtId="0" fontId="60" fillId="38" borderId="0" applyNumberFormat="0" applyBorder="0" applyAlignment="0" applyProtection="0"/>
    <xf numFmtId="0" fontId="61"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43" borderId="0" applyNumberFormat="0" applyBorder="0" applyAlignment="0" applyProtection="0"/>
    <xf numFmtId="0" fontId="61" fillId="31" borderId="0" applyNumberFormat="0" applyBorder="0" applyAlignment="0" applyProtection="0"/>
    <xf numFmtId="0" fontId="60" fillId="43" borderId="0" applyNumberFormat="0" applyBorder="0" applyAlignment="0" applyProtection="0"/>
    <xf numFmtId="0" fontId="60" fillId="36" borderId="0" applyNumberFormat="0" applyBorder="0" applyAlignment="0" applyProtection="0"/>
    <xf numFmtId="0" fontId="60" fillId="43" borderId="0" applyNumberFormat="0" applyBorder="0" applyAlignment="0" applyProtection="0"/>
    <xf numFmtId="0" fontId="61" fillId="36"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1" fillId="36" borderId="0" applyNumberFormat="0" applyBorder="0" applyAlignment="0" applyProtection="0"/>
    <xf numFmtId="0" fontId="60" fillId="43" borderId="0" applyNumberFormat="0" applyBorder="0" applyAlignment="0" applyProtection="0"/>
    <xf numFmtId="0" fontId="61" fillId="36" borderId="0" applyNumberFormat="0" applyBorder="0" applyAlignment="0" applyProtection="0"/>
    <xf numFmtId="0" fontId="60" fillId="43" borderId="0" applyNumberFormat="0" applyBorder="0" applyAlignment="0" applyProtection="0"/>
    <xf numFmtId="0" fontId="62"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1" fillId="35"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1"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1" fillId="40" borderId="0" applyNumberFormat="0" applyBorder="0" applyAlignment="0" applyProtection="0"/>
    <xf numFmtId="0" fontId="60" fillId="40" borderId="0" applyNumberFormat="0" applyBorder="0" applyAlignment="0" applyProtection="0"/>
    <xf numFmtId="0" fontId="61" fillId="40" borderId="0" applyNumberFormat="0" applyBorder="0" applyAlignment="0" applyProtection="0"/>
    <xf numFmtId="0" fontId="60" fillId="40" borderId="0" applyNumberFormat="0" applyBorder="0" applyAlignment="0" applyProtection="0"/>
    <xf numFmtId="0" fontId="62"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30" borderId="0" applyNumberFormat="0" applyBorder="0" applyAlignment="0" applyProtection="0"/>
    <xf numFmtId="0" fontId="60" fillId="44" borderId="0" applyNumberFormat="0" applyBorder="0" applyAlignment="0" applyProtection="0"/>
    <xf numFmtId="0" fontId="61" fillId="30"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1" fillId="30" borderId="0" applyNumberFormat="0" applyBorder="0" applyAlignment="0" applyProtection="0"/>
    <xf numFmtId="0" fontId="60" fillId="44" borderId="0" applyNumberFormat="0" applyBorder="0" applyAlignment="0" applyProtection="0"/>
    <xf numFmtId="0" fontId="61" fillId="30" borderId="0" applyNumberFormat="0" applyBorder="0" applyAlignment="0" applyProtection="0"/>
    <xf numFmtId="0" fontId="60" fillId="44" borderId="0" applyNumberFormat="0" applyBorder="0" applyAlignment="0" applyProtection="0"/>
    <xf numFmtId="0" fontId="62" fillId="44" borderId="0" applyNumberFormat="0" applyBorder="0" applyAlignment="0" applyProtection="0"/>
    <xf numFmtId="0" fontId="60" fillId="44" borderId="0" applyNumberFormat="0" applyBorder="0" applyAlignment="0" applyProtection="0"/>
    <xf numFmtId="0" fontId="61" fillId="44"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2" fontId="7" fillId="0" borderId="5" applyNumberFormat="0" applyFont="0" applyFill="0" applyAlignment="0"/>
    <xf numFmtId="2" fontId="7" fillId="0" borderId="5" applyNumberFormat="0" applyFont="0" applyFill="0" applyAlignment="0"/>
    <xf numFmtId="2" fontId="7" fillId="0" borderId="5" applyNumberFormat="0" applyFont="0" applyFill="0" applyAlignment="0"/>
    <xf numFmtId="2" fontId="7" fillId="0" borderId="5" applyNumberFormat="0" applyFont="0" applyFill="0" applyAlignment="0"/>
    <xf numFmtId="2" fontId="7" fillId="0" borderId="5" applyNumberFormat="0" applyFont="0" applyFill="0" applyAlignment="0"/>
    <xf numFmtId="2" fontId="7" fillId="0" borderId="5" applyNumberFormat="0" applyFont="0" applyFill="0" applyAlignment="0"/>
    <xf numFmtId="2" fontId="7" fillId="0" borderId="5" applyNumberFormat="0" applyFont="0" applyFill="0" applyAlignment="0"/>
    <xf numFmtId="2" fontId="7" fillId="0" borderId="5" applyNumberFormat="0" applyFont="0" applyFill="0" applyAlignment="0"/>
    <xf numFmtId="2" fontId="7" fillId="0" borderId="5" applyNumberFormat="0" applyFont="0" applyFill="0" applyAlignment="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5" borderId="0" applyNumberFormat="0" applyBorder="0" applyAlignment="0" applyProtection="0"/>
    <xf numFmtId="0" fontId="61" fillId="46" borderId="0" applyNumberFormat="0" applyBorder="0" applyAlignment="0" applyProtection="0"/>
    <xf numFmtId="0" fontId="60" fillId="45" borderId="0" applyNumberFormat="0" applyBorder="0" applyAlignment="0" applyProtection="0"/>
    <xf numFmtId="0" fontId="60" fillId="40" borderId="0" applyNumberFormat="0" applyBorder="0" applyAlignment="0" applyProtection="0"/>
    <xf numFmtId="0" fontId="60" fillId="45" borderId="0" applyNumberFormat="0" applyBorder="0" applyAlignment="0" applyProtection="0"/>
    <xf numFmtId="0" fontId="61" fillId="40"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1" fillId="40" borderId="0" applyNumberFormat="0" applyBorder="0" applyAlignment="0" applyProtection="0"/>
    <xf numFmtId="0" fontId="60" fillId="45" borderId="0" applyNumberFormat="0" applyBorder="0" applyAlignment="0" applyProtection="0"/>
    <xf numFmtId="0" fontId="61" fillId="40" borderId="0" applyNumberFormat="0" applyBorder="0" applyAlignment="0" applyProtection="0"/>
    <xf numFmtId="0" fontId="60" fillId="45" borderId="0" applyNumberFormat="0" applyBorder="0" applyAlignment="0" applyProtection="0"/>
    <xf numFmtId="0" fontId="62" fillId="45" borderId="0" applyNumberFormat="0" applyBorder="0" applyAlignment="0" applyProtection="0"/>
    <xf numFmtId="0" fontId="60" fillId="45" borderId="0" applyNumberFormat="0" applyBorder="0" applyAlignment="0" applyProtection="0"/>
    <xf numFmtId="0" fontId="61"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1" fillId="42"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1"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1" fillId="47" borderId="0" applyNumberFormat="0" applyBorder="0" applyAlignment="0" applyProtection="0"/>
    <xf numFmtId="0" fontId="60" fillId="47" borderId="0" applyNumberFormat="0" applyBorder="0" applyAlignment="0" applyProtection="0"/>
    <xf numFmtId="0" fontId="61" fillId="47" borderId="0" applyNumberFormat="0" applyBorder="0" applyAlignment="0" applyProtection="0"/>
    <xf numFmtId="0" fontId="60" fillId="47" borderId="0" applyNumberFormat="0" applyBorder="0" applyAlignment="0" applyProtection="0"/>
    <xf numFmtId="0" fontId="62"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1" fillId="39"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60" fillId="48" borderId="0" applyNumberFormat="0" applyBorder="0" applyAlignment="0" applyProtection="0"/>
    <xf numFmtId="0" fontId="62"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9" borderId="0" applyNumberFormat="0" applyBorder="0" applyAlignment="0" applyProtection="0"/>
    <xf numFmtId="0" fontId="60" fillId="43" borderId="0" applyNumberFormat="0" applyBorder="0" applyAlignment="0" applyProtection="0"/>
    <xf numFmtId="0" fontId="61" fillId="49"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1" fillId="49" borderId="0" applyNumberFormat="0" applyBorder="0" applyAlignment="0" applyProtection="0"/>
    <xf numFmtId="0" fontId="60" fillId="43" borderId="0" applyNumberFormat="0" applyBorder="0" applyAlignment="0" applyProtection="0"/>
    <xf numFmtId="0" fontId="61" fillId="49" borderId="0" applyNumberFormat="0" applyBorder="0" applyAlignment="0" applyProtection="0"/>
    <xf numFmtId="0" fontId="60" fillId="43" borderId="0" applyNumberFormat="0" applyBorder="0" applyAlignment="0" applyProtection="0"/>
    <xf numFmtId="0" fontId="62"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1"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1" fillId="40" borderId="0" applyNumberFormat="0" applyBorder="0" applyAlignment="0" applyProtection="0"/>
    <xf numFmtId="0" fontId="60" fillId="40" borderId="0" applyNumberFormat="0" applyBorder="0" applyAlignment="0" applyProtection="0"/>
    <xf numFmtId="0" fontId="61" fillId="40" borderId="0" applyNumberFormat="0" applyBorder="0" applyAlignment="0" applyProtection="0"/>
    <xf numFmtId="0" fontId="60" fillId="40" borderId="0" applyNumberFormat="0" applyBorder="0" applyAlignment="0" applyProtection="0"/>
    <xf numFmtId="0" fontId="62"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1" fillId="47"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60" fillId="42" borderId="0" applyNumberFormat="0" applyBorder="0" applyAlignment="0" applyProtection="0"/>
    <xf numFmtId="0" fontId="62"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3" fillId="0" borderId="5"/>
    <xf numFmtId="0" fontId="63" fillId="0" borderId="5"/>
    <xf numFmtId="0" fontId="63" fillId="0" borderId="5"/>
    <xf numFmtId="0" fontId="63" fillId="0" borderId="5"/>
    <xf numFmtId="0" fontId="63" fillId="0" borderId="5"/>
    <xf numFmtId="0" fontId="63" fillId="0" borderId="5"/>
    <xf numFmtId="0" fontId="63" fillId="0" borderId="5"/>
    <xf numFmtId="0" fontId="63" fillId="0" borderId="5"/>
    <xf numFmtId="0" fontId="63" fillId="0" borderId="5"/>
    <xf numFmtId="187" fontId="7" fillId="2" borderId="1">
      <alignment horizontal="center" vertical="center"/>
    </xf>
    <xf numFmtId="188" fontId="64" fillId="0" borderId="0"/>
    <xf numFmtId="189" fontId="65" fillId="50" borderId="16" applyNumberFormat="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7" fillId="34" borderId="0" applyNumberFormat="0" applyBorder="0" applyAlignment="0" applyProtection="0"/>
    <xf numFmtId="0" fontId="66" fillId="31" borderId="0" applyNumberFormat="0" applyBorder="0" applyAlignment="0" applyProtection="0"/>
    <xf numFmtId="0" fontId="66" fillId="51" borderId="0" applyNumberFormat="0" applyBorder="0" applyAlignment="0" applyProtection="0"/>
    <xf numFmtId="0" fontId="66" fillId="31" borderId="0" applyNumberFormat="0" applyBorder="0" applyAlignment="0" applyProtection="0"/>
    <xf numFmtId="0" fontId="67" fillId="5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7" fillId="51" borderId="0" applyNumberFormat="0" applyBorder="0" applyAlignment="0" applyProtection="0"/>
    <xf numFmtId="0" fontId="66" fillId="31" borderId="0" applyNumberFormat="0" applyBorder="0" applyAlignment="0" applyProtection="0"/>
    <xf numFmtId="0" fontId="67" fillId="51" borderId="0" applyNumberFormat="0" applyBorder="0" applyAlignment="0" applyProtection="0"/>
    <xf numFmtId="0" fontId="66" fillId="31" borderId="0" applyNumberFormat="0" applyBorder="0" applyAlignment="0" applyProtection="0"/>
    <xf numFmtId="0" fontId="68" fillId="31" borderId="0" applyNumberFormat="0" applyBorder="0" applyAlignment="0" applyProtection="0"/>
    <xf numFmtId="0" fontId="66" fillId="31" borderId="0" applyNumberFormat="0" applyBorder="0" applyAlignment="0" applyProtection="0"/>
    <xf numFmtId="0" fontId="67"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37" fontId="69" fillId="0" borderId="0" applyFill="0" applyBorder="0" applyProtection="0"/>
    <xf numFmtId="0" fontId="70" fillId="0" borderId="0"/>
    <xf numFmtId="37" fontId="65" fillId="0" borderId="17">
      <protection locked="0"/>
    </xf>
    <xf numFmtId="0" fontId="71" fillId="52" borderId="18" applyNumberFormat="0" applyFont="0" applyFill="0" applyAlignment="0"/>
    <xf numFmtId="0" fontId="64" fillId="0" borderId="19" applyNumberFormat="0" applyFont="0" applyFill="0" applyAlignment="0" applyProtection="0"/>
    <xf numFmtId="0" fontId="64" fillId="0" borderId="20" applyNumberFormat="0" applyFont="0" applyFill="0" applyAlignment="0" applyProtection="0"/>
    <xf numFmtId="190" fontId="16" fillId="0" borderId="0" applyFill="0"/>
    <xf numFmtId="190" fontId="16" fillId="0" borderId="0">
      <alignment horizontal="center"/>
    </xf>
    <xf numFmtId="0" fontId="16" fillId="0" borderId="0" applyFill="0">
      <alignment horizontal="center"/>
    </xf>
    <xf numFmtId="190" fontId="72" fillId="0" borderId="21" applyFill="0"/>
    <xf numFmtId="0" fontId="7" fillId="0" borderId="0" applyFont="0" applyAlignment="0"/>
    <xf numFmtId="0" fontId="7" fillId="0" borderId="0" applyFont="0" applyAlignment="0"/>
    <xf numFmtId="0" fontId="73" fillId="0" borderId="0" applyFill="0">
      <alignment vertical="top"/>
    </xf>
    <xf numFmtId="0" fontId="72" fillId="0" borderId="0" applyFill="0">
      <alignment horizontal="left" vertical="top"/>
    </xf>
    <xf numFmtId="190" fontId="24" fillId="0" borderId="13" applyFill="0"/>
    <xf numFmtId="0" fontId="7" fillId="0" borderId="0" applyNumberFormat="0" applyFont="0" applyAlignment="0"/>
    <xf numFmtId="0" fontId="7" fillId="0" borderId="0" applyNumberFormat="0" applyFont="0" applyAlignment="0"/>
    <xf numFmtId="0" fontId="73" fillId="0" borderId="0" applyFill="0">
      <alignment wrapText="1"/>
    </xf>
    <xf numFmtId="0" fontId="72" fillId="0" borderId="0" applyFill="0">
      <alignment horizontal="left" vertical="top" wrapText="1"/>
    </xf>
    <xf numFmtId="190" fontId="74" fillId="0" borderId="0" applyFill="0"/>
    <xf numFmtId="0" fontId="75" fillId="0" borderId="0" applyNumberFormat="0" applyFont="0" applyAlignment="0">
      <alignment horizontal="center"/>
    </xf>
    <xf numFmtId="0" fontId="45" fillId="0" borderId="0" applyFill="0">
      <alignment vertical="top" wrapText="1"/>
    </xf>
    <xf numFmtId="0" fontId="24" fillId="0" borderId="0" applyFill="0">
      <alignment horizontal="left" vertical="top" wrapText="1"/>
    </xf>
    <xf numFmtId="190" fontId="7" fillId="0" borderId="0" applyFill="0"/>
    <xf numFmtId="190" fontId="7" fillId="0" borderId="0" applyFill="0"/>
    <xf numFmtId="0" fontId="75" fillId="0" borderId="0" applyNumberFormat="0" applyFont="0" applyAlignment="0">
      <alignment horizontal="center"/>
    </xf>
    <xf numFmtId="0" fontId="44" fillId="0" borderId="0" applyFill="0">
      <alignment vertical="center" wrapText="1"/>
    </xf>
    <xf numFmtId="0" fontId="40" fillId="0" borderId="0">
      <alignment horizontal="left" vertical="center" wrapText="1"/>
    </xf>
    <xf numFmtId="190" fontId="69" fillId="0" borderId="0" applyFill="0"/>
    <xf numFmtId="0" fontId="75" fillId="0" borderId="0" applyNumberFormat="0" applyFont="0" applyAlignment="0">
      <alignment horizontal="center"/>
    </xf>
    <xf numFmtId="0" fontId="76" fillId="0" borderId="0" applyFill="0">
      <alignment horizontal="center" vertical="center" wrapText="1"/>
    </xf>
    <xf numFmtId="0" fontId="7" fillId="0" borderId="0" applyFill="0">
      <alignment horizontal="center" vertical="center" wrapText="1"/>
    </xf>
    <xf numFmtId="0" fontId="7" fillId="0" borderId="0" applyFill="0">
      <alignment horizontal="center" vertical="center" wrapText="1"/>
    </xf>
    <xf numFmtId="190" fontId="77" fillId="0" borderId="0" applyFill="0"/>
    <xf numFmtId="0" fontId="75" fillId="0" borderId="0" applyNumberFormat="0" applyFont="0" applyAlignment="0">
      <alignment horizontal="center"/>
    </xf>
    <xf numFmtId="0" fontId="78" fillId="0" borderId="0" applyFill="0">
      <alignment horizontal="center" vertical="center" wrapText="1"/>
    </xf>
    <xf numFmtId="0" fontId="18" fillId="0" borderId="0" applyFill="0">
      <alignment horizontal="center" vertical="center" wrapText="1"/>
    </xf>
    <xf numFmtId="190" fontId="79" fillId="0" borderId="0" applyFill="0"/>
    <xf numFmtId="0" fontId="75" fillId="0" borderId="0" applyNumberFormat="0" applyFont="0" applyAlignment="0">
      <alignment horizontal="center"/>
    </xf>
    <xf numFmtId="0" fontId="80" fillId="0" borderId="0">
      <alignment horizontal="center" wrapText="1"/>
    </xf>
    <xf numFmtId="0" fontId="77" fillId="0" borderId="0" applyFill="0">
      <alignment horizontal="center" wrapText="1"/>
    </xf>
    <xf numFmtId="191" fontId="81" fillId="0" borderId="0" applyNumberFormat="0" applyFont="0" applyAlignment="0" applyProtection="0"/>
    <xf numFmtId="0" fontId="82" fillId="3" borderId="22" applyNumberFormat="0" applyAlignment="0" applyProtection="0"/>
    <xf numFmtId="0" fontId="82" fillId="3" borderId="22" applyNumberFormat="0" applyAlignment="0" applyProtection="0"/>
    <xf numFmtId="0" fontId="82" fillId="3" borderId="22" applyNumberFormat="0" applyAlignment="0" applyProtection="0"/>
    <xf numFmtId="0" fontId="82" fillId="29" borderId="22" applyNumberFormat="0" applyAlignment="0" applyProtection="0"/>
    <xf numFmtId="0" fontId="83" fillId="3" borderId="22" applyNumberFormat="0" applyAlignment="0" applyProtection="0"/>
    <xf numFmtId="0" fontId="82" fillId="29" borderId="22" applyNumberFormat="0" applyAlignment="0" applyProtection="0"/>
    <xf numFmtId="0" fontId="82" fillId="29" borderId="22" applyNumberFormat="0" applyAlignment="0" applyProtection="0"/>
    <xf numFmtId="0" fontId="84" fillId="29" borderId="22" applyNumberFormat="0" applyAlignment="0" applyProtection="0"/>
    <xf numFmtId="0" fontId="82" fillId="29" borderId="22" applyNumberFormat="0" applyAlignment="0" applyProtection="0"/>
    <xf numFmtId="0" fontId="82" fillId="29" borderId="22" applyNumberFormat="0" applyAlignment="0" applyProtection="0"/>
    <xf numFmtId="0" fontId="84" fillId="29" borderId="22" applyNumberFormat="0" applyAlignment="0" applyProtection="0"/>
    <xf numFmtId="0" fontId="82" fillId="29" borderId="22" applyNumberFormat="0" applyAlignment="0" applyProtection="0"/>
    <xf numFmtId="0" fontId="84" fillId="29" borderId="22" applyNumberFormat="0" applyAlignment="0" applyProtection="0"/>
    <xf numFmtId="0" fontId="82" fillId="29" borderId="22" applyNumberFormat="0" applyAlignment="0" applyProtection="0"/>
    <xf numFmtId="0" fontId="85" fillId="29" borderId="22" applyNumberFormat="0" applyAlignment="0" applyProtection="0"/>
    <xf numFmtId="0" fontId="82" fillId="29" borderId="22" applyNumberFormat="0" applyAlignment="0" applyProtection="0"/>
    <xf numFmtId="0" fontId="82" fillId="29" borderId="22" applyNumberFormat="0" applyAlignment="0" applyProtection="0"/>
    <xf numFmtId="0" fontId="82" fillId="3" borderId="22" applyNumberFormat="0" applyAlignment="0" applyProtection="0"/>
    <xf numFmtId="0" fontId="82" fillId="3" borderId="22" applyNumberFormat="0" applyAlignment="0" applyProtection="0"/>
    <xf numFmtId="0" fontId="81" fillId="0" borderId="3"/>
    <xf numFmtId="0" fontId="81" fillId="0" borderId="3"/>
    <xf numFmtId="0" fontId="81" fillId="0" borderId="3"/>
    <xf numFmtId="0" fontId="81" fillId="0" borderId="3"/>
    <xf numFmtId="0" fontId="81" fillId="0" borderId="3"/>
    <xf numFmtId="0" fontId="81" fillId="0" borderId="3"/>
    <xf numFmtId="0" fontId="81" fillId="0" borderId="3"/>
    <xf numFmtId="0" fontId="81" fillId="0" borderId="3"/>
    <xf numFmtId="0" fontId="81" fillId="0" borderId="3"/>
    <xf numFmtId="0" fontId="11" fillId="0" borderId="0">
      <alignment horizontal="centerContinuous"/>
    </xf>
    <xf numFmtId="0" fontId="86" fillId="53" borderId="23" applyNumberFormat="0" applyAlignment="0" applyProtection="0"/>
    <xf numFmtId="0" fontId="86" fillId="53" borderId="23" applyNumberFormat="0" applyAlignment="0" applyProtection="0"/>
    <xf numFmtId="0" fontId="86" fillId="53" borderId="23" applyNumberFormat="0" applyAlignment="0" applyProtection="0"/>
    <xf numFmtId="0" fontId="86" fillId="53" borderId="23" applyNumberFormat="0" applyAlignment="0" applyProtection="0"/>
    <xf numFmtId="0" fontId="86" fillId="53" borderId="23" applyNumberFormat="0" applyAlignment="0" applyProtection="0"/>
    <xf numFmtId="0" fontId="86" fillId="36" borderId="23" applyNumberFormat="0" applyAlignment="0" applyProtection="0"/>
    <xf numFmtId="0" fontId="86" fillId="53" borderId="23" applyNumberFormat="0" applyAlignment="0" applyProtection="0"/>
    <xf numFmtId="0" fontId="87" fillId="36" borderId="23" applyNumberFormat="0" applyAlignment="0" applyProtection="0"/>
    <xf numFmtId="0" fontId="86" fillId="53" borderId="23" applyNumberFormat="0" applyAlignment="0" applyProtection="0"/>
    <xf numFmtId="0" fontId="86" fillId="53" borderId="23" applyNumberFormat="0" applyAlignment="0" applyProtection="0"/>
    <xf numFmtId="0" fontId="87" fillId="36" borderId="23" applyNumberFormat="0" applyAlignment="0" applyProtection="0"/>
    <xf numFmtId="0" fontId="86" fillId="53" borderId="23" applyNumberFormat="0" applyAlignment="0" applyProtection="0"/>
    <xf numFmtId="0" fontId="87" fillId="36" borderId="23" applyNumberFormat="0" applyAlignment="0" applyProtection="0"/>
    <xf numFmtId="0" fontId="86" fillId="53" borderId="23" applyNumberFormat="0" applyAlignment="0" applyProtection="0"/>
    <xf numFmtId="0" fontId="88" fillId="53" borderId="23" applyNumberFormat="0" applyAlignment="0" applyProtection="0"/>
    <xf numFmtId="0" fontId="86" fillId="53" borderId="23" applyNumberFormat="0" applyAlignment="0" applyProtection="0"/>
    <xf numFmtId="0" fontId="87" fillId="53" borderId="23" applyNumberFormat="0" applyAlignment="0" applyProtection="0"/>
    <xf numFmtId="0" fontId="86" fillId="53" borderId="23" applyNumberFormat="0" applyAlignment="0" applyProtection="0"/>
    <xf numFmtId="0" fontId="86" fillId="53" borderId="23" applyNumberFormat="0" applyAlignment="0" applyProtection="0"/>
    <xf numFmtId="0" fontId="86" fillId="53" borderId="23" applyNumberFormat="0" applyAlignment="0" applyProtection="0"/>
    <xf numFmtId="0" fontId="89" fillId="0" borderId="0" applyNumberFormat="0" applyFill="0" applyBorder="0" applyAlignment="0" applyProtection="0"/>
    <xf numFmtId="0" fontId="16" fillId="0" borderId="0" applyBorder="0"/>
    <xf numFmtId="0" fontId="16" fillId="0" borderId="0" applyBorder="0"/>
    <xf numFmtId="0" fontId="16" fillId="0" borderId="0" applyBorder="0"/>
    <xf numFmtId="0" fontId="16" fillId="0" borderId="0" applyBorder="0"/>
    <xf numFmtId="0" fontId="16" fillId="0" borderId="0" applyBorder="0"/>
    <xf numFmtId="0" fontId="87" fillId="9" borderId="0">
      <alignment horizontal="left"/>
    </xf>
    <xf numFmtId="0" fontId="90" fillId="9" borderId="0">
      <alignment horizontal="right"/>
    </xf>
    <xf numFmtId="0" fontId="91" fillId="3" borderId="0">
      <alignment horizontal="center"/>
    </xf>
    <xf numFmtId="0" fontId="90" fillId="9" borderId="0">
      <alignment horizontal="right"/>
    </xf>
    <xf numFmtId="0" fontId="92" fillId="3" borderId="0">
      <alignment horizontal="left"/>
    </xf>
    <xf numFmtId="0" fontId="93" fillId="0" borderId="0"/>
    <xf numFmtId="192" fontId="93" fillId="0" borderId="0"/>
    <xf numFmtId="0" fontId="93" fillId="0" borderId="0"/>
    <xf numFmtId="192" fontId="93" fillId="0" borderId="0"/>
    <xf numFmtId="0" fontId="93" fillId="0" borderId="0"/>
    <xf numFmtId="192" fontId="93" fillId="0" borderId="0"/>
    <xf numFmtId="0" fontId="93" fillId="0" borderId="0"/>
    <xf numFmtId="192" fontId="93" fillId="0" borderId="0"/>
    <xf numFmtId="0" fontId="93" fillId="0" borderId="0"/>
    <xf numFmtId="192" fontId="93" fillId="0" borderId="0"/>
    <xf numFmtId="0" fontId="93" fillId="0" borderId="0"/>
    <xf numFmtId="192" fontId="93" fillId="0" borderId="0"/>
    <xf numFmtId="0" fontId="93" fillId="0" borderId="0"/>
    <xf numFmtId="192" fontId="93" fillId="0" borderId="0"/>
    <xf numFmtId="0" fontId="93" fillId="0" borderId="0"/>
    <xf numFmtId="192" fontId="93" fillId="0" borderId="0"/>
    <xf numFmtId="193" fontId="43" fillId="0" borderId="0" applyFont="0" applyFill="0" applyBorder="0" applyAlignment="0" applyProtection="0">
      <alignment horizontal="right"/>
    </xf>
    <xf numFmtId="40" fontId="7" fillId="0" borderId="0" applyBorder="0" applyProtection="0"/>
    <xf numFmtId="40" fontId="7" fillId="0" borderId="0" applyBorder="0" applyProtection="0"/>
    <xf numFmtId="40" fontId="7" fillId="0" borderId="0" applyBorder="0" applyProtection="0"/>
    <xf numFmtId="40" fontId="7" fillId="0" borderId="0" applyBorder="0" applyProtection="0"/>
    <xf numFmtId="40" fontId="7" fillId="0" borderId="0" applyBorder="0" applyProtection="0"/>
    <xf numFmtId="37" fontId="14"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95"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alignment vertical="top"/>
    </xf>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11"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7"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0"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14" fillId="0" borderId="0" applyFont="0" applyFill="0" applyBorder="0" applyAlignment="0" applyProtection="0">
      <alignment vertical="top"/>
    </xf>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applyFont="0" applyFill="0" applyBorder="0" applyAlignment="0" applyProtection="0"/>
    <xf numFmtId="0" fontId="97" fillId="0" borderId="0"/>
    <xf numFmtId="0" fontId="98" fillId="0" borderId="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194" fontId="7" fillId="0" borderId="0"/>
    <xf numFmtId="0" fontId="98" fillId="0" borderId="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37" fontId="65" fillId="29" borderId="24"/>
    <xf numFmtId="37" fontId="65" fillId="29" borderId="24"/>
    <xf numFmtId="37" fontId="65" fillId="29" borderId="24"/>
    <xf numFmtId="37" fontId="65" fillId="29" borderId="24"/>
    <xf numFmtId="37" fontId="65" fillId="29" borderId="24"/>
    <xf numFmtId="37" fontId="65" fillId="29" borderId="24"/>
    <xf numFmtId="37" fontId="65" fillId="29" borderId="24"/>
    <xf numFmtId="37" fontId="65" fillId="29" borderId="24"/>
    <xf numFmtId="37" fontId="65" fillId="29" borderId="24"/>
    <xf numFmtId="37" fontId="65" fillId="29" borderId="24"/>
    <xf numFmtId="173" fontId="16" fillId="0" borderId="0" applyFont="0" applyFill="0" applyBorder="0" applyAlignment="0"/>
    <xf numFmtId="8" fontId="7" fillId="0" borderId="0" applyFont="0" applyFill="0" applyBorder="0" applyAlignment="0"/>
    <xf numFmtId="44" fontId="58" fillId="0" borderId="0" applyFont="0" applyFill="0" applyBorder="0" applyAlignment="0" applyProtection="0"/>
    <xf numFmtId="44" fontId="58"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8" fontId="1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9" fillId="0" borderId="0" applyFont="0" applyFill="0" applyBorder="0" applyAlignment="0" applyProtection="0"/>
    <xf numFmtId="44" fontId="99" fillId="0" borderId="0" applyFont="0" applyFill="0" applyBorder="0" applyAlignment="0" applyProtection="0"/>
    <xf numFmtId="44" fontId="1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8"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5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8"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8" fontId="1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1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96" fontId="7" fillId="0" borderId="0" applyFont="0" applyFill="0" applyBorder="0" applyAlignment="0" applyProtection="0"/>
    <xf numFmtId="196" fontId="7" fillId="0" borderId="0" applyFont="0" applyFill="0" applyBorder="0" applyAlignment="0" applyProtection="0"/>
    <xf numFmtId="41" fontId="7" fillId="0" borderId="0"/>
    <xf numFmtId="41" fontId="7" fillId="0" borderId="0"/>
    <xf numFmtId="41" fontId="7" fillId="0" borderId="0"/>
    <xf numFmtId="41" fontId="7" fillId="0" borderId="0"/>
    <xf numFmtId="0" fontId="7" fillId="0" borderId="0" applyFont="0" applyFill="0" applyBorder="0" applyAlignment="0" applyProtection="0"/>
    <xf numFmtId="43" fontId="7" fillId="0" borderId="0" applyBorder="0"/>
    <xf numFmtId="0" fontId="100" fillId="0" borderId="0" applyNumberFormat="0" applyFill="0" applyBorder="0"/>
    <xf numFmtId="197" fontId="35" fillId="6" borderId="25" applyFont="0" applyFill="0" applyBorder="0" applyAlignment="0" applyProtection="0"/>
    <xf numFmtId="198" fontId="16" fillId="6" borderId="0" applyFont="0" applyFill="0" applyBorder="0" applyAlignment="0" applyProtection="0"/>
    <xf numFmtId="199" fontId="101" fillId="0" borderId="11"/>
    <xf numFmtId="0" fontId="7" fillId="0" borderId="0" applyFont="0" applyFill="0" applyBorder="0" applyAlignment="0" applyProtection="0"/>
    <xf numFmtId="0" fontId="7" fillId="0" borderId="0" applyFont="0" applyFill="0" applyBorder="0" applyAlignment="0" applyProtection="0"/>
    <xf numFmtId="200" fontId="7" fillId="0" borderId="0" applyFont="0" applyFill="0" applyBorder="0" applyAlignment="0" applyProtection="0"/>
    <xf numFmtId="197" fontId="101" fillId="0" borderId="0" applyFill="0" applyBorder="0">
      <alignment horizontal="right"/>
    </xf>
    <xf numFmtId="201" fontId="46" fillId="0" borderId="0">
      <alignment horizontal="left"/>
    </xf>
    <xf numFmtId="202" fontId="7" fillId="0" borderId="0" applyFont="0" applyFill="0" applyBorder="0" applyAlignment="0" applyProtection="0"/>
    <xf numFmtId="203" fontId="7" fillId="0" borderId="0" applyFont="0" applyFill="0" applyBorder="0" applyAlignment="0" applyProtection="0"/>
    <xf numFmtId="0" fontId="102" fillId="0" borderId="0" applyNumberFormat="0"/>
    <xf numFmtId="0" fontId="103" fillId="0" borderId="0">
      <alignment horizontal="centerContinuous"/>
    </xf>
    <xf numFmtId="0" fontId="103" fillId="0" borderId="0" applyNumberFormat="0"/>
    <xf numFmtId="0" fontId="104" fillId="0" borderId="11" applyFont="0" applyFill="0" applyBorder="0" applyAlignment="0" applyProtection="0"/>
    <xf numFmtId="0" fontId="83" fillId="5" borderId="0">
      <alignment horizontal="left"/>
    </xf>
    <xf numFmtId="37" fontId="65" fillId="0" borderId="0"/>
    <xf numFmtId="204" fontId="7" fillId="0" borderId="0" applyFont="0" applyFill="0" applyBorder="0" applyAlignment="0" applyProtection="0"/>
    <xf numFmtId="204" fontId="7"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7"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65" fontId="7" fillId="0" borderId="0"/>
    <xf numFmtId="165" fontId="7" fillId="0" borderId="0"/>
    <xf numFmtId="0" fontId="8" fillId="0" borderId="0" applyProtection="0"/>
    <xf numFmtId="0" fontId="10" fillId="0" borderId="0" applyProtection="0"/>
    <xf numFmtId="0" fontId="72" fillId="0" borderId="0" applyProtection="0"/>
    <xf numFmtId="0" fontId="16" fillId="0" borderId="0" applyProtection="0"/>
    <xf numFmtId="0" fontId="7" fillId="0" borderId="0" applyProtection="0"/>
    <xf numFmtId="0" fontId="8" fillId="0" borderId="0" applyProtection="0"/>
    <xf numFmtId="0" fontId="108" fillId="0" borderId="0" applyProtection="0"/>
    <xf numFmtId="3" fontId="81" fillId="5" borderId="26">
      <protection locked="0"/>
    </xf>
    <xf numFmtId="205" fontId="7" fillId="6" borderId="0" applyFont="0" applyFill="0" applyBorder="0" applyAlignment="0"/>
    <xf numFmtId="205" fontId="7" fillId="6" borderId="0" applyFont="0" applyFill="0" applyBorder="0" applyAlignment="0"/>
    <xf numFmtId="2" fontId="7" fillId="0" borderId="0" applyFont="0" applyFill="0" applyBorder="0" applyAlignment="0" applyProtection="0"/>
    <xf numFmtId="2" fontId="7" fillId="0" borderId="0" applyFont="0" applyFill="0" applyBorder="0" applyAlignment="0" applyProtection="0"/>
    <xf numFmtId="0" fontId="109" fillId="54" borderId="3"/>
    <xf numFmtId="0" fontId="109" fillId="54" borderId="3"/>
    <xf numFmtId="0" fontId="109" fillId="54" borderId="3"/>
    <xf numFmtId="0" fontId="109" fillId="54" borderId="3"/>
    <xf numFmtId="0" fontId="109" fillId="54" borderId="3"/>
    <xf numFmtId="0" fontId="109" fillId="54" borderId="3"/>
    <xf numFmtId="0" fontId="109" fillId="54" borderId="3"/>
    <xf numFmtId="0" fontId="109" fillId="54" borderId="3"/>
    <xf numFmtId="0" fontId="109" fillId="54" borderId="3"/>
    <xf numFmtId="2" fontId="7" fillId="0" borderId="0" applyFont="0" applyFill="0" applyBorder="0" applyAlignment="0" applyProtection="0"/>
    <xf numFmtId="0" fontId="97" fillId="0" borderId="0"/>
    <xf numFmtId="0" fontId="98" fillId="0" borderId="0"/>
    <xf numFmtId="0" fontId="110" fillId="0" borderId="0">
      <alignment horizontal="right"/>
    </xf>
    <xf numFmtId="0" fontId="110" fillId="0" borderId="0"/>
    <xf numFmtId="37" fontId="16" fillId="0" borderId="0"/>
    <xf numFmtId="0" fontId="111" fillId="33" borderId="0" applyNumberFormat="0" applyBorder="0" applyAlignment="0" applyProtection="0"/>
    <xf numFmtId="0" fontId="111" fillId="33" borderId="0" applyNumberFormat="0" applyBorder="0" applyAlignment="0" applyProtection="0"/>
    <xf numFmtId="0" fontId="111" fillId="33" borderId="0" applyNumberFormat="0" applyBorder="0" applyAlignment="0" applyProtection="0"/>
    <xf numFmtId="0" fontId="111" fillId="33" borderId="0" applyNumberFormat="0" applyBorder="0" applyAlignment="0" applyProtection="0"/>
    <xf numFmtId="0" fontId="112" fillId="35" borderId="0" applyNumberFormat="0" applyBorder="0" applyAlignment="0" applyProtection="0"/>
    <xf numFmtId="0" fontId="111" fillId="33" borderId="0" applyNumberFormat="0" applyBorder="0" applyAlignment="0" applyProtection="0"/>
    <xf numFmtId="0" fontId="111" fillId="33" borderId="0" applyNumberFormat="0" applyBorder="0" applyAlignment="0" applyProtection="0"/>
    <xf numFmtId="0" fontId="112" fillId="33" borderId="0" applyNumberFormat="0" applyBorder="0" applyAlignment="0" applyProtection="0"/>
    <xf numFmtId="0" fontId="111" fillId="33" borderId="0" applyNumberFormat="0" applyBorder="0" applyAlignment="0" applyProtection="0"/>
    <xf numFmtId="0" fontId="111" fillId="33" borderId="0" applyNumberFormat="0" applyBorder="0" applyAlignment="0" applyProtection="0"/>
    <xf numFmtId="0" fontId="112" fillId="33" borderId="0" applyNumberFormat="0" applyBorder="0" applyAlignment="0" applyProtection="0"/>
    <xf numFmtId="0" fontId="111" fillId="33" borderId="0" applyNumberFormat="0" applyBorder="0" applyAlignment="0" applyProtection="0"/>
    <xf numFmtId="0" fontId="112" fillId="33" borderId="0" applyNumberFormat="0" applyBorder="0" applyAlignment="0" applyProtection="0"/>
    <xf numFmtId="0" fontId="111" fillId="33" borderId="0" applyNumberFormat="0" applyBorder="0" applyAlignment="0" applyProtection="0"/>
    <xf numFmtId="0" fontId="113" fillId="33" borderId="0" applyNumberFormat="0" applyBorder="0" applyAlignment="0" applyProtection="0"/>
    <xf numFmtId="0" fontId="111" fillId="33" borderId="0" applyNumberFormat="0" applyBorder="0" applyAlignment="0" applyProtection="0"/>
    <xf numFmtId="0" fontId="111" fillId="33" borderId="0" applyNumberFormat="0" applyBorder="0" applyAlignment="0" applyProtection="0"/>
    <xf numFmtId="0" fontId="111" fillId="33" borderId="0" applyNumberFormat="0" applyBorder="0" applyAlignment="0" applyProtection="0"/>
    <xf numFmtId="0" fontId="111" fillId="33" borderId="0" applyNumberFormat="0" applyBorder="0" applyAlignment="0" applyProtection="0"/>
    <xf numFmtId="38" fontId="16" fillId="5" borderId="0" applyNumberFormat="0" applyBorder="0" applyAlignment="0" applyProtection="0"/>
    <xf numFmtId="38" fontId="16" fillId="5" borderId="0" applyNumberFormat="0" applyBorder="0" applyAlignment="0" applyProtection="0"/>
    <xf numFmtId="38" fontId="16" fillId="5" borderId="0" applyNumberFormat="0" applyBorder="0" applyAlignment="0" applyProtection="0"/>
    <xf numFmtId="38" fontId="16" fillId="5" borderId="0" applyNumberFormat="0" applyBorder="0" applyAlignment="0" applyProtection="0"/>
    <xf numFmtId="0" fontId="24" fillId="0" borderId="5">
      <alignment horizontal="left" vertical="center"/>
    </xf>
    <xf numFmtId="0" fontId="24" fillId="0" borderId="5">
      <alignment horizontal="left" vertical="center"/>
    </xf>
    <xf numFmtId="0" fontId="24" fillId="0" borderId="5">
      <alignment horizontal="left" vertical="center"/>
    </xf>
    <xf numFmtId="0" fontId="24" fillId="0" borderId="5">
      <alignment horizontal="left" vertical="center"/>
    </xf>
    <xf numFmtId="0" fontId="24" fillId="0" borderId="5">
      <alignment horizontal="left" vertical="center"/>
    </xf>
    <xf numFmtId="0" fontId="24" fillId="0" borderId="5">
      <alignment horizontal="left" vertical="center"/>
    </xf>
    <xf numFmtId="0" fontId="24" fillId="0" borderId="5">
      <alignment horizontal="left" vertical="center"/>
    </xf>
    <xf numFmtId="0" fontId="24" fillId="0" borderId="5">
      <alignment horizontal="left" vertical="center"/>
    </xf>
    <xf numFmtId="0" fontId="114" fillId="0" borderId="27" applyNumberFormat="0" applyFill="0" applyAlignment="0" applyProtection="0"/>
    <xf numFmtId="0" fontId="114" fillId="0" borderId="27" applyNumberFormat="0" applyFill="0" applyAlignment="0" applyProtection="0"/>
    <xf numFmtId="0" fontId="114" fillId="0" borderId="27" applyNumberFormat="0" applyFill="0" applyAlignment="0" applyProtection="0"/>
    <xf numFmtId="0" fontId="115" fillId="0" borderId="28" applyNumberFormat="0" applyFill="0" applyAlignment="0" applyProtection="0"/>
    <xf numFmtId="0" fontId="116" fillId="0" borderId="29" applyNumberFormat="0" applyFill="0" applyAlignment="0" applyProtection="0"/>
    <xf numFmtId="0" fontId="115" fillId="0" borderId="28" applyNumberFormat="0" applyFill="0" applyAlignment="0" applyProtection="0"/>
    <xf numFmtId="0" fontId="114" fillId="0" borderId="27" applyNumberFormat="0" applyFill="0" applyAlignment="0" applyProtection="0"/>
    <xf numFmtId="0" fontId="115" fillId="0" borderId="28" applyNumberFormat="0" applyFill="0" applyAlignment="0" applyProtection="0"/>
    <xf numFmtId="206" fontId="117" fillId="0" borderId="0">
      <protection locked="0"/>
    </xf>
    <xf numFmtId="0" fontId="116" fillId="0" borderId="27" applyNumberFormat="0" applyFill="0" applyAlignment="0" applyProtection="0"/>
    <xf numFmtId="0" fontId="115" fillId="0" borderId="28" applyNumberFormat="0" applyFill="0" applyAlignment="0" applyProtection="0"/>
    <xf numFmtId="0" fontId="115" fillId="0" borderId="28" applyNumberFormat="0" applyFill="0" applyAlignment="0" applyProtection="0"/>
    <xf numFmtId="0" fontId="116" fillId="0" borderId="27" applyNumberFormat="0" applyFill="0" applyAlignment="0" applyProtection="0"/>
    <xf numFmtId="0" fontId="115" fillId="0" borderId="28" applyNumberFormat="0" applyFill="0" applyAlignment="0" applyProtection="0"/>
    <xf numFmtId="0" fontId="116" fillId="0" borderId="27" applyNumberFormat="0" applyFill="0" applyAlignment="0" applyProtection="0"/>
    <xf numFmtId="0" fontId="115" fillId="0" borderId="28" applyNumberFormat="0" applyFill="0" applyAlignment="0" applyProtection="0"/>
    <xf numFmtId="0" fontId="118" fillId="0" borderId="28" applyNumberFormat="0" applyFill="0" applyAlignment="0" applyProtection="0"/>
    <xf numFmtId="0" fontId="115" fillId="0" borderId="28" applyNumberFormat="0" applyFill="0" applyAlignment="0" applyProtection="0"/>
    <xf numFmtId="0" fontId="119" fillId="0" borderId="28" applyNumberFormat="0" applyFill="0" applyAlignment="0" applyProtection="0"/>
    <xf numFmtId="0" fontId="115" fillId="0" borderId="28" applyNumberFormat="0" applyFill="0" applyAlignment="0" applyProtection="0"/>
    <xf numFmtId="0" fontId="115" fillId="0" borderId="28" applyNumberFormat="0" applyFill="0" applyAlignment="0" applyProtection="0"/>
    <xf numFmtId="0" fontId="114" fillId="0" borderId="27" applyNumberFormat="0" applyFill="0" applyAlignment="0" applyProtection="0"/>
    <xf numFmtId="0" fontId="114" fillId="0" borderId="27" applyNumberFormat="0" applyFill="0" applyAlignment="0" applyProtection="0"/>
    <xf numFmtId="0" fontId="120" fillId="0" borderId="30" applyNumberFormat="0" applyFill="0" applyAlignment="0" applyProtection="0"/>
    <xf numFmtId="0" fontId="120" fillId="0" borderId="30" applyNumberFormat="0" applyFill="0" applyAlignment="0" applyProtection="0"/>
    <xf numFmtId="0" fontId="120" fillId="0" borderId="30" applyNumberFormat="0" applyFill="0" applyAlignment="0" applyProtection="0"/>
    <xf numFmtId="0" fontId="121" fillId="0" borderId="30" applyNumberFormat="0" applyFill="0" applyAlignment="0" applyProtection="0"/>
    <xf numFmtId="0" fontId="122" fillId="0" borderId="31" applyNumberFormat="0" applyFill="0" applyAlignment="0" applyProtection="0"/>
    <xf numFmtId="0" fontId="121" fillId="0" borderId="30" applyNumberFormat="0" applyFill="0" applyAlignment="0" applyProtection="0"/>
    <xf numFmtId="0" fontId="120" fillId="0" borderId="32" applyNumberFormat="0" applyFill="0" applyAlignment="0" applyProtection="0"/>
    <xf numFmtId="0" fontId="121" fillId="0" borderId="30" applyNumberFormat="0" applyFill="0" applyAlignment="0" applyProtection="0"/>
    <xf numFmtId="206" fontId="117" fillId="0" borderId="0">
      <protection locked="0"/>
    </xf>
    <xf numFmtId="0" fontId="122" fillId="0" borderId="32" applyNumberFormat="0" applyFill="0" applyAlignment="0" applyProtection="0"/>
    <xf numFmtId="0" fontId="121" fillId="0" borderId="30" applyNumberFormat="0" applyFill="0" applyAlignment="0" applyProtection="0"/>
    <xf numFmtId="0" fontId="121" fillId="0" borderId="30" applyNumberFormat="0" applyFill="0" applyAlignment="0" applyProtection="0"/>
    <xf numFmtId="0" fontId="122" fillId="0" borderId="32" applyNumberFormat="0" applyFill="0" applyAlignment="0" applyProtection="0"/>
    <xf numFmtId="0" fontId="121" fillId="0" borderId="30" applyNumberFormat="0" applyFill="0" applyAlignment="0" applyProtection="0"/>
    <xf numFmtId="0" fontId="122" fillId="0" borderId="32" applyNumberFormat="0" applyFill="0" applyAlignment="0" applyProtection="0"/>
    <xf numFmtId="0" fontId="121" fillId="0" borderId="30" applyNumberFormat="0" applyFill="0" applyAlignment="0" applyProtection="0"/>
    <xf numFmtId="0" fontId="123" fillId="0" borderId="30" applyNumberFormat="0" applyFill="0" applyAlignment="0" applyProtection="0"/>
    <xf numFmtId="0" fontId="121" fillId="0" borderId="30" applyNumberFormat="0" applyFill="0" applyAlignment="0" applyProtection="0"/>
    <xf numFmtId="0" fontId="124" fillId="0" borderId="30" applyNumberFormat="0" applyFill="0" applyAlignment="0" applyProtection="0"/>
    <xf numFmtId="0" fontId="121" fillId="0" borderId="30" applyNumberFormat="0" applyFill="0" applyAlignment="0" applyProtection="0"/>
    <xf numFmtId="0" fontId="121" fillId="0" borderId="30" applyNumberFormat="0" applyFill="0" applyAlignment="0" applyProtection="0"/>
    <xf numFmtId="0" fontId="120" fillId="0" borderId="30" applyNumberFormat="0" applyFill="0" applyAlignment="0" applyProtection="0"/>
    <xf numFmtId="0" fontId="120" fillId="0" borderId="30" applyNumberFormat="0" applyFill="0" applyAlignment="0" applyProtection="0"/>
    <xf numFmtId="0" fontId="125" fillId="0" borderId="33" applyNumberFormat="0" applyFill="0" applyAlignment="0" applyProtection="0"/>
    <xf numFmtId="0" fontId="125" fillId="0" borderId="33" applyNumberFormat="0" applyFill="0" applyAlignment="0" applyProtection="0"/>
    <xf numFmtId="0" fontId="125" fillId="0" borderId="33" applyNumberFormat="0" applyFill="0" applyAlignment="0" applyProtection="0"/>
    <xf numFmtId="0" fontId="126" fillId="0" borderId="34" applyNumberFormat="0" applyFill="0" applyAlignment="0" applyProtection="0"/>
    <xf numFmtId="0" fontId="127" fillId="0" borderId="35" applyNumberFormat="0" applyFill="0" applyAlignment="0" applyProtection="0"/>
    <xf numFmtId="0" fontId="126" fillId="0" borderId="34" applyNumberFormat="0" applyFill="0" applyAlignment="0" applyProtection="0"/>
    <xf numFmtId="0" fontId="125" fillId="0" borderId="33" applyNumberFormat="0" applyFill="0" applyAlignment="0" applyProtection="0"/>
    <xf numFmtId="0" fontId="126" fillId="0" borderId="34" applyNumberFormat="0" applyFill="0" applyAlignment="0" applyProtection="0"/>
    <xf numFmtId="0" fontId="127" fillId="0" borderId="33" applyNumberFormat="0" applyFill="0" applyAlignment="0" applyProtection="0"/>
    <xf numFmtId="0" fontId="126" fillId="0" borderId="34" applyNumberFormat="0" applyFill="0" applyAlignment="0" applyProtection="0"/>
    <xf numFmtId="0" fontId="126" fillId="0" borderId="34" applyNumberFormat="0" applyFill="0" applyAlignment="0" applyProtection="0"/>
    <xf numFmtId="0" fontId="127" fillId="0" borderId="33" applyNumberFormat="0" applyFill="0" applyAlignment="0" applyProtection="0"/>
    <xf numFmtId="0" fontId="126" fillId="0" borderId="34" applyNumberFormat="0" applyFill="0" applyAlignment="0" applyProtection="0"/>
    <xf numFmtId="0" fontId="127" fillId="0" borderId="33" applyNumberFormat="0" applyFill="0" applyAlignment="0" applyProtection="0"/>
    <xf numFmtId="0" fontId="126" fillId="0" borderId="34" applyNumberFormat="0" applyFill="0" applyAlignment="0" applyProtection="0"/>
    <xf numFmtId="0" fontId="128" fillId="0" borderId="34" applyNumberFormat="0" applyFill="0" applyAlignment="0" applyProtection="0"/>
    <xf numFmtId="0" fontId="126" fillId="0" borderId="34" applyNumberFormat="0" applyFill="0" applyAlignment="0" applyProtection="0"/>
    <xf numFmtId="0" fontId="129" fillId="0" borderId="34" applyNumberFormat="0" applyFill="0" applyAlignment="0" applyProtection="0"/>
    <xf numFmtId="0" fontId="126" fillId="0" borderId="34" applyNumberFormat="0" applyFill="0" applyAlignment="0" applyProtection="0"/>
    <xf numFmtId="0" fontId="126" fillId="0" borderId="34" applyNumberFormat="0" applyFill="0" applyAlignment="0" applyProtection="0"/>
    <xf numFmtId="0" fontId="125" fillId="0" borderId="33" applyNumberFormat="0" applyFill="0" applyAlignment="0" applyProtection="0"/>
    <xf numFmtId="0" fontId="125" fillId="0" borderId="33"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8" fillId="0" borderId="0" applyNumberFormat="0" applyFill="0" applyBorder="0" applyAlignment="0" applyProtection="0"/>
    <xf numFmtId="0" fontId="126" fillId="0" borderId="0" applyNumberFormat="0" applyFill="0" applyBorder="0" applyAlignment="0" applyProtection="0"/>
    <xf numFmtId="0" fontId="129"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30" fillId="0" borderId="0"/>
    <xf numFmtId="0" fontId="26" fillId="0" borderId="6" applyNumberFormat="0" applyFill="0" applyAlignment="0" applyProtection="0"/>
    <xf numFmtId="0" fontId="81" fillId="55" borderId="17"/>
    <xf numFmtId="0" fontId="81" fillId="56" borderId="3"/>
    <xf numFmtId="0" fontId="81" fillId="56" borderId="3"/>
    <xf numFmtId="0" fontId="81" fillId="56" borderId="3"/>
    <xf numFmtId="0" fontId="81" fillId="56" borderId="3"/>
    <xf numFmtId="0" fontId="81" fillId="56" borderId="3"/>
    <xf numFmtId="0" fontId="81" fillId="56" borderId="3"/>
    <xf numFmtId="0" fontId="81" fillId="56" borderId="3"/>
    <xf numFmtId="0" fontId="81" fillId="56" borderId="3"/>
    <xf numFmtId="0" fontId="81" fillId="56" borderId="3"/>
    <xf numFmtId="0" fontId="131" fillId="0" borderId="0" applyNumberFormat="0" applyFill="0" applyBorder="0" applyAlignment="0" applyProtection="0">
      <alignment vertical="top"/>
      <protection locked="0"/>
    </xf>
    <xf numFmtId="0" fontId="81" fillId="54" borderId="3"/>
    <xf numFmtId="0" fontId="81" fillId="54" borderId="3"/>
    <xf numFmtId="0" fontId="81" fillId="54" borderId="3"/>
    <xf numFmtId="0" fontId="81" fillId="54" borderId="3"/>
    <xf numFmtId="0" fontId="81" fillId="54" borderId="3"/>
    <xf numFmtId="0" fontId="81" fillId="54" borderId="3"/>
    <xf numFmtId="0" fontId="81" fillId="54" borderId="3"/>
    <xf numFmtId="0" fontId="81" fillId="54" borderId="3"/>
    <xf numFmtId="0" fontId="81" fillId="54" borderId="3"/>
    <xf numFmtId="0" fontId="132" fillId="8" borderId="0"/>
    <xf numFmtId="207" fontId="133" fillId="57" borderId="36" applyAlignment="0"/>
    <xf numFmtId="10" fontId="16" fillId="6" borderId="37" applyNumberFormat="0" applyBorder="0" applyAlignment="0" applyProtection="0"/>
    <xf numFmtId="10" fontId="16" fillId="6" borderId="37" applyNumberFormat="0" applyBorder="0" applyAlignment="0" applyProtection="0"/>
    <xf numFmtId="10" fontId="16" fillId="6" borderId="37" applyNumberFormat="0" applyBorder="0" applyAlignment="0" applyProtection="0"/>
    <xf numFmtId="10" fontId="16" fillId="6" borderId="37" applyNumberFormat="0" applyBorder="0" applyAlignment="0" applyProtection="0"/>
    <xf numFmtId="10" fontId="16" fillId="6" borderId="37" applyNumberFormat="0" applyBorder="0" applyAlignment="0" applyProtection="0"/>
    <xf numFmtId="10" fontId="16" fillId="6" borderId="37" applyNumberFormat="0" applyBorder="0" applyAlignment="0" applyProtection="0"/>
    <xf numFmtId="10" fontId="16" fillId="6" borderId="37" applyNumberFormat="0" applyBorder="0" applyAlignment="0" applyProtection="0"/>
    <xf numFmtId="10" fontId="16" fillId="6" borderId="37" applyNumberFormat="0" applyBorder="0" applyAlignment="0" applyProtection="0"/>
    <xf numFmtId="10" fontId="16" fillId="6" borderId="37" applyNumberFormat="0" applyBorder="0" applyAlignment="0" applyProtection="0"/>
    <xf numFmtId="10" fontId="16" fillId="6" borderId="37" applyNumberFormat="0" applyBorder="0" applyAlignment="0" applyProtection="0"/>
    <xf numFmtId="10" fontId="16" fillId="6" borderId="37" applyNumberFormat="0" applyBorder="0" applyAlignment="0" applyProtection="0"/>
    <xf numFmtId="10" fontId="16" fillId="6" borderId="37" applyNumberFormat="0" applyBorder="0" applyAlignment="0" applyProtection="0"/>
    <xf numFmtId="10" fontId="16" fillId="6" borderId="37" applyNumberFormat="0" applyBorder="0" applyAlignment="0" applyProtection="0"/>
    <xf numFmtId="0" fontId="134" fillId="37" borderId="22" applyNumberFormat="0" applyAlignment="0" applyProtection="0"/>
    <xf numFmtId="0" fontId="134" fillId="37" borderId="22" applyNumberFormat="0" applyAlignment="0" applyProtection="0"/>
    <xf numFmtId="0" fontId="134" fillId="37" borderId="22" applyNumberFormat="0" applyAlignment="0" applyProtection="0"/>
    <xf numFmtId="0" fontId="134" fillId="26" borderId="22" applyNumberFormat="0" applyAlignment="0" applyProtection="0"/>
    <xf numFmtId="0" fontId="134" fillId="26" borderId="22" applyNumberFormat="0" applyAlignment="0" applyProtection="0"/>
    <xf numFmtId="0" fontId="135" fillId="37" borderId="22" applyNumberFormat="0" applyAlignment="0" applyProtection="0"/>
    <xf numFmtId="0" fontId="135" fillId="37" borderId="22" applyNumberFormat="0" applyAlignment="0" applyProtection="0"/>
    <xf numFmtId="0" fontId="48" fillId="12" borderId="14" applyNumberFormat="0" applyAlignment="0" applyProtection="0"/>
    <xf numFmtId="0" fontId="48" fillId="12" borderId="14" applyNumberFormat="0" applyAlignment="0" applyProtection="0"/>
    <xf numFmtId="0" fontId="48" fillId="12" borderId="14" applyNumberFormat="0" applyAlignment="0" applyProtection="0"/>
    <xf numFmtId="0" fontId="134" fillId="26" borderId="22" applyNumberFormat="0" applyAlignment="0" applyProtection="0"/>
    <xf numFmtId="0" fontId="134" fillId="26" borderId="22" applyNumberFormat="0" applyAlignment="0" applyProtection="0"/>
    <xf numFmtId="0" fontId="48" fillId="12" borderId="14" applyNumberFormat="0" applyAlignment="0" applyProtection="0"/>
    <xf numFmtId="0" fontId="48" fillId="12" borderId="14" applyNumberFormat="0" applyAlignment="0" applyProtection="0"/>
    <xf numFmtId="0" fontId="48" fillId="12" borderId="14" applyNumberFormat="0" applyAlignment="0" applyProtection="0"/>
    <xf numFmtId="0" fontId="135" fillId="26" borderId="22" applyNumberFormat="0" applyAlignment="0" applyProtection="0"/>
    <xf numFmtId="0" fontId="134" fillId="26" borderId="22" applyNumberFormat="0" applyAlignment="0" applyProtection="0"/>
    <xf numFmtId="0" fontId="134" fillId="26" borderId="22" applyNumberFormat="0" applyAlignment="0" applyProtection="0"/>
    <xf numFmtId="0" fontId="135" fillId="26" borderId="22" applyNumberFormat="0" applyAlignment="0" applyProtection="0"/>
    <xf numFmtId="0" fontId="134" fillId="26" borderId="22" applyNumberFormat="0" applyAlignment="0" applyProtection="0"/>
    <xf numFmtId="0" fontId="135" fillId="26" borderId="22" applyNumberFormat="0" applyAlignment="0" applyProtection="0"/>
    <xf numFmtId="0" fontId="134" fillId="26" borderId="22" applyNumberFormat="0" applyAlignment="0" applyProtection="0"/>
    <xf numFmtId="0" fontId="136" fillId="26" borderId="22" applyNumberFormat="0" applyAlignment="0" applyProtection="0"/>
    <xf numFmtId="0" fontId="134" fillId="26" borderId="22" applyNumberFormat="0" applyAlignment="0" applyProtection="0"/>
    <xf numFmtId="0" fontId="134" fillId="26" borderId="22" applyNumberFormat="0" applyAlignment="0" applyProtection="0"/>
    <xf numFmtId="0" fontId="134" fillId="37" borderId="22" applyNumberFormat="0" applyAlignment="0" applyProtection="0"/>
    <xf numFmtId="0" fontId="134" fillId="37" borderId="22" applyNumberFormat="0" applyAlignment="0" applyProtection="0"/>
    <xf numFmtId="10" fontId="137" fillId="0" borderId="38" applyFont="0" applyAlignment="0">
      <protection locked="0"/>
    </xf>
    <xf numFmtId="10" fontId="137" fillId="0" borderId="38" applyFont="0" applyAlignment="0">
      <protection locked="0"/>
    </xf>
    <xf numFmtId="10" fontId="137" fillId="0" borderId="38" applyFont="0" applyAlignment="0">
      <protection locked="0"/>
    </xf>
    <xf numFmtId="10" fontId="137" fillId="0" borderId="38" applyFont="0" applyAlignment="0">
      <protection locked="0"/>
    </xf>
    <xf numFmtId="10" fontId="137" fillId="0" borderId="38" applyFont="0" applyAlignment="0">
      <protection locked="0"/>
    </xf>
    <xf numFmtId="10" fontId="137" fillId="0" borderId="38" applyFont="0" applyAlignment="0">
      <protection locked="0"/>
    </xf>
    <xf numFmtId="10" fontId="137" fillId="0" borderId="38" applyFont="0" applyAlignment="0">
      <protection locked="0"/>
    </xf>
    <xf numFmtId="10" fontId="137" fillId="0" borderId="38" applyFont="0" applyAlignment="0">
      <protection locked="0"/>
    </xf>
    <xf numFmtId="10" fontId="137" fillId="0" borderId="38" applyFont="0" applyAlignment="0">
      <protection locked="0"/>
    </xf>
    <xf numFmtId="38" fontId="138" fillId="57" borderId="39" applyNumberFormat="0" applyFont="0" applyBorder="0" applyAlignment="0" applyProtection="0"/>
    <xf numFmtId="208" fontId="139" fillId="58" borderId="40" applyNumberFormat="0" applyBorder="0" applyAlignment="0" applyProtection="0"/>
    <xf numFmtId="208" fontId="139" fillId="58" borderId="40" applyNumberFormat="0" applyBorder="0" applyAlignment="0" applyProtection="0"/>
    <xf numFmtId="208" fontId="140" fillId="58" borderId="40" applyNumberFormat="0" applyBorder="0" applyAlignment="0" applyProtection="0"/>
    <xf numFmtId="0" fontId="141" fillId="59" borderId="0" applyNumberFormat="0"/>
    <xf numFmtId="41" fontId="142" fillId="0" borderId="0">
      <alignment horizontal="left"/>
    </xf>
    <xf numFmtId="0" fontId="87" fillId="9" borderId="0">
      <alignment horizontal="left"/>
    </xf>
    <xf numFmtId="0" fontId="143" fillId="3" borderId="0">
      <alignment horizontal="left"/>
    </xf>
    <xf numFmtId="0" fontId="16" fillId="5" borderId="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5" fillId="0" borderId="42"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6"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6" fillId="0" borderId="41" applyNumberFormat="0" applyFill="0" applyAlignment="0" applyProtection="0"/>
    <xf numFmtId="0" fontId="144" fillId="0" borderId="41" applyNumberFormat="0" applyFill="0" applyAlignment="0" applyProtection="0"/>
    <xf numFmtId="0" fontId="146" fillId="0" borderId="41" applyNumberFormat="0" applyFill="0" applyAlignment="0" applyProtection="0"/>
    <xf numFmtId="0" fontId="144" fillId="0" borderId="41" applyNumberFormat="0" applyFill="0" applyAlignment="0" applyProtection="0"/>
    <xf numFmtId="0" fontId="147"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209" fontId="16" fillId="0" borderId="0" applyFont="0" applyFill="0" applyBorder="0" applyAlignment="0" applyProtection="0"/>
    <xf numFmtId="210" fontId="148" fillId="5" borderId="17" applyNumberFormat="0"/>
    <xf numFmtId="0" fontId="149" fillId="2" borderId="43"/>
    <xf numFmtId="0" fontId="149" fillId="2" borderId="43"/>
    <xf numFmtId="0" fontId="149" fillId="2" borderId="43"/>
    <xf numFmtId="0" fontId="149" fillId="2" borderId="43"/>
    <xf numFmtId="0" fontId="149" fillId="2" borderId="43"/>
    <xf numFmtId="0" fontId="149" fillId="2" borderId="43"/>
    <xf numFmtId="0" fontId="149" fillId="2" borderId="43"/>
    <xf numFmtId="0" fontId="149" fillId="2" borderId="43"/>
    <xf numFmtId="0" fontId="149" fillId="2" borderId="43"/>
    <xf numFmtId="0" fontId="138" fillId="0" borderId="3"/>
    <xf numFmtId="0" fontId="138" fillId="0" borderId="3"/>
    <xf numFmtId="0" fontId="138" fillId="0" borderId="3"/>
    <xf numFmtId="0" fontId="138" fillId="0" borderId="3"/>
    <xf numFmtId="0" fontId="138" fillId="0" borderId="3"/>
    <xf numFmtId="0" fontId="138" fillId="0" borderId="3"/>
    <xf numFmtId="0" fontId="138" fillId="0" borderId="3"/>
    <xf numFmtId="0" fontId="138" fillId="0" borderId="3"/>
    <xf numFmtId="0" fontId="138" fillId="0" borderId="3"/>
    <xf numFmtId="0" fontId="81" fillId="57" borderId="36"/>
    <xf numFmtId="37" fontId="150" fillId="0" borderId="44"/>
    <xf numFmtId="211" fontId="151" fillId="0" borderId="0" applyFont="0" applyFill="0" applyBorder="0" applyProtection="0">
      <alignment horizontal="right"/>
    </xf>
    <xf numFmtId="0" fontId="69" fillId="0" borderId="0" applyFont="0" applyFill="0" applyBorder="0" applyAlignment="0" applyProtection="0"/>
    <xf numFmtId="212" fontId="16" fillId="5" borderId="0" applyFont="0" applyBorder="0" applyAlignment="0" applyProtection="0">
      <alignment horizontal="right"/>
      <protection hidden="1"/>
    </xf>
    <xf numFmtId="38" fontId="152" fillId="0" borderId="0"/>
    <xf numFmtId="0" fontId="153" fillId="37" borderId="0" applyNumberFormat="0" applyBorder="0" applyAlignment="0" applyProtection="0"/>
    <xf numFmtId="0" fontId="153" fillId="37" borderId="0" applyNumberFormat="0" applyBorder="0" applyAlignment="0" applyProtection="0"/>
    <xf numFmtId="0" fontId="153" fillId="37" borderId="0" applyNumberFormat="0" applyBorder="0" applyAlignment="0" applyProtection="0"/>
    <xf numFmtId="0" fontId="153" fillId="37" borderId="0" applyNumberFormat="0" applyBorder="0" applyAlignment="0" applyProtection="0"/>
    <xf numFmtId="0" fontId="154" fillId="37" borderId="0" applyNumberFormat="0" applyBorder="0" applyAlignment="0" applyProtection="0"/>
    <xf numFmtId="0" fontId="153" fillId="37" borderId="0" applyNumberFormat="0" applyBorder="0" applyAlignment="0" applyProtection="0"/>
    <xf numFmtId="0" fontId="153" fillId="37" borderId="0" applyNumberFormat="0" applyBorder="0" applyAlignment="0" applyProtection="0"/>
    <xf numFmtId="0" fontId="155" fillId="37" borderId="0" applyNumberFormat="0" applyBorder="0" applyAlignment="0" applyProtection="0"/>
    <xf numFmtId="0" fontId="153" fillId="37" borderId="0" applyNumberFormat="0" applyBorder="0" applyAlignment="0" applyProtection="0"/>
    <xf numFmtId="0" fontId="153" fillId="37" borderId="0" applyNumberFormat="0" applyBorder="0" applyAlignment="0" applyProtection="0"/>
    <xf numFmtId="0" fontId="155" fillId="37" borderId="0" applyNumberFormat="0" applyBorder="0" applyAlignment="0" applyProtection="0"/>
    <xf numFmtId="0" fontId="153" fillId="37" borderId="0" applyNumberFormat="0" applyBorder="0" applyAlignment="0" applyProtection="0"/>
    <xf numFmtId="0" fontId="155" fillId="37" borderId="0" applyNumberFormat="0" applyBorder="0" applyAlignment="0" applyProtection="0"/>
    <xf numFmtId="0" fontId="153" fillId="37" borderId="0" applyNumberFormat="0" applyBorder="0" applyAlignment="0" applyProtection="0"/>
    <xf numFmtId="0" fontId="156" fillId="37" borderId="0" applyNumberFormat="0" applyBorder="0" applyAlignment="0" applyProtection="0"/>
    <xf numFmtId="0" fontId="153" fillId="37" borderId="0" applyNumberFormat="0" applyBorder="0" applyAlignment="0" applyProtection="0"/>
    <xf numFmtId="0" fontId="153" fillId="37" borderId="0" applyNumberFormat="0" applyBorder="0" applyAlignment="0" applyProtection="0"/>
    <xf numFmtId="0" fontId="153" fillId="37" borderId="0" applyNumberFormat="0" applyBorder="0" applyAlignment="0" applyProtection="0"/>
    <xf numFmtId="0" fontId="153" fillId="37" borderId="0" applyNumberFormat="0" applyBorder="0" applyAlignment="0" applyProtection="0"/>
    <xf numFmtId="38" fontId="16" fillId="0" borderId="0" applyFont="0" applyFill="0" applyBorder="0" applyAlignment="0"/>
    <xf numFmtId="198" fontId="7" fillId="0" borderId="0" applyFont="0" applyFill="0" applyBorder="0" applyAlignment="0"/>
    <xf numFmtId="198" fontId="7" fillId="0" borderId="0" applyFont="0" applyFill="0" applyBorder="0" applyAlignment="0"/>
    <xf numFmtId="40" fontId="16" fillId="0" borderId="0" applyFont="0" applyFill="0" applyBorder="0" applyAlignment="0"/>
    <xf numFmtId="213" fontId="16" fillId="0" borderId="0" applyFont="0" applyFill="0" applyBorder="0" applyAlignment="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37" fontId="43"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15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43" fillId="0" borderId="0"/>
    <xf numFmtId="0" fontId="11" fillId="0" borderId="0"/>
    <xf numFmtId="0" fontId="7" fillId="0" borderId="0"/>
    <xf numFmtId="0" fontId="7" fillId="0" borderId="0"/>
    <xf numFmtId="0" fontId="40" fillId="0" borderId="0"/>
    <xf numFmtId="0" fontId="5" fillId="0" borderId="0"/>
    <xf numFmtId="0" fontId="7" fillId="0" borderId="0"/>
    <xf numFmtId="0" fontId="7"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42" fillId="0" borderId="0"/>
    <xf numFmtId="0" fontId="7" fillId="0" borderId="0"/>
    <xf numFmtId="0" fontId="7" fillId="0" borderId="0"/>
    <xf numFmtId="0" fontId="7" fillId="0" borderId="0"/>
    <xf numFmtId="0" fontId="7" fillId="0" borderId="0"/>
    <xf numFmtId="0" fontId="7" fillId="0" borderId="0"/>
    <xf numFmtId="0" fontId="42" fillId="0" borderId="0"/>
    <xf numFmtId="0" fontId="7" fillId="0" borderId="0"/>
    <xf numFmtId="38"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11" fillId="0" borderId="0"/>
    <xf numFmtId="38" fontId="7" fillId="0" borderId="0"/>
    <xf numFmtId="214" fontId="40" fillId="0" borderId="0"/>
    <xf numFmtId="214" fontId="5" fillId="0" borderId="0"/>
    <xf numFmtId="0" fontId="158"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7" fillId="0" borderId="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5" fillId="0" borderId="0"/>
    <xf numFmtId="0" fontId="7" fillId="0" borderId="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7" fillId="0" borderId="0"/>
    <xf numFmtId="0" fontId="5"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14" fillId="0" borderId="0">
      <alignment vertical="top"/>
    </xf>
    <xf numFmtId="0" fontId="11" fillId="0" borderId="0"/>
    <xf numFmtId="0" fontId="7" fillId="0" borderId="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5" fillId="0" borderId="0"/>
    <xf numFmtId="0" fontId="7" fillId="0" borderId="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7" fillId="0" borderId="0"/>
    <xf numFmtId="0" fontId="5"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40" fillId="0" borderId="0"/>
    <xf numFmtId="0" fontId="7" fillId="0" borderId="0"/>
    <xf numFmtId="38" fontId="7" fillId="0" borderId="0"/>
    <xf numFmtId="0" fontId="5" fillId="0" borderId="0"/>
    <xf numFmtId="0" fontId="7" fillId="0" borderId="0"/>
    <xf numFmtId="0" fontId="7" fillId="0" borderId="0"/>
    <xf numFmtId="0" fontId="5" fillId="0" borderId="0"/>
    <xf numFmtId="0" fontId="5" fillId="0" borderId="0"/>
    <xf numFmtId="0" fontId="5"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5" fillId="0" borderId="0"/>
    <xf numFmtId="0" fontId="5" fillId="0" borderId="0"/>
    <xf numFmtId="0" fontId="5" fillId="0" borderId="0"/>
    <xf numFmtId="38" fontId="7" fillId="0" borderId="0"/>
    <xf numFmtId="38" fontId="7" fillId="0" borderId="0"/>
    <xf numFmtId="0" fontId="14" fillId="0" borderId="0">
      <alignment vertical="top"/>
    </xf>
    <xf numFmtId="38" fontId="7" fillId="0" borderId="0"/>
    <xf numFmtId="0" fontId="5" fillId="0" borderId="0"/>
    <xf numFmtId="0" fontId="7" fillId="0" borderId="0"/>
    <xf numFmtId="0" fontId="7" fillId="0" borderId="0"/>
    <xf numFmtId="0" fontId="5" fillId="0" borderId="0"/>
    <xf numFmtId="0" fontId="7" fillId="0" borderId="0"/>
    <xf numFmtId="0" fontId="5" fillId="0" borderId="0"/>
    <xf numFmtId="0" fontId="42" fillId="0" borderId="0"/>
    <xf numFmtId="0" fontId="42" fillId="0" borderId="0"/>
    <xf numFmtId="0" fontId="7" fillId="0" borderId="0"/>
    <xf numFmtId="0" fontId="7" fillId="0" borderId="0"/>
    <xf numFmtId="0" fontId="7" fillId="0" borderId="0"/>
    <xf numFmtId="0" fontId="7" fillId="0" borderId="0"/>
    <xf numFmtId="38" fontId="7" fillId="0" borderId="0"/>
    <xf numFmtId="38" fontId="7" fillId="0" borderId="0"/>
    <xf numFmtId="0" fontId="5" fillId="0" borderId="0"/>
    <xf numFmtId="0" fontId="42" fillId="0" borderId="0"/>
    <xf numFmtId="0" fontId="14" fillId="0" borderId="0">
      <alignment vertical="top"/>
    </xf>
    <xf numFmtId="0" fontId="42" fillId="0" borderId="0"/>
    <xf numFmtId="38" fontId="7" fillId="0" borderId="0"/>
    <xf numFmtId="5" fontId="43"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xf numFmtId="38" fontId="7" fillId="0" borderId="0"/>
    <xf numFmtId="38"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xf numFmtId="38" fontId="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applyNumberFormat="0" applyFill="0" applyBorder="0" applyAlignment="0" applyProtection="0"/>
    <xf numFmtId="0" fontId="7" fillId="0" borderId="0" applyNumberForma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8" fillId="0" borderId="0"/>
    <xf numFmtId="0" fontId="58" fillId="0" borderId="0"/>
    <xf numFmtId="0" fontId="7" fillId="0" borderId="0"/>
    <xf numFmtId="0" fontId="7" fillId="0" borderId="0"/>
    <xf numFmtId="0" fontId="5" fillId="0" borderId="0"/>
    <xf numFmtId="0" fontId="7" fillId="0" borderId="0"/>
    <xf numFmtId="0" fontId="40"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9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7" fillId="0" borderId="0"/>
    <xf numFmtId="0" fontId="5" fillId="0" borderId="0"/>
    <xf numFmtId="0" fontId="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 fillId="0" borderId="0"/>
    <xf numFmtId="0" fontId="42" fillId="0" borderId="0"/>
    <xf numFmtId="0" fontId="7"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 fillId="0" borderId="0"/>
    <xf numFmtId="0" fontId="42" fillId="0" borderId="0"/>
    <xf numFmtId="0" fontId="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42" fillId="0" borderId="0"/>
    <xf numFmtId="0" fontId="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 fillId="0" borderId="0"/>
    <xf numFmtId="0" fontId="42" fillId="0" borderId="0"/>
    <xf numFmtId="0" fontId="7" fillId="0" borderId="0"/>
    <xf numFmtId="0" fontId="42" fillId="0" borderId="0"/>
    <xf numFmtId="0" fontId="42" fillId="0" borderId="0"/>
    <xf numFmtId="0" fontId="42" fillId="0" borderId="0"/>
    <xf numFmtId="0" fontId="42" fillId="0" borderId="0"/>
    <xf numFmtId="0" fontId="42" fillId="0" borderId="0"/>
    <xf numFmtId="0" fontId="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 fillId="0" borderId="0"/>
    <xf numFmtId="0" fontId="42" fillId="0" borderId="0"/>
    <xf numFmtId="0" fontId="42" fillId="0" borderId="0"/>
    <xf numFmtId="0" fontId="42" fillId="0" borderId="0"/>
    <xf numFmtId="0" fontId="42" fillId="0" borderId="0"/>
    <xf numFmtId="0" fontId="7" fillId="0" borderId="0"/>
    <xf numFmtId="0" fontId="42" fillId="0" borderId="0"/>
    <xf numFmtId="0" fontId="7" fillId="0" borderId="0"/>
    <xf numFmtId="0" fontId="42" fillId="0" borderId="0"/>
    <xf numFmtId="0" fontId="42" fillId="0" borderId="0"/>
    <xf numFmtId="0" fontId="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 fillId="0" borderId="0"/>
    <xf numFmtId="0" fontId="11" fillId="0" borderId="0"/>
    <xf numFmtId="0" fontId="58" fillId="0" borderId="0"/>
    <xf numFmtId="0" fontId="58" fillId="0" borderId="0"/>
    <xf numFmtId="0" fontId="5" fillId="0" borderId="0"/>
    <xf numFmtId="0" fontId="5" fillId="0" borderId="0"/>
    <xf numFmtId="0" fontId="5" fillId="0" borderId="0"/>
    <xf numFmtId="0" fontId="58" fillId="0" borderId="0"/>
    <xf numFmtId="0" fontId="58" fillId="0" borderId="0"/>
    <xf numFmtId="0" fontId="5" fillId="0" borderId="0"/>
    <xf numFmtId="0" fontId="5" fillId="0" borderId="0"/>
    <xf numFmtId="0" fontId="42" fillId="0" borderId="0"/>
    <xf numFmtId="0" fontId="58" fillId="0" borderId="0"/>
    <xf numFmtId="0" fontId="58" fillId="0" borderId="0"/>
    <xf numFmtId="0" fontId="5" fillId="0" borderId="0"/>
    <xf numFmtId="0" fontId="5" fillId="0" borderId="0"/>
    <xf numFmtId="0" fontId="58" fillId="0" borderId="0"/>
    <xf numFmtId="0" fontId="58"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8"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 fillId="0" borderId="0"/>
    <xf numFmtId="0" fontId="5"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7" fillId="0" borderId="0"/>
    <xf numFmtId="0" fontId="1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8" fillId="0" borderId="0"/>
    <xf numFmtId="0" fontId="58"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38"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38" fontId="7" fillId="0" borderId="0"/>
    <xf numFmtId="38" fontId="7" fillId="0" borderId="0"/>
    <xf numFmtId="38"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38" fontId="7" fillId="0" borderId="0"/>
    <xf numFmtId="38" fontId="7" fillId="0" borderId="0"/>
    <xf numFmtId="38"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38" fontId="7" fillId="0" borderId="0"/>
    <xf numFmtId="38" fontId="7" fillId="0" borderId="0"/>
    <xf numFmtId="38"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38" fontId="7" fillId="0" borderId="0"/>
    <xf numFmtId="38" fontId="7" fillId="0" borderId="0"/>
    <xf numFmtId="38"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xf numFmtId="38" fontId="7" fillId="0" borderId="0"/>
    <xf numFmtId="38"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38" fontId="7" fillId="0" borderId="0"/>
    <xf numFmtId="38" fontId="7" fillId="0" borderId="0"/>
    <xf numFmtId="38"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38" fontId="7" fillId="0" borderId="0"/>
    <xf numFmtId="38" fontId="7" fillId="0" borderId="0"/>
    <xf numFmtId="38"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38" fontId="7" fillId="0" borderId="0"/>
    <xf numFmtId="38" fontId="7" fillId="0" borderId="0"/>
    <xf numFmtId="38"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38" fontId="7" fillId="0" borderId="0"/>
    <xf numFmtId="38" fontId="7" fillId="0" borderId="0"/>
    <xf numFmtId="38"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38" fontId="7" fillId="0" borderId="0"/>
    <xf numFmtId="38"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9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1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161" fillId="0" borderId="0"/>
    <xf numFmtId="0" fontId="1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9"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9"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9"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2" fillId="0" borderId="0"/>
    <xf numFmtId="38"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xf numFmtId="38" fontId="7" fillId="0" borderId="0"/>
    <xf numFmtId="38"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38" fontId="7" fillId="0" borderId="0"/>
    <xf numFmtId="38" fontId="7" fillId="0" borderId="0"/>
    <xf numFmtId="38"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38" fontId="7" fillId="0" borderId="0"/>
    <xf numFmtId="38" fontId="7" fillId="0" borderId="0"/>
    <xf numFmtId="38"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xf numFmtId="38" fontId="7" fillId="0" borderId="0"/>
    <xf numFmtId="38" fontId="7" fillId="0" borderId="0"/>
    <xf numFmtId="0" fontId="7" fillId="0" borderId="0"/>
    <xf numFmtId="0" fontId="7" fillId="0" borderId="0"/>
    <xf numFmtId="0" fontId="7" fillId="0" borderId="0"/>
    <xf numFmtId="0" fontId="7" fillId="0" borderId="0"/>
    <xf numFmtId="0" fontId="7" fillId="0" borderId="0"/>
    <xf numFmtId="0" fontId="7" fillId="0" borderId="0"/>
    <xf numFmtId="38" fontId="7" fillId="0" borderId="0"/>
    <xf numFmtId="38"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7" fillId="0" borderId="0"/>
    <xf numFmtId="0" fontId="5"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63" fillId="0" borderId="0"/>
    <xf numFmtId="0" fontId="7" fillId="0" borderId="0">
      <alignment wrapText="1"/>
    </xf>
    <xf numFmtId="0" fontId="7" fillId="0" borderId="0"/>
    <xf numFmtId="0" fontId="42" fillId="0" borderId="0"/>
    <xf numFmtId="0" fontId="7" fillId="0" borderId="0"/>
    <xf numFmtId="0" fontId="7" fillId="0" borderId="0"/>
    <xf numFmtId="0" fontId="5" fillId="0" borderId="0"/>
    <xf numFmtId="0" fontId="99" fillId="0" borderId="0"/>
    <xf numFmtId="0" fontId="5" fillId="0" borderId="0"/>
    <xf numFmtId="0" fontId="5" fillId="0" borderId="0"/>
    <xf numFmtId="0" fontId="5" fillId="0" borderId="0"/>
    <xf numFmtId="0" fontId="5" fillId="0" borderId="0"/>
    <xf numFmtId="0" fontId="5" fillId="0" borderId="0"/>
    <xf numFmtId="0" fontId="42" fillId="0" borderId="0"/>
    <xf numFmtId="0" fontId="7" fillId="0" borderId="0">
      <alignment wrapText="1"/>
    </xf>
    <xf numFmtId="0" fontId="7" fillId="0" borderId="0"/>
    <xf numFmtId="0" fontId="7" fillId="0" borderId="0"/>
    <xf numFmtId="0" fontId="5" fillId="0" borderId="0"/>
    <xf numFmtId="0" fontId="5" fillId="0" borderId="0"/>
    <xf numFmtId="0" fontId="11" fillId="0" borderId="0"/>
    <xf numFmtId="0" fontId="7" fillId="0" borderId="0"/>
    <xf numFmtId="0" fontId="7" fillId="0" borderId="0">
      <alignment wrapText="1"/>
    </xf>
    <xf numFmtId="0" fontId="99"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99" fillId="0" borderId="0"/>
    <xf numFmtId="0" fontId="42"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7" fillId="0" borderId="0">
      <alignment wrapText="1"/>
    </xf>
    <xf numFmtId="0" fontId="7" fillId="0" borderId="0"/>
    <xf numFmtId="0" fontId="7" fillId="0" borderId="0"/>
    <xf numFmtId="0" fontId="5" fillId="0" borderId="0"/>
    <xf numFmtId="214" fontId="40"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8"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 fillId="0" borderId="0"/>
    <xf numFmtId="0" fontId="5" fillId="0" borderId="0"/>
    <xf numFmtId="0" fontId="5" fillId="0" borderId="0"/>
    <xf numFmtId="0" fontId="58" fillId="0" borderId="0"/>
    <xf numFmtId="0" fontId="58" fillId="0" borderId="0"/>
    <xf numFmtId="0" fontId="58"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 fillId="0" borderId="0"/>
    <xf numFmtId="0" fontId="5" fillId="0" borderId="0"/>
    <xf numFmtId="0" fontId="58" fillId="0" borderId="0"/>
    <xf numFmtId="0" fontId="58" fillId="0" borderId="0"/>
    <xf numFmtId="0" fontId="58"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 fillId="0" borderId="0"/>
    <xf numFmtId="0" fontId="5" fillId="0" borderId="0"/>
    <xf numFmtId="0" fontId="58" fillId="0" borderId="0"/>
    <xf numFmtId="0" fontId="58" fillId="0" borderId="0"/>
    <xf numFmtId="0" fontId="58" fillId="0" borderId="0"/>
    <xf numFmtId="0" fontId="58" fillId="0" borderId="0"/>
    <xf numFmtId="0" fontId="5" fillId="0" borderId="0"/>
    <xf numFmtId="0" fontId="5" fillId="0" borderId="0"/>
    <xf numFmtId="0" fontId="5" fillId="0" borderId="0"/>
    <xf numFmtId="0" fontId="5" fillId="0" borderId="0"/>
    <xf numFmtId="0" fontId="5" fillId="0" borderId="0"/>
    <xf numFmtId="0" fontId="58"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8" fillId="0" borderId="0"/>
    <xf numFmtId="0" fontId="58" fillId="0" borderId="0"/>
    <xf numFmtId="0" fontId="58" fillId="0" borderId="0"/>
    <xf numFmtId="0" fontId="5" fillId="0" borderId="0"/>
    <xf numFmtId="0" fontId="5" fillId="0" borderId="0"/>
    <xf numFmtId="0" fontId="5" fillId="0" borderId="0"/>
    <xf numFmtId="0" fontId="5" fillId="0" borderId="0"/>
    <xf numFmtId="0" fontId="5" fillId="0" borderId="0"/>
    <xf numFmtId="0" fontId="58" fillId="0" borderId="0"/>
    <xf numFmtId="0" fontId="58" fillId="0" borderId="0"/>
    <xf numFmtId="0" fontId="58" fillId="0" borderId="0"/>
    <xf numFmtId="0" fontId="58"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43"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5" fillId="0" borderId="0"/>
    <xf numFmtId="0" fontId="5" fillId="0" borderId="0"/>
    <xf numFmtId="0" fontId="14"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8" fillId="0" borderId="0"/>
    <xf numFmtId="0" fontId="58" fillId="0" borderId="0"/>
    <xf numFmtId="0" fontId="58" fillId="0" borderId="0"/>
    <xf numFmtId="0" fontId="58"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9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4"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165" fillId="0" borderId="0"/>
    <xf numFmtId="0" fontId="42" fillId="0" borderId="0"/>
    <xf numFmtId="0" fontId="7" fillId="0" borderId="0"/>
    <xf numFmtId="0" fontId="7"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2" fillId="0" borderId="0"/>
    <xf numFmtId="0" fontId="5" fillId="0" borderId="0"/>
    <xf numFmtId="0" fontId="5" fillId="0" borderId="0"/>
    <xf numFmtId="0" fontId="5" fillId="0" borderId="0"/>
    <xf numFmtId="0" fontId="157" fillId="0" borderId="0"/>
    <xf numFmtId="0" fontId="42"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165" fillId="0" borderId="0"/>
    <xf numFmtId="0" fontId="7" fillId="0" borderId="0" applyNumberFormat="0" applyFill="0" applyBorder="0" applyAlignment="0" applyProtection="0"/>
    <xf numFmtId="0" fontId="7" fillId="0" borderId="0" applyNumberFormat="0" applyFill="0" applyBorder="0" applyAlignment="0" applyProtection="0"/>
    <xf numFmtId="0" fontId="165" fillId="0" borderId="0"/>
    <xf numFmtId="0" fontId="7" fillId="0" borderId="0" applyNumberFormat="0" applyFill="0" applyBorder="0" applyAlignment="0" applyProtection="0"/>
    <xf numFmtId="0" fontId="7" fillId="0" borderId="0" applyNumberFormat="0" applyFill="0" applyBorder="0" applyAlignment="0" applyProtection="0"/>
    <xf numFmtId="0" fontId="165" fillId="0" borderId="0"/>
    <xf numFmtId="0" fontId="7" fillId="0" borderId="0" applyNumberFormat="0" applyFill="0" applyBorder="0" applyAlignment="0" applyProtection="0"/>
    <xf numFmtId="0" fontId="7" fillId="0" borderId="0" applyNumberFormat="0" applyFill="0" applyBorder="0" applyAlignment="0" applyProtection="0"/>
    <xf numFmtId="0" fontId="16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198" fontId="101" fillId="0" borderId="0" applyNumberFormat="0" applyFill="0" applyBorder="0" applyAlignment="0" applyProtection="0"/>
    <xf numFmtId="215" fontId="16" fillId="0" borderId="0" applyFont="0" applyFill="0" applyBorder="0" applyAlignment="0" applyProtection="0"/>
    <xf numFmtId="0" fontId="7"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7"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45" applyNumberFormat="0" applyFont="0" applyAlignment="0" applyProtection="0"/>
    <xf numFmtId="0" fontId="58" fillId="13" borderId="1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13" borderId="1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22" applyNumberFormat="0" applyFont="0" applyAlignment="0" applyProtection="0"/>
    <xf numFmtId="0" fontId="14" fillId="13" borderId="15" applyNumberFormat="0" applyFont="0" applyAlignment="0" applyProtection="0"/>
    <xf numFmtId="0" fontId="5" fillId="13" borderId="15" applyNumberFormat="0" applyFont="0" applyAlignment="0" applyProtection="0"/>
    <xf numFmtId="0" fontId="42" fillId="13" borderId="15" applyNumberFormat="0" applyFont="0" applyAlignment="0" applyProtection="0"/>
    <xf numFmtId="0" fontId="42" fillId="13" borderId="15" applyNumberFormat="0" applyFont="0" applyAlignment="0" applyProtection="0"/>
    <xf numFmtId="0" fontId="7" fillId="32" borderId="22" applyNumberFormat="0" applyFont="0" applyAlignment="0" applyProtection="0"/>
    <xf numFmtId="0" fontId="42" fillId="13" borderId="15" applyNumberFormat="0" applyFont="0" applyAlignment="0" applyProtection="0"/>
    <xf numFmtId="0" fontId="42" fillId="13" borderId="15" applyNumberFormat="0" applyFont="0" applyAlignment="0" applyProtection="0"/>
    <xf numFmtId="0" fontId="14" fillId="13" borderId="15" applyNumberFormat="0" applyFont="0" applyAlignment="0" applyProtection="0"/>
    <xf numFmtId="0" fontId="5" fillId="13" borderId="15" applyNumberFormat="0" applyFont="0" applyAlignment="0" applyProtection="0"/>
    <xf numFmtId="0" fontId="42" fillId="13" borderId="15" applyNumberFormat="0" applyFont="0" applyAlignment="0" applyProtection="0"/>
    <xf numFmtId="0" fontId="42" fillId="13" borderId="1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42" fillId="13" borderId="15" applyNumberFormat="0" applyFont="0" applyAlignment="0" applyProtection="0"/>
    <xf numFmtId="0" fontId="42" fillId="13" borderId="1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42" fillId="13" borderId="15" applyNumberFormat="0" applyFont="0" applyAlignment="0" applyProtection="0"/>
    <xf numFmtId="0" fontId="7" fillId="32" borderId="22" applyNumberFormat="0" applyFont="0" applyAlignment="0" applyProtection="0"/>
    <xf numFmtId="0" fontId="14" fillId="13" borderId="1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14" fillId="13" borderId="1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7" fillId="32" borderId="45" applyNumberFormat="0" applyFont="0" applyAlignment="0" applyProtection="0"/>
    <xf numFmtId="0" fontId="7" fillId="32" borderId="22"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22" applyNumberFormat="0" applyFont="0" applyAlignment="0" applyProtection="0"/>
    <xf numFmtId="0" fontId="7" fillId="32" borderId="45"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22" applyNumberFormat="0" applyFont="0" applyAlignment="0" applyProtection="0"/>
    <xf numFmtId="0" fontId="7" fillId="32" borderId="45"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7" fillId="32" borderId="45"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7" fillId="32" borderId="45"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5" fillId="13" borderId="15" applyNumberFormat="0" applyFont="0" applyAlignment="0" applyProtection="0"/>
    <xf numFmtId="0" fontId="5" fillId="13" borderId="15"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58"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45" applyNumberFormat="0" applyFont="0" applyAlignment="0" applyProtection="0"/>
    <xf numFmtId="0" fontId="7" fillId="32" borderId="22" applyNumberFormat="0" applyFont="0" applyAlignment="0" applyProtection="0"/>
    <xf numFmtId="0" fontId="7" fillId="32" borderId="22" applyNumberFormat="0" applyFont="0" applyAlignment="0" applyProtection="0"/>
    <xf numFmtId="216" fontId="16" fillId="0" borderId="0" applyFont="0" applyFill="0" applyBorder="0" applyAlignment="0" applyProtection="0"/>
    <xf numFmtId="191" fontId="98" fillId="0" borderId="0" applyProtection="0"/>
    <xf numFmtId="217" fontId="166" fillId="0" borderId="0"/>
    <xf numFmtId="218" fontId="16" fillId="0" borderId="0" applyFont="0" applyFill="0" applyBorder="0" applyAlignment="0" applyProtection="0"/>
    <xf numFmtId="0" fontId="167" fillId="3" borderId="46" applyNumberFormat="0" applyAlignment="0" applyProtection="0"/>
    <xf numFmtId="0" fontId="167" fillId="3" borderId="46" applyNumberFormat="0" applyAlignment="0" applyProtection="0"/>
    <xf numFmtId="0" fontId="167" fillId="3" borderId="46" applyNumberFormat="0" applyAlignment="0" applyProtection="0"/>
    <xf numFmtId="0" fontId="167" fillId="29" borderId="46" applyNumberFormat="0" applyAlignment="0" applyProtection="0"/>
    <xf numFmtId="0" fontId="168" fillId="3" borderId="46" applyNumberFormat="0" applyAlignment="0" applyProtection="0"/>
    <xf numFmtId="0" fontId="167" fillId="29" borderId="46" applyNumberFormat="0" applyAlignment="0" applyProtection="0"/>
    <xf numFmtId="0" fontId="167" fillId="29" borderId="46" applyNumberFormat="0" applyAlignment="0" applyProtection="0"/>
    <xf numFmtId="0" fontId="168" fillId="29" borderId="46" applyNumberFormat="0" applyAlignment="0" applyProtection="0"/>
    <xf numFmtId="0" fontId="167" fillId="29" borderId="46" applyNumberFormat="0" applyAlignment="0" applyProtection="0"/>
    <xf numFmtId="0" fontId="167" fillId="29" borderId="46" applyNumberFormat="0" applyAlignment="0" applyProtection="0"/>
    <xf numFmtId="0" fontId="168" fillId="29" borderId="46" applyNumberFormat="0" applyAlignment="0" applyProtection="0"/>
    <xf numFmtId="0" fontId="167" fillId="29" borderId="46" applyNumberFormat="0" applyAlignment="0" applyProtection="0"/>
    <xf numFmtId="0" fontId="168" fillId="29" borderId="46" applyNumberFormat="0" applyAlignment="0" applyProtection="0"/>
    <xf numFmtId="0" fontId="167" fillId="29" borderId="46" applyNumberFormat="0" applyAlignment="0" applyProtection="0"/>
    <xf numFmtId="0" fontId="169" fillId="29" borderId="46" applyNumberFormat="0" applyAlignment="0" applyProtection="0"/>
    <xf numFmtId="0" fontId="167" fillId="29" borderId="46" applyNumberFormat="0" applyAlignment="0" applyProtection="0"/>
    <xf numFmtId="0" fontId="167" fillId="29" borderId="46" applyNumberFormat="0" applyAlignment="0" applyProtection="0"/>
    <xf numFmtId="0" fontId="167" fillId="3" borderId="46" applyNumberFormat="0" applyAlignment="0" applyProtection="0"/>
    <xf numFmtId="0" fontId="167" fillId="3" borderId="46" applyNumberFormat="0" applyAlignment="0" applyProtection="0"/>
    <xf numFmtId="0" fontId="170" fillId="0" borderId="0" applyFill="0" applyBorder="0" applyProtection="0">
      <alignment horizontal="left"/>
    </xf>
    <xf numFmtId="0" fontId="171" fillId="0" borderId="0" applyFill="0" applyBorder="0" applyProtection="0">
      <alignment horizontal="left"/>
    </xf>
    <xf numFmtId="0" fontId="97" fillId="0" borderId="0"/>
    <xf numFmtId="0" fontId="98" fillId="0" borderId="0"/>
    <xf numFmtId="219" fontId="7" fillId="0" borderId="0" applyFont="0" applyFill="0" applyBorder="0" applyAlignment="0"/>
    <xf numFmtId="219" fontId="7" fillId="0" borderId="0" applyFont="0" applyFill="0" applyBorder="0" applyAlignment="0"/>
    <xf numFmtId="220" fontId="16" fillId="0" borderId="0" applyFont="0" applyFill="0" applyBorder="0" applyAlignment="0"/>
    <xf numFmtId="221" fontId="7" fillId="0" borderId="0" applyFont="0" applyFill="0" applyBorder="0" applyAlignment="0"/>
    <xf numFmtId="222" fontId="172" fillId="0" borderId="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alignment vertical="top"/>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8" fontId="98" fillId="0" borderId="0" applyNumberForma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4"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73" fillId="0" borderId="0" applyFont="0" applyFill="0" applyBorder="0" applyAlignment="0" applyProtection="0"/>
    <xf numFmtId="9" fontId="94"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3"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23" fontId="64" fillId="0" borderId="0" applyFont="0" applyFill="0" applyBorder="0" applyProtection="0">
      <alignment horizontal="right"/>
    </xf>
    <xf numFmtId="224" fontId="16" fillId="0" borderId="0" applyFont="0" applyFill="0" applyBorder="0" applyAlignment="0" applyProtection="0"/>
    <xf numFmtId="0" fontId="174" fillId="6" borderId="0" applyNumberFormat="0" applyBorder="0" applyAlignment="0" applyProtection="0"/>
    <xf numFmtId="0" fontId="175" fillId="0" borderId="0"/>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0" fontId="11" fillId="0" borderId="0" applyNumberFormat="0" applyFont="0" applyFill="0" applyBorder="0" applyAlignment="0" applyProtection="0">
      <alignment horizontal="left"/>
    </xf>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3" fontId="7" fillId="0" borderId="0">
      <alignment horizontal="left" vertical="top"/>
    </xf>
    <xf numFmtId="3" fontId="7" fillId="0" borderId="0">
      <alignment horizontal="left" vertical="top"/>
    </xf>
    <xf numFmtId="225" fontId="176" fillId="0" borderId="47"/>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0" fontId="89" fillId="0" borderId="19">
      <alignment horizontal="center"/>
    </xf>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0" fontId="11" fillId="60" borderId="0" applyNumberFormat="0" applyFont="0" applyBorder="0" applyAlignment="0" applyProtection="0"/>
    <xf numFmtId="3" fontId="7" fillId="0" borderId="0">
      <alignment horizontal="right" vertical="top"/>
    </xf>
    <xf numFmtId="3" fontId="7" fillId="0" borderId="0">
      <alignment horizontal="right" vertical="top"/>
    </xf>
    <xf numFmtId="41" fontId="40" fillId="5" borderId="47" applyFill="0"/>
    <xf numFmtId="0" fontId="177" fillId="0" borderId="0">
      <alignment horizontal="left" indent="7"/>
    </xf>
    <xf numFmtId="41" fontId="40" fillId="0" borderId="47" applyFill="0">
      <alignment horizontal="left" indent="2"/>
    </xf>
    <xf numFmtId="190" fontId="178" fillId="0" borderId="11" applyFill="0">
      <alignment horizontal="right"/>
    </xf>
    <xf numFmtId="0" fontId="8" fillId="0" borderId="7" applyNumberFormat="0" applyFont="0" applyBorder="0">
      <alignment horizontal="right"/>
    </xf>
    <xf numFmtId="0" fontId="179" fillId="0" borderId="0" applyFill="0"/>
    <xf numFmtId="0" fontId="24" fillId="0" borderId="0" applyFill="0"/>
    <xf numFmtId="4" fontId="178" fillId="0" borderId="11" applyFill="0"/>
    <xf numFmtId="0" fontId="7" fillId="0" borderId="0" applyNumberFormat="0" applyFont="0" applyBorder="0" applyAlignment="0"/>
    <xf numFmtId="0" fontId="7" fillId="0" borderId="0" applyNumberFormat="0" applyFont="0" applyBorder="0" applyAlignment="0"/>
    <xf numFmtId="0" fontId="45" fillId="0" borderId="0" applyFill="0">
      <alignment horizontal="left" indent="1"/>
    </xf>
    <xf numFmtId="0" fontId="180" fillId="0" borderId="0" applyFill="0">
      <alignment horizontal="left" indent="1"/>
    </xf>
    <xf numFmtId="4" fontId="69" fillId="0" borderId="0" applyFill="0"/>
    <xf numFmtId="0" fontId="7" fillId="0" borderId="0" applyNumberFormat="0" applyFont="0" applyFill="0" applyBorder="0" applyAlignment="0"/>
    <xf numFmtId="0" fontId="7" fillId="0" borderId="0" applyNumberFormat="0" applyFont="0" applyFill="0" applyBorder="0" applyAlignment="0"/>
    <xf numFmtId="0" fontId="45" fillId="0" borderId="0" applyFill="0">
      <alignment horizontal="left" indent="2"/>
    </xf>
    <xf numFmtId="0" fontId="24" fillId="0" borderId="0" applyFill="0">
      <alignment horizontal="left" indent="2"/>
    </xf>
    <xf numFmtId="4" fontId="69" fillId="0" borderId="0" applyFill="0"/>
    <xf numFmtId="0" fontId="7" fillId="0" borderId="0" applyNumberFormat="0" applyFont="0" applyBorder="0" applyAlignment="0"/>
    <xf numFmtId="0" fontId="7" fillId="0" borderId="0" applyNumberFormat="0" applyFont="0" applyBorder="0" applyAlignment="0"/>
    <xf numFmtId="0" fontId="47" fillId="0" borderId="0">
      <alignment horizontal="left" indent="3"/>
    </xf>
    <xf numFmtId="0" fontId="181" fillId="0" borderId="0" applyFill="0">
      <alignment horizontal="left" indent="3"/>
    </xf>
    <xf numFmtId="4" fontId="69" fillId="0" borderId="0" applyFill="0"/>
    <xf numFmtId="0" fontId="7" fillId="0" borderId="0" applyNumberFormat="0" applyFont="0" applyBorder="0" applyAlignment="0"/>
    <xf numFmtId="0" fontId="7" fillId="0" borderId="0" applyNumberFormat="0" applyFont="0" applyBorder="0" applyAlignment="0"/>
    <xf numFmtId="0" fontId="76" fillId="0" borderId="0">
      <alignment horizontal="left" indent="4"/>
    </xf>
    <xf numFmtId="0" fontId="7" fillId="0" borderId="0" applyFill="0">
      <alignment horizontal="left" indent="4"/>
    </xf>
    <xf numFmtId="0" fontId="7" fillId="0" borderId="0" applyFill="0">
      <alignment horizontal="left" indent="4"/>
    </xf>
    <xf numFmtId="4" fontId="77" fillId="0" borderId="0" applyFill="0"/>
    <xf numFmtId="0" fontId="7" fillId="0" borderId="0" applyNumberFormat="0" applyFont="0" applyBorder="0" applyAlignment="0"/>
    <xf numFmtId="0" fontId="7" fillId="0" borderId="0" applyNumberFormat="0" applyFont="0" applyBorder="0" applyAlignment="0"/>
    <xf numFmtId="0" fontId="78" fillId="0" borderId="0">
      <alignment horizontal="left" indent="5"/>
    </xf>
    <xf numFmtId="0" fontId="18" fillId="0" borderId="0" applyFill="0">
      <alignment horizontal="left" indent="5"/>
    </xf>
    <xf numFmtId="4" fontId="79" fillId="0" borderId="0" applyFill="0"/>
    <xf numFmtId="0" fontId="7" fillId="0" borderId="0" applyNumberFormat="0" applyFont="0" applyFill="0" applyBorder="0" applyAlignment="0"/>
    <xf numFmtId="0" fontId="7" fillId="0" borderId="0" applyNumberFormat="0" applyFont="0" applyFill="0" applyBorder="0" applyAlignment="0"/>
    <xf numFmtId="0" fontId="80" fillId="0" borderId="0" applyFill="0">
      <alignment horizontal="left" indent="6"/>
    </xf>
    <xf numFmtId="0" fontId="77" fillId="0" borderId="0" applyFill="0">
      <alignment horizontal="left" indent="6"/>
    </xf>
    <xf numFmtId="3" fontId="182" fillId="0" borderId="0" applyNumberFormat="0"/>
    <xf numFmtId="3" fontId="183" fillId="0" borderId="0" applyNumberFormat="0" applyFill="0" applyBorder="0" applyAlignment="0"/>
    <xf numFmtId="198" fontId="184" fillId="0" borderId="0" applyNumberFormat="0" applyFill="0" applyBorder="0" applyAlignment="0" applyProtection="0">
      <alignment horizontal="left"/>
    </xf>
    <xf numFmtId="0" fontId="16" fillId="0" borderId="0" applyNumberFormat="0" applyBorder="0" applyAlignment="0" applyProtection="0"/>
    <xf numFmtId="0" fontId="143" fillId="37" borderId="0">
      <alignment horizontal="center"/>
    </xf>
    <xf numFmtId="49" fontId="185" fillId="3" borderId="0">
      <alignment horizontal="center"/>
    </xf>
    <xf numFmtId="0" fontId="109" fillId="0" borderId="0"/>
    <xf numFmtId="0" fontId="109" fillId="0" borderId="0"/>
    <xf numFmtId="0" fontId="109" fillId="0" borderId="0"/>
    <xf numFmtId="0" fontId="90" fillId="9" borderId="0">
      <alignment horizontal="center"/>
    </xf>
    <xf numFmtId="0" fontId="90" fillId="9" borderId="0">
      <alignment horizontal="centerContinuous"/>
    </xf>
    <xf numFmtId="0" fontId="186" fillId="3" borderId="0">
      <alignment horizontal="left"/>
    </xf>
    <xf numFmtId="49" fontId="186" fillId="3" borderId="0">
      <alignment horizontal="center"/>
    </xf>
    <xf numFmtId="0" fontId="87" fillId="9" borderId="0">
      <alignment horizontal="left"/>
    </xf>
    <xf numFmtId="49" fontId="186" fillId="3" borderId="0">
      <alignment horizontal="left"/>
    </xf>
    <xf numFmtId="0" fontId="87" fillId="9" borderId="0">
      <alignment horizontal="centerContinuous"/>
    </xf>
    <xf numFmtId="0" fontId="87" fillId="9" borderId="0">
      <alignment horizontal="right"/>
    </xf>
    <xf numFmtId="49" fontId="143" fillId="3" borderId="0">
      <alignment horizontal="left"/>
    </xf>
    <xf numFmtId="0" fontId="90" fillId="9" borderId="0">
      <alignment horizontal="right"/>
    </xf>
    <xf numFmtId="0" fontId="187" fillId="0" borderId="0" applyNumberFormat="0" applyFill="0" applyBorder="0" applyAlignment="0" applyProtection="0"/>
    <xf numFmtId="0" fontId="186" fillId="26" borderId="0">
      <alignment horizontal="center"/>
    </xf>
    <xf numFmtId="0" fontId="35" fillId="26" borderId="0">
      <alignment horizontal="center"/>
    </xf>
    <xf numFmtId="37" fontId="188" fillId="0" borderId="0"/>
    <xf numFmtId="37" fontId="188" fillId="61" borderId="17"/>
    <xf numFmtId="0" fontId="189" fillId="5" borderId="17">
      <alignment horizontal="center"/>
    </xf>
    <xf numFmtId="38" fontId="7" fillId="62" borderId="0" applyNumberFormat="0" applyFont="0" applyBorder="0" applyAlignment="0" applyProtection="0"/>
    <xf numFmtId="0" fontId="10" fillId="63" borderId="0" applyNumberFormat="0" applyFont="0" applyBorder="0" applyAlignment="0" applyProtection="0"/>
    <xf numFmtId="0" fontId="190" fillId="64" borderId="0" applyNumberFormat="0" applyFont="0" applyBorder="0" applyAlignment="0" applyProtection="0">
      <alignment horizontal="center"/>
    </xf>
    <xf numFmtId="226" fontId="16" fillId="0" borderId="0" applyFont="0" applyFill="0" applyBorder="0" applyAlignment="0" applyProtection="0"/>
    <xf numFmtId="0" fontId="191" fillId="0" borderId="0"/>
    <xf numFmtId="37" fontId="41" fillId="0" borderId="48">
      <alignment horizontal="left"/>
    </xf>
    <xf numFmtId="0" fontId="7" fillId="65"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0" fontId="8" fillId="0" borderId="0" applyNumberFormat="0" applyFill="0" applyBorder="0" applyProtection="0">
      <alignment horizontal="right"/>
    </xf>
    <xf numFmtId="0" fontId="8" fillId="0" borderId="0" applyNumberFormat="0" applyFill="0" applyBorder="0" applyProtection="0">
      <alignment horizontal="right"/>
    </xf>
    <xf numFmtId="0" fontId="65" fillId="0" borderId="0" applyNumberFormat="0" applyBorder="0" applyAlignment="0"/>
    <xf numFmtId="0" fontId="7" fillId="0" borderId="0"/>
    <xf numFmtId="0" fontId="186" fillId="0" borderId="0" applyNumberFormat="0" applyBorder="0" applyAlignment="0"/>
    <xf numFmtId="0" fontId="7" fillId="0" borderId="0"/>
    <xf numFmtId="0" fontId="192" fillId="0" borderId="0" applyNumberFormat="0" applyBorder="0" applyAlignment="0"/>
    <xf numFmtId="0" fontId="7" fillId="0" borderId="0"/>
    <xf numFmtId="0" fontId="143" fillId="0" borderId="0" applyNumberFormat="0" applyBorder="0" applyAlignment="0"/>
    <xf numFmtId="0" fontId="7" fillId="0" borderId="0"/>
    <xf numFmtId="0" fontId="193" fillId="0" borderId="0"/>
    <xf numFmtId="0" fontId="46" fillId="0" borderId="0">
      <alignment horizontal="left"/>
    </xf>
    <xf numFmtId="0" fontId="109" fillId="0" borderId="0"/>
    <xf numFmtId="0" fontId="109" fillId="0" borderId="0"/>
    <xf numFmtId="0" fontId="109" fillId="0" borderId="0"/>
    <xf numFmtId="172" fontId="194" fillId="0" borderId="0"/>
    <xf numFmtId="0" fontId="178" fillId="0" borderId="0" applyFill="0" applyBorder="0" applyProtection="0">
      <alignment horizontal="center" vertical="center"/>
    </xf>
    <xf numFmtId="0" fontId="178" fillId="0" borderId="0" applyFill="0" applyBorder="0" applyProtection="0"/>
    <xf numFmtId="0" fontId="8" fillId="0" borderId="0" applyFill="0" applyBorder="0" applyProtection="0">
      <alignment horizontal="left"/>
    </xf>
    <xf numFmtId="0" fontId="195" fillId="0" borderId="0" applyFill="0" applyBorder="0" applyProtection="0">
      <alignment horizontal="left" vertical="top"/>
    </xf>
    <xf numFmtId="227" fontId="196" fillId="0" borderId="0" applyFill="0" applyBorder="0" applyAlignment="0" applyProtection="0">
      <alignment horizontal="right"/>
    </xf>
    <xf numFmtId="0" fontId="197" fillId="0" borderId="0" applyNumberFormat="0" applyFill="0" applyBorder="0" applyAlignment="0" applyProtection="0"/>
    <xf numFmtId="0" fontId="197" fillId="0" borderId="0" applyNumberFormat="0" applyFill="0" applyBorder="0" applyAlignment="0" applyProtection="0"/>
    <xf numFmtId="0" fontId="197"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7" fillId="0" borderId="0" applyNumberFormat="0" applyFill="0" applyBorder="0" applyAlignment="0" applyProtection="0"/>
    <xf numFmtId="0" fontId="198" fillId="0" borderId="0" applyNumberFormat="0" applyFill="0" applyBorder="0" applyAlignment="0" applyProtection="0"/>
    <xf numFmtId="0" fontId="197"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7"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0" fontId="197" fillId="0" borderId="0" applyNumberFormat="0" applyFill="0" applyBorder="0" applyAlignment="0" applyProtection="0"/>
    <xf numFmtId="0" fontId="197" fillId="0" borderId="0" applyNumberFormat="0" applyFill="0" applyBorder="0" applyAlignment="0" applyProtection="0"/>
    <xf numFmtId="0" fontId="199" fillId="0" borderId="49" applyNumberFormat="0" applyFill="0" applyAlignment="0" applyProtection="0"/>
    <xf numFmtId="0" fontId="199" fillId="0" borderId="49" applyNumberFormat="0" applyFill="0" applyAlignment="0" applyProtection="0"/>
    <xf numFmtId="0" fontId="199" fillId="0" borderId="49" applyNumberFormat="0" applyFill="0" applyAlignment="0" applyProtection="0"/>
    <xf numFmtId="0" fontId="199" fillId="0" borderId="49" applyNumberFormat="0" applyFill="0" applyAlignment="0" applyProtection="0"/>
    <xf numFmtId="0" fontId="199" fillId="0" borderId="49" applyNumberFormat="0" applyFill="0" applyAlignment="0" applyProtection="0"/>
    <xf numFmtId="0" fontId="199" fillId="0" borderId="49" applyNumberFormat="0" applyFill="0" applyAlignment="0" applyProtection="0"/>
    <xf numFmtId="0" fontId="199" fillId="0" borderId="50" applyNumberFormat="0" applyFill="0" applyAlignment="0" applyProtection="0"/>
    <xf numFmtId="0" fontId="199" fillId="0" borderId="50" applyNumberFormat="0" applyFill="0" applyAlignment="0" applyProtection="0"/>
    <xf numFmtId="0" fontId="143" fillId="0" borderId="51" applyNumberFormat="0" applyFill="0" applyAlignment="0" applyProtection="0"/>
    <xf numFmtId="0" fontId="199" fillId="0" borderId="50" applyNumberFormat="0" applyFill="0" applyAlignment="0" applyProtection="0"/>
    <xf numFmtId="0" fontId="199" fillId="0" borderId="49" applyNumberFormat="0" applyFill="0" applyAlignment="0" applyProtection="0"/>
    <xf numFmtId="0" fontId="199" fillId="0" borderId="50" applyNumberFormat="0" applyFill="0" applyAlignment="0" applyProtection="0"/>
    <xf numFmtId="0" fontId="199" fillId="0" borderId="50" applyNumberFormat="0" applyFill="0" applyAlignment="0" applyProtection="0"/>
    <xf numFmtId="0" fontId="199" fillId="0" borderId="49" applyNumberFormat="0" applyFill="0" applyAlignment="0" applyProtection="0"/>
    <xf numFmtId="0" fontId="199" fillId="0" borderId="50" applyNumberFormat="0" applyFill="0" applyAlignment="0" applyProtection="0"/>
    <xf numFmtId="228" fontId="7" fillId="0" borderId="9">
      <protection locked="0"/>
    </xf>
    <xf numFmtId="228" fontId="7" fillId="0" borderId="9">
      <protection locked="0"/>
    </xf>
    <xf numFmtId="206" fontId="117" fillId="0" borderId="21">
      <protection locked="0"/>
    </xf>
    <xf numFmtId="0" fontId="143" fillId="0" borderId="49" applyNumberFormat="0" applyFill="0" applyAlignment="0" applyProtection="0"/>
    <xf numFmtId="0" fontId="199" fillId="0" borderId="50" applyNumberFormat="0" applyFill="0" applyAlignment="0" applyProtection="0"/>
    <xf numFmtId="0" fontId="199" fillId="0" borderId="50" applyNumberFormat="0" applyFill="0" applyAlignment="0" applyProtection="0"/>
    <xf numFmtId="0" fontId="199" fillId="0" borderId="50" applyNumberFormat="0" applyFill="0" applyAlignment="0" applyProtection="0"/>
    <xf numFmtId="0" fontId="199" fillId="0" borderId="50" applyNumberFormat="0" applyFill="0" applyAlignment="0" applyProtection="0"/>
    <xf numFmtId="0" fontId="143" fillId="0" borderId="49" applyNumberFormat="0" applyFill="0" applyAlignment="0" applyProtection="0"/>
    <xf numFmtId="0" fontId="199" fillId="0" borderId="50" applyNumberFormat="0" applyFill="0" applyAlignment="0" applyProtection="0"/>
    <xf numFmtId="0" fontId="199" fillId="0" borderId="50" applyNumberFormat="0" applyFill="0" applyAlignment="0" applyProtection="0"/>
    <xf numFmtId="0" fontId="143" fillId="0" borderId="49" applyNumberFormat="0" applyFill="0" applyAlignment="0" applyProtection="0"/>
    <xf numFmtId="0" fontId="199" fillId="0" borderId="50" applyNumberFormat="0" applyFill="0" applyAlignment="0" applyProtection="0"/>
    <xf numFmtId="0" fontId="199" fillId="0" borderId="50" applyNumberFormat="0" applyFill="0" applyAlignment="0" applyProtection="0"/>
    <xf numFmtId="0" fontId="200" fillId="0" borderId="50" applyNumberFormat="0" applyFill="0" applyAlignment="0" applyProtection="0"/>
    <xf numFmtId="0" fontId="199" fillId="0" borderId="50" applyNumberFormat="0" applyFill="0" applyAlignment="0" applyProtection="0"/>
    <xf numFmtId="0" fontId="199" fillId="0" borderId="50" applyNumberFormat="0" applyFill="0" applyAlignment="0" applyProtection="0"/>
    <xf numFmtId="0" fontId="143" fillId="0" borderId="50" applyNumberFormat="0" applyFill="0" applyAlignment="0" applyProtection="0"/>
    <xf numFmtId="0" fontId="199" fillId="0" borderId="50" applyNumberFormat="0" applyFill="0" applyAlignment="0" applyProtection="0"/>
    <xf numFmtId="0" fontId="199" fillId="0" borderId="50" applyNumberFormat="0" applyFill="0" applyAlignment="0" applyProtection="0"/>
    <xf numFmtId="0" fontId="199" fillId="0" borderId="50" applyNumberFormat="0" applyFill="0" applyAlignment="0" applyProtection="0"/>
    <xf numFmtId="0" fontId="199" fillId="0" borderId="49" applyNumberFormat="0" applyFill="0" applyAlignment="0" applyProtection="0"/>
    <xf numFmtId="0" fontId="199" fillId="0" borderId="49" applyNumberFormat="0" applyFill="0" applyAlignment="0" applyProtection="0"/>
    <xf numFmtId="0" fontId="199" fillId="0" borderId="50" applyNumberFormat="0" applyFill="0" applyAlignment="0" applyProtection="0"/>
    <xf numFmtId="0" fontId="199" fillId="0" borderId="49" applyNumberFormat="0" applyFill="0" applyAlignment="0" applyProtection="0"/>
    <xf numFmtId="0" fontId="199" fillId="0" borderId="49" applyNumberFormat="0" applyFill="0" applyAlignment="0" applyProtection="0"/>
    <xf numFmtId="37" fontId="201" fillId="0" borderId="0" applyNumberFormat="0"/>
    <xf numFmtId="191" fontId="202" fillId="0" borderId="0">
      <alignment horizontal="left"/>
      <protection locked="0"/>
    </xf>
    <xf numFmtId="229" fontId="7" fillId="0" borderId="0"/>
    <xf numFmtId="229" fontId="7" fillId="0" borderId="0"/>
    <xf numFmtId="38" fontId="16" fillId="10" borderId="0" applyNumberFormat="0" applyBorder="0" applyAlignment="0" applyProtection="0"/>
    <xf numFmtId="191" fontId="203" fillId="0" borderId="0"/>
    <xf numFmtId="0" fontId="204" fillId="0" borderId="0" applyNumberFormat="0" applyFont="0" applyFill="0"/>
    <xf numFmtId="37" fontId="16" fillId="10" borderId="0" applyNumberFormat="0" applyBorder="0" applyAlignment="0" applyProtection="0"/>
    <xf numFmtId="37" fontId="16" fillId="10" borderId="0" applyNumberFormat="0" applyBorder="0" applyAlignment="0" applyProtection="0"/>
    <xf numFmtId="37" fontId="16" fillId="10" borderId="0" applyNumberFormat="0" applyBorder="0" applyAlignment="0" applyProtection="0"/>
    <xf numFmtId="37" fontId="16" fillId="10" borderId="0" applyNumberFormat="0" applyBorder="0" applyAlignment="0" applyProtection="0"/>
    <xf numFmtId="37" fontId="16" fillId="0" borderId="0"/>
    <xf numFmtId="37" fontId="16" fillId="0" borderId="0"/>
    <xf numFmtId="37" fontId="16" fillId="0" borderId="0"/>
    <xf numFmtId="37" fontId="16" fillId="0" borderId="0"/>
    <xf numFmtId="37" fontId="16" fillId="10" borderId="0" applyNumberFormat="0" applyBorder="0" applyAlignment="0" applyProtection="0"/>
    <xf numFmtId="14" fontId="190" fillId="0" borderId="0" applyNumberFormat="0" applyFont="0" applyBorder="0" applyAlignment="0" applyProtection="0">
      <alignment horizontal="center"/>
    </xf>
    <xf numFmtId="0" fontId="205" fillId="3" borderId="0">
      <alignment horizontal="center"/>
    </xf>
    <xf numFmtId="0" fontId="81" fillId="66" borderId="3"/>
    <xf numFmtId="0" fontId="81" fillId="66" borderId="3"/>
    <xf numFmtId="0" fontId="81" fillId="66" borderId="3"/>
    <xf numFmtId="0" fontId="81" fillId="66" borderId="3"/>
    <xf numFmtId="0" fontId="81" fillId="66" borderId="3"/>
    <xf numFmtId="0" fontId="81" fillId="66" borderId="3"/>
    <xf numFmtId="0" fontId="81" fillId="66" borderId="3"/>
    <xf numFmtId="0" fontId="81" fillId="66" borderId="3"/>
    <xf numFmtId="0" fontId="81" fillId="66" borderId="3"/>
    <xf numFmtId="0" fontId="7" fillId="0" borderId="0" applyFont="0" applyFill="0" applyBorder="0" applyAlignment="0" applyProtection="0"/>
    <xf numFmtId="0" fontId="7" fillId="0" borderId="0" applyFon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145"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145" fillId="0" borderId="0" applyNumberFormat="0" applyFill="0" applyBorder="0" applyAlignment="0" applyProtection="0"/>
    <xf numFmtId="0" fontId="206" fillId="0" borderId="0" applyNumberFormat="0" applyFill="0" applyBorder="0" applyAlignment="0" applyProtection="0"/>
    <xf numFmtId="0" fontId="145" fillId="0" borderId="0" applyNumberFormat="0" applyFill="0" applyBorder="0" applyAlignment="0" applyProtection="0"/>
    <xf numFmtId="0" fontId="206" fillId="0" borderId="0" applyNumberFormat="0" applyFill="0" applyBorder="0" applyAlignment="0" applyProtection="0"/>
    <xf numFmtId="0" fontId="207"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0" fontId="206" fillId="0" borderId="0" applyNumberFormat="0" applyFill="0" applyBorder="0" applyAlignment="0" applyProtection="0"/>
    <xf numFmtId="191" fontId="64" fillId="0" borderId="0" applyFont="0" applyFill="0" applyBorder="0" applyProtection="0">
      <alignment horizontal="right"/>
    </xf>
    <xf numFmtId="0" fontId="100" fillId="67" borderId="52">
      <alignment horizontal="center" vertical="top"/>
    </xf>
    <xf numFmtId="230" fontId="16" fillId="0" borderId="0" applyFill="0" applyProtection="0"/>
    <xf numFmtId="176" fontId="7" fillId="0" borderId="0" applyFont="0" applyFill="0" applyBorder="0" applyAlignment="0" applyProtection="0"/>
    <xf numFmtId="183" fontId="7" fillId="0" borderId="0" applyFont="0" applyFill="0" applyBorder="0" applyAlignment="0" applyProtection="0"/>
    <xf numFmtId="175" fontId="7" fillId="0" borderId="0" applyFont="0" applyFill="0" applyBorder="0" applyAlignment="0" applyProtection="0"/>
    <xf numFmtId="182" fontId="7" fillId="0" borderId="0" applyFont="0" applyFill="0" applyBorder="0" applyAlignment="0" applyProtection="0"/>
    <xf numFmtId="0" fontId="7" fillId="0" borderId="0"/>
    <xf numFmtId="0" fontId="208" fillId="0" borderId="0" applyNumberFormat="0" applyFill="0" applyBorder="0" applyAlignment="0" applyProtection="0">
      <alignment vertical="top"/>
      <protection locked="0"/>
    </xf>
    <xf numFmtId="44" fontId="4"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235" fontId="214" fillId="0" borderId="60" applyNumberFormat="0" applyProtection="0">
      <alignment horizontal="right" vertical="center"/>
    </xf>
    <xf numFmtId="235" fontId="215" fillId="0" borderId="61" applyNumberFormat="0" applyProtection="0">
      <alignment horizontal="right" vertical="center"/>
    </xf>
    <xf numFmtId="0" fontId="215" fillId="69" borderId="62" applyNumberFormat="0" applyAlignment="0" applyProtection="0">
      <alignment horizontal="left" vertical="center" indent="1"/>
    </xf>
    <xf numFmtId="0" fontId="216" fillId="0" borderId="63" applyNumberFormat="0" applyFill="0" applyBorder="0" applyAlignment="0" applyProtection="0"/>
    <xf numFmtId="0" fontId="217" fillId="70" borderId="62" applyNumberFormat="0" applyAlignment="0" applyProtection="0">
      <alignment horizontal="left" vertical="center" indent="1"/>
    </xf>
    <xf numFmtId="0" fontId="217" fillId="71" borderId="62" applyNumberFormat="0" applyAlignment="0" applyProtection="0">
      <alignment horizontal="left" vertical="center" indent="1"/>
    </xf>
    <xf numFmtId="0" fontId="217" fillId="72" borderId="62" applyNumberFormat="0" applyAlignment="0" applyProtection="0">
      <alignment horizontal="left" vertical="center" indent="1"/>
    </xf>
    <xf numFmtId="0" fontId="217" fillId="73" borderId="62" applyNumberFormat="0" applyAlignment="0" applyProtection="0">
      <alignment horizontal="left" vertical="center" indent="1"/>
    </xf>
    <xf numFmtId="0" fontId="217" fillId="74" borderId="61" applyNumberFormat="0" applyAlignment="0" applyProtection="0">
      <alignment horizontal="left" vertical="center" indent="1"/>
    </xf>
    <xf numFmtId="235" fontId="214" fillId="75" borderId="62" applyNumberFormat="0" applyAlignment="0" applyProtection="0">
      <alignment horizontal="left" vertical="center" indent="1"/>
    </xf>
    <xf numFmtId="0" fontId="215" fillId="69" borderId="61" applyNumberFormat="0" applyAlignment="0" applyProtection="0">
      <alignment horizontal="left" vertical="center" indent="1"/>
    </xf>
    <xf numFmtId="0" fontId="7" fillId="5" borderId="0"/>
    <xf numFmtId="0" fontId="8" fillId="5" borderId="0"/>
    <xf numFmtId="0" fontId="76" fillId="5" borderId="0"/>
    <xf numFmtId="0" fontId="110" fillId="5" borderId="0"/>
    <xf numFmtId="0" fontId="220" fillId="5" borderId="0"/>
    <xf numFmtId="0" fontId="178" fillId="5" borderId="0"/>
    <xf numFmtId="0" fontId="16" fillId="5" borderId="0"/>
    <xf numFmtId="238" fontId="7" fillId="6" borderId="70"/>
    <xf numFmtId="202" fontId="7" fillId="6" borderId="70"/>
    <xf numFmtId="0" fontId="76" fillId="6" borderId="0"/>
    <xf numFmtId="0" fontId="7" fillId="5" borderId="0"/>
    <xf numFmtId="0" fontId="8" fillId="5" borderId="0"/>
    <xf numFmtId="0" fontId="76" fillId="5" borderId="0"/>
    <xf numFmtId="0" fontId="7" fillId="5" borderId="0"/>
    <xf numFmtId="0" fontId="220" fillId="5" borderId="0"/>
    <xf numFmtId="0" fontId="178" fillId="5" borderId="0"/>
    <xf numFmtId="0" fontId="16" fillId="5" borderId="0"/>
    <xf numFmtId="0" fontId="221" fillId="0" borderId="0" applyNumberFormat="0" applyFill="0" applyBorder="0" applyProtection="0">
      <alignment horizontal="centerContinuous"/>
    </xf>
    <xf numFmtId="239" fontId="39" fillId="0" borderId="0" applyFont="0" applyFill="0" applyBorder="0" applyAlignment="0" applyProtection="0"/>
    <xf numFmtId="0" fontId="39" fillId="0" borderId="0" applyFont="0" applyFill="0" applyBorder="0" applyAlignment="0" applyProtection="0"/>
    <xf numFmtId="0" fontId="7" fillId="0" borderId="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222" fillId="0" borderId="0" applyNumberFormat="0" applyFill="0" applyBorder="0" applyAlignment="0" applyProtection="0"/>
    <xf numFmtId="0" fontId="46" fillId="0" borderId="11" applyNumberFormat="0" applyFill="0" applyAlignment="0" applyProtection="0"/>
    <xf numFmtId="0" fontId="39" fillId="0" borderId="0" applyFont="0" applyFill="0" applyBorder="0" applyAlignment="0" applyProtection="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240" fontId="39" fillId="0" borderId="0" applyFont="0" applyFill="0" applyBorder="0" applyAlignment="0" applyProtection="0"/>
    <xf numFmtId="0" fontId="224" fillId="0" borderId="0" applyNumberFormat="0" applyFill="0" applyBorder="0" applyAlignment="0">
      <protection locked="0"/>
    </xf>
    <xf numFmtId="0" fontId="144" fillId="0" borderId="41" applyNumberFormat="0" applyFill="0" applyAlignment="0" applyProtection="0"/>
    <xf numFmtId="241" fontId="7" fillId="0" borderId="0" applyFont="0" applyFill="0" applyBorder="0" applyAlignment="0" applyProtection="0"/>
    <xf numFmtId="242" fontId="7"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0" fontId="7" fillId="0" borderId="0"/>
    <xf numFmtId="0" fontId="7" fillId="0" borderId="0"/>
    <xf numFmtId="0" fontId="14" fillId="0" borderId="0"/>
    <xf numFmtId="0" fontId="2" fillId="13" borderId="15" applyNumberFormat="0" applyFont="0" applyAlignment="0" applyProtection="0"/>
    <xf numFmtId="0" fontId="16" fillId="0" borderId="0" applyNumberFormat="0" applyFill="0" applyBorder="0" applyAlignment="0" applyProtection="0"/>
    <xf numFmtId="40" fontId="225" fillId="0" borderId="0" applyFont="0" applyFill="0" applyBorder="0" applyAlignment="0" applyProtection="0"/>
    <xf numFmtId="38" fontId="225" fillId="0" borderId="0" applyFont="0" applyFill="0" applyBorder="0" applyAlignment="0" applyProtection="0"/>
    <xf numFmtId="7" fontId="226" fillId="0" borderId="0" applyFont="0" applyFill="0" applyBorder="0" applyAlignment="0" applyProtection="0"/>
    <xf numFmtId="0" fontId="64" fillId="0" borderId="71" applyNumberFormat="0" applyAlignment="0"/>
    <xf numFmtId="172" fontId="227" fillId="0" borderId="0"/>
    <xf numFmtId="0" fontId="227" fillId="0" borderId="72">
      <alignment horizontal="centerContinuous"/>
    </xf>
    <xf numFmtId="0" fontId="227" fillId="0" borderId="72">
      <protection locked="0"/>
    </xf>
    <xf numFmtId="0" fontId="227" fillId="0" borderId="72">
      <alignment horizontal="centerContinuous"/>
    </xf>
    <xf numFmtId="172" fontId="227" fillId="0" borderId="0"/>
    <xf numFmtId="0" fontId="227" fillId="0" borderId="72">
      <protection locked="0"/>
    </xf>
    <xf numFmtId="172" fontId="227" fillId="0" borderId="0"/>
    <xf numFmtId="0" fontId="227" fillId="0" borderId="72">
      <alignment horizontal="centerContinuous"/>
    </xf>
    <xf numFmtId="172" fontId="227" fillId="0" borderId="0"/>
    <xf numFmtId="0" fontId="227" fillId="0" borderId="72">
      <protection locked="0"/>
    </xf>
    <xf numFmtId="0" fontId="227" fillId="0" borderId="72">
      <alignment horizontal="centerContinuous"/>
    </xf>
    <xf numFmtId="0" fontId="227" fillId="0" borderId="72">
      <alignment horizontal="centerContinuous"/>
    </xf>
    <xf numFmtId="172" fontId="227" fillId="0" borderId="0"/>
    <xf numFmtId="0" fontId="227" fillId="0" borderId="72">
      <alignment horizontal="centerContinuous"/>
    </xf>
    <xf numFmtId="0" fontId="227" fillId="0" borderId="72">
      <protection locked="0"/>
    </xf>
    <xf numFmtId="172" fontId="227" fillId="0" borderId="0"/>
    <xf numFmtId="172" fontId="227" fillId="0" borderId="0"/>
    <xf numFmtId="0" fontId="227" fillId="0" borderId="72">
      <alignment horizontal="centerContinuous"/>
    </xf>
    <xf numFmtId="0" fontId="227" fillId="0" borderId="72">
      <protection locked="0"/>
    </xf>
    <xf numFmtId="172" fontId="227" fillId="0" borderId="0"/>
    <xf numFmtId="0" fontId="227" fillId="0" borderId="72">
      <alignment horizontal="centerContinuous"/>
    </xf>
    <xf numFmtId="0" fontId="227" fillId="0" borderId="72">
      <protection locked="0"/>
    </xf>
    <xf numFmtId="0" fontId="227" fillId="0" borderId="72">
      <alignment horizontal="centerContinuous"/>
    </xf>
    <xf numFmtId="0" fontId="227" fillId="0" borderId="72">
      <protection locked="0"/>
    </xf>
    <xf numFmtId="0" fontId="227" fillId="0" borderId="72">
      <protection locked="0"/>
    </xf>
    <xf numFmtId="172" fontId="227" fillId="0" borderId="0"/>
    <xf numFmtId="0" fontId="227" fillId="0" borderId="72">
      <protection locked="0"/>
    </xf>
    <xf numFmtId="0" fontId="227" fillId="0" borderId="72">
      <alignment horizontal="centerContinuous"/>
    </xf>
    <xf numFmtId="0" fontId="227" fillId="0" borderId="72">
      <alignment horizontal="centerContinuous"/>
    </xf>
    <xf numFmtId="0" fontId="227" fillId="0" borderId="72">
      <protection locked="0"/>
    </xf>
    <xf numFmtId="172" fontId="227" fillId="0" borderId="0"/>
    <xf numFmtId="0" fontId="227" fillId="0" borderId="72">
      <alignment horizontal="centerContinuous"/>
    </xf>
    <xf numFmtId="0" fontId="227" fillId="0" borderId="72">
      <alignment horizontal="centerContinuous"/>
    </xf>
    <xf numFmtId="172" fontId="227" fillId="0" borderId="0"/>
    <xf numFmtId="0" fontId="227" fillId="0" borderId="72">
      <alignment horizontal="centerContinuous"/>
    </xf>
    <xf numFmtId="172" fontId="227" fillId="0" borderId="0"/>
    <xf numFmtId="0" fontId="227" fillId="0" borderId="72">
      <alignment horizontal="centerContinuous"/>
    </xf>
    <xf numFmtId="172" fontId="227" fillId="0" borderId="0"/>
    <xf numFmtId="0" fontId="227" fillId="0" borderId="72">
      <protection locked="0"/>
    </xf>
    <xf numFmtId="0" fontId="227" fillId="0" borderId="72">
      <alignment horizontal="centerContinuous"/>
    </xf>
    <xf numFmtId="172" fontId="227" fillId="0" borderId="0"/>
    <xf numFmtId="0" fontId="228" fillId="0" borderId="62" applyNumberFormat="0" applyFont="0" applyFill="0" applyAlignment="0" applyProtection="0"/>
    <xf numFmtId="245" fontId="217" fillId="0" borderId="73" applyNumberFormat="0" applyAlignment="0" applyProtection="0">
      <alignment horizontal="right" vertical="center" indent="1"/>
    </xf>
    <xf numFmtId="245" fontId="229" fillId="78" borderId="74" applyNumberFormat="0" applyAlignment="0" applyProtection="0">
      <alignment horizontal="right" vertical="center" indent="1"/>
    </xf>
    <xf numFmtId="0" fontId="229" fillId="79" borderId="61" applyNumberFormat="0" applyAlignment="0" applyProtection="0">
      <alignment horizontal="left" vertical="center" indent="1"/>
    </xf>
    <xf numFmtId="0" fontId="217" fillId="80" borderId="61" applyNumberFormat="0" applyAlignment="0" applyProtection="0">
      <alignment horizontal="left" vertical="center" indent="1"/>
    </xf>
    <xf numFmtId="0" fontId="217" fillId="80" borderId="61" applyNumberFormat="0" applyAlignment="0" applyProtection="0">
      <alignment horizontal="left" vertical="center" indent="1"/>
    </xf>
    <xf numFmtId="235" fontId="230" fillId="81" borderId="75" applyNumberFormat="0" applyBorder="0" applyAlignment="0" applyProtection="0">
      <alignment horizontal="right" vertical="center" indent="1"/>
    </xf>
    <xf numFmtId="235" fontId="231" fillId="82" borderId="75" applyNumberFormat="0" applyBorder="0" applyAlignment="0" applyProtection="0">
      <alignment horizontal="right" vertical="center" indent="1"/>
    </xf>
    <xf numFmtId="235" fontId="231" fillId="83" borderId="75" applyNumberFormat="0" applyBorder="0" applyAlignment="0" applyProtection="0">
      <alignment horizontal="right" vertical="center" indent="1"/>
    </xf>
    <xf numFmtId="235" fontId="232" fillId="84" borderId="75" applyNumberFormat="0" applyBorder="0" applyAlignment="0" applyProtection="0">
      <alignment horizontal="right" vertical="center" indent="1"/>
    </xf>
    <xf numFmtId="235" fontId="232" fillId="85" borderId="75" applyNumberFormat="0" applyBorder="0" applyAlignment="0" applyProtection="0">
      <alignment horizontal="right" vertical="center" indent="1"/>
    </xf>
    <xf numFmtId="235" fontId="232" fillId="86" borderId="75" applyNumberFormat="0" applyBorder="0" applyAlignment="0" applyProtection="0">
      <alignment horizontal="right" vertical="center" indent="1"/>
    </xf>
    <xf numFmtId="235" fontId="233" fillId="87" borderId="75" applyNumberFormat="0" applyBorder="0" applyAlignment="0" applyProtection="0">
      <alignment horizontal="right" vertical="center" indent="1"/>
    </xf>
    <xf numFmtId="235" fontId="233" fillId="88" borderId="75" applyNumberFormat="0" applyBorder="0" applyAlignment="0" applyProtection="0">
      <alignment horizontal="right" vertical="center" indent="1"/>
    </xf>
    <xf numFmtId="235" fontId="233" fillId="89" borderId="75" applyNumberFormat="0" applyBorder="0" applyAlignment="0" applyProtection="0">
      <alignment horizontal="right" vertical="center" indent="1"/>
    </xf>
    <xf numFmtId="235" fontId="214" fillId="73" borderId="60" applyNumberFormat="0" applyBorder="0" applyProtection="0">
      <alignment horizontal="right" vertical="center"/>
    </xf>
    <xf numFmtId="235" fontId="215" fillId="73" borderId="61" applyNumberFormat="0" applyBorder="0" applyProtection="0">
      <alignment horizontal="right" vertical="center"/>
    </xf>
    <xf numFmtId="245" fontId="217" fillId="79" borderId="62" applyNumberFormat="0" applyAlignment="0" applyProtection="0">
      <alignment horizontal="left" vertical="center" indent="1"/>
    </xf>
    <xf numFmtId="0" fontId="229" fillId="84" borderId="61" applyNumberFormat="0" applyAlignment="0" applyProtection="0">
      <alignment horizontal="left" vertical="center" indent="1"/>
    </xf>
    <xf numFmtId="0" fontId="217" fillId="74" borderId="61" applyNumberFormat="0" applyAlignment="0" applyProtection="0">
      <alignment horizontal="left" vertical="center" indent="1"/>
    </xf>
    <xf numFmtId="235" fontId="215" fillId="74" borderId="61" applyNumberFormat="0" applyProtection="0">
      <alignment horizontal="right" vertical="center"/>
    </xf>
    <xf numFmtId="0" fontId="46" fillId="0" borderId="11">
      <alignment horizontal="center"/>
    </xf>
    <xf numFmtId="0" fontId="7" fillId="5" borderId="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0" borderId="0" applyNumberFormat="0" applyBorder="0" applyAlignment="0" applyProtection="0"/>
    <xf numFmtId="247" fontId="112" fillId="0" borderId="8" applyBorder="0">
      <alignment horizontal="center" vertical="center"/>
    </xf>
    <xf numFmtId="43" fontId="234" fillId="0" borderId="0" applyFont="0" applyFill="0" applyBorder="0" applyAlignment="0" applyProtection="0"/>
    <xf numFmtId="0" fontId="7" fillId="38" borderId="76" applyNumberFormat="0" applyFont="0" applyAlignment="0">
      <protection locked="0"/>
    </xf>
    <xf numFmtId="0" fontId="7" fillId="38" borderId="76" applyNumberFormat="0" applyFont="0" applyAlignment="0">
      <protection locked="0"/>
    </xf>
    <xf numFmtId="0" fontId="7" fillId="0" borderId="0" applyProtection="0"/>
    <xf numFmtId="0" fontId="143" fillId="3" borderId="0">
      <alignment horizontal="left"/>
    </xf>
    <xf numFmtId="40" fontId="235" fillId="8" borderId="0">
      <alignment horizontal="right"/>
    </xf>
    <xf numFmtId="248" fontId="14" fillId="3" borderId="0">
      <alignment horizontal="right"/>
    </xf>
    <xf numFmtId="40" fontId="235" fillId="8" borderId="0">
      <alignment horizontal="right"/>
    </xf>
    <xf numFmtId="0" fontId="30" fillId="8" borderId="0">
      <alignment horizontal="right"/>
    </xf>
    <xf numFmtId="0" fontId="236" fillId="7" borderId="0">
      <alignment horizontal="center"/>
    </xf>
    <xf numFmtId="0" fontId="30" fillId="8" borderId="0">
      <alignment horizontal="right"/>
    </xf>
    <xf numFmtId="0" fontId="31" fillId="8" borderId="8"/>
    <xf numFmtId="0" fontId="87" fillId="90" borderId="0"/>
    <xf numFmtId="0" fontId="31" fillId="8" borderId="8"/>
    <xf numFmtId="0" fontId="31" fillId="0" borderId="0" applyBorder="0">
      <alignment horizontal="centerContinuous"/>
    </xf>
    <xf numFmtId="0" fontId="237" fillId="3" borderId="0" applyBorder="0">
      <alignment horizontal="centerContinuous"/>
    </xf>
    <xf numFmtId="0" fontId="31" fillId="0" borderId="0" applyBorder="0">
      <alignment horizontal="centerContinuous"/>
    </xf>
    <xf numFmtId="0" fontId="32" fillId="0" borderId="0" applyBorder="0">
      <alignment horizontal="centerContinuous"/>
    </xf>
    <xf numFmtId="0" fontId="238" fillId="90" borderId="0" applyBorder="0">
      <alignment horizontal="centerContinuous"/>
    </xf>
    <xf numFmtId="0" fontId="32" fillId="0" borderId="0" applyBorder="0">
      <alignment horizontal="centerContinuous"/>
    </xf>
    <xf numFmtId="0" fontId="143" fillId="37" borderId="0">
      <alignment horizontal="center"/>
    </xf>
    <xf numFmtId="49" fontId="143" fillId="3" borderId="0">
      <alignment horizontal="left"/>
    </xf>
    <xf numFmtId="4" fontId="8" fillId="91" borderId="77" applyNumberFormat="0" applyProtection="0">
      <alignment vertical="center"/>
    </xf>
    <xf numFmtId="4" fontId="8" fillId="91" borderId="77" applyNumberFormat="0" applyProtection="0">
      <alignment vertical="center"/>
    </xf>
    <xf numFmtId="4" fontId="239" fillId="91" borderId="78" applyNumberFormat="0" applyProtection="0">
      <alignment vertical="center"/>
    </xf>
    <xf numFmtId="4" fontId="8" fillId="91" borderId="77" applyNumberFormat="0" applyProtection="0">
      <alignment horizontal="left" vertical="center" indent="1"/>
    </xf>
    <xf numFmtId="4" fontId="8" fillId="91" borderId="77" applyNumberFormat="0" applyProtection="0">
      <alignment horizontal="left" vertical="center" indent="1"/>
    </xf>
    <xf numFmtId="0" fontId="8" fillId="92" borderId="78" applyNumberFormat="0" applyProtection="0">
      <alignment horizontal="left" vertical="top" indent="1"/>
    </xf>
    <xf numFmtId="0" fontId="8" fillId="92" borderId="78" applyNumberFormat="0" applyProtection="0">
      <alignment horizontal="left" vertical="top" indent="1"/>
    </xf>
    <xf numFmtId="4" fontId="8" fillId="90" borderId="0" applyNumberFormat="0" applyProtection="0">
      <alignment horizontal="left" vertical="center" indent="1"/>
    </xf>
    <xf numFmtId="4" fontId="8" fillId="90" borderId="0" applyNumberFormat="0" applyProtection="0">
      <alignment horizontal="left" vertical="center" indent="1"/>
    </xf>
    <xf numFmtId="4" fontId="7" fillId="91" borderId="78" applyNumberFormat="0" applyProtection="0">
      <alignment horizontal="right" vertical="center"/>
    </xf>
    <xf numFmtId="4" fontId="7" fillId="91" borderId="78" applyNumberFormat="0" applyProtection="0">
      <alignment horizontal="right" vertical="center"/>
    </xf>
    <xf numFmtId="4" fontId="240" fillId="93" borderId="78" applyNumberFormat="0" applyProtection="0">
      <alignment horizontal="right" vertical="center"/>
    </xf>
    <xf numFmtId="4" fontId="240" fillId="94" borderId="78" applyNumberFormat="0" applyProtection="0">
      <alignment horizontal="right" vertical="center"/>
    </xf>
    <xf numFmtId="4" fontId="7" fillId="37" borderId="78" applyNumberFormat="0" applyProtection="0">
      <alignment horizontal="right" vertical="center"/>
    </xf>
    <xf numFmtId="4" fontId="7" fillId="37" borderId="78" applyNumberFormat="0" applyProtection="0">
      <alignment horizontal="right" vertical="center"/>
    </xf>
    <xf numFmtId="4" fontId="7" fillId="28" borderId="78" applyNumberFormat="0" applyProtection="0">
      <alignment horizontal="right" vertical="center"/>
    </xf>
    <xf numFmtId="4" fontId="7" fillId="28" borderId="78" applyNumberFormat="0" applyProtection="0">
      <alignment horizontal="right" vertical="center"/>
    </xf>
    <xf numFmtId="4" fontId="7" fillId="31" borderId="78" applyNumberFormat="0" applyProtection="0">
      <alignment horizontal="right" vertical="center"/>
    </xf>
    <xf numFmtId="4" fontId="7" fillId="31" borderId="78" applyNumberFormat="0" applyProtection="0">
      <alignment horizontal="right" vertical="center"/>
    </xf>
    <xf numFmtId="4" fontId="240" fillId="47" borderId="78" applyNumberFormat="0" applyProtection="0">
      <alignment horizontal="right" vertical="center"/>
    </xf>
    <xf numFmtId="4" fontId="240" fillId="44" borderId="78" applyNumberFormat="0" applyProtection="0">
      <alignment horizontal="right" vertical="center"/>
    </xf>
    <xf numFmtId="4" fontId="7" fillId="40" borderId="78" applyNumberFormat="0" applyProtection="0">
      <alignment horizontal="right" vertical="center"/>
    </xf>
    <xf numFmtId="4" fontId="7" fillId="40" borderId="78" applyNumberFormat="0" applyProtection="0">
      <alignment horizontal="right" vertical="center"/>
    </xf>
    <xf numFmtId="4" fontId="8" fillId="95" borderId="0" applyNumberFormat="0" applyProtection="0">
      <alignment horizontal="left" vertical="center" indent="1"/>
    </xf>
    <xf numFmtId="4" fontId="8" fillId="95" borderId="0" applyNumberFormat="0" applyProtection="0">
      <alignment horizontal="left" vertical="center" indent="1"/>
    </xf>
    <xf numFmtId="4" fontId="7" fillId="42" borderId="0" applyNumberFormat="0" applyProtection="0">
      <alignment horizontal="left" vertical="center" indent="1"/>
    </xf>
    <xf numFmtId="4" fontId="7" fillId="42" borderId="0" applyNumberFormat="0" applyProtection="0">
      <alignment horizontal="left" vertical="center" indent="1"/>
    </xf>
    <xf numFmtId="4" fontId="185" fillId="96" borderId="0" applyNumberFormat="0" applyProtection="0">
      <alignment horizontal="left" vertical="center" indent="1"/>
    </xf>
    <xf numFmtId="4" fontId="185" fillId="96" borderId="0" applyNumberFormat="0" applyProtection="0">
      <alignment horizontal="left" vertical="center" indent="1"/>
    </xf>
    <xf numFmtId="4" fontId="7" fillId="42" borderId="77" applyNumberFormat="0" applyProtection="0">
      <alignment horizontal="right" vertical="center"/>
    </xf>
    <xf numFmtId="4" fontId="7" fillId="42" borderId="77" applyNumberFormat="0" applyProtection="0">
      <alignment horizontal="right" vertical="center"/>
    </xf>
    <xf numFmtId="4" fontId="7" fillId="42" borderId="0" applyNumberFormat="0" applyProtection="0">
      <alignment horizontal="left" vertical="center" indent="1"/>
    </xf>
    <xf numFmtId="4" fontId="7" fillId="42" borderId="0" applyNumberFormat="0" applyProtection="0">
      <alignment horizontal="left" vertical="center" indent="1"/>
    </xf>
    <xf numFmtId="4" fontId="7" fillId="92" borderId="0" applyNumberFormat="0" applyProtection="0">
      <alignment horizontal="left" vertical="center" indent="1"/>
    </xf>
    <xf numFmtId="4" fontId="7" fillId="92" borderId="0" applyNumberFormat="0" applyProtection="0">
      <alignment horizontal="left" vertical="center" indent="1"/>
    </xf>
    <xf numFmtId="0" fontId="7" fillId="42" borderId="77" applyNumberFormat="0" applyProtection="0">
      <alignment horizontal="left" vertical="center" indent="1"/>
    </xf>
    <xf numFmtId="0" fontId="7" fillId="42" borderId="77" applyNumberFormat="0" applyProtection="0">
      <alignment horizontal="left" vertical="center" indent="1"/>
    </xf>
    <xf numFmtId="0" fontId="7" fillId="42" borderId="78" applyNumberFormat="0" applyProtection="0">
      <alignment horizontal="left" vertical="top" indent="1"/>
    </xf>
    <xf numFmtId="0" fontId="7" fillId="42" borderId="78" applyNumberFormat="0" applyProtection="0">
      <alignment horizontal="left" vertical="top" indent="1"/>
    </xf>
    <xf numFmtId="0" fontId="7" fillId="42" borderId="77" applyNumberFormat="0" applyProtection="0">
      <alignment horizontal="left" vertical="center" indent="1"/>
    </xf>
    <xf numFmtId="0" fontId="7" fillId="42" borderId="77" applyNumberFormat="0" applyProtection="0">
      <alignment horizontal="left" vertical="center" indent="1"/>
    </xf>
    <xf numFmtId="0" fontId="7" fillId="42" borderId="78" applyNumberFormat="0" applyProtection="0">
      <alignment horizontal="left" vertical="top" indent="1"/>
    </xf>
    <xf numFmtId="0" fontId="7" fillId="42" borderId="78" applyNumberFormat="0" applyProtection="0">
      <alignment horizontal="left" vertical="top" indent="1"/>
    </xf>
    <xf numFmtId="0" fontId="7" fillId="42" borderId="77" applyNumberFormat="0" applyProtection="0">
      <alignment horizontal="left" vertical="center" indent="1"/>
    </xf>
    <xf numFmtId="0" fontId="7" fillId="42" borderId="77" applyNumberFormat="0" applyProtection="0">
      <alignment horizontal="left" vertical="center" indent="1"/>
    </xf>
    <xf numFmtId="0" fontId="7" fillId="42" borderId="78" applyNumberFormat="0" applyProtection="0">
      <alignment horizontal="left" vertical="top" indent="1"/>
    </xf>
    <xf numFmtId="0" fontId="7" fillId="42" borderId="78" applyNumberFormat="0" applyProtection="0">
      <alignment horizontal="left" vertical="top" indent="1"/>
    </xf>
    <xf numFmtId="0" fontId="7" fillId="42" borderId="77" applyNumberFormat="0" applyProtection="0">
      <alignment horizontal="left" vertical="center" indent="1"/>
    </xf>
    <xf numFmtId="0" fontId="7" fillId="42" borderId="77" applyNumberFormat="0" applyProtection="0">
      <alignment horizontal="left" vertical="center" indent="1"/>
    </xf>
    <xf numFmtId="0" fontId="7" fillId="42" borderId="78" applyNumberFormat="0" applyProtection="0">
      <alignment horizontal="left" vertical="top" indent="1"/>
    </xf>
    <xf numFmtId="0" fontId="7" fillId="42" borderId="78" applyNumberFormat="0" applyProtection="0">
      <alignment horizontal="left" vertical="top" indent="1"/>
    </xf>
    <xf numFmtId="4" fontId="14" fillId="6" borderId="78" applyNumberFormat="0" applyProtection="0">
      <alignment vertical="center"/>
    </xf>
    <xf numFmtId="4" fontId="241" fillId="6" borderId="78" applyNumberFormat="0" applyProtection="0">
      <alignment vertical="center"/>
    </xf>
    <xf numFmtId="4" fontId="7" fillId="42" borderId="78" applyNumberFormat="0" applyProtection="0">
      <alignment horizontal="left" vertical="center" indent="1"/>
    </xf>
    <xf numFmtId="4" fontId="7" fillId="42" borderId="78" applyNumberFormat="0" applyProtection="0">
      <alignment horizontal="left" vertical="center" indent="1"/>
    </xf>
    <xf numFmtId="0" fontId="7" fillId="42" borderId="78" applyNumberFormat="0" applyProtection="0">
      <alignment horizontal="left" vertical="top" indent="1"/>
    </xf>
    <xf numFmtId="0" fontId="7" fillId="42" borderId="78" applyNumberFormat="0" applyProtection="0">
      <alignment horizontal="left" vertical="top" indent="1"/>
    </xf>
    <xf numFmtId="4" fontId="7" fillId="97" borderId="77" applyNumberFormat="0" applyProtection="0">
      <alignment horizontal="right" vertical="center"/>
    </xf>
    <xf numFmtId="4" fontId="7" fillId="97" borderId="77" applyNumberFormat="0" applyProtection="0">
      <alignment horizontal="right" vertical="center"/>
    </xf>
    <xf numFmtId="4" fontId="8" fillId="97" borderId="77" applyNumberFormat="0" applyProtection="0">
      <alignment horizontal="right" vertical="center"/>
    </xf>
    <xf numFmtId="4" fontId="8" fillId="97" borderId="77" applyNumberFormat="0" applyProtection="0">
      <alignment horizontal="right" vertical="center"/>
    </xf>
    <xf numFmtId="4" fontId="7" fillId="42" borderId="77" applyNumberFormat="0" applyProtection="0">
      <alignment horizontal="left" vertical="center" indent="1"/>
    </xf>
    <xf numFmtId="4" fontId="7" fillId="42" borderId="77" applyNumberFormat="0" applyProtection="0">
      <alignment horizontal="left" vertical="center" indent="1"/>
    </xf>
    <xf numFmtId="0" fontId="7" fillId="42" borderId="77" applyNumberFormat="0" applyProtection="0">
      <alignment horizontal="left" vertical="top" indent="1"/>
    </xf>
    <xf numFmtId="0" fontId="7" fillId="42" borderId="77" applyNumberFormat="0" applyProtection="0">
      <alignment horizontal="left" vertical="top" indent="1"/>
    </xf>
    <xf numFmtId="4" fontId="242" fillId="0" borderId="0" applyNumberFormat="0" applyProtection="0">
      <alignment horizontal="left" vertical="center" indent="1"/>
    </xf>
    <xf numFmtId="4" fontId="7" fillId="0" borderId="78" applyNumberFormat="0" applyProtection="0">
      <alignment horizontal="right" vertical="center"/>
    </xf>
    <xf numFmtId="4" fontId="7" fillId="0" borderId="78" applyNumberFormat="0" applyProtection="0">
      <alignment horizontal="right" vertical="center"/>
    </xf>
    <xf numFmtId="0" fontId="7" fillId="0" borderId="24" applyNumberFormat="0" applyFont="0" applyFill="0" applyBorder="0" applyAlignment="0" applyProtection="0"/>
    <xf numFmtId="0" fontId="7" fillId="0" borderId="24" applyNumberFormat="0" applyFont="0" applyFill="0" applyBorder="0" applyAlignment="0" applyProtection="0"/>
    <xf numFmtId="0" fontId="81" fillId="0" borderId="0"/>
  </cellStyleXfs>
  <cellXfs count="280">
    <xf numFmtId="0" fontId="0" fillId="0" borderId="0" xfId="0"/>
    <xf numFmtId="0" fontId="8" fillId="0" borderId="0" xfId="0" quotePrefix="1" applyFont="1" applyAlignment="1">
      <alignment horizontal="left"/>
    </xf>
    <xf numFmtId="0" fontId="8" fillId="0" borderId="0" xfId="0" applyFont="1"/>
    <xf numFmtId="0" fontId="9" fillId="0" borderId="0" xfId="0" applyFont="1"/>
    <xf numFmtId="0" fontId="9" fillId="0" borderId="0" xfId="0" quotePrefix="1" applyFont="1" applyAlignment="1">
      <alignment horizontal="left"/>
    </xf>
    <xf numFmtId="164" fontId="9" fillId="0" borderId="0" xfId="5" applyNumberFormat="1" applyFont="1"/>
    <xf numFmtId="0" fontId="9" fillId="0" borderId="0" xfId="0" applyFont="1" applyAlignment="1">
      <alignment horizontal="center"/>
    </xf>
    <xf numFmtId="10" fontId="9" fillId="0" borderId="0" xfId="0" applyNumberFormat="1" applyFont="1"/>
    <xf numFmtId="0" fontId="10" fillId="0" borderId="0" xfId="0" applyFont="1"/>
    <xf numFmtId="0" fontId="10" fillId="0" borderId="0" xfId="0" applyFont="1" applyAlignment="1">
      <alignment horizontal="centerContinuous"/>
    </xf>
    <xf numFmtId="0" fontId="0" fillId="0" borderId="0" xfId="0" applyAlignment="1">
      <alignment horizontal="center"/>
    </xf>
    <xf numFmtId="164" fontId="7" fillId="0" borderId="0" xfId="5" applyNumberFormat="1"/>
    <xf numFmtId="10" fontId="0" fillId="0" borderId="0" xfId="0" applyNumberFormat="1"/>
    <xf numFmtId="0" fontId="0" fillId="0" borderId="11" xfId="0" applyBorder="1" applyAlignment="1">
      <alignment horizontal="center"/>
    </xf>
    <xf numFmtId="164" fontId="0" fillId="0" borderId="0" xfId="5" applyNumberFormat="1" applyFont="1"/>
    <xf numFmtId="164" fontId="0" fillId="0" borderId="0" xfId="0" applyNumberFormat="1"/>
    <xf numFmtId="10" fontId="9" fillId="0" borderId="0" xfId="43" applyNumberFormat="1" applyFont="1"/>
    <xf numFmtId="10" fontId="9" fillId="0" borderId="0" xfId="0" applyNumberFormat="1" applyFont="1" applyAlignment="1">
      <alignment horizontal="center"/>
    </xf>
    <xf numFmtId="164" fontId="9" fillId="0" borderId="11" xfId="5" applyNumberFormat="1" applyFont="1" applyBorder="1"/>
    <xf numFmtId="164" fontId="9" fillId="0" borderId="12" xfId="5" applyNumberFormat="1" applyFont="1" applyBorder="1"/>
    <xf numFmtId="0" fontId="9" fillId="0" borderId="11" xfId="0" applyFont="1" applyBorder="1" applyAlignment="1">
      <alignment horizontal="center"/>
    </xf>
    <xf numFmtId="170" fontId="9" fillId="0" borderId="12" xfId="5" applyNumberFormat="1" applyFont="1" applyBorder="1"/>
    <xf numFmtId="166" fontId="9" fillId="0" borderId="0" xfId="0" applyNumberFormat="1" applyFont="1"/>
    <xf numFmtId="166" fontId="9" fillId="0" borderId="11" xfId="0" applyNumberFormat="1" applyFont="1" applyBorder="1"/>
    <xf numFmtId="166" fontId="9" fillId="0" borderId="0" xfId="43" applyNumberFormat="1" applyFont="1"/>
    <xf numFmtId="166" fontId="9" fillId="0" borderId="11" xfId="43" applyNumberFormat="1" applyFont="1" applyBorder="1"/>
    <xf numFmtId="0" fontId="9" fillId="0" borderId="11" xfId="0" quotePrefix="1" applyFont="1" applyBorder="1" applyAlignment="1">
      <alignment horizontal="center"/>
    </xf>
    <xf numFmtId="10" fontId="9" fillId="0" borderId="11" xfId="0" applyNumberFormat="1" applyFont="1" applyBorder="1"/>
    <xf numFmtId="10" fontId="9" fillId="0" borderId="12" xfId="0" applyNumberFormat="1" applyFont="1" applyBorder="1"/>
    <xf numFmtId="0" fontId="9" fillId="0" borderId="0" xfId="63"/>
    <xf numFmtId="10" fontId="9" fillId="0" borderId="0" xfId="63" applyNumberFormat="1"/>
    <xf numFmtId="169" fontId="9" fillId="0" borderId="0" xfId="63" applyNumberFormat="1"/>
    <xf numFmtId="0" fontId="7" fillId="0" borderId="0" xfId="0" applyFont="1"/>
    <xf numFmtId="165" fontId="9" fillId="0" borderId="0" xfId="7" applyNumberFormat="1" applyFont="1"/>
    <xf numFmtId="5" fontId="9" fillId="0" borderId="0" xfId="0" applyNumberFormat="1" applyFont="1"/>
    <xf numFmtId="0" fontId="0" fillId="11" borderId="0" xfId="0" applyFill="1"/>
    <xf numFmtId="0" fontId="7" fillId="0" borderId="0" xfId="0" applyFont="1" applyAlignment="1">
      <alignment horizontal="center"/>
    </xf>
    <xf numFmtId="0" fontId="7" fillId="0" borderId="11" xfId="0" applyFont="1" applyBorder="1" applyAlignment="1">
      <alignment horizontal="center"/>
    </xf>
    <xf numFmtId="0" fontId="42" fillId="0" borderId="0" xfId="0" applyFont="1"/>
    <xf numFmtId="0" fontId="7" fillId="0" borderId="0" xfId="0" quotePrefix="1" applyFont="1"/>
    <xf numFmtId="0" fontId="7" fillId="11" borderId="0" xfId="0" applyFont="1" applyFill="1"/>
    <xf numFmtId="0" fontId="7" fillId="0" borderId="0" xfId="0" applyFont="1" applyAlignment="1">
      <alignment horizontal="left"/>
    </xf>
    <xf numFmtId="43" fontId="0" fillId="0" borderId="0" xfId="5" applyFont="1"/>
    <xf numFmtId="0" fontId="8" fillId="0" borderId="0" xfId="0" applyFont="1" applyAlignment="1">
      <alignment horizontal="center"/>
    </xf>
    <xf numFmtId="10" fontId="9" fillId="0" borderId="11" xfId="43" applyNumberFormat="1" applyFont="1" applyBorder="1"/>
    <xf numFmtId="171" fontId="9" fillId="0" borderId="0" xfId="43" applyNumberFormat="1" applyFont="1"/>
    <xf numFmtId="0" fontId="8" fillId="0" borderId="0" xfId="0" applyFont="1" applyAlignment="1">
      <alignment horizontal="left"/>
    </xf>
    <xf numFmtId="0" fontId="8" fillId="0" borderId="57" xfId="0" applyFont="1" applyBorder="1" applyAlignment="1">
      <alignment horizontal="centerContinuous"/>
    </xf>
    <xf numFmtId="0" fontId="0" fillId="0" borderId="56" xfId="0" applyBorder="1"/>
    <xf numFmtId="165" fontId="0" fillId="0" borderId="57" xfId="7" applyNumberFormat="1" applyFont="1" applyBorder="1" applyAlignment="1">
      <alignment horizontal="center"/>
    </xf>
    <xf numFmtId="164" fontId="9" fillId="0" borderId="57" xfId="5" applyNumberFormat="1" applyFont="1" applyBorder="1"/>
    <xf numFmtId="0" fontId="0" fillId="0" borderId="58" xfId="0" applyBorder="1"/>
    <xf numFmtId="0" fontId="0" fillId="0" borderId="19" xfId="0" applyBorder="1"/>
    <xf numFmtId="0" fontId="0" fillId="0" borderId="59" xfId="0" applyBorder="1"/>
    <xf numFmtId="0" fontId="0" fillId="0" borderId="53" xfId="0" applyBorder="1"/>
    <xf numFmtId="0" fontId="0" fillId="0" borderId="54" xfId="0" applyBorder="1"/>
    <xf numFmtId="0" fontId="0" fillId="0" borderId="55" xfId="0" applyBorder="1"/>
    <xf numFmtId="0" fontId="0" fillId="0" borderId="57" xfId="0" applyBorder="1" applyAlignment="1">
      <alignment horizontal="centerContinuous"/>
    </xf>
    <xf numFmtId="164" fontId="0" fillId="0" borderId="57" xfId="5" applyNumberFormat="1" applyFont="1" applyBorder="1" applyAlignment="1">
      <alignment horizontal="center"/>
    </xf>
    <xf numFmtId="10" fontId="7" fillId="0" borderId="0" xfId="0" applyNumberFormat="1" applyFont="1"/>
    <xf numFmtId="10" fontId="0" fillId="0" borderId="0" xfId="43" applyNumberFormat="1" applyFont="1"/>
    <xf numFmtId="170" fontId="9" fillId="0" borderId="0" xfId="5" applyNumberFormat="1" applyFont="1"/>
    <xf numFmtId="0" fontId="8" fillId="0" borderId="0" xfId="0" applyFont="1" applyAlignment="1">
      <alignment horizontal="centerContinuous"/>
    </xf>
    <xf numFmtId="0" fontId="0" fillId="0" borderId="57" xfId="0" applyBorder="1" applyAlignment="1">
      <alignment horizontal="center"/>
    </xf>
    <xf numFmtId="0" fontId="9" fillId="0" borderId="57" xfId="0" applyFont="1" applyBorder="1"/>
    <xf numFmtId="165" fontId="9" fillId="0" borderId="57" xfId="7" applyNumberFormat="1" applyFont="1" applyBorder="1"/>
    <xf numFmtId="165" fontId="9" fillId="0" borderId="57" xfId="0" applyNumberFormat="1" applyFont="1" applyBorder="1"/>
    <xf numFmtId="169" fontId="0" fillId="0" borderId="0" xfId="5" applyNumberFormat="1" applyFont="1" applyAlignment="1">
      <alignment horizontal="center"/>
    </xf>
    <xf numFmtId="0" fontId="8" fillId="0" borderId="0" xfId="0" quotePrefix="1" applyFont="1"/>
    <xf numFmtId="169" fontId="9" fillId="0" borderId="0" xfId="5" applyNumberFormat="1" applyFont="1"/>
    <xf numFmtId="169" fontId="9" fillId="0" borderId="11" xfId="5" applyNumberFormat="1" applyFont="1" applyBorder="1"/>
    <xf numFmtId="169" fontId="9" fillId="0" borderId="12" xfId="5" applyNumberFormat="1" applyFont="1" applyBorder="1"/>
    <xf numFmtId="10" fontId="9" fillId="0" borderId="12" xfId="43" applyNumberFormat="1" applyFont="1" applyBorder="1"/>
    <xf numFmtId="164" fontId="7" fillId="0" borderId="11" xfId="5" applyNumberFormat="1" applyBorder="1"/>
    <xf numFmtId="169" fontId="0" fillId="0" borderId="11" xfId="5" applyNumberFormat="1" applyFont="1" applyBorder="1"/>
    <xf numFmtId="169" fontId="9" fillId="0" borderId="9" xfId="5" applyNumberFormat="1" applyFont="1" applyBorder="1"/>
    <xf numFmtId="169" fontId="9" fillId="0" borderId="0" xfId="5" applyNumberFormat="1" applyFont="1" applyAlignment="1">
      <alignment horizontal="center"/>
    </xf>
    <xf numFmtId="169" fontId="0" fillId="0" borderId="12" xfId="5" applyNumberFormat="1" applyFont="1" applyBorder="1"/>
    <xf numFmtId="169" fontId="0" fillId="0" borderId="0" xfId="5" applyNumberFormat="1" applyFont="1"/>
    <xf numFmtId="231" fontId="0" fillId="0" borderId="0" xfId="7" applyNumberFormat="1" applyFont="1" applyAlignment="1">
      <alignment horizontal="center"/>
    </xf>
    <xf numFmtId="231" fontId="9" fillId="0" borderId="0" xfId="7" applyNumberFormat="1" applyFont="1"/>
    <xf numFmtId="0" fontId="209" fillId="0" borderId="0" xfId="11340" applyFont="1"/>
    <xf numFmtId="0" fontId="210" fillId="0" borderId="0" xfId="11340" applyFont="1"/>
    <xf numFmtId="0" fontId="210" fillId="0" borderId="0" xfId="11340" applyFont="1" applyAlignment="1">
      <alignment horizontal="center"/>
    </xf>
    <xf numFmtId="0" fontId="209" fillId="0" borderId="0" xfId="11340" applyFont="1" applyAlignment="1">
      <alignment horizontal="right"/>
    </xf>
    <xf numFmtId="3" fontId="211" fillId="0" borderId="0" xfId="11340" applyNumberFormat="1" applyFont="1"/>
    <xf numFmtId="3" fontId="212" fillId="0" borderId="0" xfId="11340" applyNumberFormat="1" applyFont="1"/>
    <xf numFmtId="0" fontId="212" fillId="0" borderId="0" xfId="11340" applyFont="1"/>
    <xf numFmtId="3" fontId="210" fillId="0" borderId="0" xfId="11340" applyNumberFormat="1" applyFont="1" applyAlignment="1">
      <alignment horizontal="center"/>
    </xf>
    <xf numFmtId="3" fontId="210" fillId="0" borderId="0" xfId="11340" applyNumberFormat="1" applyFont="1"/>
    <xf numFmtId="14" fontId="210" fillId="0" borderId="0" xfId="11340" applyNumberFormat="1" applyFont="1" applyAlignment="1">
      <alignment horizontal="center"/>
    </xf>
    <xf numFmtId="3" fontId="211" fillId="0" borderId="11" xfId="11340" applyNumberFormat="1" applyFont="1" applyBorder="1"/>
    <xf numFmtId="3" fontId="210" fillId="0" borderId="13" xfId="11340" applyNumberFormat="1" applyFont="1" applyBorder="1" applyAlignment="1">
      <alignment horizontal="center"/>
    </xf>
    <xf numFmtId="3" fontId="210" fillId="0" borderId="13" xfId="11340" applyNumberFormat="1" applyFont="1" applyBorder="1"/>
    <xf numFmtId="3" fontId="210" fillId="0" borderId="0" xfId="11340" applyNumberFormat="1" applyFont="1" applyAlignment="1">
      <alignment horizontal="centerContinuous"/>
    </xf>
    <xf numFmtId="3" fontId="213" fillId="0" borderId="0" xfId="11340" applyNumberFormat="1" applyFont="1" applyAlignment="1">
      <alignment horizontal="center"/>
    </xf>
    <xf numFmtId="3" fontId="213" fillId="0" borderId="0" xfId="11340" applyNumberFormat="1" applyFont="1"/>
    <xf numFmtId="3" fontId="210" fillId="0" borderId="11" xfId="11340" applyNumberFormat="1" applyFont="1" applyBorder="1" applyAlignment="1">
      <alignment horizontal="center"/>
    </xf>
    <xf numFmtId="199" fontId="210" fillId="0" borderId="11" xfId="11340" applyNumberFormat="1" applyFont="1" applyBorder="1" applyAlignment="1">
      <alignment horizontal="center"/>
    </xf>
    <xf numFmtId="17" fontId="210" fillId="0" borderId="11" xfId="11340" applyNumberFormat="1" applyFont="1" applyBorder="1" applyAlignment="1">
      <alignment horizontal="center"/>
    </xf>
    <xf numFmtId="17" fontId="210" fillId="0" borderId="0" xfId="11340" applyNumberFormat="1" applyFont="1" applyAlignment="1">
      <alignment horizontal="center"/>
    </xf>
    <xf numFmtId="171" fontId="210" fillId="0" borderId="0" xfId="11340" applyNumberFormat="1" applyFont="1"/>
    <xf numFmtId="42" fontId="210" fillId="0" borderId="0" xfId="11340" applyNumberFormat="1" applyFont="1"/>
    <xf numFmtId="189" fontId="210" fillId="0" borderId="0" xfId="11340" applyNumberFormat="1" applyFont="1"/>
    <xf numFmtId="3" fontId="210" fillId="0" borderId="0" xfId="11340" applyNumberFormat="1" applyFont="1" applyAlignment="1">
      <alignment horizontal="left" indent="1"/>
    </xf>
    <xf numFmtId="189" fontId="210" fillId="0" borderId="0" xfId="11340" applyNumberFormat="1" applyFont="1" applyAlignment="1">
      <alignment horizontal="center"/>
    </xf>
    <xf numFmtId="37" fontId="210" fillId="0" borderId="0" xfId="11340" applyNumberFormat="1" applyFont="1"/>
    <xf numFmtId="0" fontId="210" fillId="0" borderId="0" xfId="11340" applyFont="1" applyAlignment="1">
      <alignment horizontal="left" indent="1"/>
    </xf>
    <xf numFmtId="5" fontId="210" fillId="0" borderId="0" xfId="11340" applyNumberFormat="1" applyFont="1"/>
    <xf numFmtId="0" fontId="210" fillId="0" borderId="0" xfId="11340" quotePrefix="1" applyFont="1"/>
    <xf numFmtId="10" fontId="210" fillId="0" borderId="0" xfId="11340" applyNumberFormat="1" applyFont="1" applyAlignment="1">
      <alignment horizontal="center"/>
    </xf>
    <xf numFmtId="5" fontId="210" fillId="0" borderId="9" xfId="11340" applyNumberFormat="1" applyFont="1" applyBorder="1"/>
    <xf numFmtId="232" fontId="210" fillId="0" borderId="0" xfId="11340" applyNumberFormat="1" applyFont="1"/>
    <xf numFmtId="10" fontId="210" fillId="0" borderId="9" xfId="11340" applyNumberFormat="1" applyFont="1" applyBorder="1"/>
    <xf numFmtId="10" fontId="210" fillId="0" borderId="0" xfId="11340" applyNumberFormat="1" applyFont="1"/>
    <xf numFmtId="37" fontId="213" fillId="0" borderId="0" xfId="11340" applyNumberFormat="1" applyFont="1"/>
    <xf numFmtId="164" fontId="210" fillId="0" borderId="0" xfId="5" applyNumberFormat="1" applyFont="1"/>
    <xf numFmtId="164" fontId="210" fillId="0" borderId="0" xfId="11340" applyNumberFormat="1" applyFont="1"/>
    <xf numFmtId="1" fontId="210" fillId="0" borderId="0" xfId="11340" applyNumberFormat="1" applyFont="1"/>
    <xf numFmtId="1" fontId="213" fillId="0" borderId="0" xfId="11340" applyNumberFormat="1" applyFont="1"/>
    <xf numFmtId="0" fontId="210" fillId="0" borderId="0" xfId="11340" applyFont="1" applyAlignment="1">
      <alignment horizontal="left"/>
    </xf>
    <xf numFmtId="0" fontId="212" fillId="0" borderId="0" xfId="11340" applyFont="1" applyAlignment="1">
      <alignment horizontal="center"/>
    </xf>
    <xf numFmtId="39" fontId="210" fillId="0" borderId="0" xfId="11340" applyNumberFormat="1" applyFont="1"/>
    <xf numFmtId="165" fontId="210" fillId="0" borderId="0" xfId="11340" applyNumberFormat="1" applyFont="1"/>
    <xf numFmtId="232" fontId="210" fillId="0" borderId="9" xfId="11340" applyNumberFormat="1" applyFont="1" applyBorder="1"/>
    <xf numFmtId="189" fontId="210" fillId="0" borderId="9" xfId="11340" applyNumberFormat="1" applyFont="1" applyBorder="1"/>
    <xf numFmtId="164" fontId="210" fillId="0" borderId="9" xfId="11340" applyNumberFormat="1" applyFont="1" applyBorder="1"/>
    <xf numFmtId="44" fontId="210" fillId="0" borderId="0" xfId="11340" applyNumberFormat="1" applyFont="1" applyAlignment="1">
      <alignment horizontal="right"/>
    </xf>
    <xf numFmtId="43" fontId="210" fillId="0" borderId="0" xfId="5" applyFont="1"/>
    <xf numFmtId="10" fontId="210" fillId="0" borderId="0" xfId="43" applyNumberFormat="1" applyFont="1"/>
    <xf numFmtId="43" fontId="210" fillId="0" borderId="0" xfId="11340" applyNumberFormat="1" applyFont="1"/>
    <xf numFmtId="164" fontId="210" fillId="0" borderId="0" xfId="11340" applyNumberFormat="1" applyFont="1" applyAlignment="1">
      <alignment horizontal="right"/>
    </xf>
    <xf numFmtId="44" fontId="210" fillId="0" borderId="0" xfId="11340" applyNumberFormat="1" applyFont="1"/>
    <xf numFmtId="42" fontId="213" fillId="0" borderId="0" xfId="11340" applyNumberFormat="1" applyFont="1" applyAlignment="1">
      <alignment horizontal="center"/>
    </xf>
    <xf numFmtId="42" fontId="210" fillId="0" borderId="0" xfId="11340" applyNumberFormat="1" applyFont="1" applyAlignment="1">
      <alignment horizontal="center"/>
    </xf>
    <xf numFmtId="0" fontId="210" fillId="0" borderId="21" xfId="11340" applyFont="1" applyBorder="1" applyAlignment="1">
      <alignment horizontal="center"/>
    </xf>
    <xf numFmtId="38" fontId="210" fillId="0" borderId="0" xfId="11340" applyNumberFormat="1" applyFont="1"/>
    <xf numFmtId="38" fontId="210" fillId="0" borderId="0" xfId="11340" applyNumberFormat="1" applyFont="1" applyAlignment="1">
      <alignment horizontal="center"/>
    </xf>
    <xf numFmtId="0" fontId="210" fillId="0" borderId="11" xfId="11340" applyFont="1" applyBorder="1"/>
    <xf numFmtId="233" fontId="210" fillId="0" borderId="0" xfId="11340" applyNumberFormat="1" applyFont="1"/>
    <xf numFmtId="234" fontId="210" fillId="0" borderId="0" xfId="11340" applyNumberFormat="1" applyFont="1"/>
    <xf numFmtId="164" fontId="210" fillId="0" borderId="12" xfId="11340" applyNumberFormat="1" applyFont="1" applyBorder="1"/>
    <xf numFmtId="5" fontId="210" fillId="0" borderId="12" xfId="11340" applyNumberFormat="1" applyFont="1" applyBorder="1"/>
    <xf numFmtId="9" fontId="210" fillId="0" borderId="0" xfId="11340" applyNumberFormat="1" applyFont="1"/>
    <xf numFmtId="0" fontId="210" fillId="0" borderId="0" xfId="11340" applyFont="1" applyAlignment="1">
      <alignment horizontal="right"/>
    </xf>
    <xf numFmtId="189" fontId="210" fillId="68" borderId="0" xfId="11340" applyNumberFormat="1" applyFont="1" applyFill="1" applyAlignment="1">
      <alignment horizontal="center"/>
    </xf>
    <xf numFmtId="231" fontId="9" fillId="0" borderId="12" xfId="7" applyNumberFormat="1" applyFont="1" applyBorder="1"/>
    <xf numFmtId="169" fontId="0" fillId="0" borderId="11" xfId="5" applyNumberFormat="1" applyFont="1" applyBorder="1" applyAlignment="1">
      <alignment horizontal="center"/>
    </xf>
    <xf numFmtId="169" fontId="7" fillId="0" borderId="0" xfId="5" applyNumberFormat="1" applyAlignment="1">
      <alignment horizontal="center"/>
    </xf>
    <xf numFmtId="164" fontId="7" fillId="0" borderId="11" xfId="5" applyNumberFormat="1" applyBorder="1" applyAlignment="1">
      <alignment horizontal="center"/>
    </xf>
    <xf numFmtId="236" fontId="0" fillId="0" borderId="0" xfId="5" applyNumberFormat="1" applyFont="1" applyAlignment="1">
      <alignment horizontal="center"/>
    </xf>
    <xf numFmtId="236" fontId="9" fillId="0" borderId="0" xfId="5" applyNumberFormat="1" applyFont="1"/>
    <xf numFmtId="222" fontId="9" fillId="0" borderId="11" xfId="43" applyNumberFormat="1" applyFont="1" applyBorder="1"/>
    <xf numFmtId="231" fontId="7" fillId="0" borderId="0" xfId="7" applyNumberFormat="1" applyAlignment="1">
      <alignment horizontal="center"/>
    </xf>
    <xf numFmtId="37" fontId="210" fillId="68" borderId="0" xfId="11340" applyNumberFormat="1" applyFont="1" applyFill="1"/>
    <xf numFmtId="0" fontId="210" fillId="68" borderId="0" xfId="11340" applyFont="1" applyFill="1" applyAlignment="1">
      <alignment horizontal="center"/>
    </xf>
    <xf numFmtId="37" fontId="211" fillId="68" borderId="0" xfId="11340" applyNumberFormat="1" applyFont="1" applyFill="1"/>
    <xf numFmtId="237" fontId="7" fillId="0" borderId="11" xfId="5" applyNumberFormat="1" applyBorder="1" applyAlignment="1">
      <alignment horizontal="center"/>
    </xf>
    <xf numFmtId="37" fontId="211" fillId="0" borderId="0" xfId="12320" applyNumberFormat="1" applyFont="1" applyAlignment="1">
      <alignment horizontal="centerContinuous"/>
    </xf>
    <xf numFmtId="37" fontId="210" fillId="0" borderId="0" xfId="12320" applyNumberFormat="1" applyFont="1" applyAlignment="1">
      <alignment horizontal="centerContinuous"/>
    </xf>
    <xf numFmtId="37" fontId="210" fillId="0" borderId="0" xfId="12320" applyNumberFormat="1" applyFont="1"/>
    <xf numFmtId="0" fontId="209" fillId="0" borderId="0" xfId="12320" applyFont="1" applyAlignment="1">
      <alignment horizontal="right"/>
    </xf>
    <xf numFmtId="37" fontId="210" fillId="0" borderId="0" xfId="12320" applyNumberFormat="1" applyFont="1" applyAlignment="1">
      <alignment horizontal="right"/>
    </xf>
    <xf numFmtId="0" fontId="210" fillId="0" borderId="0" xfId="12320" applyFont="1"/>
    <xf numFmtId="0" fontId="210" fillId="0" borderId="0" xfId="12320" applyFont="1" applyAlignment="1">
      <alignment horizontal="center"/>
    </xf>
    <xf numFmtId="0" fontId="2" fillId="0" borderId="0" xfId="12320" applyFont="1" applyAlignment="1">
      <alignment horizontal="right"/>
    </xf>
    <xf numFmtId="37" fontId="210" fillId="0" borderId="0" xfId="12320" applyNumberFormat="1" applyFont="1" applyAlignment="1">
      <alignment horizontal="left"/>
    </xf>
    <xf numFmtId="37" fontId="210" fillId="0" borderId="0" xfId="12320" applyNumberFormat="1" applyFont="1" applyAlignment="1" applyProtection="1">
      <alignment horizontal="right"/>
      <protection locked="0"/>
    </xf>
    <xf numFmtId="37" fontId="210" fillId="0" borderId="40" xfId="12320" applyNumberFormat="1" applyFont="1" applyBorder="1"/>
    <xf numFmtId="37" fontId="210" fillId="0" borderId="40" xfId="12320" applyNumberFormat="1" applyFont="1" applyBorder="1" applyAlignment="1">
      <alignment horizontal="centerContinuous"/>
    </xf>
    <xf numFmtId="37" fontId="210" fillId="0" borderId="0" xfId="12320" applyNumberFormat="1" applyFont="1" applyAlignment="1">
      <alignment horizontal="center"/>
    </xf>
    <xf numFmtId="37" fontId="210" fillId="0" borderId="40" xfId="12320" applyNumberFormat="1" applyFont="1" applyBorder="1" applyAlignment="1">
      <alignment horizontal="center"/>
    </xf>
    <xf numFmtId="37" fontId="211" fillId="0" borderId="0" xfId="12320" applyNumberFormat="1" applyFont="1"/>
    <xf numFmtId="5" fontId="210" fillId="0" borderId="0" xfId="12320" applyNumberFormat="1" applyFont="1"/>
    <xf numFmtId="10" fontId="210" fillId="0" borderId="0" xfId="12320" applyNumberFormat="1" applyFont="1" applyProtection="1">
      <protection locked="0"/>
    </xf>
    <xf numFmtId="42" fontId="210" fillId="0" borderId="64" xfId="12320" applyNumberFormat="1" applyFont="1" applyBorder="1"/>
    <xf numFmtId="10" fontId="210" fillId="0" borderId="64" xfId="12320" applyNumberFormat="1" applyFont="1" applyBorder="1"/>
    <xf numFmtId="42" fontId="210" fillId="0" borderId="0" xfId="12320" applyNumberFormat="1" applyFont="1"/>
    <xf numFmtId="10" fontId="210" fillId="0" borderId="0" xfId="12320" applyNumberFormat="1" applyFont="1"/>
    <xf numFmtId="37" fontId="210" fillId="0" borderId="64" xfId="12320" applyNumberFormat="1" applyFont="1" applyBorder="1"/>
    <xf numFmtId="37" fontId="210" fillId="0" borderId="0" xfId="12320" applyNumberFormat="1" applyFont="1" applyProtection="1">
      <protection locked="0"/>
    </xf>
    <xf numFmtId="37" fontId="213" fillId="0" borderId="40" xfId="12320" applyNumberFormat="1" applyFont="1" applyBorder="1" applyAlignment="1">
      <alignment horizontal="centerContinuous"/>
    </xf>
    <xf numFmtId="37" fontId="213" fillId="0" borderId="0" xfId="12320" applyNumberFormat="1" applyFont="1"/>
    <xf numFmtId="37" fontId="210" fillId="0" borderId="24" xfId="12320" applyNumberFormat="1" applyFont="1" applyBorder="1"/>
    <xf numFmtId="37" fontId="218" fillId="0" borderId="0" xfId="12320" applyNumberFormat="1" applyFont="1"/>
    <xf numFmtId="37" fontId="210" fillId="0" borderId="19" xfId="12320" applyNumberFormat="1" applyFont="1" applyBorder="1" applyAlignment="1">
      <alignment horizontal="center"/>
    </xf>
    <xf numFmtId="37" fontId="210" fillId="0" borderId="19" xfId="12320" applyNumberFormat="1" applyFont="1" applyBorder="1"/>
    <xf numFmtId="39" fontId="210" fillId="0" borderId="0" xfId="12320" applyNumberFormat="1" applyFont="1"/>
    <xf numFmtId="39" fontId="210" fillId="0" borderId="11" xfId="12320" applyNumberFormat="1" applyFont="1" applyBorder="1"/>
    <xf numFmtId="39" fontId="210" fillId="0" borderId="12" xfId="12320" applyNumberFormat="1" applyFont="1" applyBorder="1"/>
    <xf numFmtId="5" fontId="210" fillId="0" borderId="24" xfId="12320" applyNumberFormat="1" applyFont="1" applyBorder="1"/>
    <xf numFmtId="37" fontId="211" fillId="0" borderId="0" xfId="12320" applyNumberFormat="1" applyFont="1" applyAlignment="1">
      <alignment horizontal="center"/>
    </xf>
    <xf numFmtId="37" fontId="211" fillId="0" borderId="19" xfId="12320" applyNumberFormat="1" applyFont="1" applyBorder="1" applyAlignment="1">
      <alignment horizontal="center"/>
    </xf>
    <xf numFmtId="41" fontId="210" fillId="0" borderId="0" xfId="12320" applyNumberFormat="1" applyFont="1"/>
    <xf numFmtId="39" fontId="210" fillId="0" borderId="0" xfId="12320" applyNumberFormat="1" applyFont="1" applyProtection="1">
      <protection locked="0"/>
    </xf>
    <xf numFmtId="39" fontId="210" fillId="0" borderId="11" xfId="12320" applyNumberFormat="1" applyFont="1" applyBorder="1" applyProtection="1">
      <protection locked="0"/>
    </xf>
    <xf numFmtId="37" fontId="210" fillId="0" borderId="11" xfId="12320" applyNumberFormat="1" applyFont="1" applyBorder="1"/>
    <xf numFmtId="43" fontId="210" fillId="0" borderId="11" xfId="5" applyFont="1" applyBorder="1"/>
    <xf numFmtId="5" fontId="210" fillId="0" borderId="12" xfId="12320" applyNumberFormat="1" applyFont="1" applyBorder="1"/>
    <xf numFmtId="233" fontId="210" fillId="0" borderId="0" xfId="12320" applyNumberFormat="1" applyFont="1"/>
    <xf numFmtId="37" fontId="210" fillId="0" borderId="12" xfId="12320" applyNumberFormat="1" applyFont="1" applyBorder="1"/>
    <xf numFmtId="43" fontId="211" fillId="0" borderId="0" xfId="5" applyFont="1"/>
    <xf numFmtId="39" fontId="210" fillId="0" borderId="24" xfId="12320" applyNumberFormat="1" applyFont="1" applyBorder="1"/>
    <xf numFmtId="5" fontId="210" fillId="0" borderId="9" xfId="12320" applyNumberFormat="1" applyFont="1" applyBorder="1"/>
    <xf numFmtId="41" fontId="210" fillId="0" borderId="0" xfId="12320" applyNumberFormat="1" applyFont="1" applyProtection="1">
      <protection locked="0"/>
    </xf>
    <xf numFmtId="5" fontId="210" fillId="0" borderId="0" xfId="12320" applyNumberFormat="1" applyFont="1" applyProtection="1">
      <protection locked="0"/>
    </xf>
    <xf numFmtId="5" fontId="210" fillId="11" borderId="0" xfId="12320" applyNumberFormat="1" applyFont="1" applyFill="1"/>
    <xf numFmtId="5" fontId="219" fillId="76" borderId="0" xfId="12320" applyNumberFormat="1" applyFont="1" applyFill="1"/>
    <xf numFmtId="37" fontId="210" fillId="11" borderId="0" xfId="12320" applyNumberFormat="1" applyFont="1" applyFill="1"/>
    <xf numFmtId="37" fontId="219" fillId="76" borderId="0" xfId="12320" applyNumberFormat="1" applyFont="1" applyFill="1"/>
    <xf numFmtId="0" fontId="209" fillId="0" borderId="0" xfId="12320" applyFont="1"/>
    <xf numFmtId="0" fontId="209" fillId="11" borderId="0" xfId="12320" applyFont="1" applyFill="1" applyAlignment="1">
      <alignment horizontal="center"/>
    </xf>
    <xf numFmtId="3" fontId="210" fillId="0" borderId="0" xfId="12320" applyNumberFormat="1" applyFont="1"/>
    <xf numFmtId="164" fontId="210" fillId="11" borderId="0" xfId="5" applyNumberFormat="1" applyFont="1" applyFill="1"/>
    <xf numFmtId="37" fontId="210" fillId="0" borderId="0" xfId="12320" applyNumberFormat="1" applyFont="1" applyProtection="1">
      <protection hidden="1"/>
    </xf>
    <xf numFmtId="37" fontId="219" fillId="77" borderId="0" xfId="12320" applyNumberFormat="1" applyFont="1" applyFill="1"/>
    <xf numFmtId="37" fontId="210" fillId="68" borderId="0" xfId="12320" applyNumberFormat="1" applyFont="1" applyFill="1"/>
    <xf numFmtId="39" fontId="210" fillId="68" borderId="0" xfId="12320" applyNumberFormat="1" applyFont="1" applyFill="1" applyProtection="1">
      <protection locked="0"/>
    </xf>
    <xf numFmtId="10" fontId="0" fillId="0" borderId="11" xfId="43" applyNumberFormat="1" applyFont="1" applyBorder="1"/>
    <xf numFmtId="164" fontId="0" fillId="0" borderId="11" xfId="5" applyNumberFormat="1" applyFont="1" applyBorder="1"/>
    <xf numFmtId="0" fontId="0" fillId="0" borderId="11" xfId="0" applyBorder="1"/>
    <xf numFmtId="0" fontId="0" fillId="0" borderId="12" xfId="0" applyBorder="1"/>
    <xf numFmtId="169" fontId="0" fillId="0" borderId="9" xfId="5" applyNumberFormat="1" applyFont="1" applyBorder="1"/>
    <xf numFmtId="166" fontId="7" fillId="0" borderId="0" xfId="0" applyNumberFormat="1" applyFont="1"/>
    <xf numFmtId="169" fontId="0" fillId="0" borderId="0" xfId="0" applyNumberFormat="1"/>
    <xf numFmtId="222" fontId="0" fillId="0" borderId="11" xfId="43" applyNumberFormat="1" applyFont="1" applyBorder="1"/>
    <xf numFmtId="222" fontId="0" fillId="0" borderId="0" xfId="43" applyNumberFormat="1" applyFont="1"/>
    <xf numFmtId="14" fontId="0" fillId="0" borderId="0" xfId="0" applyNumberFormat="1"/>
    <xf numFmtId="14" fontId="0" fillId="0" borderId="11" xfId="0" applyNumberFormat="1" applyBorder="1" applyAlignment="1">
      <alignment horizontal="center"/>
    </xf>
    <xf numFmtId="169" fontId="0" fillId="0" borderId="12" xfId="0" applyNumberFormat="1" applyBorder="1"/>
    <xf numFmtId="165" fontId="7" fillId="0" borderId="0" xfId="7" applyNumberFormat="1" applyAlignment="1">
      <alignment horizontal="center"/>
    </xf>
    <xf numFmtId="169" fontId="7" fillId="0" borderId="11" xfId="5" applyNumberFormat="1" applyBorder="1" applyAlignment="1">
      <alignment horizontal="center"/>
    </xf>
    <xf numFmtId="246" fontId="0" fillId="0" borderId="12" xfId="0" applyNumberFormat="1" applyBorder="1"/>
    <xf numFmtId="169" fontId="7" fillId="0" borderId="0" xfId="5" applyNumberFormat="1"/>
    <xf numFmtId="0" fontId="8" fillId="0" borderId="0" xfId="0" applyFont="1" applyAlignment="1">
      <alignment horizontal="center"/>
    </xf>
    <xf numFmtId="0" fontId="7" fillId="0" borderId="0" xfId="0" applyFont="1" applyFill="1"/>
    <xf numFmtId="0" fontId="0" fillId="0" borderId="0" xfId="0" applyFill="1"/>
    <xf numFmtId="169" fontId="0" fillId="0" borderId="0" xfId="5" applyNumberFormat="1" applyFont="1" applyFill="1"/>
    <xf numFmtId="169" fontId="9" fillId="0" borderId="0" xfId="5" applyNumberFormat="1" applyFont="1" applyFill="1"/>
    <xf numFmtId="164" fontId="9" fillId="0" borderId="57" xfId="5" applyNumberFormat="1" applyFont="1" applyFill="1" applyBorder="1"/>
    <xf numFmtId="0" fontId="0" fillId="0" borderId="0" xfId="0" applyBorder="1"/>
    <xf numFmtId="43" fontId="0" fillId="0" borderId="0" xfId="0" applyNumberFormat="1"/>
    <xf numFmtId="9" fontId="0" fillId="0" borderId="0" xfId="43" applyFont="1"/>
    <xf numFmtId="164" fontId="0" fillId="0" borderId="11" xfId="0" applyNumberFormat="1" applyBorder="1"/>
    <xf numFmtId="10" fontId="0" fillId="0" borderId="0" xfId="43" applyNumberFormat="1" applyFont="1" applyBorder="1"/>
    <xf numFmtId="164" fontId="0" fillId="0" borderId="0" xfId="5" applyNumberFormat="1" applyFont="1" applyBorder="1"/>
    <xf numFmtId="164" fontId="0" fillId="0" borderId="0" xfId="0" applyNumberFormat="1" applyBorder="1"/>
    <xf numFmtId="164" fontId="0" fillId="0" borderId="12" xfId="5" applyNumberFormat="1" applyFont="1" applyBorder="1"/>
    <xf numFmtId="0" fontId="7" fillId="0" borderId="11" xfId="0" applyFont="1" applyBorder="1"/>
    <xf numFmtId="0" fontId="7" fillId="0" borderId="0" xfId="0" quotePrefix="1" applyFont="1" applyFill="1"/>
    <xf numFmtId="169" fontId="0" fillId="0" borderId="0" xfId="5" applyNumberFormat="1" applyFont="1" applyBorder="1"/>
    <xf numFmtId="0" fontId="8" fillId="0" borderId="0" xfId="0" quotePrefix="1" applyFont="1" applyAlignment="1"/>
    <xf numFmtId="164" fontId="0" fillId="0" borderId="0" xfId="5" applyNumberFormat="1" applyFont="1" applyFill="1"/>
    <xf numFmtId="10" fontId="0" fillId="0" borderId="0" xfId="43" applyNumberFormat="1" applyFont="1" applyFill="1"/>
    <xf numFmtId="10" fontId="0" fillId="0" borderId="0" xfId="0" applyNumberFormat="1" applyFill="1"/>
    <xf numFmtId="189" fontId="0" fillId="0" borderId="0" xfId="43" applyNumberFormat="1" applyFont="1" applyFill="1"/>
    <xf numFmtId="189" fontId="0" fillId="0" borderId="11" xfId="43" applyNumberFormat="1" applyFont="1" applyFill="1" applyBorder="1"/>
    <xf numFmtId="169" fontId="0" fillId="0" borderId="11" xfId="5" applyNumberFormat="1" applyFont="1" applyFill="1" applyBorder="1"/>
    <xf numFmtId="169" fontId="0" fillId="0" borderId="0" xfId="5" applyNumberFormat="1" applyFont="1" applyFill="1" applyBorder="1"/>
    <xf numFmtId="10" fontId="0" fillId="0" borderId="11" xfId="0" applyNumberFormat="1" applyBorder="1"/>
    <xf numFmtId="10" fontId="0" fillId="0" borderId="0" xfId="0" applyNumberFormat="1" applyBorder="1"/>
    <xf numFmtId="169" fontId="0" fillId="0" borderId="9" xfId="0" applyNumberFormat="1" applyBorder="1"/>
    <xf numFmtId="10" fontId="7" fillId="0" borderId="0" xfId="43" applyNumberFormat="1" applyFont="1" applyFill="1" applyBorder="1"/>
    <xf numFmtId="10" fontId="7" fillId="0" borderId="11" xfId="43" applyNumberFormat="1" applyFont="1" applyFill="1" applyBorder="1"/>
    <xf numFmtId="169" fontId="7" fillId="0" borderId="12" xfId="5" applyNumberFormat="1" applyFont="1" applyFill="1" applyBorder="1"/>
    <xf numFmtId="169" fontId="9" fillId="0" borderId="0" xfId="5" applyNumberFormat="1" applyFont="1" applyBorder="1"/>
    <xf numFmtId="0" fontId="8" fillId="0" borderId="0" xfId="0" quotePrefix="1" applyFont="1" applyAlignment="1">
      <alignment horizontal="center"/>
    </xf>
    <xf numFmtId="0" fontId="8" fillId="0" borderId="0" xfId="0" applyFont="1" applyAlignment="1">
      <alignment horizontal="center"/>
    </xf>
    <xf numFmtId="37" fontId="211" fillId="0" borderId="0" xfId="12320" applyNumberFormat="1" applyFont="1" applyAlignment="1">
      <alignment horizontal="center"/>
    </xf>
    <xf numFmtId="37" fontId="210" fillId="0" borderId="65" xfId="12320" applyNumberFormat="1" applyFont="1" applyBorder="1" applyAlignment="1">
      <alignment horizontal="left" vertical="top" wrapText="1"/>
    </xf>
    <xf numFmtId="37" fontId="210" fillId="0" borderId="13" xfId="12320" applyNumberFormat="1" applyFont="1" applyBorder="1" applyAlignment="1">
      <alignment horizontal="left" vertical="top" wrapText="1"/>
    </xf>
    <xf numFmtId="37" fontId="210" fillId="0" borderId="66" xfId="12320" applyNumberFormat="1" applyFont="1" applyBorder="1" applyAlignment="1">
      <alignment horizontal="left" vertical="top" wrapText="1"/>
    </xf>
    <xf numFmtId="37" fontId="210" fillId="0" borderId="67" xfId="12320" applyNumberFormat="1" applyFont="1" applyBorder="1" applyAlignment="1">
      <alignment horizontal="left" vertical="top" wrapText="1"/>
    </xf>
    <xf numFmtId="37" fontId="210" fillId="0" borderId="0" xfId="12320" applyNumberFormat="1" applyFont="1" applyAlignment="1">
      <alignment horizontal="left" vertical="top" wrapText="1"/>
    </xf>
    <xf numFmtId="37" fontId="210" fillId="0" borderId="8" xfId="12320" applyNumberFormat="1" applyFont="1" applyBorder="1" applyAlignment="1">
      <alignment horizontal="left" vertical="top" wrapText="1"/>
    </xf>
    <xf numFmtId="37" fontId="210" fillId="0" borderId="68" xfId="12320" applyNumberFormat="1" applyFont="1" applyBorder="1" applyAlignment="1">
      <alignment horizontal="left" vertical="top" wrapText="1"/>
    </xf>
    <xf numFmtId="37" fontId="210" fillId="0" borderId="11" xfId="12320" applyNumberFormat="1" applyFont="1" applyBorder="1" applyAlignment="1">
      <alignment horizontal="left" vertical="top" wrapText="1"/>
    </xf>
    <xf numFmtId="37" fontId="210" fillId="0" borderId="69" xfId="12320" applyNumberFormat="1" applyFont="1" applyBorder="1" applyAlignment="1">
      <alignment horizontal="left" vertical="top" wrapText="1"/>
    </xf>
    <xf numFmtId="0" fontId="8" fillId="0" borderId="0" xfId="0" applyFont="1" applyFill="1" applyAlignment="1">
      <alignment horizontal="center"/>
    </xf>
    <xf numFmtId="0" fontId="7" fillId="0" borderId="0" xfId="0" applyFont="1" applyAlignment="1">
      <alignment horizontal="center"/>
    </xf>
  </cellXfs>
  <cellStyles count="48573">
    <cellStyle name="__ [0]___" xfId="88"/>
    <cellStyle name="__ [0]___ 2" xfId="89"/>
    <cellStyle name="__ [0]____" xfId="90"/>
    <cellStyle name="__ [0]____ 2" xfId="91"/>
    <cellStyle name="__ [0]______" xfId="92"/>
    <cellStyle name="__ [0]______ 2" xfId="93"/>
    <cellStyle name="__ [0]__________" xfId="94"/>
    <cellStyle name="__ [0]__________ 2" xfId="95"/>
    <cellStyle name="__ [0]___________ClearSky_AEP_Min_04.04.02_Bank" xfId="96"/>
    <cellStyle name="__ [0]___________ClearSky_AEP_Min_04.04.02_Bank 2" xfId="97"/>
    <cellStyle name="__ [0]___________Clearsky_internal_050301" xfId="98"/>
    <cellStyle name="__ [0]___________Clearsky_internal_050301 2" xfId="99"/>
    <cellStyle name="__ [0]___________Clearsky_internal_050301_1" xfId="100"/>
    <cellStyle name="__ [0]___________Clearsky_internal_050301_1 2" xfId="101"/>
    <cellStyle name="__ [0]___________Clearsky_internal_070201" xfId="102"/>
    <cellStyle name="__ [0]___________Clearsky_internal_070201 2" xfId="103"/>
    <cellStyle name="__ [0]___________Clearsky_internal_070201.xls Chart 2" xfId="104"/>
    <cellStyle name="__ [0]___________Clearsky_internal_070201.xls Chart 2 2" xfId="105"/>
    <cellStyle name="__ [0]___________Clearsky_internal_070201_1" xfId="106"/>
    <cellStyle name="__ [0]___________Clearsky_internal_070201_1 2" xfId="107"/>
    <cellStyle name="__ [0]___________Clearsky_internal_070201_Clearsky_internal_070201" xfId="108"/>
    <cellStyle name="__ [0]___________Clearsky_internal_070201_Clearsky_internal_070201 2" xfId="109"/>
    <cellStyle name="__ [0]___________Clearsky_internal_070201_Clearsky_Outside_070201.xls Chart 2" xfId="110"/>
    <cellStyle name="__ [0]___________Clearsky_internal_070201_Clearsky_Outside_070201.xls Chart 2 2" xfId="111"/>
    <cellStyle name="__ [0]___________Clearsky_Outside_070201.xls Chart 2" xfId="112"/>
    <cellStyle name="__ [0]___________Clearsky_Outside_070201.xls Chart 2 2" xfId="113"/>
    <cellStyle name="__ [0]_______ClearSky_AEP_Min_04.04.02_Bank" xfId="114"/>
    <cellStyle name="__ [0]_______ClearSky_AEP_Min_04.04.02_Bank 2" xfId="115"/>
    <cellStyle name="__ [0]_______Clearsky_internal_050301" xfId="116"/>
    <cellStyle name="__ [0]_______Clearsky_internal_050301 2" xfId="117"/>
    <cellStyle name="__ [0]_______Clearsky_internal_070201" xfId="118"/>
    <cellStyle name="__ [0]_______Clearsky_internal_070201 2" xfId="119"/>
    <cellStyle name="__ [0]_______Clearsky_internal_070201.xls Chart 2" xfId="120"/>
    <cellStyle name="__ [0]_______Clearsky_internal_070201.xls Chart 2 2" xfId="121"/>
    <cellStyle name="__ [0]_______Clearsky_Outside_070201.xls Chart 2" xfId="122"/>
    <cellStyle name="__ [0]_______Clearsky_Outside_070201.xls Chart 2 2" xfId="123"/>
    <cellStyle name="__ [0]_____ClearSky_AEP_Min_04.04.02_Bank" xfId="124"/>
    <cellStyle name="__ [0]_____ClearSky_AEP_Min_04.04.02_Bank 2" xfId="125"/>
    <cellStyle name="__ [0]_____Clearsky_internal_050301" xfId="126"/>
    <cellStyle name="__ [0]_____Clearsky_internal_050301 2" xfId="127"/>
    <cellStyle name="__ [0]_____Clearsky_internal_050301_1" xfId="128"/>
    <cellStyle name="__ [0]_____Clearsky_internal_050301_1 2" xfId="129"/>
    <cellStyle name="__ [0]_____Clearsky_internal_070201" xfId="130"/>
    <cellStyle name="__ [0]_____Clearsky_internal_070201 2" xfId="131"/>
    <cellStyle name="__ [0]_____Clearsky_internal_070201.xls Chart 2" xfId="132"/>
    <cellStyle name="__ [0]_____Clearsky_internal_070201.xls Chart 2 2" xfId="133"/>
    <cellStyle name="__ [0]_____Clearsky_internal_070201_1" xfId="134"/>
    <cellStyle name="__ [0]_____Clearsky_internal_070201_1 2" xfId="135"/>
    <cellStyle name="__ [0]_____Clearsky_internal_070201_Clearsky_internal_070201" xfId="136"/>
    <cellStyle name="__ [0]_____Clearsky_internal_070201_Clearsky_internal_070201 2" xfId="137"/>
    <cellStyle name="__ [0]_____Clearsky_internal_070201_Clearsky_Outside_070201.xls Chart 2" xfId="138"/>
    <cellStyle name="__ [0]_____Clearsky_internal_070201_Clearsky_Outside_070201.xls Chart 2 2" xfId="139"/>
    <cellStyle name="__ [0]_____Clearsky_Outside_070201.xls Chart 2" xfId="140"/>
    <cellStyle name="__ [0]_____Clearsky_Outside_070201.xls Chart 2 2" xfId="141"/>
    <cellStyle name="__ [0]____ClearSky_AEP_Min_04.04.02_Bank" xfId="142"/>
    <cellStyle name="__ [0]____ClearSky_AEP_Min_04.04.02_Bank 2" xfId="143"/>
    <cellStyle name="__ [0]____Clearsky_internal_050301" xfId="144"/>
    <cellStyle name="__ [0]____Clearsky_internal_050301 2" xfId="145"/>
    <cellStyle name="__ [0]____Clearsky_internal_070201" xfId="146"/>
    <cellStyle name="__ [0]____Clearsky_internal_070201 2" xfId="147"/>
    <cellStyle name="__ [0]____Clearsky_internal_070201.xls Chart 2" xfId="148"/>
    <cellStyle name="__ [0]____Clearsky_internal_070201.xls Chart 2 2" xfId="149"/>
    <cellStyle name="__ [0]____Clearsky_Outside_070201.xls Chart 2" xfId="150"/>
    <cellStyle name="__ [0]____Clearsky_Outside_070201.xls Chart 2 2" xfId="151"/>
    <cellStyle name="__ [0]_94___" xfId="152"/>
    <cellStyle name="__ [0]_94___ 2" xfId="153"/>
    <cellStyle name="__ [0]_94____ClearSky_AEP_Min_04.04.02_Bank" xfId="154"/>
    <cellStyle name="__ [0]_94____ClearSky_AEP_Min_04.04.02_Bank 2" xfId="155"/>
    <cellStyle name="__ [0]_94____Clearsky_internal_050301" xfId="156"/>
    <cellStyle name="__ [0]_94____Clearsky_internal_050301 2" xfId="157"/>
    <cellStyle name="__ [0]_94____Clearsky_internal_070201" xfId="158"/>
    <cellStyle name="__ [0]_94____Clearsky_internal_070201 2" xfId="159"/>
    <cellStyle name="__ [0]_94____Clearsky_internal_070201.xls Chart 2" xfId="160"/>
    <cellStyle name="__ [0]_94____Clearsky_internal_070201.xls Chart 2 2" xfId="161"/>
    <cellStyle name="__ [0]_94____Clearsky_internal_070201_Clearsky_Outside_070201.xls Chart 2" xfId="162"/>
    <cellStyle name="__ [0]_94____Clearsky_internal_070201_Clearsky_Outside_070201.xls Chart 2 2" xfId="163"/>
    <cellStyle name="__ [0]_94____Clearsky_Outside_070201.xls Chart 2" xfId="164"/>
    <cellStyle name="__ [0]_94____Clearsky_Outside_070201.xls Chart 2 2" xfId="165"/>
    <cellStyle name="__ [0]_dimon" xfId="166"/>
    <cellStyle name="__ [0]_dimon 2" xfId="167"/>
    <cellStyle name="__ [0]_form" xfId="168"/>
    <cellStyle name="__ [0]_form 2" xfId="169"/>
    <cellStyle name="__ [0]_form_ClearSky_AEP_Min_04.04.02_Bank" xfId="170"/>
    <cellStyle name="__ [0]_form_ClearSky_AEP_Min_04.04.02_Bank 2" xfId="171"/>
    <cellStyle name="__ [0]_form_Clearsky_internal_050301" xfId="172"/>
    <cellStyle name="__ [0]_form_Clearsky_internal_050301 2" xfId="173"/>
    <cellStyle name="__ [0]_form_Clearsky_internal_050301_1" xfId="174"/>
    <cellStyle name="__ [0]_form_Clearsky_internal_050301_1 2" xfId="175"/>
    <cellStyle name="__ [0]_form_Clearsky_internal_070201" xfId="176"/>
    <cellStyle name="__ [0]_form_Clearsky_internal_070201 2" xfId="177"/>
    <cellStyle name="__ [0]_form_Clearsky_internal_070201.xls Chart 2" xfId="178"/>
    <cellStyle name="__ [0]_form_Clearsky_internal_070201.xls Chart 2 2" xfId="179"/>
    <cellStyle name="__ [0]_form_Clearsky_internal_070201_Clearsky_Outside_070201.xls Chart 2" xfId="180"/>
    <cellStyle name="__ [0]_form_Clearsky_internal_070201_Clearsky_Outside_070201.xls Chart 2 2" xfId="181"/>
    <cellStyle name="__ [0]_form_Clearsky_Outside_070201.xls Chart 2" xfId="182"/>
    <cellStyle name="__ [0]_form_Clearsky_Outside_070201.xls Chart 2 2" xfId="183"/>
    <cellStyle name="__ [0]_laroux" xfId="184"/>
    <cellStyle name="__ [0]_laroux 2" xfId="185"/>
    <cellStyle name="__ [0]_laroux_1" xfId="186"/>
    <cellStyle name="__ [0]_laroux_1_ClearSky_AEP_Min_04.04.02_Bank" xfId="187"/>
    <cellStyle name="__ [0]_laroux_1_Clearsky_internal_050301" xfId="188"/>
    <cellStyle name="__ [0]_laroux_1_Clearsky_internal_050301_1" xfId="189"/>
    <cellStyle name="__ [0]_laroux_1_Clearsky_internal_070201" xfId="190"/>
    <cellStyle name="__ [0]_laroux_1_Clearsky_internal_070201.xls Chart 2" xfId="191"/>
    <cellStyle name="__ [0]_laroux_1_Clearsky_internal_070201_1" xfId="192"/>
    <cellStyle name="__ [0]_laroux_1_Clearsky_Outside_070201.xls Chart 2" xfId="193"/>
    <cellStyle name="__ [0]_laroux_2" xfId="194"/>
    <cellStyle name="__ [0]_laroux_2 2" xfId="195"/>
    <cellStyle name="__ [0]_laroux_ClearSky_AEP_Min_04.04.02_Bank" xfId="196"/>
    <cellStyle name="__ [0]_laroux_ClearSky_AEP_Min_04.04.02_Bank 2" xfId="197"/>
    <cellStyle name="__ [0]_laroux_Clearsky_internal_050301" xfId="198"/>
    <cellStyle name="__ [0]_laroux_Clearsky_internal_050301 2" xfId="199"/>
    <cellStyle name="__ [0]_laroux_Clearsky_internal_070201" xfId="200"/>
    <cellStyle name="__ [0]_laroux_Clearsky_internal_070201 2" xfId="201"/>
    <cellStyle name="__ [0]_laroux_Clearsky_internal_070201.xls Chart 2" xfId="202"/>
    <cellStyle name="__ [0]_laroux_Clearsky_internal_070201.xls Chart 2 2" xfId="203"/>
    <cellStyle name="__ [0]_laroux_Clearsky_internal_070201_1" xfId="204"/>
    <cellStyle name="__ [0]_laroux_Clearsky_internal_070201_1 2" xfId="205"/>
    <cellStyle name="__ [0]_laroux_Clearsky_internal_070201_Clearsky_Outside_070201.xls Chart 2" xfId="206"/>
    <cellStyle name="__ [0]_laroux_Clearsky_internal_070201_Clearsky_Outside_070201.xls Chart 2 2" xfId="207"/>
    <cellStyle name="__ [0]_laroux_Clearsky_Outside_070201.xls Chart 2" xfId="208"/>
    <cellStyle name="__ [0]_laroux_Clearsky_Outside_070201.xls Chart 2 2" xfId="209"/>
    <cellStyle name="__ [0]_PERSONAL" xfId="210"/>
    <cellStyle name="__ [0]_PERSONAL 2" xfId="211"/>
    <cellStyle name="__ [0]_PERSONAL_1" xfId="212"/>
    <cellStyle name="__ [0]_PERSONAL_1 2" xfId="213"/>
    <cellStyle name="__ [0]_PERSONAL_1_ClearSky_AEP_Min_04.04.02_Bank" xfId="214"/>
    <cellStyle name="__ [0]_PERSONAL_1_ClearSky_AEP_Min_04.04.02_Bank 2" xfId="215"/>
    <cellStyle name="__ [0]_PERSONAL_1_Clearsky_internal_050301" xfId="216"/>
    <cellStyle name="__ [0]_PERSONAL_1_Clearsky_internal_050301 2" xfId="217"/>
    <cellStyle name="__ [0]_PERSONAL_1_Clearsky_internal_070201" xfId="218"/>
    <cellStyle name="__ [0]_PERSONAL_1_Clearsky_internal_070201 2" xfId="219"/>
    <cellStyle name="__ [0]_PERSONAL_1_Clearsky_internal_070201.xls Chart 2" xfId="220"/>
    <cellStyle name="__ [0]_PERSONAL_1_Clearsky_internal_070201.xls Chart 2 2" xfId="221"/>
    <cellStyle name="__ [0]_PERSONAL_1_Clearsky_internal_070201_1" xfId="222"/>
    <cellStyle name="__ [0]_PERSONAL_1_Clearsky_internal_070201_1 2" xfId="223"/>
    <cellStyle name="__ [0]_PERSONAL_1_Clearsky_internal_070201_Clearsky_internal_070201" xfId="224"/>
    <cellStyle name="__ [0]_PERSONAL_1_Clearsky_internal_070201_Clearsky_internal_070201 2" xfId="225"/>
    <cellStyle name="__ [0]_PERSONAL_1_Clearsky_internal_070201_Clearsky_Outside_070201.xls Chart 2" xfId="226"/>
    <cellStyle name="__ [0]_PERSONAL_1_Clearsky_internal_070201_Clearsky_Outside_070201.xls Chart 2 2" xfId="227"/>
    <cellStyle name="__ [0]_PERSONAL_1_Clearsky_Outside_070201.xls Chart 2" xfId="228"/>
    <cellStyle name="__ [0]_PERSONAL_1_Clearsky_Outside_070201.xls Chart 2 2" xfId="229"/>
    <cellStyle name="__ [0]_PERSONAL_2" xfId="230"/>
    <cellStyle name="__ [0]_PERSONAL_2 2" xfId="231"/>
    <cellStyle name="__ [0]_PERSONAL_2_ClearSky_AEP_Min_04.04.02_Bank" xfId="232"/>
    <cellStyle name="__ [0]_PERSONAL_2_ClearSky_AEP_Min_04.04.02_Bank 2" xfId="233"/>
    <cellStyle name="__ [0]_PERSONAL_2_Clearsky_internal_050301" xfId="234"/>
    <cellStyle name="__ [0]_PERSONAL_2_Clearsky_internal_050301 2" xfId="235"/>
    <cellStyle name="__ [0]_PERSONAL_2_Clearsky_internal_070201" xfId="236"/>
    <cellStyle name="__ [0]_PERSONAL_2_Clearsky_internal_070201 2" xfId="237"/>
    <cellStyle name="__ [0]_PERSONAL_2_Clearsky_internal_070201.xls Chart 2" xfId="238"/>
    <cellStyle name="__ [0]_PERSONAL_2_Clearsky_internal_070201.xls Chart 2 2" xfId="239"/>
    <cellStyle name="__ [0]_PERSONAL_2_Clearsky_internal_070201_1" xfId="240"/>
    <cellStyle name="__ [0]_PERSONAL_2_Clearsky_internal_070201_1 2" xfId="241"/>
    <cellStyle name="__ [0]_PERSONAL_2_Clearsky_internal_070201_Clearsky_internal_070201" xfId="242"/>
    <cellStyle name="__ [0]_PERSONAL_2_Clearsky_internal_070201_Clearsky_internal_070201 2" xfId="243"/>
    <cellStyle name="__ [0]_PERSONAL_2_Clearsky_internal_070201_Clearsky_Outside_070201.xls Chart 2" xfId="244"/>
    <cellStyle name="__ [0]_PERSONAL_2_Clearsky_internal_070201_Clearsky_Outside_070201.xls Chart 2 2" xfId="245"/>
    <cellStyle name="__ [0]_PERSONAL_2_Clearsky_Outside_070201.xls Chart 2" xfId="246"/>
    <cellStyle name="__ [0]_PERSONAL_2_Clearsky_Outside_070201.xls Chart 2 2" xfId="247"/>
    <cellStyle name="__ [0]_PERSONAL_3" xfId="248"/>
    <cellStyle name="__ [0]_PERSONAL_3 2" xfId="249"/>
    <cellStyle name="__ [0]_PERSONAL_ClearSky_AEP_Min_04.04.02_Bank" xfId="250"/>
    <cellStyle name="__ [0]_PERSONAL_ClearSky_AEP_Min_04.04.02_Bank 2" xfId="251"/>
    <cellStyle name="__ [0]_PERSONAL_Clearsky_internal_050301" xfId="252"/>
    <cellStyle name="__ [0]_PERSONAL_Clearsky_internal_050301 2" xfId="253"/>
    <cellStyle name="__ [0]_PERSONAL_Clearsky_internal_070201" xfId="254"/>
    <cellStyle name="__ [0]_PERSONAL_Clearsky_internal_070201 2" xfId="255"/>
    <cellStyle name="__ [0]_PERSONAL_Clearsky_internal_070201.xls Chart 2" xfId="256"/>
    <cellStyle name="__ [0]_PERSONAL_Clearsky_internal_070201.xls Chart 2 2" xfId="257"/>
    <cellStyle name="__ [0]_PERSONAL_Clearsky_internal_070201_1" xfId="258"/>
    <cellStyle name="__ [0]_PERSONAL_Clearsky_internal_070201_1 2" xfId="259"/>
    <cellStyle name="__ [0]_PERSONAL_Clearsky_internal_070201_Clearsky_Outside_070201.xls Chart 2" xfId="260"/>
    <cellStyle name="__ [0]_PERSONAL_Clearsky_internal_070201_Clearsky_Outside_070201.xls Chart 2 2" xfId="261"/>
    <cellStyle name="__ [0]_PERSONAL_Clearsky_Outside_070201.xls Chart 2" xfId="262"/>
    <cellStyle name="__ [0]_PERSONAL_Clearsky_Outside_070201.xls Chart 2 2" xfId="263"/>
    <cellStyle name="__ [0]_Sheet2" xfId="264"/>
    <cellStyle name="__ [0]_Sheet2 2" xfId="265"/>
    <cellStyle name="____.____" xfId="266"/>
    <cellStyle name="_____" xfId="267"/>
    <cellStyle name="______" xfId="268"/>
    <cellStyle name="_______" xfId="269"/>
    <cellStyle name="________" xfId="270"/>
    <cellStyle name="________ 2" xfId="271"/>
    <cellStyle name="__________" xfId="272"/>
    <cellStyle name="____________" xfId="273"/>
    <cellStyle name="_____________ClearSky_AEP_Min_04.04.02_Bank" xfId="274"/>
    <cellStyle name="_____________ClearSky_AEP_Min_04.04.02_Bank 2" xfId="275"/>
    <cellStyle name="_____________ClearSky_AEP_Min_04.04.02_Bank_1" xfId="276"/>
    <cellStyle name="_____________ClearSky_AEP_Min_04.04.02_Bank_1 2" xfId="277"/>
    <cellStyle name="_____________Clearsky_internal_050301" xfId="278"/>
    <cellStyle name="_____________Clearsky_internal_050301_1" xfId="279"/>
    <cellStyle name="_____________Clearsky_internal_050301_1 2" xfId="280"/>
    <cellStyle name="_____________Clearsky_internal_050301_2" xfId="281"/>
    <cellStyle name="_____________Clearsky_internal_050301_2 2" xfId="282"/>
    <cellStyle name="_____________Clearsky_internal_070201" xfId="283"/>
    <cellStyle name="_____________Clearsky_internal_070201.xls Chart 2" xfId="284"/>
    <cellStyle name="_____________Clearsky_internal_070201.xls Chart 2_1" xfId="285"/>
    <cellStyle name="_____________Clearsky_internal_070201.xls Chart 2_1 2" xfId="286"/>
    <cellStyle name="_____________Clearsky_internal_070201_1" xfId="287"/>
    <cellStyle name="_____________Clearsky_internal_070201_1 2" xfId="288"/>
    <cellStyle name="_____________Clearsky_internal_070201_2" xfId="289"/>
    <cellStyle name="_____________Clearsky_internal_070201_2 2" xfId="290"/>
    <cellStyle name="_____________Clearsky_Outside_070201.xls Chart 2" xfId="291"/>
    <cellStyle name="_____________Clearsky_Outside_070201.xls Chart 2 2" xfId="292"/>
    <cellStyle name="_____________Clearsky_Outside_070201.xls Chart 2_1" xfId="293"/>
    <cellStyle name="_____________Clearsky_Outside_070201.xls Chart 2_1 2" xfId="294"/>
    <cellStyle name="___________ClearSky_AEP_Min_04.04.02_Bank" xfId="295"/>
    <cellStyle name="___________Clearsky_internal_050301" xfId="296"/>
    <cellStyle name="___________Clearsky_internal_050301_1" xfId="297"/>
    <cellStyle name="___________Clearsky_internal_070201" xfId="298"/>
    <cellStyle name="___________Clearsky_internal_070201.xls Chart 2" xfId="299"/>
    <cellStyle name="___________Clearsky_internal_070201_1" xfId="300"/>
    <cellStyle name="___________Clearsky_Outside_070201.xls Chart 2" xfId="301"/>
    <cellStyle name="_________1" xfId="302"/>
    <cellStyle name="_________2" xfId="303"/>
    <cellStyle name="_________ClearSky_AEP_Min_04.04.02_Bank" xfId="304"/>
    <cellStyle name="_________ClearSky_AEP_Min_04.04.02_Bank_1" xfId="305"/>
    <cellStyle name="_________ClearSky_AEP_Min_04.04.02_Bank_1 2" xfId="306"/>
    <cellStyle name="_________Clearsky_internal_050301" xfId="307"/>
    <cellStyle name="_________Clearsky_internal_050301_1" xfId="308"/>
    <cellStyle name="_________Clearsky_internal_050301_1 2" xfId="309"/>
    <cellStyle name="_________Clearsky_internal_050301_2" xfId="310"/>
    <cellStyle name="_________Clearsky_internal_050301_2 2" xfId="311"/>
    <cellStyle name="_________Clearsky_internal_070201" xfId="312"/>
    <cellStyle name="_________Clearsky_internal_070201 2" xfId="313"/>
    <cellStyle name="_________Clearsky_internal_070201.xls Chart 2" xfId="314"/>
    <cellStyle name="_________Clearsky_internal_070201.xls Chart 2_1" xfId="315"/>
    <cellStyle name="_________Clearsky_internal_070201.xls Chart 2_1 2" xfId="316"/>
    <cellStyle name="_________Clearsky_internal_070201_1" xfId="317"/>
    <cellStyle name="_________Clearsky_internal_070201_1 2" xfId="318"/>
    <cellStyle name="_________Clearsky_internal_070201_2" xfId="319"/>
    <cellStyle name="_________Clearsky_Outside_070201.xls Chart 2" xfId="320"/>
    <cellStyle name="_________Clearsky_Outside_070201.xls Chart 2_1" xfId="321"/>
    <cellStyle name="_________Clearsky_Outside_070201.xls Chart 2_1 2" xfId="322"/>
    <cellStyle name="________1" xfId="323"/>
    <cellStyle name="_______ClearSky_AEP_Min_04.04.02_Bank" xfId="324"/>
    <cellStyle name="_______ClearSky_AEP_Min_04.04.02_Bank 2" xfId="325"/>
    <cellStyle name="_______ClearSky_AEP_Min_04.04.02_Bank_1" xfId="326"/>
    <cellStyle name="_______ClearSky_AEP_Min_04.04.02_Bank_1 2" xfId="327"/>
    <cellStyle name="_______Clearsky_internal_050301" xfId="328"/>
    <cellStyle name="_______Clearsky_internal_050301 2" xfId="329"/>
    <cellStyle name="_______Clearsky_internal_050301_1" xfId="330"/>
    <cellStyle name="_______Clearsky_internal_050301_1 2" xfId="331"/>
    <cellStyle name="_______Clearsky_internal_070201" xfId="332"/>
    <cellStyle name="_______Clearsky_internal_070201 2" xfId="333"/>
    <cellStyle name="_______Clearsky_internal_070201.xls Chart 2" xfId="334"/>
    <cellStyle name="_______Clearsky_internal_070201.xls Chart 2 2" xfId="335"/>
    <cellStyle name="_______Clearsky_internal_070201.xls Chart 2_1" xfId="336"/>
    <cellStyle name="_______Clearsky_internal_070201.xls Chart 2_1 2" xfId="337"/>
    <cellStyle name="_______Clearsky_internal_070201_1" xfId="338"/>
    <cellStyle name="_______Clearsky_internal_070201_1 2" xfId="339"/>
    <cellStyle name="_______Clearsky_Outside_070201.xls Chart 2" xfId="340"/>
    <cellStyle name="_______Clearsky_Outside_070201.xls Chart 2 2" xfId="341"/>
    <cellStyle name="_______Clearsky_Outside_070201.xls Chart 2_1" xfId="342"/>
    <cellStyle name="_______Clearsky_Outside_070201.xls Chart 2_1 2" xfId="343"/>
    <cellStyle name="______1" xfId="344"/>
    <cellStyle name="______ClearSky_AEP_Min_04.04.02_Bank" xfId="345"/>
    <cellStyle name="______ClearSky_AEP_Min_04.04.02_Bank 2" xfId="346"/>
    <cellStyle name="______ClearSky_AEP_Min_04.04.02_Bank_1" xfId="347"/>
    <cellStyle name="______ClearSky_AEP_Min_04.04.02_Bank_2" xfId="348"/>
    <cellStyle name="______ClearSky_AEP_Min_04.04.02_Bank_2 2" xfId="349"/>
    <cellStyle name="______Clearsky_internal_050301" xfId="350"/>
    <cellStyle name="______Clearsky_internal_050301 2" xfId="351"/>
    <cellStyle name="______Clearsky_internal_050301_1" xfId="352"/>
    <cellStyle name="______Clearsky_internal_050301_2" xfId="353"/>
    <cellStyle name="______Clearsky_internal_050301_2 2" xfId="354"/>
    <cellStyle name="______Clearsky_internal_050301_3" xfId="355"/>
    <cellStyle name="______Clearsky_internal_070201" xfId="356"/>
    <cellStyle name="______Clearsky_internal_070201.xls Chart 2" xfId="357"/>
    <cellStyle name="______Clearsky_internal_070201.xls Chart 2_1" xfId="358"/>
    <cellStyle name="______Clearsky_internal_070201.xls Chart 2_1 2" xfId="359"/>
    <cellStyle name="______Clearsky_internal_070201.xls Chart 2_2" xfId="360"/>
    <cellStyle name="______Clearsky_internal_070201_1" xfId="361"/>
    <cellStyle name="______Clearsky_internal_070201_1 2" xfId="362"/>
    <cellStyle name="______Clearsky_internal_070201_2" xfId="363"/>
    <cellStyle name="______Clearsky_internal_070201_2_Clearsky_Outside_070201.xls Chart 2" xfId="364"/>
    <cellStyle name="______Clearsky_internal_070201_2_Clearsky_Outside_070201.xls Chart 2 2" xfId="365"/>
    <cellStyle name="______Clearsky_internal_070201_3" xfId="366"/>
    <cellStyle name="______Clearsky_internal_070201_3 2" xfId="367"/>
    <cellStyle name="______Clearsky_internal_070201_Clearsky_internal_070201" xfId="368"/>
    <cellStyle name="______Clearsky_internal_070201_Clearsky_Outside_070201.xls Chart 2" xfId="369"/>
    <cellStyle name="______Clearsky_Outside_070201.xls Chart 2" xfId="370"/>
    <cellStyle name="______Clearsky_Outside_070201.xls Chart 2_1" xfId="371"/>
    <cellStyle name="______Clearsky_Outside_070201.xls Chart 2_1 2" xfId="372"/>
    <cellStyle name="______Clearsky_Outside_070201.xls Chart 2_2" xfId="373"/>
    <cellStyle name="______Clearsky_Outside_070201.xls Chart 2_2 2" xfId="374"/>
    <cellStyle name="___94___" xfId="375"/>
    <cellStyle name="___94___ 2" xfId="376"/>
    <cellStyle name="___94____ClearSky_AEP_Min_04.04.02_Bank" xfId="377"/>
    <cellStyle name="___94____ClearSky_AEP_Min_04.04.02_Bank 2" xfId="378"/>
    <cellStyle name="___94____Clearsky_internal_050301" xfId="379"/>
    <cellStyle name="___94____Clearsky_internal_050301 2" xfId="380"/>
    <cellStyle name="___94____Clearsky_internal_050301_1" xfId="381"/>
    <cellStyle name="___94____Clearsky_internal_050301_1 2" xfId="382"/>
    <cellStyle name="___94____Clearsky_internal_070201" xfId="383"/>
    <cellStyle name="___94____Clearsky_internal_070201 2" xfId="384"/>
    <cellStyle name="___94____Clearsky_internal_070201.xls Chart 2" xfId="385"/>
    <cellStyle name="___94____Clearsky_internal_070201.xls Chart 2 2" xfId="386"/>
    <cellStyle name="___94____Clearsky_internal_070201_1" xfId="387"/>
    <cellStyle name="___94____Clearsky_internal_070201_1 2" xfId="388"/>
    <cellStyle name="___94____Clearsky_internal_070201_Clearsky_Outside_070201.xls Chart 2" xfId="389"/>
    <cellStyle name="___94____Clearsky_internal_070201_Clearsky_Outside_070201.xls Chart 2 2" xfId="390"/>
    <cellStyle name="___94____Clearsky_Outside_070201.xls Chart 2" xfId="391"/>
    <cellStyle name="___94____Clearsky_Outside_070201.xls Chart 2 2" xfId="392"/>
    <cellStyle name="___97___" xfId="393"/>
    <cellStyle name="___970120" xfId="394"/>
    <cellStyle name="___BEBU_GI" xfId="395"/>
    <cellStyle name="___dimon" xfId="396"/>
    <cellStyle name="___dimon 2" xfId="397"/>
    <cellStyle name="___dimon_ClearSky_AEP_Min_04.04.02_Bank" xfId="398"/>
    <cellStyle name="___dimon_ClearSky_AEP_Min_04.04.02_Bank 2" xfId="399"/>
    <cellStyle name="___dimon_Clearsky_internal_050301" xfId="400"/>
    <cellStyle name="___dimon_Clearsky_internal_050301 2" xfId="401"/>
    <cellStyle name="___dimon_Clearsky_internal_070201" xfId="402"/>
    <cellStyle name="___dimon_Clearsky_internal_070201 2" xfId="403"/>
    <cellStyle name="___dimon_Clearsky_internal_070201.xls Chart 2" xfId="404"/>
    <cellStyle name="___dimon_Clearsky_internal_070201.xls Chart 2 2" xfId="405"/>
    <cellStyle name="___dimon_Clearsky_internal_070201_1" xfId="406"/>
    <cellStyle name="___dimon_Clearsky_internal_070201_1 2" xfId="407"/>
    <cellStyle name="___dimon_Clearsky_Outside_070201.xls Chart 2" xfId="408"/>
    <cellStyle name="___dimon_Clearsky_Outside_070201.xls Chart 2 2" xfId="409"/>
    <cellStyle name="___form" xfId="410"/>
    <cellStyle name="___form_ClearSky_AEP_Min_04.04.02_Bank" xfId="411"/>
    <cellStyle name="___form_ClearSky_AEP_Min_04.04.02_Bank 2" xfId="412"/>
    <cellStyle name="___form_ClearSky_AEP_Min_04.04.02_Bank_1" xfId="413"/>
    <cellStyle name="___form_ClearSky_AEP_Min_04.04.02_Bank_1 2" xfId="414"/>
    <cellStyle name="___form_Clearsky_internal_050301" xfId="415"/>
    <cellStyle name="___form_Clearsky_internal_050301 2" xfId="416"/>
    <cellStyle name="___form_Clearsky_internal_050301_1" xfId="417"/>
    <cellStyle name="___form_Clearsky_internal_050301_1 2" xfId="418"/>
    <cellStyle name="___form_Clearsky_internal_070201" xfId="419"/>
    <cellStyle name="___form_Clearsky_internal_070201 2" xfId="420"/>
    <cellStyle name="___form_Clearsky_internal_070201.xls Chart 2" xfId="421"/>
    <cellStyle name="___form_Clearsky_internal_070201.xls Chart 2 2" xfId="422"/>
    <cellStyle name="___form_Clearsky_internal_070201.xls Chart 2_1" xfId="423"/>
    <cellStyle name="___form_Clearsky_internal_070201_1" xfId="424"/>
    <cellStyle name="___form_Clearsky_internal_070201_2" xfId="425"/>
    <cellStyle name="___form_Clearsky_internal_070201_2 2" xfId="426"/>
    <cellStyle name="___form_Clearsky_Outside_070201.xls Chart 2" xfId="427"/>
    <cellStyle name="___form_Clearsky_Outside_070201.xls Chart 2 2" xfId="428"/>
    <cellStyle name="___form_Clearsky_Outside_070201.xls Chart 2_1" xfId="429"/>
    <cellStyle name="___form_Clearsky_Outside_070201.xls Chart 2_1 2" xfId="430"/>
    <cellStyle name="___ga_PB" xfId="431"/>
    <cellStyle name="___laroux" xfId="432"/>
    <cellStyle name="___laroux 2" xfId="433"/>
    <cellStyle name="___laroux_1" xfId="434"/>
    <cellStyle name="___laroux_1_ClearSky_AEP_Min_04.04.02_Bank" xfId="435"/>
    <cellStyle name="___laroux_1_ClearSky_AEP_Min_04.04.02_Bank_1" xfId="436"/>
    <cellStyle name="___laroux_1_Clearsky_internal_050301" xfId="437"/>
    <cellStyle name="___laroux_1_Clearsky_internal_050301_1" xfId="438"/>
    <cellStyle name="___laroux_1_Clearsky_internal_050301_2" xfId="439"/>
    <cellStyle name="___laroux_1_Clearsky_internal_070201" xfId="440"/>
    <cellStyle name="___laroux_1_Clearsky_internal_070201.xls Chart 2" xfId="441"/>
    <cellStyle name="___laroux_1_Clearsky_internal_070201.xls Chart 2_1" xfId="442"/>
    <cellStyle name="___laroux_1_Clearsky_internal_070201_1" xfId="443"/>
    <cellStyle name="___laroux_1_Clearsky_internal_070201_2" xfId="444"/>
    <cellStyle name="___laroux_1_Clearsky_Outside_070201.xls Chart 2" xfId="445"/>
    <cellStyle name="___laroux_1_Clearsky_Outside_070201.xls Chart 2_1" xfId="446"/>
    <cellStyle name="___laroux_2" xfId="447"/>
    <cellStyle name="___laroux_2_ClearSky_AEP_Min_04.04.02_Bank" xfId="448"/>
    <cellStyle name="___laroux_2_ClearSky_AEP_Min_04.04.02_Bank 2" xfId="449"/>
    <cellStyle name="___laroux_2_Clearsky_internal_050301" xfId="450"/>
    <cellStyle name="___laroux_2_Clearsky_internal_050301_1" xfId="451"/>
    <cellStyle name="___laroux_2_Clearsky_internal_050301_1 2" xfId="452"/>
    <cellStyle name="___laroux_2_Clearsky_internal_070201" xfId="453"/>
    <cellStyle name="___laroux_2_Clearsky_internal_070201.xls Chart 2" xfId="454"/>
    <cellStyle name="___laroux_2_Clearsky_internal_070201.xls Chart 2_1" xfId="455"/>
    <cellStyle name="___laroux_2_Clearsky_internal_070201.xls Chart 2_1 2" xfId="456"/>
    <cellStyle name="___laroux_2_Clearsky_internal_070201_1" xfId="457"/>
    <cellStyle name="___laroux_2_Clearsky_internal_070201_1 2" xfId="458"/>
    <cellStyle name="___laroux_2_Clearsky_Outside_070201.xls Chart 2" xfId="459"/>
    <cellStyle name="___laroux_2_Clearsky_Outside_070201.xls Chart 2_1" xfId="460"/>
    <cellStyle name="___laroux_2_Clearsky_Outside_070201.xls Chart 2_1 2" xfId="461"/>
    <cellStyle name="___laroux_3" xfId="462"/>
    <cellStyle name="___laroux_4" xfId="463"/>
    <cellStyle name="___laroux_5" xfId="464"/>
    <cellStyle name="___laroux_6" xfId="465"/>
    <cellStyle name="___laroux_7" xfId="466"/>
    <cellStyle name="___laroux_8" xfId="467"/>
    <cellStyle name="___laroux_8 2" xfId="468"/>
    <cellStyle name="___laroux_ClearSky_AEP_Min_04.04.02_Bank" xfId="469"/>
    <cellStyle name="___laroux_ClearSky_AEP_Min_04.04.02_Bank_1" xfId="470"/>
    <cellStyle name="___laroux_ClearSky_AEP_Min_04.04.02_Bank_1 2" xfId="471"/>
    <cellStyle name="___laroux_Clearsky_internal_050301" xfId="472"/>
    <cellStyle name="___laroux_Clearsky_internal_050301 2" xfId="473"/>
    <cellStyle name="___laroux_Clearsky_internal_050301_1" xfId="474"/>
    <cellStyle name="___laroux_Clearsky_internal_050301_1 2" xfId="475"/>
    <cellStyle name="___laroux_Clearsky_internal_070201" xfId="476"/>
    <cellStyle name="___laroux_Clearsky_internal_070201 2" xfId="477"/>
    <cellStyle name="___laroux_Clearsky_internal_070201.xls Chart 2" xfId="478"/>
    <cellStyle name="___laroux_Clearsky_internal_070201.xls Chart 2 2" xfId="479"/>
    <cellStyle name="___laroux_Clearsky_internal_070201.xls Chart 2_1" xfId="480"/>
    <cellStyle name="___laroux_Clearsky_internal_070201.xls Chart 2_1 2" xfId="481"/>
    <cellStyle name="___laroux_Clearsky_internal_070201.xls Chart 2_2" xfId="482"/>
    <cellStyle name="___laroux_Clearsky_internal_070201_1" xfId="483"/>
    <cellStyle name="___laroux_Clearsky_internal_070201_2" xfId="484"/>
    <cellStyle name="___laroux_Clearsky_internal_070201_2 2" xfId="485"/>
    <cellStyle name="___laroux_Clearsky_Outside_070201.xls Chart 2" xfId="486"/>
    <cellStyle name="___laroux_Clearsky_Outside_070201.xls Chart 2 2" xfId="487"/>
    <cellStyle name="___laroux_Clearsky_Outside_070201.xls Chart 2_1" xfId="488"/>
    <cellStyle name="___PERSONAL" xfId="489"/>
    <cellStyle name="___PERSONAL 2" xfId="490"/>
    <cellStyle name="___PERSONAL_1" xfId="491"/>
    <cellStyle name="___PERSONAL_1_ClearSky_AEP_Min_04.04.02_Bank" xfId="492"/>
    <cellStyle name="___PERSONAL_1_ClearSky_AEP_Min_04.04.02_Bank 2" xfId="493"/>
    <cellStyle name="___PERSONAL_1_ClearSky_AEP_Min_04.04.02_Bank_1" xfId="494"/>
    <cellStyle name="___PERSONAL_1_ClearSky_AEP_Min_04.04.02_Bank_1 2" xfId="495"/>
    <cellStyle name="___PERSONAL_1_Clearsky_internal_050301" xfId="496"/>
    <cellStyle name="___PERSONAL_1_Clearsky_internal_050301 2" xfId="497"/>
    <cellStyle name="___PERSONAL_1_Clearsky_internal_050301_1" xfId="498"/>
    <cellStyle name="___PERSONAL_1_Clearsky_internal_050301_1 2" xfId="499"/>
    <cellStyle name="___PERSONAL_1_Clearsky_internal_070201" xfId="500"/>
    <cellStyle name="___PERSONAL_1_Clearsky_internal_070201 2" xfId="501"/>
    <cellStyle name="___PERSONAL_1_Clearsky_internal_070201.xls Chart 2" xfId="502"/>
    <cellStyle name="___PERSONAL_1_Clearsky_internal_070201.xls Chart 2_1" xfId="503"/>
    <cellStyle name="___PERSONAL_1_Clearsky_internal_070201.xls Chart 2_1 2" xfId="504"/>
    <cellStyle name="___PERSONAL_1_Clearsky_internal_070201_1" xfId="505"/>
    <cellStyle name="___PERSONAL_1_Clearsky_internal_070201_1 2" xfId="506"/>
    <cellStyle name="___PERSONAL_1_Clearsky_internal_070201_1_Clearsky_Outside_070201.xls Chart 2" xfId="507"/>
    <cellStyle name="___PERSONAL_1_Clearsky_internal_070201_1_Clearsky_Outside_070201.xls Chart 2 2" xfId="508"/>
    <cellStyle name="___PERSONAL_1_Clearsky_internal_070201_2" xfId="509"/>
    <cellStyle name="___PERSONAL_1_Clearsky_internal_070201_Clearsky_Outside_070201.xls Chart 2" xfId="510"/>
    <cellStyle name="___PERSONAL_1_Clearsky_Outside_070201.xls Chart 2" xfId="511"/>
    <cellStyle name="___PERSONAL_1_Clearsky_Outside_070201.xls Chart 2 2" xfId="512"/>
    <cellStyle name="___PERSONAL_1_Clearsky_Outside_070201.xls Chart 2_1" xfId="513"/>
    <cellStyle name="___PERSONAL_2" xfId="514"/>
    <cellStyle name="___PERSONAL_2 2" xfId="515"/>
    <cellStyle name="___PERSONAL_2_ClearSky_AEP_Min_04.04.02_Bank" xfId="516"/>
    <cellStyle name="___PERSONAL_2_ClearSky_AEP_Min_04.04.02_Bank 2" xfId="517"/>
    <cellStyle name="___PERSONAL_2_ClearSky_AEP_Min_04.04.02_Bank_1" xfId="518"/>
    <cellStyle name="___PERSONAL_2_ClearSky_AEP_Min_04.04.02_Bank_1 2" xfId="519"/>
    <cellStyle name="___PERSONAL_2_Clearsky_internal_050301" xfId="520"/>
    <cellStyle name="___PERSONAL_2_Clearsky_internal_050301 2" xfId="521"/>
    <cellStyle name="___PERSONAL_2_Clearsky_internal_050301_1" xfId="522"/>
    <cellStyle name="___PERSONAL_2_Clearsky_internal_050301_1 2" xfId="523"/>
    <cellStyle name="___PERSONAL_2_Clearsky_internal_070201" xfId="524"/>
    <cellStyle name="___PERSONAL_2_Clearsky_internal_070201 2" xfId="525"/>
    <cellStyle name="___PERSONAL_2_Clearsky_internal_070201.xls Chart 2" xfId="526"/>
    <cellStyle name="___PERSONAL_2_Clearsky_internal_070201.xls Chart 2 2" xfId="527"/>
    <cellStyle name="___PERSONAL_2_Clearsky_internal_070201.xls Chart 2_1" xfId="528"/>
    <cellStyle name="___PERSONAL_2_Clearsky_internal_070201.xls Chart 2_1 2" xfId="529"/>
    <cellStyle name="___PERSONAL_2_Clearsky_internal_070201_1" xfId="530"/>
    <cellStyle name="___PERSONAL_2_Clearsky_internal_070201_1 2" xfId="531"/>
    <cellStyle name="___PERSONAL_2_Clearsky_internal_070201_1_Clearsky_internal_070201" xfId="532"/>
    <cellStyle name="___PERSONAL_2_Clearsky_internal_070201_1_Clearsky_internal_070201 2" xfId="533"/>
    <cellStyle name="___PERSONAL_2_Clearsky_internal_070201_1_Clearsky_Outside_070201.xls Chart 2" xfId="534"/>
    <cellStyle name="___PERSONAL_2_Clearsky_internal_070201_1_Clearsky_Outside_070201.xls Chart 2 2" xfId="535"/>
    <cellStyle name="___PERSONAL_2_Clearsky_internal_070201_2" xfId="536"/>
    <cellStyle name="___PERSONAL_2_Clearsky_internal_070201_2 2" xfId="537"/>
    <cellStyle name="___PERSONAL_2_Clearsky_internal_070201_Clearsky_Outside_070201.xls Chart 2" xfId="538"/>
    <cellStyle name="___PERSONAL_2_Clearsky_internal_070201_Clearsky_Outside_070201.xls Chart 2 2" xfId="539"/>
    <cellStyle name="___PERSONAL_2_Clearsky_Outside_070201.xls Chart 2" xfId="540"/>
    <cellStyle name="___PERSONAL_2_Clearsky_Outside_070201.xls Chart 2 2" xfId="541"/>
    <cellStyle name="___PERSONAL_2_Clearsky_Outside_070201.xls Chart 2_1" xfId="542"/>
    <cellStyle name="___PERSONAL_2_Clearsky_Outside_070201.xls Chart 2_1 2" xfId="543"/>
    <cellStyle name="___PERSONAL_2_Clearsky_Outside_070201.xls Chart 2_2" xfId="544"/>
    <cellStyle name="___PERSONAL_2_Clearsky_Outside_070201.xls Chart 2_2 2" xfId="545"/>
    <cellStyle name="___PERSONAL_3" xfId="546"/>
    <cellStyle name="___PERSONAL_3_ClearSky_AEP_Min_04.04.02_Bank" xfId="547"/>
    <cellStyle name="___PERSONAL_3_ClearSky_AEP_Min_04.04.02_Bank 2" xfId="548"/>
    <cellStyle name="___PERSONAL_3_Clearsky_internal_050301" xfId="549"/>
    <cellStyle name="___PERSONAL_3_Clearsky_internal_070201" xfId="550"/>
    <cellStyle name="___PERSONAL_3_Clearsky_internal_070201.xls Chart 2" xfId="551"/>
    <cellStyle name="___PERSONAL_3_Clearsky_internal_070201.xls Chart 2 2" xfId="552"/>
    <cellStyle name="___PERSONAL_3_Clearsky_internal_070201_1" xfId="553"/>
    <cellStyle name="___PERSONAL_3_Clearsky_internal_070201_1 2" xfId="554"/>
    <cellStyle name="___PERSONAL_3_Clearsky_internal_070201_Clearsky_Outside_070201.xls Chart 2" xfId="555"/>
    <cellStyle name="___PERSONAL_3_Clearsky_internal_070201_Clearsky_Outside_070201.xls Chart 2 2" xfId="556"/>
    <cellStyle name="___PERSONAL_3_Clearsky_Outside_070201.xls Chart 2" xfId="557"/>
    <cellStyle name="___PERSONAL_4" xfId="558"/>
    <cellStyle name="___PERSONAL_ClearSky_AEP_Min_04.04.02_Bank" xfId="559"/>
    <cellStyle name="___PERSONAL_ClearSky_AEP_Min_04.04.02_Bank_1" xfId="560"/>
    <cellStyle name="___PERSONAL_ClearSky_AEP_Min_04.04.02_Bank_1 2" xfId="561"/>
    <cellStyle name="___PERSONAL_Clearsky_internal_050301" xfId="562"/>
    <cellStyle name="___PERSONAL_Clearsky_internal_050301_1" xfId="563"/>
    <cellStyle name="___PERSONAL_Clearsky_internal_050301_1 2" xfId="564"/>
    <cellStyle name="___PERSONAL_Clearsky_internal_070201" xfId="565"/>
    <cellStyle name="___PERSONAL_Clearsky_internal_070201.xls Chart 2" xfId="566"/>
    <cellStyle name="___PERSONAL_Clearsky_internal_070201.xls Chart 2_1" xfId="567"/>
    <cellStyle name="___PERSONAL_Clearsky_internal_070201.xls Chart 2_1 2" xfId="568"/>
    <cellStyle name="___PERSONAL_Clearsky_internal_070201_1" xfId="569"/>
    <cellStyle name="___PERSONAL_Clearsky_internal_070201_1 2" xfId="570"/>
    <cellStyle name="___PERSONAL_Clearsky_internal_070201_1_Clearsky_internal_070201" xfId="571"/>
    <cellStyle name="___PERSONAL_Clearsky_internal_070201_1_Clearsky_Outside_070201.xls Chart 2" xfId="572"/>
    <cellStyle name="___PERSONAL_Clearsky_internal_070201_2" xfId="573"/>
    <cellStyle name="___PERSONAL_Clearsky_internal_070201_2 2" xfId="574"/>
    <cellStyle name="___PERSONAL_Clearsky_internal_070201_Clearsky_Outside_070201.xls Chart 2" xfId="575"/>
    <cellStyle name="___PERSONAL_Clearsky_internal_070201_Clearsky_Outside_070201.xls Chart 2 2" xfId="576"/>
    <cellStyle name="___PERSONAL_Clearsky_Outside_070201.xls Chart 2" xfId="577"/>
    <cellStyle name="___PERSONAL_Clearsky_Outside_070201.xls Chart 2_1" xfId="578"/>
    <cellStyle name="___PERSONAL_Clearsky_Outside_070201.xls Chart 2_1 2" xfId="579"/>
    <cellStyle name="___Query11" xfId="580"/>
    <cellStyle name="___Query11 2" xfId="581"/>
    <cellStyle name="___Sheet1" xfId="582"/>
    <cellStyle name="___Sheet1 (2)" xfId="583"/>
    <cellStyle name="___Sheet2" xfId="584"/>
    <cellStyle name="___Sheet2_ClearSky_AEP_Min_04.04.02_Bank" xfId="585"/>
    <cellStyle name="___Sheet2_ClearSky_AEP_Min_04.04.02_Bank 2" xfId="586"/>
    <cellStyle name="___Sheet2_Clearsky_internal_050301" xfId="587"/>
    <cellStyle name="___Sheet2_Clearsky_internal_070201" xfId="588"/>
    <cellStyle name="___Sheet2_Clearsky_internal_070201 2" xfId="589"/>
    <cellStyle name="___Sheet2_Clearsky_internal_070201.xls Chart 2" xfId="590"/>
    <cellStyle name="___Sheet2_Clearsky_internal_070201.xls Chart 2 2" xfId="591"/>
    <cellStyle name="___Sheet2_Clearsky_internal_070201_1" xfId="592"/>
    <cellStyle name="___Sheet2_Clearsky_internal_070201_Clearsky_Outside_070201.xls Chart 2" xfId="593"/>
    <cellStyle name="___Sheet2_Clearsky_Outside_070201.xls Chart 2" xfId="594"/>
    <cellStyle name="_020122 TIM MITCHELL" xfId="595"/>
    <cellStyle name="_020122 TIM MITCHELL 2" xfId="596"/>
    <cellStyle name="_APS Financial Model v1.0" xfId="597"/>
    <cellStyle name="_Column1" xfId="48316"/>
    <cellStyle name="_Column2" xfId="48317"/>
    <cellStyle name="_Column3" xfId="48318"/>
    <cellStyle name="_Column4" xfId="48319"/>
    <cellStyle name="_Column5" xfId="48320"/>
    <cellStyle name="_Column6" xfId="48321"/>
    <cellStyle name="_Column7" xfId="48322"/>
    <cellStyle name="_ColumnHeaderUL" xfId="598"/>
    <cellStyle name="_Cumberland Coal Financial Model v2.1" xfId="599"/>
    <cellStyle name="_Data" xfId="48323"/>
    <cellStyle name="_Data_Cerberus" xfId="48324"/>
    <cellStyle name="_EditableNumber" xfId="600"/>
    <cellStyle name="_EditableRowText" xfId="601"/>
    <cellStyle name="_enXco NSP IV (mdf) v3.7" xfId="602"/>
    <cellStyle name="_GrandTotal" xfId="603"/>
    <cellStyle name="_Header" xfId="48325"/>
    <cellStyle name="_Number" xfId="604"/>
    <cellStyle name="_Orange-Mulberry Res. 061201a" xfId="605"/>
    <cellStyle name="_Orange-Mulberry Res. 061201a 2" xfId="606"/>
    <cellStyle name="_Project List 021810 for TIS V2" xfId="607"/>
    <cellStyle name="_Project List 021810 for TIS V2 2" xfId="608"/>
    <cellStyle name="_PSEG asset valuation 1.1" xfId="609"/>
    <cellStyle name="_PSEG asset valuation 1.1 2" xfId="610"/>
    <cellStyle name="_PSEG Swap v3.5 PSEG Assets" xfId="611"/>
    <cellStyle name="_River Operations 09-18-06 v2" xfId="612"/>
    <cellStyle name="_Row1" xfId="48326"/>
    <cellStyle name="_Row1 2" xfId="48455"/>
    <cellStyle name="_Row2" xfId="48327"/>
    <cellStyle name="_Row3" xfId="48328"/>
    <cellStyle name="_Row4" xfId="48329"/>
    <cellStyle name="_Row5" xfId="48330"/>
    <cellStyle name="_Row6" xfId="48331"/>
    <cellStyle name="_Row7" xfId="48332"/>
    <cellStyle name="_RowText" xfId="613"/>
    <cellStyle name="_SA Financial Model v1.0" xfId="614"/>
    <cellStyle name="_Subtitle" xfId="615"/>
    <cellStyle name="_TableSuperHead" xfId="48333"/>
    <cellStyle name="_Title" xfId="616"/>
    <cellStyle name="£ BP" xfId="48334"/>
    <cellStyle name="¥ JY" xfId="48335"/>
    <cellStyle name="=C:\WINNT35\SYSTEM32\COMMAND.COM" xfId="48336"/>
    <cellStyle name="=C:\WINNT40\SYSTEM32\COMMAND.COM" xfId="617"/>
    <cellStyle name="=C:\WINNT40\SYSTEM32\COMMAND.COM 10" xfId="618"/>
    <cellStyle name="=C:\WINNT40\SYSTEM32\COMMAND.COM 10 2" xfId="619"/>
    <cellStyle name="=C:\WINNT40\SYSTEM32\COMMAND.COM 10 2 2" xfId="620"/>
    <cellStyle name="=C:\WINNT40\SYSTEM32\COMMAND.COM 10 3" xfId="621"/>
    <cellStyle name="=C:\WINNT40\SYSTEM32\COMMAND.COM 11" xfId="622"/>
    <cellStyle name="=C:\WINNT40\SYSTEM32\COMMAND.COM 2" xfId="623"/>
    <cellStyle name="=C:\WINNT40\SYSTEM32\COMMAND.COM 2 2" xfId="624"/>
    <cellStyle name="=C:\WINNT40\SYSTEM32\COMMAND.COM 3" xfId="625"/>
    <cellStyle name="=C:\WINNT40\SYSTEM32\COMMAND.COM 3 2" xfId="626"/>
    <cellStyle name="=C:\WINNT40\SYSTEM32\COMMAND.COM 4" xfId="627"/>
    <cellStyle name="=C:\WINNT40\SYSTEM32\COMMAND.COM 4 2" xfId="628"/>
    <cellStyle name="=C:\WINNT40\SYSTEM32\COMMAND.COM 5" xfId="629"/>
    <cellStyle name="=C:\WINNT40\SYSTEM32\COMMAND.COM 5 2" xfId="630"/>
    <cellStyle name="=C:\WINNT40\SYSTEM32\COMMAND.COM 6" xfId="631"/>
    <cellStyle name="=C:\WINNT40\SYSTEM32\COMMAND.COM 6 2" xfId="632"/>
    <cellStyle name="=C:\WINNT40\SYSTEM32\COMMAND.COM 6 2 2" xfId="633"/>
    <cellStyle name="=C:\WINNT40\SYSTEM32\COMMAND.COM 6 3" xfId="634"/>
    <cellStyle name="=C:\WINNT40\SYSTEM32\COMMAND.COM 7" xfId="635"/>
    <cellStyle name="=C:\WINNT40\SYSTEM32\COMMAND.COM 7 2" xfId="636"/>
    <cellStyle name="=C:\WINNT40\SYSTEM32\COMMAND.COM 7 2 2" xfId="637"/>
    <cellStyle name="=C:\WINNT40\SYSTEM32\COMMAND.COM 7 3" xfId="638"/>
    <cellStyle name="=C:\WINNT40\SYSTEM32\COMMAND.COM 8" xfId="639"/>
    <cellStyle name="=C:\WINNT40\SYSTEM32\COMMAND.COM 8 2" xfId="640"/>
    <cellStyle name="=C:\WINNT40\SYSTEM32\COMMAND.COM 8 2 2" xfId="641"/>
    <cellStyle name="=C:\WINNT40\SYSTEM32\COMMAND.COM 8 3" xfId="642"/>
    <cellStyle name="=C:\WINNT40\SYSTEM32\COMMAND.COM 9" xfId="643"/>
    <cellStyle name="=C:\WINNT40\SYSTEM32\COMMAND.COM 9 2" xfId="644"/>
    <cellStyle name="=C:\WINNT40\SYSTEM32\COMMAND.COM 9 2 2" xfId="645"/>
    <cellStyle name="=C:\WINNT40\SYSTEM32\COMMAND.COM 9 3" xfId="646"/>
    <cellStyle name="=C:\WINNT40\SYSTEM32\COMMAND.COM_2D - MAY 24 2010 Ten Year ATRR Forecast for Stakeholders - Updated to SL Rev 12 for PowerPoint" xfId="647"/>
    <cellStyle name="0 Decimals" xfId="648"/>
    <cellStyle name="1 Decimal" xfId="649"/>
    <cellStyle name="2 Decimals" xfId="650"/>
    <cellStyle name="20% - Accent1 10" xfId="651"/>
    <cellStyle name="20% - Accent1 10 2" xfId="652"/>
    <cellStyle name="20% - Accent1 11" xfId="653"/>
    <cellStyle name="20% - Accent1 11 2" xfId="654"/>
    <cellStyle name="20% - Accent1 12" xfId="655"/>
    <cellStyle name="20% - Accent1 12 2" xfId="656"/>
    <cellStyle name="20% - Accent1 13" xfId="657"/>
    <cellStyle name="20% - Accent1 13 2" xfId="658"/>
    <cellStyle name="20% - Accent1 14" xfId="659"/>
    <cellStyle name="20% - Accent1 2" xfId="660"/>
    <cellStyle name="20% - Accent1 2 2" xfId="661"/>
    <cellStyle name="20% - Accent1 2 2 2" xfId="662"/>
    <cellStyle name="20% - Accent1 2 2 2 2" xfId="48337"/>
    <cellStyle name="20% - Accent1 2 2 3" xfId="663"/>
    <cellStyle name="20% - Accent1 2 2 3 2" xfId="664"/>
    <cellStyle name="20% - Accent1 2 2 4" xfId="665"/>
    <cellStyle name="20% - Accent1 2 3" xfId="666"/>
    <cellStyle name="20% - Accent1 2 3 2" xfId="667"/>
    <cellStyle name="20% - Accent1 2 4" xfId="668"/>
    <cellStyle name="20% - Accent1 2 5" xfId="669"/>
    <cellStyle name="20% - Accent1 3" xfId="670"/>
    <cellStyle name="20% - Accent1 3 2" xfId="671"/>
    <cellStyle name="20% - Accent1 3 2 2" xfId="672"/>
    <cellStyle name="20% - Accent1 3 2 3" xfId="673"/>
    <cellStyle name="20% - Accent1 3 2 4" xfId="674"/>
    <cellStyle name="20% - Accent1 3 2 5" xfId="675"/>
    <cellStyle name="20% - Accent1 3 3" xfId="676"/>
    <cellStyle name="20% - Accent1 3 3 2" xfId="677"/>
    <cellStyle name="20% - Accent1 3 4" xfId="678"/>
    <cellStyle name="20% - Accent1 3 5" xfId="679"/>
    <cellStyle name="20% - Accent1 3 6" xfId="680"/>
    <cellStyle name="20% - Accent1 3 6 2" xfId="681"/>
    <cellStyle name="20% - Accent1 3 7" xfId="682"/>
    <cellStyle name="20% - Accent1 4" xfId="683"/>
    <cellStyle name="20% - Accent1 4 2" xfId="684"/>
    <cellStyle name="20% - Accent1 4 2 2" xfId="685"/>
    <cellStyle name="20% - Accent1 4 3" xfId="686"/>
    <cellStyle name="20% - Accent1 4 4" xfId="687"/>
    <cellStyle name="20% - Accent1 4 5" xfId="688"/>
    <cellStyle name="20% - Accent1 4 5 2" xfId="689"/>
    <cellStyle name="20% - Accent1 4 6" xfId="690"/>
    <cellStyle name="20% - Accent1 5" xfId="691"/>
    <cellStyle name="20% - Accent1 5 2" xfId="692"/>
    <cellStyle name="20% - Accent1 5 2 2" xfId="693"/>
    <cellStyle name="20% - Accent1 5 3" xfId="694"/>
    <cellStyle name="20% - Accent1 6" xfId="695"/>
    <cellStyle name="20% - Accent1 6 2" xfId="696"/>
    <cellStyle name="20% - Accent1 6 2 2" xfId="697"/>
    <cellStyle name="20% - Accent1 7" xfId="698"/>
    <cellStyle name="20% - Accent1 7 2" xfId="699"/>
    <cellStyle name="20% - Accent1 7 2 2" xfId="700"/>
    <cellStyle name="20% - Accent1 8" xfId="701"/>
    <cellStyle name="20% - Accent1 8 2" xfId="702"/>
    <cellStyle name="20% - Accent1 8 2 2" xfId="703"/>
    <cellStyle name="20% - Accent1 8 3" xfId="704"/>
    <cellStyle name="20% - Accent1 9" xfId="705"/>
    <cellStyle name="20% - Accent1 9 2" xfId="706"/>
    <cellStyle name="20% - Accent2 10" xfId="707"/>
    <cellStyle name="20% - Accent2 10 2" xfId="708"/>
    <cellStyle name="20% - Accent2 11" xfId="709"/>
    <cellStyle name="20% - Accent2 11 2" xfId="710"/>
    <cellStyle name="20% - Accent2 12" xfId="711"/>
    <cellStyle name="20% - Accent2 12 2" xfId="712"/>
    <cellStyle name="20% - Accent2 13" xfId="713"/>
    <cellStyle name="20% - Accent2 13 2" xfId="714"/>
    <cellStyle name="20% - Accent2 14" xfId="715"/>
    <cellStyle name="20% - Accent2 2" xfId="716"/>
    <cellStyle name="20% - Accent2 2 2" xfId="717"/>
    <cellStyle name="20% - Accent2 2 2 2" xfId="718"/>
    <cellStyle name="20% - Accent2 2 2 2 2" xfId="48338"/>
    <cellStyle name="20% - Accent2 2 2 3" xfId="719"/>
    <cellStyle name="20% - Accent2 2 3" xfId="720"/>
    <cellStyle name="20% - Accent2 2 4" xfId="721"/>
    <cellStyle name="20% - Accent2 2 5" xfId="722"/>
    <cellStyle name="20% - Accent2 3" xfId="723"/>
    <cellStyle name="20% - Accent2 3 2" xfId="724"/>
    <cellStyle name="20% - Accent2 3 2 2" xfId="725"/>
    <cellStyle name="20% - Accent2 3 2 3" xfId="726"/>
    <cellStyle name="20% - Accent2 3 2 4" xfId="727"/>
    <cellStyle name="20% - Accent2 3 2 5" xfId="728"/>
    <cellStyle name="20% - Accent2 3 3" xfId="729"/>
    <cellStyle name="20% - Accent2 3 3 2" xfId="730"/>
    <cellStyle name="20% - Accent2 3 4" xfId="731"/>
    <cellStyle name="20% - Accent2 3 5" xfId="732"/>
    <cellStyle name="20% - Accent2 3 6" xfId="733"/>
    <cellStyle name="20% - Accent2 3 6 2" xfId="734"/>
    <cellStyle name="20% - Accent2 3 7" xfId="735"/>
    <cellStyle name="20% - Accent2 4" xfId="736"/>
    <cellStyle name="20% - Accent2 4 2" xfId="737"/>
    <cellStyle name="20% - Accent2 4 2 2" xfId="738"/>
    <cellStyle name="20% - Accent2 4 3" xfId="739"/>
    <cellStyle name="20% - Accent2 4 4" xfId="740"/>
    <cellStyle name="20% - Accent2 4 5" xfId="741"/>
    <cellStyle name="20% - Accent2 4 5 2" xfId="742"/>
    <cellStyle name="20% - Accent2 4 6" xfId="743"/>
    <cellStyle name="20% - Accent2 5" xfId="744"/>
    <cellStyle name="20% - Accent2 5 2" xfId="745"/>
    <cellStyle name="20% - Accent2 5 2 2" xfId="746"/>
    <cellStyle name="20% - Accent2 5 3" xfId="747"/>
    <cellStyle name="20% - Accent2 6" xfId="748"/>
    <cellStyle name="20% - Accent2 6 2" xfId="749"/>
    <cellStyle name="20% - Accent2 6 2 2" xfId="750"/>
    <cellStyle name="20% - Accent2 7" xfId="751"/>
    <cellStyle name="20% - Accent2 7 2" xfId="752"/>
    <cellStyle name="20% - Accent2 8" xfId="753"/>
    <cellStyle name="20% - Accent2 8 2" xfId="754"/>
    <cellStyle name="20% - Accent2 9" xfId="755"/>
    <cellStyle name="20% - Accent2 9 2" xfId="756"/>
    <cellStyle name="20% - Accent3 10" xfId="757"/>
    <cellStyle name="20% - Accent3 10 2" xfId="758"/>
    <cellStyle name="20% - Accent3 11" xfId="759"/>
    <cellStyle name="20% - Accent3 11 2" xfId="760"/>
    <cellStyle name="20% - Accent3 12" xfId="761"/>
    <cellStyle name="20% - Accent3 12 2" xfId="762"/>
    <cellStyle name="20% - Accent3 13" xfId="763"/>
    <cellStyle name="20% - Accent3 13 2" xfId="764"/>
    <cellStyle name="20% - Accent3 2" xfId="765"/>
    <cellStyle name="20% - Accent3 2 2" xfId="766"/>
    <cellStyle name="20% - Accent3 2 2 2" xfId="767"/>
    <cellStyle name="20% - Accent3 2 2 2 2" xfId="48339"/>
    <cellStyle name="20% - Accent3 2 2 3" xfId="768"/>
    <cellStyle name="20% - Accent3 2 2 3 2" xfId="769"/>
    <cellStyle name="20% - Accent3 2 2 4" xfId="770"/>
    <cellStyle name="20% - Accent3 2 3" xfId="771"/>
    <cellStyle name="20% - Accent3 2 3 2" xfId="772"/>
    <cellStyle name="20% - Accent3 2 4" xfId="773"/>
    <cellStyle name="20% - Accent3 2 5" xfId="774"/>
    <cellStyle name="20% - Accent3 3" xfId="775"/>
    <cellStyle name="20% - Accent3 3 2" xfId="776"/>
    <cellStyle name="20% - Accent3 3 2 2" xfId="777"/>
    <cellStyle name="20% - Accent3 3 2 3" xfId="778"/>
    <cellStyle name="20% - Accent3 3 2 4" xfId="779"/>
    <cellStyle name="20% - Accent3 3 2 5" xfId="780"/>
    <cellStyle name="20% - Accent3 3 3" xfId="781"/>
    <cellStyle name="20% - Accent3 3 3 2" xfId="782"/>
    <cellStyle name="20% - Accent3 3 4" xfId="783"/>
    <cellStyle name="20% - Accent3 3 5" xfId="784"/>
    <cellStyle name="20% - Accent3 3 6" xfId="785"/>
    <cellStyle name="20% - Accent3 3 6 2" xfId="786"/>
    <cellStyle name="20% - Accent3 3 7" xfId="787"/>
    <cellStyle name="20% - Accent3 4" xfId="788"/>
    <cellStyle name="20% - Accent3 4 2" xfId="789"/>
    <cellStyle name="20% - Accent3 4 2 2" xfId="790"/>
    <cellStyle name="20% - Accent3 4 3" xfId="791"/>
    <cellStyle name="20% - Accent3 4 4" xfId="792"/>
    <cellStyle name="20% - Accent3 4 5" xfId="793"/>
    <cellStyle name="20% - Accent3 4 5 2" xfId="794"/>
    <cellStyle name="20% - Accent3 4 6" xfId="795"/>
    <cellStyle name="20% - Accent3 5" xfId="796"/>
    <cellStyle name="20% - Accent3 5 2" xfId="797"/>
    <cellStyle name="20% - Accent3 5 2 2" xfId="798"/>
    <cellStyle name="20% - Accent3 5 3" xfId="799"/>
    <cellStyle name="20% - Accent3 6" xfId="800"/>
    <cellStyle name="20% - Accent3 6 2" xfId="801"/>
    <cellStyle name="20% - Accent3 6 2 2" xfId="802"/>
    <cellStyle name="20% - Accent3 7" xfId="803"/>
    <cellStyle name="20% - Accent3 7 2" xfId="804"/>
    <cellStyle name="20% - Accent3 7 2 2" xfId="805"/>
    <cellStyle name="20% - Accent3 8" xfId="806"/>
    <cellStyle name="20% - Accent3 8 2" xfId="807"/>
    <cellStyle name="20% - Accent3 8 2 2" xfId="808"/>
    <cellStyle name="20% - Accent3 8 3" xfId="809"/>
    <cellStyle name="20% - Accent3 9" xfId="810"/>
    <cellStyle name="20% - Accent3 9 2" xfId="811"/>
    <cellStyle name="20% - Accent4 10" xfId="812"/>
    <cellStyle name="20% - Accent4 10 2" xfId="813"/>
    <cellStyle name="20% - Accent4 11" xfId="814"/>
    <cellStyle name="20% - Accent4 11 2" xfId="815"/>
    <cellStyle name="20% - Accent4 12" xfId="816"/>
    <cellStyle name="20% - Accent4 12 2" xfId="817"/>
    <cellStyle name="20% - Accent4 13" xfId="818"/>
    <cellStyle name="20% - Accent4 13 2" xfId="819"/>
    <cellStyle name="20% - Accent4 14" xfId="820"/>
    <cellStyle name="20% - Accent4 2" xfId="821"/>
    <cellStyle name="20% - Accent4 2 2" xfId="822"/>
    <cellStyle name="20% - Accent4 2 2 2" xfId="823"/>
    <cellStyle name="20% - Accent4 2 2 2 2" xfId="48340"/>
    <cellStyle name="20% - Accent4 2 2 3" xfId="824"/>
    <cellStyle name="20% - Accent4 2 2 3 2" xfId="825"/>
    <cellStyle name="20% - Accent4 2 2 4" xfId="826"/>
    <cellStyle name="20% - Accent4 2 3" xfId="827"/>
    <cellStyle name="20% - Accent4 2 3 2" xfId="828"/>
    <cellStyle name="20% - Accent4 2 3 2 2" xfId="48456"/>
    <cellStyle name="20% - Accent4 2 3 3" xfId="48457"/>
    <cellStyle name="20% - Accent4 2 4" xfId="829"/>
    <cellStyle name="20% - Accent4 2 4 2" xfId="48458"/>
    <cellStyle name="20% - Accent4 2 4 2 2" xfId="48459"/>
    <cellStyle name="20% - Accent4 2 4 3" xfId="48460"/>
    <cellStyle name="20% - Accent4 2 5" xfId="830"/>
    <cellStyle name="20% - Accent4 2 5 2" xfId="48461"/>
    <cellStyle name="20% - Accent4 2 6" xfId="48462"/>
    <cellStyle name="20% - Accent4 3" xfId="831"/>
    <cellStyle name="20% - Accent4 3 2" xfId="832"/>
    <cellStyle name="20% - Accent4 3 2 2" xfId="833"/>
    <cellStyle name="20% - Accent4 3 2 2 2" xfId="48463"/>
    <cellStyle name="20% - Accent4 3 2 3" xfId="834"/>
    <cellStyle name="20% - Accent4 3 2 4" xfId="835"/>
    <cellStyle name="20% - Accent4 3 2 5" xfId="836"/>
    <cellStyle name="20% - Accent4 3 3" xfId="837"/>
    <cellStyle name="20% - Accent4 3 3 2" xfId="838"/>
    <cellStyle name="20% - Accent4 3 3 2 2" xfId="48464"/>
    <cellStyle name="20% - Accent4 3 3 3" xfId="48465"/>
    <cellStyle name="20% - Accent4 3 4" xfId="839"/>
    <cellStyle name="20% - Accent4 3 4 2" xfId="48466"/>
    <cellStyle name="20% - Accent4 3 4 2 2" xfId="48467"/>
    <cellStyle name="20% - Accent4 3 4 3" xfId="48468"/>
    <cellStyle name="20% - Accent4 3 5" xfId="840"/>
    <cellStyle name="20% - Accent4 3 5 2" xfId="48469"/>
    <cellStyle name="20% - Accent4 3 6" xfId="841"/>
    <cellStyle name="20% - Accent4 3 6 2" xfId="842"/>
    <cellStyle name="20% - Accent4 3 7" xfId="843"/>
    <cellStyle name="20% - Accent4 4" xfId="844"/>
    <cellStyle name="20% - Accent4 4 2" xfId="845"/>
    <cellStyle name="20% - Accent4 4 2 2" xfId="846"/>
    <cellStyle name="20% - Accent4 4 2 2 2" xfId="48470"/>
    <cellStyle name="20% - Accent4 4 2 3" xfId="48471"/>
    <cellStyle name="20% - Accent4 4 3" xfId="847"/>
    <cellStyle name="20% - Accent4 4 3 2" xfId="48472"/>
    <cellStyle name="20% - Accent4 4 3 2 2" xfId="48473"/>
    <cellStyle name="20% - Accent4 4 3 3" xfId="48474"/>
    <cellStyle name="20% - Accent4 4 4" xfId="848"/>
    <cellStyle name="20% - Accent4 4 4 2" xfId="48475"/>
    <cellStyle name="20% - Accent4 4 4 2 2" xfId="48476"/>
    <cellStyle name="20% - Accent4 4 4 3" xfId="48477"/>
    <cellStyle name="20% - Accent4 4 5" xfId="849"/>
    <cellStyle name="20% - Accent4 4 5 2" xfId="850"/>
    <cellStyle name="20% - Accent4 4 6" xfId="851"/>
    <cellStyle name="20% - Accent4 5" xfId="852"/>
    <cellStyle name="20% - Accent4 5 2" xfId="853"/>
    <cellStyle name="20% - Accent4 5 2 2" xfId="854"/>
    <cellStyle name="20% - Accent4 5 3" xfId="855"/>
    <cellStyle name="20% - Accent4 6" xfId="856"/>
    <cellStyle name="20% - Accent4 6 2" xfId="857"/>
    <cellStyle name="20% - Accent4 6 2 2" xfId="858"/>
    <cellStyle name="20% - Accent4 6 3" xfId="48478"/>
    <cellStyle name="20% - Accent4 7" xfId="859"/>
    <cellStyle name="20% - Accent4 7 2" xfId="860"/>
    <cellStyle name="20% - Accent4 7 2 2" xfId="861"/>
    <cellStyle name="20% - Accent4 8" xfId="862"/>
    <cellStyle name="20% - Accent4 8 2" xfId="863"/>
    <cellStyle name="20% - Accent4 8 2 2" xfId="864"/>
    <cellStyle name="20% - Accent4 8 3" xfId="865"/>
    <cellStyle name="20% - Accent4 9" xfId="866"/>
    <cellStyle name="20% - Accent4 9 2" xfId="867"/>
    <cellStyle name="20% - Accent5 10" xfId="868"/>
    <cellStyle name="20% - Accent5 10 2" xfId="869"/>
    <cellStyle name="20% - Accent5 11" xfId="870"/>
    <cellStyle name="20% - Accent5 11 2" xfId="871"/>
    <cellStyle name="20% - Accent5 12" xfId="872"/>
    <cellStyle name="20% - Accent5 12 2" xfId="873"/>
    <cellStyle name="20% - Accent5 13" xfId="874"/>
    <cellStyle name="20% - Accent5 13 2" xfId="875"/>
    <cellStyle name="20% - Accent5 2" xfId="876"/>
    <cellStyle name="20% - Accent5 2 2" xfId="877"/>
    <cellStyle name="20% - Accent5 2 2 2" xfId="878"/>
    <cellStyle name="20% - Accent5 2 2 2 2" xfId="48341"/>
    <cellStyle name="20% - Accent5 2 2 3" xfId="879"/>
    <cellStyle name="20% - Accent5 2 3" xfId="880"/>
    <cellStyle name="20% - Accent5 2 4" xfId="881"/>
    <cellStyle name="20% - Accent5 2 5" xfId="882"/>
    <cellStyle name="20% - Accent5 3" xfId="883"/>
    <cellStyle name="20% - Accent5 3 2" xfId="884"/>
    <cellStyle name="20% - Accent5 3 2 2" xfId="885"/>
    <cellStyle name="20% - Accent5 3 2 3" xfId="886"/>
    <cellStyle name="20% - Accent5 3 2 4" xfId="887"/>
    <cellStyle name="20% - Accent5 3 2 5" xfId="888"/>
    <cellStyle name="20% - Accent5 3 3" xfId="889"/>
    <cellStyle name="20% - Accent5 3 3 2" xfId="890"/>
    <cellStyle name="20% - Accent5 3 4" xfId="891"/>
    <cellStyle name="20% - Accent5 3 5" xfId="892"/>
    <cellStyle name="20% - Accent5 3 6" xfId="893"/>
    <cellStyle name="20% - Accent5 3 6 2" xfId="894"/>
    <cellStyle name="20% - Accent5 3 7" xfId="895"/>
    <cellStyle name="20% - Accent5 4" xfId="896"/>
    <cellStyle name="20% - Accent5 4 2" xfId="897"/>
    <cellStyle name="20% - Accent5 4 2 2" xfId="898"/>
    <cellStyle name="20% - Accent5 4 3" xfId="899"/>
    <cellStyle name="20% - Accent5 4 4" xfId="900"/>
    <cellStyle name="20% - Accent5 4 5" xfId="901"/>
    <cellStyle name="20% - Accent5 4 5 2" xfId="902"/>
    <cellStyle name="20% - Accent5 4 6" xfId="903"/>
    <cellStyle name="20% - Accent5 5" xfId="904"/>
    <cellStyle name="20% - Accent5 5 2" xfId="905"/>
    <cellStyle name="20% - Accent5 5 2 2" xfId="906"/>
    <cellStyle name="20% - Accent5 5 3" xfId="907"/>
    <cellStyle name="20% - Accent5 6" xfId="908"/>
    <cellStyle name="20% - Accent5 6 2" xfId="909"/>
    <cellStyle name="20% - Accent5 6 2 2" xfId="910"/>
    <cellStyle name="20% - Accent5 7" xfId="911"/>
    <cellStyle name="20% - Accent5 7 2" xfId="912"/>
    <cellStyle name="20% - Accent5 8" xfId="913"/>
    <cellStyle name="20% - Accent5 8 2" xfId="914"/>
    <cellStyle name="20% - Accent5 9" xfId="915"/>
    <cellStyle name="20% - Accent5 9 2" xfId="916"/>
    <cellStyle name="20% - Accent6 10" xfId="917"/>
    <cellStyle name="20% - Accent6 10 2" xfId="918"/>
    <cellStyle name="20% - Accent6 11" xfId="919"/>
    <cellStyle name="20% - Accent6 11 2" xfId="920"/>
    <cellStyle name="20% - Accent6 12" xfId="921"/>
    <cellStyle name="20% - Accent6 12 2" xfId="922"/>
    <cellStyle name="20% - Accent6 13" xfId="923"/>
    <cellStyle name="20% - Accent6 13 2" xfId="924"/>
    <cellStyle name="20% - Accent6 14" xfId="925"/>
    <cellStyle name="20% - Accent6 2" xfId="926"/>
    <cellStyle name="20% - Accent6 2 2" xfId="927"/>
    <cellStyle name="20% - Accent6 2 2 2" xfId="928"/>
    <cellStyle name="20% - Accent6 2 2 2 2" xfId="48342"/>
    <cellStyle name="20% - Accent6 2 2 3" xfId="929"/>
    <cellStyle name="20% - Accent6 2 3" xfId="930"/>
    <cellStyle name="20% - Accent6 2 4" xfId="931"/>
    <cellStyle name="20% - Accent6 2 5" xfId="932"/>
    <cellStyle name="20% - Accent6 3" xfId="933"/>
    <cellStyle name="20% - Accent6 3 2" xfId="934"/>
    <cellStyle name="20% - Accent6 3 2 2" xfId="935"/>
    <cellStyle name="20% - Accent6 3 2 3" xfId="936"/>
    <cellStyle name="20% - Accent6 3 2 4" xfId="937"/>
    <cellStyle name="20% - Accent6 3 2 5" xfId="938"/>
    <cellStyle name="20% - Accent6 3 3" xfId="939"/>
    <cellStyle name="20% - Accent6 3 3 2" xfId="940"/>
    <cellStyle name="20% - Accent6 3 4" xfId="941"/>
    <cellStyle name="20% - Accent6 3 5" xfId="942"/>
    <cellStyle name="20% - Accent6 3 6" xfId="943"/>
    <cellStyle name="20% - Accent6 3 6 2" xfId="944"/>
    <cellStyle name="20% - Accent6 3 7" xfId="945"/>
    <cellStyle name="20% - Accent6 4" xfId="946"/>
    <cellStyle name="20% - Accent6 4 2" xfId="947"/>
    <cellStyle name="20% - Accent6 4 2 2" xfId="948"/>
    <cellStyle name="20% - Accent6 4 3" xfId="949"/>
    <cellStyle name="20% - Accent6 4 4" xfId="950"/>
    <cellStyle name="20% - Accent6 4 5" xfId="951"/>
    <cellStyle name="20% - Accent6 4 5 2" xfId="952"/>
    <cellStyle name="20% - Accent6 4 6" xfId="953"/>
    <cellStyle name="20% - Accent6 5" xfId="954"/>
    <cellStyle name="20% - Accent6 5 2" xfId="955"/>
    <cellStyle name="20% - Accent6 5 2 2" xfId="956"/>
    <cellStyle name="20% - Accent6 5 3" xfId="957"/>
    <cellStyle name="20% - Accent6 6" xfId="958"/>
    <cellStyle name="20% - Accent6 6 2" xfId="959"/>
    <cellStyle name="20% - Accent6 6 2 2" xfId="960"/>
    <cellStyle name="20% - Accent6 7" xfId="961"/>
    <cellStyle name="20% - Accent6 7 2" xfId="962"/>
    <cellStyle name="20% - Accent6 8" xfId="963"/>
    <cellStyle name="20% - Accent6 8 2" xfId="964"/>
    <cellStyle name="20% - Accent6 9" xfId="965"/>
    <cellStyle name="20% - Accent6 9 2" xfId="966"/>
    <cellStyle name="40% - Accent1 10" xfId="967"/>
    <cellStyle name="40% - Accent1 10 2" xfId="968"/>
    <cellStyle name="40% - Accent1 11" xfId="969"/>
    <cellStyle name="40% - Accent1 11 2" xfId="970"/>
    <cellStyle name="40% - Accent1 12" xfId="971"/>
    <cellStyle name="40% - Accent1 12 2" xfId="972"/>
    <cellStyle name="40% - Accent1 13" xfId="973"/>
    <cellStyle name="40% - Accent1 13 2" xfId="974"/>
    <cellStyle name="40% - Accent1 14" xfId="975"/>
    <cellStyle name="40% - Accent1 2" xfId="976"/>
    <cellStyle name="40% - Accent1 2 2" xfId="977"/>
    <cellStyle name="40% - Accent1 2 2 2" xfId="978"/>
    <cellStyle name="40% - Accent1 2 2 2 2" xfId="48343"/>
    <cellStyle name="40% - Accent1 2 2 3" xfId="979"/>
    <cellStyle name="40% - Accent1 2 2 3 2" xfId="980"/>
    <cellStyle name="40% - Accent1 2 2 4" xfId="981"/>
    <cellStyle name="40% - Accent1 2 3" xfId="982"/>
    <cellStyle name="40% - Accent1 2 3 2" xfId="983"/>
    <cellStyle name="40% - Accent1 2 4" xfId="984"/>
    <cellStyle name="40% - Accent1 2 5" xfId="985"/>
    <cellStyle name="40% - Accent1 3" xfId="986"/>
    <cellStyle name="40% - Accent1 3 2" xfId="987"/>
    <cellStyle name="40% - Accent1 3 2 2" xfId="988"/>
    <cellStyle name="40% - Accent1 3 2 3" xfId="989"/>
    <cellStyle name="40% - Accent1 3 2 4" xfId="990"/>
    <cellStyle name="40% - Accent1 3 2 5" xfId="991"/>
    <cellStyle name="40% - Accent1 3 3" xfId="992"/>
    <cellStyle name="40% - Accent1 3 3 2" xfId="993"/>
    <cellStyle name="40% - Accent1 3 4" xfId="994"/>
    <cellStyle name="40% - Accent1 3 5" xfId="995"/>
    <cellStyle name="40% - Accent1 3 6" xfId="996"/>
    <cellStyle name="40% - Accent1 3 6 2" xfId="997"/>
    <cellStyle name="40% - Accent1 3 7" xfId="998"/>
    <cellStyle name="40% - Accent1 4" xfId="999"/>
    <cellStyle name="40% - Accent1 4 2" xfId="1000"/>
    <cellStyle name="40% - Accent1 4 2 2" xfId="1001"/>
    <cellStyle name="40% - Accent1 4 3" xfId="1002"/>
    <cellStyle name="40% - Accent1 4 4" xfId="1003"/>
    <cellStyle name="40% - Accent1 4 5" xfId="1004"/>
    <cellStyle name="40% - Accent1 4 5 2" xfId="1005"/>
    <cellStyle name="40% - Accent1 4 6" xfId="1006"/>
    <cellStyle name="40% - Accent1 5" xfId="1007"/>
    <cellStyle name="40% - Accent1 5 2" xfId="1008"/>
    <cellStyle name="40% - Accent1 5 2 2" xfId="1009"/>
    <cellStyle name="40% - Accent1 5 3" xfId="1010"/>
    <cellStyle name="40% - Accent1 6" xfId="1011"/>
    <cellStyle name="40% - Accent1 6 2" xfId="1012"/>
    <cellStyle name="40% - Accent1 6 2 2" xfId="1013"/>
    <cellStyle name="40% - Accent1 7" xfId="1014"/>
    <cellStyle name="40% - Accent1 7 2" xfId="1015"/>
    <cellStyle name="40% - Accent1 7 2 2" xfId="1016"/>
    <cellStyle name="40% - Accent1 8" xfId="1017"/>
    <cellStyle name="40% - Accent1 8 2" xfId="1018"/>
    <cellStyle name="40% - Accent1 8 2 2" xfId="1019"/>
    <cellStyle name="40% - Accent1 8 3" xfId="1020"/>
    <cellStyle name="40% - Accent1 9" xfId="1021"/>
    <cellStyle name="40% - Accent1 9 2" xfId="1022"/>
    <cellStyle name="40% - Accent2 10" xfId="1023"/>
    <cellStyle name="40% - Accent2 10 2" xfId="1024"/>
    <cellStyle name="40% - Accent2 11" xfId="1025"/>
    <cellStyle name="40% - Accent2 11 2" xfId="1026"/>
    <cellStyle name="40% - Accent2 12" xfId="1027"/>
    <cellStyle name="40% - Accent2 12 2" xfId="1028"/>
    <cellStyle name="40% - Accent2 13" xfId="1029"/>
    <cellStyle name="40% - Accent2 13 2" xfId="1030"/>
    <cellStyle name="40% - Accent2 2" xfId="1031"/>
    <cellStyle name="40% - Accent2 2 2" xfId="1032"/>
    <cellStyle name="40% - Accent2 2 2 2" xfId="1033"/>
    <cellStyle name="40% - Accent2 2 2 2 2" xfId="48344"/>
    <cellStyle name="40% - Accent2 2 2 3" xfId="1034"/>
    <cellStyle name="40% - Accent2 2 3" xfId="1035"/>
    <cellStyle name="40% - Accent2 2 4" xfId="1036"/>
    <cellStyle name="40% - Accent2 2 5" xfId="1037"/>
    <cellStyle name="40% - Accent2 3" xfId="1038"/>
    <cellStyle name="40% - Accent2 3 2" xfId="1039"/>
    <cellStyle name="40% - Accent2 3 2 2" xfId="1040"/>
    <cellStyle name="40% - Accent2 3 2 3" xfId="1041"/>
    <cellStyle name="40% - Accent2 3 2 4" xfId="1042"/>
    <cellStyle name="40% - Accent2 3 2 5" xfId="1043"/>
    <cellStyle name="40% - Accent2 3 3" xfId="1044"/>
    <cellStyle name="40% - Accent2 3 3 2" xfId="1045"/>
    <cellStyle name="40% - Accent2 3 4" xfId="1046"/>
    <cellStyle name="40% - Accent2 3 5" xfId="1047"/>
    <cellStyle name="40% - Accent2 3 6" xfId="1048"/>
    <cellStyle name="40% - Accent2 3 6 2" xfId="1049"/>
    <cellStyle name="40% - Accent2 3 7" xfId="1050"/>
    <cellStyle name="40% - Accent2 4" xfId="1051"/>
    <cellStyle name="40% - Accent2 4 2" xfId="1052"/>
    <cellStyle name="40% - Accent2 4 2 2" xfId="1053"/>
    <cellStyle name="40% - Accent2 4 3" xfId="1054"/>
    <cellStyle name="40% - Accent2 4 4" xfId="1055"/>
    <cellStyle name="40% - Accent2 4 5" xfId="1056"/>
    <cellStyle name="40% - Accent2 4 5 2" xfId="1057"/>
    <cellStyle name="40% - Accent2 4 6" xfId="1058"/>
    <cellStyle name="40% - Accent2 5" xfId="1059"/>
    <cellStyle name="40% - Accent2 5 2" xfId="1060"/>
    <cellStyle name="40% - Accent2 5 2 2" xfId="1061"/>
    <cellStyle name="40% - Accent2 5 3" xfId="1062"/>
    <cellStyle name="40% - Accent2 6" xfId="1063"/>
    <cellStyle name="40% - Accent2 6 2" xfId="1064"/>
    <cellStyle name="40% - Accent2 6 2 2" xfId="1065"/>
    <cellStyle name="40% - Accent2 7" xfId="1066"/>
    <cellStyle name="40% - Accent2 7 2" xfId="1067"/>
    <cellStyle name="40% - Accent2 8" xfId="1068"/>
    <cellStyle name="40% - Accent2 8 2" xfId="1069"/>
    <cellStyle name="40% - Accent2 9" xfId="1070"/>
    <cellStyle name="40% - Accent2 9 2" xfId="1071"/>
    <cellStyle name="40% - Accent3 10" xfId="1072"/>
    <cellStyle name="40% - Accent3 10 2" xfId="1073"/>
    <cellStyle name="40% - Accent3 11" xfId="1074"/>
    <cellStyle name="40% - Accent3 11 2" xfId="1075"/>
    <cellStyle name="40% - Accent3 12" xfId="1076"/>
    <cellStyle name="40% - Accent3 12 2" xfId="1077"/>
    <cellStyle name="40% - Accent3 13" xfId="1078"/>
    <cellStyle name="40% - Accent3 13 2" xfId="1079"/>
    <cellStyle name="40% - Accent3 2" xfId="1080"/>
    <cellStyle name="40% - Accent3 2 2" xfId="1081"/>
    <cellStyle name="40% - Accent3 2 2 2" xfId="1082"/>
    <cellStyle name="40% - Accent3 2 2 2 2" xfId="48345"/>
    <cellStyle name="40% - Accent3 2 2 3" xfId="1083"/>
    <cellStyle name="40% - Accent3 2 2 3 2" xfId="1084"/>
    <cellStyle name="40% - Accent3 2 2 4" xfId="1085"/>
    <cellStyle name="40% - Accent3 2 3" xfId="1086"/>
    <cellStyle name="40% - Accent3 2 3 2" xfId="1087"/>
    <cellStyle name="40% - Accent3 2 4" xfId="1088"/>
    <cellStyle name="40% - Accent3 2 5" xfId="1089"/>
    <cellStyle name="40% - Accent3 3" xfId="1090"/>
    <cellStyle name="40% - Accent3 3 2" xfId="1091"/>
    <cellStyle name="40% - Accent3 3 2 2" xfId="1092"/>
    <cellStyle name="40% - Accent3 3 2 3" xfId="1093"/>
    <cellStyle name="40% - Accent3 3 2 4" xfId="1094"/>
    <cellStyle name="40% - Accent3 3 2 5" xfId="1095"/>
    <cellStyle name="40% - Accent3 3 3" xfId="1096"/>
    <cellStyle name="40% - Accent3 3 3 2" xfId="1097"/>
    <cellStyle name="40% - Accent3 3 4" xfId="1098"/>
    <cellStyle name="40% - Accent3 3 5" xfId="1099"/>
    <cellStyle name="40% - Accent3 3 6" xfId="1100"/>
    <cellStyle name="40% - Accent3 3 6 2" xfId="1101"/>
    <cellStyle name="40% - Accent3 3 7" xfId="1102"/>
    <cellStyle name="40% - Accent3 4" xfId="1103"/>
    <cellStyle name="40% - Accent3 4 2" xfId="1104"/>
    <cellStyle name="40% - Accent3 4 2 2" xfId="1105"/>
    <cellStyle name="40% - Accent3 4 3" xfId="1106"/>
    <cellStyle name="40% - Accent3 4 4" xfId="1107"/>
    <cellStyle name="40% - Accent3 4 5" xfId="1108"/>
    <cellStyle name="40% - Accent3 4 5 2" xfId="1109"/>
    <cellStyle name="40% - Accent3 4 6" xfId="1110"/>
    <cellStyle name="40% - Accent3 5" xfId="1111"/>
    <cellStyle name="40% - Accent3 5 2" xfId="1112"/>
    <cellStyle name="40% - Accent3 5 2 2" xfId="1113"/>
    <cellStyle name="40% - Accent3 5 3" xfId="1114"/>
    <cellStyle name="40% - Accent3 6" xfId="1115"/>
    <cellStyle name="40% - Accent3 6 2" xfId="1116"/>
    <cellStyle name="40% - Accent3 6 2 2" xfId="1117"/>
    <cellStyle name="40% - Accent3 7" xfId="1118"/>
    <cellStyle name="40% - Accent3 7 2" xfId="1119"/>
    <cellStyle name="40% - Accent3 7 2 2" xfId="1120"/>
    <cellStyle name="40% - Accent3 8" xfId="1121"/>
    <cellStyle name="40% - Accent3 8 2" xfId="1122"/>
    <cellStyle name="40% - Accent3 8 2 2" xfId="1123"/>
    <cellStyle name="40% - Accent3 8 3" xfId="1124"/>
    <cellStyle name="40% - Accent3 9" xfId="1125"/>
    <cellStyle name="40% - Accent3 9 2" xfId="1126"/>
    <cellStyle name="40% - Accent4 10" xfId="1127"/>
    <cellStyle name="40% - Accent4 10 2" xfId="1128"/>
    <cellStyle name="40% - Accent4 11" xfId="1129"/>
    <cellStyle name="40% - Accent4 11 2" xfId="1130"/>
    <cellStyle name="40% - Accent4 12" xfId="1131"/>
    <cellStyle name="40% - Accent4 12 2" xfId="1132"/>
    <cellStyle name="40% - Accent4 13" xfId="1133"/>
    <cellStyle name="40% - Accent4 13 2" xfId="1134"/>
    <cellStyle name="40% - Accent4 14" xfId="1135"/>
    <cellStyle name="40% - Accent4 2" xfId="1136"/>
    <cellStyle name="40% - Accent4 2 2" xfId="1137"/>
    <cellStyle name="40% - Accent4 2 2 2" xfId="1138"/>
    <cellStyle name="40% - Accent4 2 2 2 2" xfId="48346"/>
    <cellStyle name="40% - Accent4 2 2 3" xfId="1139"/>
    <cellStyle name="40% - Accent4 2 2 3 2" xfId="1140"/>
    <cellStyle name="40% - Accent4 2 2 4" xfId="1141"/>
    <cellStyle name="40% - Accent4 2 3" xfId="1142"/>
    <cellStyle name="40% - Accent4 2 3 2" xfId="1143"/>
    <cellStyle name="40% - Accent4 2 4" xfId="1144"/>
    <cellStyle name="40% - Accent4 2 5" xfId="1145"/>
    <cellStyle name="40% - Accent4 3" xfId="1146"/>
    <cellStyle name="40% - Accent4 3 2" xfId="1147"/>
    <cellStyle name="40% - Accent4 3 2 2" xfId="1148"/>
    <cellStyle name="40% - Accent4 3 2 3" xfId="1149"/>
    <cellStyle name="40% - Accent4 3 2 4" xfId="1150"/>
    <cellStyle name="40% - Accent4 3 2 5" xfId="1151"/>
    <cellStyle name="40% - Accent4 3 3" xfId="1152"/>
    <cellStyle name="40% - Accent4 3 3 2" xfId="1153"/>
    <cellStyle name="40% - Accent4 3 4" xfId="1154"/>
    <cellStyle name="40% - Accent4 3 5" xfId="1155"/>
    <cellStyle name="40% - Accent4 3 6" xfId="1156"/>
    <cellStyle name="40% - Accent4 3 6 2" xfId="1157"/>
    <cellStyle name="40% - Accent4 3 7" xfId="1158"/>
    <cellStyle name="40% - Accent4 4" xfId="1159"/>
    <cellStyle name="40% - Accent4 4 2" xfId="1160"/>
    <cellStyle name="40% - Accent4 4 2 2" xfId="1161"/>
    <cellStyle name="40% - Accent4 4 3" xfId="1162"/>
    <cellStyle name="40% - Accent4 4 4" xfId="1163"/>
    <cellStyle name="40% - Accent4 4 5" xfId="1164"/>
    <cellStyle name="40% - Accent4 4 5 2" xfId="1165"/>
    <cellStyle name="40% - Accent4 4 6" xfId="1166"/>
    <cellStyle name="40% - Accent4 5" xfId="1167"/>
    <cellStyle name="40% - Accent4 5 2" xfId="1168"/>
    <cellStyle name="40% - Accent4 5 2 2" xfId="1169"/>
    <cellStyle name="40% - Accent4 5 3" xfId="1170"/>
    <cellStyle name="40% - Accent4 6" xfId="1171"/>
    <cellStyle name="40% - Accent4 6 2" xfId="1172"/>
    <cellStyle name="40% - Accent4 6 2 2" xfId="1173"/>
    <cellStyle name="40% - Accent4 7" xfId="1174"/>
    <cellStyle name="40% - Accent4 7 2" xfId="1175"/>
    <cellStyle name="40% - Accent4 7 2 2" xfId="1176"/>
    <cellStyle name="40% - Accent4 8" xfId="1177"/>
    <cellStyle name="40% - Accent4 8 2" xfId="1178"/>
    <cellStyle name="40% - Accent4 8 2 2" xfId="1179"/>
    <cellStyle name="40% - Accent4 8 3" xfId="1180"/>
    <cellStyle name="40% - Accent4 9" xfId="1181"/>
    <cellStyle name="40% - Accent4 9 2" xfId="1182"/>
    <cellStyle name="40% - Accent5 10" xfId="1183"/>
    <cellStyle name="40% - Accent5 10 2" xfId="1184"/>
    <cellStyle name="40% - Accent5 11" xfId="1185"/>
    <cellStyle name="40% - Accent5 11 2" xfId="1186"/>
    <cellStyle name="40% - Accent5 12" xfId="1187"/>
    <cellStyle name="40% - Accent5 12 2" xfId="1188"/>
    <cellStyle name="40% - Accent5 13" xfId="1189"/>
    <cellStyle name="40% - Accent5 13 2" xfId="1190"/>
    <cellStyle name="40% - Accent5 14" xfId="1191"/>
    <cellStyle name="40% - Accent5 2" xfId="1192"/>
    <cellStyle name="40% - Accent5 2 2" xfId="1193"/>
    <cellStyle name="40% - Accent5 2 2 2" xfId="1194"/>
    <cellStyle name="40% - Accent5 2 2 2 2" xfId="48347"/>
    <cellStyle name="40% - Accent5 2 2 3" xfId="1195"/>
    <cellStyle name="40% - Accent5 2 3" xfId="1196"/>
    <cellStyle name="40% - Accent5 2 4" xfId="1197"/>
    <cellStyle name="40% - Accent5 2 5" xfId="1198"/>
    <cellStyle name="40% - Accent5 3" xfId="1199"/>
    <cellStyle name="40% - Accent5 3 2" xfId="1200"/>
    <cellStyle name="40% - Accent5 3 2 2" xfId="1201"/>
    <cellStyle name="40% - Accent5 3 2 3" xfId="1202"/>
    <cellStyle name="40% - Accent5 3 2 4" xfId="1203"/>
    <cellStyle name="40% - Accent5 3 2 5" xfId="1204"/>
    <cellStyle name="40% - Accent5 3 3" xfId="1205"/>
    <cellStyle name="40% - Accent5 3 3 2" xfId="1206"/>
    <cellStyle name="40% - Accent5 3 4" xfId="1207"/>
    <cellStyle name="40% - Accent5 3 5" xfId="1208"/>
    <cellStyle name="40% - Accent5 3 6" xfId="1209"/>
    <cellStyle name="40% - Accent5 3 6 2" xfId="1210"/>
    <cellStyle name="40% - Accent5 3 7" xfId="1211"/>
    <cellStyle name="40% - Accent5 4" xfId="1212"/>
    <cellStyle name="40% - Accent5 4 2" xfId="1213"/>
    <cellStyle name="40% - Accent5 4 2 2" xfId="1214"/>
    <cellStyle name="40% - Accent5 4 3" xfId="1215"/>
    <cellStyle name="40% - Accent5 4 4" xfId="1216"/>
    <cellStyle name="40% - Accent5 4 5" xfId="1217"/>
    <cellStyle name="40% - Accent5 4 5 2" xfId="1218"/>
    <cellStyle name="40% - Accent5 4 6" xfId="1219"/>
    <cellStyle name="40% - Accent5 5" xfId="1220"/>
    <cellStyle name="40% - Accent5 5 2" xfId="1221"/>
    <cellStyle name="40% - Accent5 5 2 2" xfId="1222"/>
    <cellStyle name="40% - Accent5 5 3" xfId="1223"/>
    <cellStyle name="40% - Accent5 6" xfId="1224"/>
    <cellStyle name="40% - Accent5 6 2" xfId="1225"/>
    <cellStyle name="40% - Accent5 6 2 2" xfId="1226"/>
    <cellStyle name="40% - Accent5 7" xfId="1227"/>
    <cellStyle name="40% - Accent5 7 2" xfId="1228"/>
    <cellStyle name="40% - Accent5 8" xfId="1229"/>
    <cellStyle name="40% - Accent5 8 2" xfId="1230"/>
    <cellStyle name="40% - Accent5 9" xfId="1231"/>
    <cellStyle name="40% - Accent5 9 2" xfId="1232"/>
    <cellStyle name="40% - Accent6 10" xfId="1233"/>
    <cellStyle name="40% - Accent6 10 2" xfId="1234"/>
    <cellStyle name="40% - Accent6 11" xfId="1235"/>
    <cellStyle name="40% - Accent6 11 2" xfId="1236"/>
    <cellStyle name="40% - Accent6 12" xfId="1237"/>
    <cellStyle name="40% - Accent6 12 2" xfId="1238"/>
    <cellStyle name="40% - Accent6 13" xfId="1239"/>
    <cellStyle name="40% - Accent6 13 2" xfId="1240"/>
    <cellStyle name="40% - Accent6 14" xfId="1241"/>
    <cellStyle name="40% - Accent6 2" xfId="1242"/>
    <cellStyle name="40% - Accent6 2 2" xfId="1243"/>
    <cellStyle name="40% - Accent6 2 2 2" xfId="1244"/>
    <cellStyle name="40% - Accent6 2 2 2 2" xfId="48348"/>
    <cellStyle name="40% - Accent6 2 2 3" xfId="1245"/>
    <cellStyle name="40% - Accent6 2 2 3 2" xfId="1246"/>
    <cellStyle name="40% - Accent6 2 2 4" xfId="1247"/>
    <cellStyle name="40% - Accent6 2 3" xfId="1248"/>
    <cellStyle name="40% - Accent6 2 3 2" xfId="1249"/>
    <cellStyle name="40% - Accent6 2 4" xfId="1250"/>
    <cellStyle name="40% - Accent6 2 5" xfId="1251"/>
    <cellStyle name="40% - Accent6 3" xfId="1252"/>
    <cellStyle name="40% - Accent6 3 2" xfId="1253"/>
    <cellStyle name="40% - Accent6 3 2 2" xfId="1254"/>
    <cellStyle name="40% - Accent6 3 2 3" xfId="1255"/>
    <cellStyle name="40% - Accent6 3 2 4" xfId="1256"/>
    <cellStyle name="40% - Accent6 3 2 5" xfId="1257"/>
    <cellStyle name="40% - Accent6 3 3" xfId="1258"/>
    <cellStyle name="40% - Accent6 3 3 2" xfId="1259"/>
    <cellStyle name="40% - Accent6 3 4" xfId="1260"/>
    <cellStyle name="40% - Accent6 3 5" xfId="1261"/>
    <cellStyle name="40% - Accent6 3 6" xfId="1262"/>
    <cellStyle name="40% - Accent6 3 6 2" xfId="1263"/>
    <cellStyle name="40% - Accent6 3 7" xfId="1264"/>
    <cellStyle name="40% - Accent6 4" xfId="1265"/>
    <cellStyle name="40% - Accent6 4 2" xfId="1266"/>
    <cellStyle name="40% - Accent6 4 2 2" xfId="1267"/>
    <cellStyle name="40% - Accent6 4 3" xfId="1268"/>
    <cellStyle name="40% - Accent6 4 4" xfId="1269"/>
    <cellStyle name="40% - Accent6 4 5" xfId="1270"/>
    <cellStyle name="40% - Accent6 4 5 2" xfId="1271"/>
    <cellStyle name="40% - Accent6 4 6" xfId="1272"/>
    <cellStyle name="40% - Accent6 5" xfId="1273"/>
    <cellStyle name="40% - Accent6 5 2" xfId="1274"/>
    <cellStyle name="40% - Accent6 5 2 2" xfId="1275"/>
    <cellStyle name="40% - Accent6 5 3" xfId="1276"/>
    <cellStyle name="40% - Accent6 6" xfId="1277"/>
    <cellStyle name="40% - Accent6 6 2" xfId="1278"/>
    <cellStyle name="40% - Accent6 6 2 2" xfId="1279"/>
    <cellStyle name="40% - Accent6 7" xfId="1280"/>
    <cellStyle name="40% - Accent6 7 2" xfId="1281"/>
    <cellStyle name="40% - Accent6 7 2 2" xfId="1282"/>
    <cellStyle name="40% - Accent6 8" xfId="1283"/>
    <cellStyle name="40% - Accent6 8 2" xfId="1284"/>
    <cellStyle name="40% - Accent6 8 2 2" xfId="1285"/>
    <cellStyle name="40% - Accent6 8 3" xfId="1286"/>
    <cellStyle name="40% - Accent6 9" xfId="1287"/>
    <cellStyle name="40% - Accent6 9 2" xfId="1288"/>
    <cellStyle name="60% - Accent1 10" xfId="1289"/>
    <cellStyle name="60% - Accent1 11" xfId="1290"/>
    <cellStyle name="60% - Accent1 12" xfId="1291"/>
    <cellStyle name="60% - Accent1 13" xfId="1292"/>
    <cellStyle name="60% - Accent1 14" xfId="1293"/>
    <cellStyle name="60% - Accent1 2" xfId="1294"/>
    <cellStyle name="60% - Accent1 2 2" xfId="1295"/>
    <cellStyle name="60% - Accent1 2 2 2" xfId="1296"/>
    <cellStyle name="60% - Accent1 3" xfId="1297"/>
    <cellStyle name="60% - Accent1 3 2" xfId="1298"/>
    <cellStyle name="60% - Accent1 3 3" xfId="1299"/>
    <cellStyle name="60% - Accent1 4" xfId="1300"/>
    <cellStyle name="60% - Accent1 4 2" xfId="1301"/>
    <cellStyle name="60% - Accent1 5" xfId="1302"/>
    <cellStyle name="60% - Accent1 5 2" xfId="1303"/>
    <cellStyle name="60% - Accent1 6" xfId="1304"/>
    <cellStyle name="60% - Accent1 6 2" xfId="1305"/>
    <cellStyle name="60% - Accent1 7" xfId="1306"/>
    <cellStyle name="60% - Accent1 7 2" xfId="1307"/>
    <cellStyle name="60% - Accent1 8" xfId="1308"/>
    <cellStyle name="60% - Accent1 8 2" xfId="1309"/>
    <cellStyle name="60% - Accent1 9" xfId="1310"/>
    <cellStyle name="60% - Accent2 10" xfId="1311"/>
    <cellStyle name="60% - Accent2 11" xfId="1312"/>
    <cellStyle name="60% - Accent2 12" xfId="1313"/>
    <cellStyle name="60% - Accent2 13" xfId="1314"/>
    <cellStyle name="60% - Accent2 14" xfId="1315"/>
    <cellStyle name="60% - Accent2 2" xfId="1316"/>
    <cellStyle name="60% - Accent2 2 2" xfId="1317"/>
    <cellStyle name="60% - Accent2 3" xfId="1318"/>
    <cellStyle name="60% - Accent2 3 2" xfId="1319"/>
    <cellStyle name="60% - Accent2 3 3" xfId="1320"/>
    <cellStyle name="60% - Accent2 4" xfId="1321"/>
    <cellStyle name="60% - Accent2 4 2" xfId="1322"/>
    <cellStyle name="60% - Accent2 5" xfId="1323"/>
    <cellStyle name="60% - Accent2 5 2" xfId="1324"/>
    <cellStyle name="60% - Accent2 6" xfId="1325"/>
    <cellStyle name="60% - Accent2 6 2" xfId="1326"/>
    <cellStyle name="60% - Accent2 7" xfId="1327"/>
    <cellStyle name="60% - Accent2 8" xfId="1328"/>
    <cellStyle name="60% - Accent2 9" xfId="1329"/>
    <cellStyle name="60% - Accent3 10" xfId="1330"/>
    <cellStyle name="60% - Accent3 11" xfId="1331"/>
    <cellStyle name="60% - Accent3 12" xfId="1332"/>
    <cellStyle name="60% - Accent3 13" xfId="1333"/>
    <cellStyle name="60% - Accent3 14" xfId="1334"/>
    <cellStyle name="60% - Accent3 2" xfId="1335"/>
    <cellStyle name="60% - Accent3 2 2" xfId="1336"/>
    <cellStyle name="60% - Accent3 2 2 2" xfId="1337"/>
    <cellStyle name="60% - Accent3 3" xfId="1338"/>
    <cellStyle name="60% - Accent3 3 2" xfId="1339"/>
    <cellStyle name="60% - Accent3 3 3" xfId="1340"/>
    <cellStyle name="60% - Accent3 4" xfId="1341"/>
    <cellStyle name="60% - Accent3 4 2" xfId="1342"/>
    <cellStyle name="60% - Accent3 5" xfId="1343"/>
    <cellStyle name="60% - Accent3 5 2" xfId="1344"/>
    <cellStyle name="60% - Accent3 6" xfId="1345"/>
    <cellStyle name="60% - Accent3 6 2" xfId="1346"/>
    <cellStyle name="60% - Accent3 7" xfId="1347"/>
    <cellStyle name="60% - Accent3 7 2" xfId="1348"/>
    <cellStyle name="60% - Accent3 8" xfId="1349"/>
    <cellStyle name="60% - Accent3 8 2" xfId="1350"/>
    <cellStyle name="60% - Accent3 9" xfId="1351"/>
    <cellStyle name="60% - Accent4 10" xfId="1352"/>
    <cellStyle name="60% - Accent4 11" xfId="1353"/>
    <cellStyle name="60% - Accent4 12" xfId="1354"/>
    <cellStyle name="60% - Accent4 13" xfId="1355"/>
    <cellStyle name="60% - Accent4 14" xfId="1356"/>
    <cellStyle name="60% - Accent4 2" xfId="1357"/>
    <cellStyle name="60% - Accent4 2 2" xfId="1358"/>
    <cellStyle name="60% - Accent4 2 2 2" xfId="1359"/>
    <cellStyle name="60% - Accent4 3" xfId="1360"/>
    <cellStyle name="60% - Accent4 3 2" xfId="1361"/>
    <cellStyle name="60% - Accent4 3 3" xfId="1362"/>
    <cellStyle name="60% - Accent4 4" xfId="1363"/>
    <cellStyle name="60% - Accent4 4 2" xfId="1364"/>
    <cellStyle name="60% - Accent4 5" xfId="1365"/>
    <cellStyle name="60% - Accent4 5 2" xfId="1366"/>
    <cellStyle name="60% - Accent4 6" xfId="1367"/>
    <cellStyle name="60% - Accent4 6 2" xfId="1368"/>
    <cellStyle name="60% - Accent4 7" xfId="1369"/>
    <cellStyle name="60% - Accent4 7 2" xfId="1370"/>
    <cellStyle name="60% - Accent4 8" xfId="1371"/>
    <cellStyle name="60% - Accent4 8 2" xfId="1372"/>
    <cellStyle name="60% - Accent4 9" xfId="1373"/>
    <cellStyle name="60% - Accent5 10" xfId="1374"/>
    <cellStyle name="60% - Accent5 11" xfId="1375"/>
    <cellStyle name="60% - Accent5 12" xfId="1376"/>
    <cellStyle name="60% - Accent5 13" xfId="1377"/>
    <cellStyle name="60% - Accent5 14" xfId="1378"/>
    <cellStyle name="60% - Accent5 2" xfId="1379"/>
    <cellStyle name="60% - Accent5 2 2" xfId="1380"/>
    <cellStyle name="60% - Accent5 3" xfId="1381"/>
    <cellStyle name="60% - Accent5 3 2" xfId="1382"/>
    <cellStyle name="60% - Accent5 3 3" xfId="1383"/>
    <cellStyle name="60% - Accent5 4" xfId="1384"/>
    <cellStyle name="60% - Accent5 4 2" xfId="1385"/>
    <cellStyle name="60% - Accent5 5" xfId="1386"/>
    <cellStyle name="60% - Accent5 5 2" xfId="1387"/>
    <cellStyle name="60% - Accent5 6" xfId="1388"/>
    <cellStyle name="60% - Accent5 6 2" xfId="1389"/>
    <cellStyle name="60% - Accent5 7" xfId="1390"/>
    <cellStyle name="60% - Accent5 8" xfId="1391"/>
    <cellStyle name="60% - Accent5 9" xfId="1392"/>
    <cellStyle name="60% - Accent6 10" xfId="1393"/>
    <cellStyle name="60% - Accent6 11" xfId="1394"/>
    <cellStyle name="60% - Accent6 12" xfId="1395"/>
    <cellStyle name="60% - Accent6 13" xfId="1396"/>
    <cellStyle name="60% - Accent6 2" xfId="1397"/>
    <cellStyle name="60% - Accent6 2 2" xfId="1398"/>
    <cellStyle name="60% - Accent6 2 2 2" xfId="1399"/>
    <cellStyle name="60% - Accent6 3" xfId="1400"/>
    <cellStyle name="60% - Accent6 3 2" xfId="1401"/>
    <cellStyle name="60% - Accent6 3 3" xfId="1402"/>
    <cellStyle name="60% - Accent6 4" xfId="1403"/>
    <cellStyle name="60% - Accent6 4 2" xfId="1404"/>
    <cellStyle name="60% - Accent6 5" xfId="1405"/>
    <cellStyle name="60% - Accent6 5 2" xfId="1406"/>
    <cellStyle name="60% - Accent6 6" xfId="1407"/>
    <cellStyle name="60% - Accent6 6 2" xfId="1408"/>
    <cellStyle name="60% - Accent6 7" xfId="1409"/>
    <cellStyle name="60% - Accent6 7 2" xfId="1410"/>
    <cellStyle name="60% - Accent6 8" xfId="1411"/>
    <cellStyle name="60% - Accent6 8 2" xfId="1412"/>
    <cellStyle name="60% - Accent6 9" xfId="1413"/>
    <cellStyle name="7" xfId="1"/>
    <cellStyle name="a125body" xfId="1414"/>
    <cellStyle name="a125body 2" xfId="1415"/>
    <cellStyle name="a125body 3" xfId="1416"/>
    <cellStyle name="a125body 4" xfId="1417"/>
    <cellStyle name="a125body 5" xfId="1418"/>
    <cellStyle name="a125body 6" xfId="1419"/>
    <cellStyle name="a125body 7" xfId="1420"/>
    <cellStyle name="a125body 8" xfId="1421"/>
    <cellStyle name="a125body 9" xfId="1422"/>
    <cellStyle name="Accent1 10" xfId="1423"/>
    <cellStyle name="Accent1 11" xfId="1424"/>
    <cellStyle name="Accent1 12" xfId="1425"/>
    <cellStyle name="Accent1 13" xfId="1426"/>
    <cellStyle name="Accent1 14" xfId="1427"/>
    <cellStyle name="Accent1 2" xfId="1428"/>
    <cellStyle name="Accent1 2 2" xfId="1429"/>
    <cellStyle name="Accent1 2 2 2" xfId="1430"/>
    <cellStyle name="Accent1 3" xfId="1431"/>
    <cellStyle name="Accent1 3 2" xfId="1432"/>
    <cellStyle name="Accent1 3 3" xfId="1433"/>
    <cellStyle name="Accent1 4" xfId="1434"/>
    <cellStyle name="Accent1 4 2" xfId="1435"/>
    <cellStyle name="Accent1 5" xfId="1436"/>
    <cellStyle name="Accent1 5 2" xfId="1437"/>
    <cellStyle name="Accent1 6" xfId="1438"/>
    <cellStyle name="Accent1 6 2" xfId="1439"/>
    <cellStyle name="Accent1 7" xfId="1440"/>
    <cellStyle name="Accent1 7 2" xfId="1441"/>
    <cellStyle name="Accent1 8" xfId="1442"/>
    <cellStyle name="Accent1 8 2" xfId="1443"/>
    <cellStyle name="Accent1 9" xfId="1444"/>
    <cellStyle name="Accent2 10" xfId="1445"/>
    <cellStyle name="Accent2 11" xfId="1446"/>
    <cellStyle name="Accent2 12" xfId="1447"/>
    <cellStyle name="Accent2 13" xfId="1448"/>
    <cellStyle name="Accent2 14" xfId="1449"/>
    <cellStyle name="Accent2 2" xfId="1450"/>
    <cellStyle name="Accent2 2 2" xfId="1451"/>
    <cellStyle name="Accent2 3" xfId="1452"/>
    <cellStyle name="Accent2 3 2" xfId="1453"/>
    <cellStyle name="Accent2 3 3" xfId="1454"/>
    <cellStyle name="Accent2 4" xfId="1455"/>
    <cellStyle name="Accent2 4 2" xfId="1456"/>
    <cellStyle name="Accent2 5" xfId="1457"/>
    <cellStyle name="Accent2 5 2" xfId="1458"/>
    <cellStyle name="Accent2 6" xfId="1459"/>
    <cellStyle name="Accent2 6 2" xfId="1460"/>
    <cellStyle name="Accent2 7" xfId="1461"/>
    <cellStyle name="Accent2 8" xfId="1462"/>
    <cellStyle name="Accent2 9" xfId="1463"/>
    <cellStyle name="Accent3 10" xfId="1464"/>
    <cellStyle name="Accent3 11" xfId="1465"/>
    <cellStyle name="Accent3 12" xfId="1466"/>
    <cellStyle name="Accent3 13" xfId="1467"/>
    <cellStyle name="Accent3 14" xfId="1468"/>
    <cellStyle name="Accent3 2" xfId="1469"/>
    <cellStyle name="Accent3 2 2" xfId="1470"/>
    <cellStyle name="Accent3 3" xfId="1471"/>
    <cellStyle name="Accent3 3 2" xfId="1472"/>
    <cellStyle name="Accent3 3 3" xfId="1473"/>
    <cellStyle name="Accent3 4" xfId="1474"/>
    <cellStyle name="Accent3 4 2" xfId="1475"/>
    <cellStyle name="Accent3 5" xfId="1476"/>
    <cellStyle name="Accent3 5 2" xfId="1477"/>
    <cellStyle name="Accent3 6" xfId="1478"/>
    <cellStyle name="Accent3 6 2" xfId="1479"/>
    <cellStyle name="Accent3 7" xfId="1480"/>
    <cellStyle name="Accent3 8" xfId="1481"/>
    <cellStyle name="Accent3 9" xfId="1482"/>
    <cellStyle name="Accent4 10" xfId="1483"/>
    <cellStyle name="Accent4 11" xfId="1484"/>
    <cellStyle name="Accent4 12" xfId="1485"/>
    <cellStyle name="Accent4 13" xfId="1486"/>
    <cellStyle name="Accent4 2" xfId="1487"/>
    <cellStyle name="Accent4 2 2" xfId="1488"/>
    <cellStyle name="Accent4 2 2 2" xfId="1489"/>
    <cellStyle name="Accent4 3" xfId="1490"/>
    <cellStyle name="Accent4 3 2" xfId="1491"/>
    <cellStyle name="Accent4 3 3" xfId="1492"/>
    <cellStyle name="Accent4 4" xfId="1493"/>
    <cellStyle name="Accent4 4 2" xfId="1494"/>
    <cellStyle name="Accent4 5" xfId="1495"/>
    <cellStyle name="Accent4 5 2" xfId="1496"/>
    <cellStyle name="Accent4 6" xfId="1497"/>
    <cellStyle name="Accent4 6 2" xfId="1498"/>
    <cellStyle name="Accent4 7" xfId="1499"/>
    <cellStyle name="Accent4 7 2" xfId="1500"/>
    <cellStyle name="Accent4 8" xfId="1501"/>
    <cellStyle name="Accent4 8 2" xfId="1502"/>
    <cellStyle name="Accent4 9" xfId="1503"/>
    <cellStyle name="Accent5 10" xfId="1504"/>
    <cellStyle name="Accent5 11" xfId="1505"/>
    <cellStyle name="Accent5 12" xfId="1506"/>
    <cellStyle name="Accent5 13" xfId="1507"/>
    <cellStyle name="Accent5 2" xfId="1508"/>
    <cellStyle name="Accent5 2 2" xfId="1509"/>
    <cellStyle name="Accent5 3" xfId="1510"/>
    <cellStyle name="Accent5 3 2" xfId="1511"/>
    <cellStyle name="Accent5 3 3" xfId="1512"/>
    <cellStyle name="Accent5 4" xfId="1513"/>
    <cellStyle name="Accent5 4 2" xfId="1514"/>
    <cellStyle name="Accent5 5" xfId="1515"/>
    <cellStyle name="Accent5 5 2" xfId="1516"/>
    <cellStyle name="Accent5 6" xfId="1517"/>
    <cellStyle name="Accent5 6 2" xfId="1518"/>
    <cellStyle name="Accent5 7" xfId="1519"/>
    <cellStyle name="Accent5 8" xfId="1520"/>
    <cellStyle name="Accent5 9" xfId="1521"/>
    <cellStyle name="Accent6 10" xfId="1522"/>
    <cellStyle name="Accent6 11" xfId="1523"/>
    <cellStyle name="Accent6 12" xfId="1524"/>
    <cellStyle name="Accent6 13" xfId="1525"/>
    <cellStyle name="Accent6 14" xfId="1526"/>
    <cellStyle name="Accent6 2" xfId="1527"/>
    <cellStyle name="Accent6 2 2" xfId="1528"/>
    <cellStyle name="Accent6 3" xfId="1529"/>
    <cellStyle name="Accent6 3 2" xfId="1530"/>
    <cellStyle name="Accent6 3 3" xfId="1531"/>
    <cellStyle name="Accent6 4" xfId="1532"/>
    <cellStyle name="Accent6 4 2" xfId="1533"/>
    <cellStyle name="Accent6 5" xfId="1534"/>
    <cellStyle name="Accent6 5 2" xfId="1535"/>
    <cellStyle name="Accent6 6" xfId="1536"/>
    <cellStyle name="Accent6 6 2" xfId="1537"/>
    <cellStyle name="Accent6 7" xfId="1538"/>
    <cellStyle name="Accent6 8" xfId="1539"/>
    <cellStyle name="Accent6 9" xfId="1540"/>
    <cellStyle name="Activity" xfId="1541"/>
    <cellStyle name="Activity 2" xfId="1542"/>
    <cellStyle name="Activity 3" xfId="1543"/>
    <cellStyle name="Activity 4" xfId="1544"/>
    <cellStyle name="Activity 5" xfId="1545"/>
    <cellStyle name="Activity 6" xfId="1546"/>
    <cellStyle name="Activity 7" xfId="1547"/>
    <cellStyle name="Activity 8" xfId="1548"/>
    <cellStyle name="Activity 9" xfId="1549"/>
    <cellStyle name="Actual Date" xfId="2"/>
    <cellStyle name="Actual Date 2" xfId="1550"/>
    <cellStyle name="adjusted" xfId="1551"/>
    <cellStyle name="Affinity Input" xfId="3"/>
    <cellStyle name="Assumption" xfId="1552"/>
    <cellStyle name="Bad 10" xfId="1553"/>
    <cellStyle name="Bad 11" xfId="1554"/>
    <cellStyle name="Bad 12" xfId="1555"/>
    <cellStyle name="Bad 13" xfId="1556"/>
    <cellStyle name="Bad 14" xfId="1557"/>
    <cellStyle name="Bad 2" xfId="1558"/>
    <cellStyle name="Bad 2 2" xfId="1559"/>
    <cellStyle name="Bad 2 2 2" xfId="1560"/>
    <cellStyle name="Bad 3" xfId="1561"/>
    <cellStyle name="Bad 3 2" xfId="1562"/>
    <cellStyle name="Bad 3 3" xfId="1563"/>
    <cellStyle name="Bad 4" xfId="1564"/>
    <cellStyle name="Bad 4 2" xfId="1565"/>
    <cellStyle name="Bad 5" xfId="1566"/>
    <cellStyle name="Bad 5 2" xfId="1567"/>
    <cellStyle name="Bad 6" xfId="1568"/>
    <cellStyle name="Bad 6 2" xfId="1569"/>
    <cellStyle name="Bad 7" xfId="1570"/>
    <cellStyle name="Bad 7 2" xfId="1571"/>
    <cellStyle name="Bad 8" xfId="1572"/>
    <cellStyle name="Bad 9" xfId="1573"/>
    <cellStyle name="Basic" xfId="1574"/>
    <cellStyle name="Basic - Style1" xfId="1575"/>
    <cellStyle name="BegBal" xfId="1576"/>
    <cellStyle name="BIM" xfId="1577"/>
    <cellStyle name="Blue" xfId="48349"/>
    <cellStyle name="Body" xfId="4"/>
    <cellStyle name="Bold/Border" xfId="48350"/>
    <cellStyle name="Border Heavy" xfId="1578"/>
    <cellStyle name="Border Thin" xfId="1579"/>
    <cellStyle name="Bullet" xfId="48351"/>
    <cellStyle name="c" xfId="48352"/>
    <cellStyle name="c_Bal Sheets" xfId="48353"/>
    <cellStyle name="c_Credit (2)" xfId="48354"/>
    <cellStyle name="c_Earnings" xfId="48355"/>
    <cellStyle name="c_Earnings (2)" xfId="48356"/>
    <cellStyle name="c_finsumm" xfId="48357"/>
    <cellStyle name="c_GoroWipTax-to2050_fromCo_Oct21_99" xfId="48358"/>
    <cellStyle name="c_Hist Inputs (2)" xfId="48359"/>
    <cellStyle name="c_IEL_finsumm" xfId="48360"/>
    <cellStyle name="c_IEL_finsumm1" xfId="48361"/>
    <cellStyle name="c_LBO Summary" xfId="48362"/>
    <cellStyle name="c_Schedules" xfId="48363"/>
    <cellStyle name="c_Trans Assump (2)" xfId="48364"/>
    <cellStyle name="c_Unit Price Sen. (2)" xfId="48365"/>
    <cellStyle name="C00A" xfId="1580"/>
    <cellStyle name="C00B" xfId="1581"/>
    <cellStyle name="C00L" xfId="1582"/>
    <cellStyle name="C01A" xfId="1583"/>
    <cellStyle name="C01B" xfId="1584"/>
    <cellStyle name="C01B 2" xfId="1585"/>
    <cellStyle name="C01H" xfId="1586"/>
    <cellStyle name="C01L" xfId="1587"/>
    <cellStyle name="C02A" xfId="1588"/>
    <cellStyle name="C02B" xfId="1589"/>
    <cellStyle name="C02B 2" xfId="1590"/>
    <cellStyle name="C02H" xfId="1591"/>
    <cellStyle name="C02L" xfId="1592"/>
    <cellStyle name="C03A" xfId="1593"/>
    <cellStyle name="C03B" xfId="1594"/>
    <cellStyle name="C03H" xfId="1595"/>
    <cellStyle name="C03L" xfId="1596"/>
    <cellStyle name="C04A" xfId="1597"/>
    <cellStyle name="C04A 2" xfId="1598"/>
    <cellStyle name="C04B" xfId="1599"/>
    <cellStyle name="C04H" xfId="1600"/>
    <cellStyle name="C04L" xfId="1601"/>
    <cellStyle name="C05A" xfId="1602"/>
    <cellStyle name="C05B" xfId="1603"/>
    <cellStyle name="C05H" xfId="1604"/>
    <cellStyle name="C05L" xfId="1605"/>
    <cellStyle name="C05L 2" xfId="1606"/>
    <cellStyle name="C06A" xfId="1607"/>
    <cellStyle name="C06B" xfId="1608"/>
    <cellStyle name="C06H" xfId="1609"/>
    <cellStyle name="C06L" xfId="1610"/>
    <cellStyle name="C07A" xfId="1611"/>
    <cellStyle name="C07B" xfId="1612"/>
    <cellStyle name="C07H" xfId="1613"/>
    <cellStyle name="C07L" xfId="1614"/>
    <cellStyle name="cajun" xfId="1615"/>
    <cellStyle name="Calculation 10" xfId="1616"/>
    <cellStyle name="Calculation 11" xfId="1617"/>
    <cellStyle name="Calculation 12" xfId="1618"/>
    <cellStyle name="Calculation 13" xfId="1619"/>
    <cellStyle name="Calculation 14" xfId="1620"/>
    <cellStyle name="Calculation 2" xfId="1621"/>
    <cellStyle name="Calculation 2 2" xfId="1622"/>
    <cellStyle name="Calculation 3" xfId="1623"/>
    <cellStyle name="Calculation 3 2" xfId="1624"/>
    <cellStyle name="Calculation 3 3" xfId="1625"/>
    <cellStyle name="Calculation 4" xfId="1626"/>
    <cellStyle name="Calculation 4 2" xfId="1627"/>
    <cellStyle name="Calculation 5" xfId="1628"/>
    <cellStyle name="Calculation 5 2" xfId="1629"/>
    <cellStyle name="Calculation 6" xfId="1630"/>
    <cellStyle name="Calculation 6 2" xfId="1631"/>
    <cellStyle name="Calculation 7" xfId="1632"/>
    <cellStyle name="Calculation 8" xfId="1633"/>
    <cellStyle name="Calculation 9" xfId="1634"/>
    <cellStyle name="Calculation in Model" xfId="1635"/>
    <cellStyle name="Calculation in Model 2" xfId="1636"/>
    <cellStyle name="Calculation in Model 3" xfId="1637"/>
    <cellStyle name="Calculation in Model 4" xfId="1638"/>
    <cellStyle name="Calculation in Model 5" xfId="1639"/>
    <cellStyle name="Calculation in Model 6" xfId="1640"/>
    <cellStyle name="Calculation in Model 7" xfId="1641"/>
    <cellStyle name="Calculation in Model 8" xfId="1642"/>
    <cellStyle name="Calculation in Model 9" xfId="1643"/>
    <cellStyle name="cd" xfId="1644"/>
    <cellStyle name="Check Cell 10" xfId="1645"/>
    <cellStyle name="Check Cell 11" xfId="1646"/>
    <cellStyle name="Check Cell 12" xfId="1647"/>
    <cellStyle name="Check Cell 13" xfId="1648"/>
    <cellStyle name="Check Cell 2" xfId="1649"/>
    <cellStyle name="Check Cell 2 2" xfId="1650"/>
    <cellStyle name="Check Cell 2 2 2" xfId="1651"/>
    <cellStyle name="Check Cell 3" xfId="1652"/>
    <cellStyle name="Check Cell 3 2" xfId="1653"/>
    <cellStyle name="Check Cell 3 3" xfId="1654"/>
    <cellStyle name="Check Cell 4" xfId="1655"/>
    <cellStyle name="Check Cell 4 2" xfId="1656"/>
    <cellStyle name="Check Cell 5" xfId="1657"/>
    <cellStyle name="Check Cell 5 2" xfId="1658"/>
    <cellStyle name="Check Cell 6" xfId="1659"/>
    <cellStyle name="Check Cell 6 2" xfId="1660"/>
    <cellStyle name="Check Cell 7" xfId="1661"/>
    <cellStyle name="Check Cell 7 2" xfId="1662"/>
    <cellStyle name="Check Cell 8" xfId="1663"/>
    <cellStyle name="Check Cell 9" xfId="1664"/>
    <cellStyle name="CodeEingabe" xfId="48479"/>
    <cellStyle name="ColLevel_" xfId="1665"/>
    <cellStyle name="column1" xfId="1666"/>
    <cellStyle name="column1 2" xfId="1667"/>
    <cellStyle name="column1 3" xfId="1668"/>
    <cellStyle name="column1 4" xfId="1669"/>
    <cellStyle name="column1 5" xfId="1670"/>
    <cellStyle name="ColumnAttributeAbovePrompt" xfId="1671"/>
    <cellStyle name="ColumnAttributePrompt" xfId="1672"/>
    <cellStyle name="ColumnAttributeValue" xfId="1673"/>
    <cellStyle name="ColumnHeadingPrompt" xfId="1674"/>
    <cellStyle name="ColumnHeadingValue" xfId="1675"/>
    <cellStyle name="Comma" xfId="5" builtinId="3"/>
    <cellStyle name="Comma  - Style1" xfId="1676"/>
    <cellStyle name="Comma  - Style1 2" xfId="1677"/>
    <cellStyle name="Comma  - Style2" xfId="1678"/>
    <cellStyle name="Comma  - Style2 2" xfId="1679"/>
    <cellStyle name="Comma  - Style3" xfId="1680"/>
    <cellStyle name="Comma  - Style3 2" xfId="1681"/>
    <cellStyle name="Comma  - Style4" xfId="1682"/>
    <cellStyle name="Comma  - Style4 2" xfId="1683"/>
    <cellStyle name="Comma  - Style5" xfId="1684"/>
    <cellStyle name="Comma  - Style5 2" xfId="1685"/>
    <cellStyle name="Comma  - Style6" xfId="1686"/>
    <cellStyle name="Comma  - Style6 2" xfId="1687"/>
    <cellStyle name="Comma  - Style7" xfId="1688"/>
    <cellStyle name="Comma  - Style7 2" xfId="1689"/>
    <cellStyle name="Comma  - Style8" xfId="1690"/>
    <cellStyle name="Comma  - Style8 2" xfId="1691"/>
    <cellStyle name="Comma [0] 2" xfId="69"/>
    <cellStyle name="Comma [1]" xfId="1692"/>
    <cellStyle name="Comma [2]" xfId="1693"/>
    <cellStyle name="Comma [2] 2" xfId="1694"/>
    <cellStyle name="Comma [2] 3" xfId="1695"/>
    <cellStyle name="Comma [2] 4" xfId="1696"/>
    <cellStyle name="Comma [2] 5" xfId="1697"/>
    <cellStyle name="Comma 0 [0]" xfId="1698"/>
    <cellStyle name="Comma 10" xfId="1699"/>
    <cellStyle name="Comma 10 2" xfId="1700"/>
    <cellStyle name="Comma 10 2 2" xfId="1701"/>
    <cellStyle name="Comma 10 3" xfId="1702"/>
    <cellStyle name="Comma 10 3 2" xfId="1703"/>
    <cellStyle name="Comma 10 3 3" xfId="1704"/>
    <cellStyle name="Comma 10 4" xfId="1705"/>
    <cellStyle name="Comma 10 4 2" xfId="1706"/>
    <cellStyle name="Comma 10 4 3" xfId="1707"/>
    <cellStyle name="Comma 10 4 4" xfId="1708"/>
    <cellStyle name="Comma 10 5" xfId="1709"/>
    <cellStyle name="Comma 10 5 2" xfId="1710"/>
    <cellStyle name="Comma 10 5 2 2" xfId="1711"/>
    <cellStyle name="Comma 10 5 2 3" xfId="1712"/>
    <cellStyle name="Comma 10 5 2 3 2" xfId="1713"/>
    <cellStyle name="Comma 10 5 3" xfId="1714"/>
    <cellStyle name="Comma 10 6" xfId="1715"/>
    <cellStyle name="Comma 10 6 2" xfId="1716"/>
    <cellStyle name="Comma 10 6 3" xfId="1717"/>
    <cellStyle name="Comma 10 6 3 2" xfId="1718"/>
    <cellStyle name="Comma 10 7" xfId="1719"/>
    <cellStyle name="Comma 10 8" xfId="1720"/>
    <cellStyle name="Comma 10 8 2" xfId="1721"/>
    <cellStyle name="Comma 10 9" xfId="1722"/>
    <cellStyle name="Comma 11" xfId="1723"/>
    <cellStyle name="Comma 11 10" xfId="1724"/>
    <cellStyle name="Comma 11 11" xfId="1725"/>
    <cellStyle name="Comma 11 11 2" xfId="1726"/>
    <cellStyle name="Comma 11 11 2 2" xfId="1727"/>
    <cellStyle name="Comma 11 11 2 3" xfId="1728"/>
    <cellStyle name="Comma 11 11 2 3 2" xfId="1729"/>
    <cellStyle name="Comma 11 12" xfId="1730"/>
    <cellStyle name="Comma 11 13" xfId="1731"/>
    <cellStyle name="Comma 11 13 2" xfId="1732"/>
    <cellStyle name="Comma 11 13 2 2" xfId="1733"/>
    <cellStyle name="Comma 11 13 2 3" xfId="1734"/>
    <cellStyle name="Comma 11 13 2 3 2" xfId="1735"/>
    <cellStyle name="Comma 11 2" xfId="1736"/>
    <cellStyle name="Comma 11 2 2" xfId="1737"/>
    <cellStyle name="Comma 11 3" xfId="1738"/>
    <cellStyle name="Comma 11 3 2" xfId="1739"/>
    <cellStyle name="Comma 11 4" xfId="1740"/>
    <cellStyle name="Comma 11 5" xfId="1741"/>
    <cellStyle name="Comma 11 6" xfId="1742"/>
    <cellStyle name="Comma 11 7" xfId="1743"/>
    <cellStyle name="Comma 11 7 2" xfId="1744"/>
    <cellStyle name="Comma 11 7 2 2" xfId="1745"/>
    <cellStyle name="Comma 11 7 2 3" xfId="1746"/>
    <cellStyle name="Comma 11 8" xfId="1747"/>
    <cellStyle name="Comma 11 9" xfId="1748"/>
    <cellStyle name="Comma 12" xfId="1749"/>
    <cellStyle name="Comma 12 10" xfId="1750"/>
    <cellStyle name="Comma 12 10 2" xfId="1751"/>
    <cellStyle name="Comma 12 10 2 2" xfId="1752"/>
    <cellStyle name="Comma 12 10 2 3" xfId="1753"/>
    <cellStyle name="Comma 12 10 2 3 2" xfId="1754"/>
    <cellStyle name="Comma 12 11" xfId="1755"/>
    <cellStyle name="Comma 12 12" xfId="1756"/>
    <cellStyle name="Comma 12 12 2" xfId="1757"/>
    <cellStyle name="Comma 12 12 2 2" xfId="1758"/>
    <cellStyle name="Comma 12 12 2 3" xfId="1759"/>
    <cellStyle name="Comma 12 12 2 3 2" xfId="1760"/>
    <cellStyle name="Comma 12 13" xfId="1761"/>
    <cellStyle name="Comma 12 2" xfId="1762"/>
    <cellStyle name="Comma 12 2 2" xfId="1763"/>
    <cellStyle name="Comma 12 3" xfId="1764"/>
    <cellStyle name="Comma 12 4" xfId="1765"/>
    <cellStyle name="Comma 12 5" xfId="1766"/>
    <cellStyle name="Comma 12 6" xfId="1767"/>
    <cellStyle name="Comma 12 6 2" xfId="1768"/>
    <cellStyle name="Comma 12 6 2 2" xfId="1769"/>
    <cellStyle name="Comma 12 6 2 3" xfId="1770"/>
    <cellStyle name="Comma 12 7" xfId="1771"/>
    <cellStyle name="Comma 12 8" xfId="1772"/>
    <cellStyle name="Comma 12 9" xfId="1773"/>
    <cellStyle name="Comma 13" xfId="1774"/>
    <cellStyle name="Comma 13 10" xfId="1775"/>
    <cellStyle name="Comma 13 2" xfId="1776"/>
    <cellStyle name="Comma 13 2 2" xfId="1777"/>
    <cellStyle name="Comma 13 2 2 2" xfId="1778"/>
    <cellStyle name="Comma 13 2 2 2 2" xfId="1779"/>
    <cellStyle name="Comma 13 2 2 3" xfId="1780"/>
    <cellStyle name="Comma 13 2 3" xfId="1781"/>
    <cellStyle name="Comma 13 2 3 2" xfId="1782"/>
    <cellStyle name="Comma 13 2 4" xfId="1783"/>
    <cellStyle name="Comma 13 3" xfId="1784"/>
    <cellStyle name="Comma 13 3 2" xfId="1785"/>
    <cellStyle name="Comma 13 3 2 2" xfId="1786"/>
    <cellStyle name="Comma 13 3 3" xfId="1787"/>
    <cellStyle name="Comma 13 4" xfId="1788"/>
    <cellStyle name="Comma 13 4 2" xfId="1789"/>
    <cellStyle name="Comma 13 4 2 2" xfId="1790"/>
    <cellStyle name="Comma 13 4 3" xfId="1791"/>
    <cellStyle name="Comma 13 5" xfId="1792"/>
    <cellStyle name="Comma 13 5 2" xfId="1793"/>
    <cellStyle name="Comma 13 6" xfId="1794"/>
    <cellStyle name="Comma 13 6 2" xfId="1795"/>
    <cellStyle name="Comma 13 7" xfId="1796"/>
    <cellStyle name="Comma 13 7 2" xfId="1797"/>
    <cellStyle name="Comma 13 7 2 2" xfId="1798"/>
    <cellStyle name="Comma 13 7 3" xfId="1799"/>
    <cellStyle name="Comma 13 8" xfId="1800"/>
    <cellStyle name="Comma 13 8 2" xfId="1801"/>
    <cellStyle name="Comma 13 9" xfId="1802"/>
    <cellStyle name="Comma 14" xfId="1803"/>
    <cellStyle name="Comma 14 2" xfId="1804"/>
    <cellStyle name="Comma 14 2 2" xfId="1805"/>
    <cellStyle name="Comma 14 2 2 2" xfId="1806"/>
    <cellStyle name="Comma 14 2 3" xfId="1807"/>
    <cellStyle name="Comma 14 3" xfId="1808"/>
    <cellStyle name="Comma 14 3 2" xfId="1809"/>
    <cellStyle name="Comma 14 4" xfId="1810"/>
    <cellStyle name="Comma 14 4 2" xfId="1811"/>
    <cellStyle name="Comma 14 5" xfId="1812"/>
    <cellStyle name="Comma 15" xfId="1813"/>
    <cellStyle name="Comma 15 2" xfId="1814"/>
    <cellStyle name="Comma 15 2 2" xfId="1815"/>
    <cellStyle name="Comma 15 3" xfId="1816"/>
    <cellStyle name="Comma 15 3 2" xfId="1817"/>
    <cellStyle name="Comma 15 4" xfId="1818"/>
    <cellStyle name="Comma 15 5" xfId="1819"/>
    <cellStyle name="Comma 16" xfId="1820"/>
    <cellStyle name="Comma 16 2" xfId="1821"/>
    <cellStyle name="Comma 16 2 2" xfId="1822"/>
    <cellStyle name="Comma 16 3" xfId="1823"/>
    <cellStyle name="Comma 16 3 2" xfId="1824"/>
    <cellStyle name="Comma 16 3 3" xfId="1825"/>
    <cellStyle name="Comma 16 3 3 2" xfId="1826"/>
    <cellStyle name="Comma 16 4" xfId="1827"/>
    <cellStyle name="Comma 17" xfId="1828"/>
    <cellStyle name="Comma 17 2" xfId="1829"/>
    <cellStyle name="Comma 17 2 2" xfId="1830"/>
    <cellStyle name="Comma 17 2 2 2" xfId="1831"/>
    <cellStyle name="Comma 17 2 2 2 2" xfId="1832"/>
    <cellStyle name="Comma 17 2 2 2 2 2" xfId="1833"/>
    <cellStyle name="Comma 17 2 2 2 3" xfId="1834"/>
    <cellStyle name="Comma 17 2 2 3" xfId="1835"/>
    <cellStyle name="Comma 17 2 2 3 2" xfId="1836"/>
    <cellStyle name="Comma 17 2 2 4" xfId="1837"/>
    <cellStyle name="Comma 17 2 3" xfId="1838"/>
    <cellStyle name="Comma 17 2 3 2" xfId="1839"/>
    <cellStyle name="Comma 17 2 3 2 2" xfId="1840"/>
    <cellStyle name="Comma 17 2 3 3" xfId="1841"/>
    <cellStyle name="Comma 17 2 4" xfId="1842"/>
    <cellStyle name="Comma 17 2 4 2" xfId="1843"/>
    <cellStyle name="Comma 17 2 5" xfId="1844"/>
    <cellStyle name="Comma 17 3" xfId="1845"/>
    <cellStyle name="Comma 17 3 2" xfId="1846"/>
    <cellStyle name="Comma 17 3 2 2" xfId="1847"/>
    <cellStyle name="Comma 17 3 2 2 2" xfId="1848"/>
    <cellStyle name="Comma 17 3 2 2 2 2" xfId="1849"/>
    <cellStyle name="Comma 17 3 2 2 3" xfId="1850"/>
    <cellStyle name="Comma 17 3 2 3" xfId="1851"/>
    <cellStyle name="Comma 17 3 2 3 2" xfId="1852"/>
    <cellStyle name="Comma 17 3 2 4" xfId="1853"/>
    <cellStyle name="Comma 17 3 3" xfId="1854"/>
    <cellStyle name="Comma 17 3 3 2" xfId="1855"/>
    <cellStyle name="Comma 17 3 3 2 2" xfId="1856"/>
    <cellStyle name="Comma 17 3 3 3" xfId="1857"/>
    <cellStyle name="Comma 17 3 4" xfId="1858"/>
    <cellStyle name="Comma 17 3 4 2" xfId="1859"/>
    <cellStyle name="Comma 17 3 5" xfId="1860"/>
    <cellStyle name="Comma 17 3 6" xfId="1861"/>
    <cellStyle name="Comma 17 4" xfId="1862"/>
    <cellStyle name="Comma 17 4 2" xfId="1863"/>
    <cellStyle name="Comma 17 4 2 2" xfId="1864"/>
    <cellStyle name="Comma 17 4 2 2 2" xfId="1865"/>
    <cellStyle name="Comma 17 4 2 3" xfId="1866"/>
    <cellStyle name="Comma 17 4 3" xfId="1867"/>
    <cellStyle name="Comma 17 4 3 2" xfId="1868"/>
    <cellStyle name="Comma 17 4 4" xfId="1869"/>
    <cellStyle name="Comma 17 5" xfId="1870"/>
    <cellStyle name="Comma 17 5 2" xfId="1871"/>
    <cellStyle name="Comma 17 5 2 2" xfId="1872"/>
    <cellStyle name="Comma 17 5 3" xfId="1873"/>
    <cellStyle name="Comma 17 6" xfId="1874"/>
    <cellStyle name="Comma 17 6 2" xfId="1875"/>
    <cellStyle name="Comma 17 7" xfId="1876"/>
    <cellStyle name="Comma 18" xfId="1877"/>
    <cellStyle name="Comma 18 2" xfId="1878"/>
    <cellStyle name="Comma 18 2 2" xfId="1879"/>
    <cellStyle name="Comma 18 2 2 2" xfId="1880"/>
    <cellStyle name="Comma 18 2 3" xfId="1881"/>
    <cellStyle name="Comma 18 3" xfId="1882"/>
    <cellStyle name="Comma 18 3 2" xfId="1883"/>
    <cellStyle name="Comma 18 3 3" xfId="1884"/>
    <cellStyle name="Comma 18 4" xfId="1885"/>
    <cellStyle name="Comma 18 4 2" xfId="1886"/>
    <cellStyle name="Comma 18 5" xfId="1887"/>
    <cellStyle name="Comma 18 6" xfId="1888"/>
    <cellStyle name="Comma 19" xfId="1889"/>
    <cellStyle name="Comma 19 2" xfId="1890"/>
    <cellStyle name="Comma 19 2 2" xfId="1891"/>
    <cellStyle name="Comma 19 3" xfId="1892"/>
    <cellStyle name="Comma 19 3 2" xfId="1893"/>
    <cellStyle name="Comma 19 4" xfId="1894"/>
    <cellStyle name="Comma 2" xfId="68"/>
    <cellStyle name="Comma 2 2" xfId="1895"/>
    <cellStyle name="Comma 2 2 2" xfId="1896"/>
    <cellStyle name="Comma 2 2 2 2" xfId="1897"/>
    <cellStyle name="Comma 2 2 2 2 2" xfId="1898"/>
    <cellStyle name="Comma 2 2 2 3" xfId="1899"/>
    <cellStyle name="Comma 2 2 3" xfId="1900"/>
    <cellStyle name="Comma 2 2 3 2" xfId="1901"/>
    <cellStyle name="Comma 2 2 3 2 2" xfId="1902"/>
    <cellStyle name="Comma 2 2 3 3" xfId="1903"/>
    <cellStyle name="Comma 2 2 3 3 2" xfId="1904"/>
    <cellStyle name="Comma 2 2 4" xfId="1905"/>
    <cellStyle name="Comma 2 2 4 2" xfId="1906"/>
    <cellStyle name="Comma 2 2 4 2 2" xfId="1907"/>
    <cellStyle name="Comma 2 2 4 3" xfId="1908"/>
    <cellStyle name="Comma 2 2 5" xfId="1909"/>
    <cellStyle name="Comma 2 2 5 2" xfId="1910"/>
    <cellStyle name="Comma 2 2 6" xfId="1911"/>
    <cellStyle name="Comma 2 2 6 2" xfId="1912"/>
    <cellStyle name="Comma 2 2 7" xfId="1913"/>
    <cellStyle name="Comma 2 2 8" xfId="1914"/>
    <cellStyle name="Comma 2 3" xfId="1915"/>
    <cellStyle name="Comma 2 3 2" xfId="1916"/>
    <cellStyle name="Comma 2 3 2 2" xfId="1917"/>
    <cellStyle name="Comma 2 3 2 2 2" xfId="1918"/>
    <cellStyle name="Comma 2 3 2 3" xfId="1919"/>
    <cellStyle name="Comma 2 3 3" xfId="1920"/>
    <cellStyle name="Comma 2 3 3 2" xfId="1921"/>
    <cellStyle name="Comma 2 3 3 2 2" xfId="1922"/>
    <cellStyle name="Comma 2 3 3 3" xfId="1923"/>
    <cellStyle name="Comma 2 3 4" xfId="1924"/>
    <cellStyle name="Comma 2 3 4 2" xfId="1925"/>
    <cellStyle name="Comma 2 3 4 2 2" xfId="1926"/>
    <cellStyle name="Comma 2 3 4 2 3" xfId="1927"/>
    <cellStyle name="Comma 2 3 4 3" xfId="1928"/>
    <cellStyle name="Comma 2 3 4 4" xfId="1929"/>
    <cellStyle name="Comma 2 3 4 5" xfId="1930"/>
    <cellStyle name="Comma 2 3 4 5 2" xfId="1931"/>
    <cellStyle name="Comma 2 3 4 6" xfId="1932"/>
    <cellStyle name="Comma 2 3 5" xfId="1933"/>
    <cellStyle name="Comma 2 4" xfId="1934"/>
    <cellStyle name="Comma 2 4 2" xfId="1935"/>
    <cellStyle name="Comma 2 4 2 2" xfId="1936"/>
    <cellStyle name="Comma 2 4 2 2 2" xfId="1937"/>
    <cellStyle name="Comma 2 4 2 3" xfId="1938"/>
    <cellStyle name="Comma 2 4 2 3 2" xfId="1939"/>
    <cellStyle name="Comma 2 4 2 4" xfId="1940"/>
    <cellStyle name="Comma 2 4 3" xfId="1941"/>
    <cellStyle name="Comma 2 4 3 2" xfId="1942"/>
    <cellStyle name="Comma 2 4 3 2 2" xfId="1943"/>
    <cellStyle name="Comma 2 4 4" xfId="1944"/>
    <cellStyle name="Comma 2 4 4 2" xfId="1945"/>
    <cellStyle name="Comma 2 4 5" xfId="1946"/>
    <cellStyle name="Comma 2 5" xfId="1947"/>
    <cellStyle name="Comma 2 5 2" xfId="1948"/>
    <cellStyle name="Comma 2 5 2 2" xfId="1949"/>
    <cellStyle name="Comma 2 5 2 2 2" xfId="1950"/>
    <cellStyle name="Comma 2 5 2 3" xfId="1951"/>
    <cellStyle name="Comma 2 5 2 3 2" xfId="1952"/>
    <cellStyle name="Comma 2 5 2 4" xfId="1953"/>
    <cellStyle name="Comma 2 5 3" xfId="1954"/>
    <cellStyle name="Comma 2 5 3 2" xfId="1955"/>
    <cellStyle name="Comma 2 5 3 2 2" xfId="1956"/>
    <cellStyle name="Comma 2 5 4" xfId="1957"/>
    <cellStyle name="Comma 2 5 4 2" xfId="1958"/>
    <cellStyle name="Comma 2 5 5" xfId="1959"/>
    <cellStyle name="Comma 2 6" xfId="1960"/>
    <cellStyle name="Comma 2 6 2" xfId="1961"/>
    <cellStyle name="Comma 2 6 2 2" xfId="1962"/>
    <cellStyle name="Comma 2 6 2 2 2" xfId="1963"/>
    <cellStyle name="Comma 2 6 2 3" xfId="1964"/>
    <cellStyle name="Comma 2 6 2 3 2" xfId="1965"/>
    <cellStyle name="Comma 2 6 2 4" xfId="1966"/>
    <cellStyle name="Comma 2 6 3" xfId="1967"/>
    <cellStyle name="Comma 2 6 3 2" xfId="1968"/>
    <cellStyle name="Comma 2 6 4" xfId="1969"/>
    <cellStyle name="Comma 2 6 4 2" xfId="1970"/>
    <cellStyle name="Comma 2 6 5" xfId="1971"/>
    <cellStyle name="Comma 2 7" xfId="1972"/>
    <cellStyle name="Comma 2 7 2" xfId="1973"/>
    <cellStyle name="Comma 2 7 2 2" xfId="1974"/>
    <cellStyle name="Comma 2 7 3" xfId="1975"/>
    <cellStyle name="Comma 2 7 3 2" xfId="1976"/>
    <cellStyle name="Comma 2 7 4" xfId="1977"/>
    <cellStyle name="Comma 2 8" xfId="1978"/>
    <cellStyle name="Comma 2 8 2" xfId="1979"/>
    <cellStyle name="Comma 2 8 2 2" xfId="1980"/>
    <cellStyle name="Comma 2 9" xfId="1981"/>
    <cellStyle name="Comma 2_Allocators" xfId="1982"/>
    <cellStyle name="Comma 20" xfId="1983"/>
    <cellStyle name="Comma 20 2" xfId="1984"/>
    <cellStyle name="Comma 20 2 2" xfId="1985"/>
    <cellStyle name="Comma 20 2 2 2" xfId="1986"/>
    <cellStyle name="Comma 20 2 2 2 2" xfId="1987"/>
    <cellStyle name="Comma 20 2 2 2 2 2" xfId="1988"/>
    <cellStyle name="Comma 20 2 2 2 3" xfId="1989"/>
    <cellStyle name="Comma 20 2 2 3" xfId="1990"/>
    <cellStyle name="Comma 20 2 2 3 2" xfId="1991"/>
    <cellStyle name="Comma 20 2 2 4" xfId="1992"/>
    <cellStyle name="Comma 20 2 3" xfId="1993"/>
    <cellStyle name="Comma 20 2 3 2" xfId="1994"/>
    <cellStyle name="Comma 20 2 3 2 2" xfId="1995"/>
    <cellStyle name="Comma 20 2 3 3" xfId="1996"/>
    <cellStyle name="Comma 20 2 4" xfId="1997"/>
    <cellStyle name="Comma 20 2 4 2" xfId="1998"/>
    <cellStyle name="Comma 20 2 5" xfId="1999"/>
    <cellStyle name="Comma 20 3" xfId="2000"/>
    <cellStyle name="Comma 20 3 2" xfId="2001"/>
    <cellStyle name="Comma 20 3 2 2" xfId="2002"/>
    <cellStyle name="Comma 20 3 2 2 2" xfId="2003"/>
    <cellStyle name="Comma 20 3 2 2 2 2" xfId="2004"/>
    <cellStyle name="Comma 20 3 2 2 3" xfId="2005"/>
    <cellStyle name="Comma 20 3 2 3" xfId="2006"/>
    <cellStyle name="Comma 20 3 2 3 2" xfId="2007"/>
    <cellStyle name="Comma 20 3 2 4" xfId="2008"/>
    <cellStyle name="Comma 20 3 3" xfId="2009"/>
    <cellStyle name="Comma 20 3 3 2" xfId="2010"/>
    <cellStyle name="Comma 20 3 3 2 2" xfId="2011"/>
    <cellStyle name="Comma 20 3 3 3" xfId="2012"/>
    <cellStyle name="Comma 20 3 4" xfId="2013"/>
    <cellStyle name="Comma 20 3 4 2" xfId="2014"/>
    <cellStyle name="Comma 20 3 5" xfId="2015"/>
    <cellStyle name="Comma 20 4" xfId="2016"/>
    <cellStyle name="Comma 20 4 2" xfId="2017"/>
    <cellStyle name="Comma 20 4 2 2" xfId="2018"/>
    <cellStyle name="Comma 20 4 2 2 2" xfId="2019"/>
    <cellStyle name="Comma 20 4 2 3" xfId="2020"/>
    <cellStyle name="Comma 20 4 3" xfId="2021"/>
    <cellStyle name="Comma 20 4 3 2" xfId="2022"/>
    <cellStyle name="Comma 20 4 4" xfId="2023"/>
    <cellStyle name="Comma 20 5" xfId="2024"/>
    <cellStyle name="Comma 20 5 2" xfId="2025"/>
    <cellStyle name="Comma 20 5 2 2" xfId="2026"/>
    <cellStyle name="Comma 20 5 3" xfId="2027"/>
    <cellStyle name="Comma 20 6" xfId="2028"/>
    <cellStyle name="Comma 20 6 2" xfId="2029"/>
    <cellStyle name="Comma 20 7" xfId="2030"/>
    <cellStyle name="Comma 21" xfId="2031"/>
    <cellStyle name="Comma 21 2" xfId="2032"/>
    <cellStyle name="Comma 21 3" xfId="2033"/>
    <cellStyle name="Comma 21 3 2" xfId="2034"/>
    <cellStyle name="Comma 22" xfId="2035"/>
    <cellStyle name="Comma 22 2" xfId="2036"/>
    <cellStyle name="Comma 22 3" xfId="2037"/>
    <cellStyle name="Comma 22 3 2" xfId="2038"/>
    <cellStyle name="Comma 22 4" xfId="2039"/>
    <cellStyle name="Comma 23" xfId="2040"/>
    <cellStyle name="Comma 23 2" xfId="2041"/>
    <cellStyle name="Comma 23 3" xfId="2042"/>
    <cellStyle name="Comma 23 3 2" xfId="2043"/>
    <cellStyle name="Comma 24" xfId="2044"/>
    <cellStyle name="Comma 24 2" xfId="2045"/>
    <cellStyle name="Comma 24 3" xfId="2046"/>
    <cellStyle name="Comma 24 3 2" xfId="2047"/>
    <cellStyle name="Comma 25" xfId="2048"/>
    <cellStyle name="Comma 25 2" xfId="2049"/>
    <cellStyle name="Comma 25 3" xfId="2050"/>
    <cellStyle name="Comma 25 3 2" xfId="2051"/>
    <cellStyle name="Comma 25 4" xfId="2052"/>
    <cellStyle name="Comma 26" xfId="2053"/>
    <cellStyle name="Comma 26 2" xfId="2054"/>
    <cellStyle name="Comma 26 3" xfId="2055"/>
    <cellStyle name="Comma 26 3 2" xfId="2056"/>
    <cellStyle name="Comma 27" xfId="2057"/>
    <cellStyle name="Comma 27 2" xfId="2058"/>
    <cellStyle name="Comma 27 3" xfId="2059"/>
    <cellStyle name="Comma 27 3 2" xfId="2060"/>
    <cellStyle name="Comma 28" xfId="2061"/>
    <cellStyle name="Comma 28 2" xfId="2062"/>
    <cellStyle name="Comma 28 3" xfId="2063"/>
    <cellStyle name="Comma 29" xfId="2064"/>
    <cellStyle name="Comma 29 2" xfId="2065"/>
    <cellStyle name="Comma 3" xfId="64"/>
    <cellStyle name="Comma 3 10" xfId="2066"/>
    <cellStyle name="Comma 3 10 2" xfId="2067"/>
    <cellStyle name="Comma 3 10 2 2" xfId="2068"/>
    <cellStyle name="Comma 3 10 2 2 2" xfId="2069"/>
    <cellStyle name="Comma 3 10 2 2 2 2" xfId="2070"/>
    <cellStyle name="Comma 3 10 2 2 2 2 2" xfId="2071"/>
    <cellStyle name="Comma 3 10 2 2 2 3" xfId="2072"/>
    <cellStyle name="Comma 3 10 2 2 3" xfId="2073"/>
    <cellStyle name="Comma 3 10 2 2 3 2" xfId="2074"/>
    <cellStyle name="Comma 3 10 2 2 4" xfId="2075"/>
    <cellStyle name="Comma 3 10 2 3" xfId="2076"/>
    <cellStyle name="Comma 3 10 2 3 2" xfId="2077"/>
    <cellStyle name="Comma 3 10 2 3 2 2" xfId="2078"/>
    <cellStyle name="Comma 3 10 2 3 3" xfId="2079"/>
    <cellStyle name="Comma 3 10 2 4" xfId="2080"/>
    <cellStyle name="Comma 3 10 2 4 2" xfId="2081"/>
    <cellStyle name="Comma 3 10 2 5" xfId="2082"/>
    <cellStyle name="Comma 3 10 3" xfId="2083"/>
    <cellStyle name="Comma 3 10 3 2" xfId="2084"/>
    <cellStyle name="Comma 3 10 3 2 2" xfId="2085"/>
    <cellStyle name="Comma 3 10 3 2 2 2" xfId="2086"/>
    <cellStyle name="Comma 3 10 3 2 2 2 2" xfId="2087"/>
    <cellStyle name="Comma 3 10 3 2 2 3" xfId="2088"/>
    <cellStyle name="Comma 3 10 3 2 3" xfId="2089"/>
    <cellStyle name="Comma 3 10 3 2 3 2" xfId="2090"/>
    <cellStyle name="Comma 3 10 3 2 4" xfId="2091"/>
    <cellStyle name="Comma 3 10 3 3" xfId="2092"/>
    <cellStyle name="Comma 3 10 3 3 2" xfId="2093"/>
    <cellStyle name="Comma 3 10 3 3 2 2" xfId="2094"/>
    <cellStyle name="Comma 3 10 3 3 3" xfId="2095"/>
    <cellStyle name="Comma 3 10 3 4" xfId="2096"/>
    <cellStyle name="Comma 3 10 3 4 2" xfId="2097"/>
    <cellStyle name="Comma 3 10 3 5" xfId="2098"/>
    <cellStyle name="Comma 3 10 4" xfId="2099"/>
    <cellStyle name="Comma 3 10 4 2" xfId="2100"/>
    <cellStyle name="Comma 3 10 4 2 2" xfId="2101"/>
    <cellStyle name="Comma 3 10 4 2 2 2" xfId="2102"/>
    <cellStyle name="Comma 3 10 4 2 3" xfId="2103"/>
    <cellStyle name="Comma 3 10 4 3" xfId="2104"/>
    <cellStyle name="Comma 3 10 4 3 2" xfId="2105"/>
    <cellStyle name="Comma 3 10 4 4" xfId="2106"/>
    <cellStyle name="Comma 3 10 5" xfId="2107"/>
    <cellStyle name="Comma 3 10 5 2" xfId="2108"/>
    <cellStyle name="Comma 3 10 5 2 2" xfId="2109"/>
    <cellStyle name="Comma 3 10 5 3" xfId="2110"/>
    <cellStyle name="Comma 3 10 6" xfId="2111"/>
    <cellStyle name="Comma 3 10 6 2" xfId="2112"/>
    <cellStyle name="Comma 3 10 7" xfId="2113"/>
    <cellStyle name="Comma 3 11" xfId="2114"/>
    <cellStyle name="Comma 3 11 2" xfId="2115"/>
    <cellStyle name="Comma 3 11 3" xfId="2116"/>
    <cellStyle name="Comma 3 12" xfId="2117"/>
    <cellStyle name="Comma 3 12 2" xfId="2118"/>
    <cellStyle name="Comma 3 12 2 2" xfId="2119"/>
    <cellStyle name="Comma 3 12 2 2 2" xfId="2120"/>
    <cellStyle name="Comma 3 12 2 2 2 2" xfId="2121"/>
    <cellStyle name="Comma 3 12 2 2 3" xfId="2122"/>
    <cellStyle name="Comma 3 12 2 3" xfId="2123"/>
    <cellStyle name="Comma 3 12 2 3 2" xfId="2124"/>
    <cellStyle name="Comma 3 12 2 4" xfId="2125"/>
    <cellStyle name="Comma 3 12 3" xfId="2126"/>
    <cellStyle name="Comma 3 12 3 2" xfId="2127"/>
    <cellStyle name="Comma 3 12 3 2 2" xfId="2128"/>
    <cellStyle name="Comma 3 12 3 3" xfId="2129"/>
    <cellStyle name="Comma 3 12 4" xfId="2130"/>
    <cellStyle name="Comma 3 12 4 2" xfId="2131"/>
    <cellStyle name="Comma 3 12 5" xfId="2132"/>
    <cellStyle name="Comma 3 13" xfId="2133"/>
    <cellStyle name="Comma 3 13 2" xfId="2134"/>
    <cellStyle name="Comma 3 13 2 2" xfId="2135"/>
    <cellStyle name="Comma 3 13 3" xfId="2136"/>
    <cellStyle name="Comma 3 14" xfId="2137"/>
    <cellStyle name="Comma 3 14 2" xfId="2138"/>
    <cellStyle name="Comma 3 15" xfId="2139"/>
    <cellStyle name="Comma 3 16" xfId="2140"/>
    <cellStyle name="Comma 3 2" xfId="2141"/>
    <cellStyle name="Comma 3 2 10" xfId="2142"/>
    <cellStyle name="Comma 3 2 10 2" xfId="2143"/>
    <cellStyle name="Comma 3 2 10 2 2" xfId="2144"/>
    <cellStyle name="Comma 3 2 10 3" xfId="2145"/>
    <cellStyle name="Comma 3 2 10 3 2" xfId="2146"/>
    <cellStyle name="Comma 3 2 10 4" xfId="2147"/>
    <cellStyle name="Comma 3 2 10 4 2" xfId="2148"/>
    <cellStyle name="Comma 3 2 10 5" xfId="2149"/>
    <cellStyle name="Comma 3 2 10 6" xfId="2150"/>
    <cellStyle name="Comma 3 2 11" xfId="2151"/>
    <cellStyle name="Comma 3 2 11 2" xfId="2152"/>
    <cellStyle name="Comma 3 2 11 2 2" xfId="2153"/>
    <cellStyle name="Comma 3 2 11 3" xfId="2154"/>
    <cellStyle name="Comma 3 2 11 3 2" xfId="2155"/>
    <cellStyle name="Comma 3 2 11 4" xfId="2156"/>
    <cellStyle name="Comma 3 2 11 5" xfId="2157"/>
    <cellStyle name="Comma 3 2 12" xfId="2158"/>
    <cellStyle name="Comma 3 2 12 2" xfId="2159"/>
    <cellStyle name="Comma 3 2 13" xfId="2160"/>
    <cellStyle name="Comma 3 2 13 2" xfId="2161"/>
    <cellStyle name="Comma 3 2 14" xfId="2162"/>
    <cellStyle name="Comma 3 2 14 2" xfId="2163"/>
    <cellStyle name="Comma 3 2 15" xfId="2164"/>
    <cellStyle name="Comma 3 2 16" xfId="2165"/>
    <cellStyle name="Comma 3 2 17" xfId="2166"/>
    <cellStyle name="Comma 3 2 18" xfId="2167"/>
    <cellStyle name="Comma 3 2 2" xfId="2168"/>
    <cellStyle name="Comma 3 2 2 10" xfId="2169"/>
    <cellStyle name="Comma 3 2 2 10 2" xfId="2170"/>
    <cellStyle name="Comma 3 2 2 11" xfId="2171"/>
    <cellStyle name="Comma 3 2 2 11 2" xfId="2172"/>
    <cellStyle name="Comma 3 2 2 12" xfId="2173"/>
    <cellStyle name="Comma 3 2 2 13" xfId="2174"/>
    <cellStyle name="Comma 3 2 2 2" xfId="2175"/>
    <cellStyle name="Comma 3 2 2 2 10" xfId="2176"/>
    <cellStyle name="Comma 3 2 2 2 11" xfId="2177"/>
    <cellStyle name="Comma 3 2 2 2 2" xfId="2178"/>
    <cellStyle name="Comma 3 2 2 2 2 2" xfId="2179"/>
    <cellStyle name="Comma 3 2 2 2 2 2 2" xfId="2180"/>
    <cellStyle name="Comma 3 2 2 2 2 3" xfId="2181"/>
    <cellStyle name="Comma 3 2 2 2 2 3 2" xfId="2182"/>
    <cellStyle name="Comma 3 2 2 2 2 4" xfId="2183"/>
    <cellStyle name="Comma 3 2 2 2 2 4 2" xfId="2184"/>
    <cellStyle name="Comma 3 2 2 2 2 5" xfId="2185"/>
    <cellStyle name="Comma 3 2 2 2 2 6" xfId="2186"/>
    <cellStyle name="Comma 3 2 2 2 3" xfId="2187"/>
    <cellStyle name="Comma 3 2 2 2 3 2" xfId="2188"/>
    <cellStyle name="Comma 3 2 2 2 3 2 2" xfId="2189"/>
    <cellStyle name="Comma 3 2 2 2 3 3" xfId="2190"/>
    <cellStyle name="Comma 3 2 2 2 3 3 2" xfId="2191"/>
    <cellStyle name="Comma 3 2 2 2 3 4" xfId="2192"/>
    <cellStyle name="Comma 3 2 2 2 3 4 2" xfId="2193"/>
    <cellStyle name="Comma 3 2 2 2 3 5" xfId="2194"/>
    <cellStyle name="Comma 3 2 2 2 3 6" xfId="2195"/>
    <cellStyle name="Comma 3 2 2 2 4" xfId="2196"/>
    <cellStyle name="Comma 3 2 2 2 4 2" xfId="2197"/>
    <cellStyle name="Comma 3 2 2 2 4 2 2" xfId="2198"/>
    <cellStyle name="Comma 3 2 2 2 4 3" xfId="2199"/>
    <cellStyle name="Comma 3 2 2 2 4 3 2" xfId="2200"/>
    <cellStyle name="Comma 3 2 2 2 4 4" xfId="2201"/>
    <cellStyle name="Comma 3 2 2 2 4 4 2" xfId="2202"/>
    <cellStyle name="Comma 3 2 2 2 4 5" xfId="2203"/>
    <cellStyle name="Comma 3 2 2 2 4 6" xfId="2204"/>
    <cellStyle name="Comma 3 2 2 2 5" xfId="2205"/>
    <cellStyle name="Comma 3 2 2 2 5 2" xfId="2206"/>
    <cellStyle name="Comma 3 2 2 2 5 2 2" xfId="2207"/>
    <cellStyle name="Comma 3 2 2 2 5 3" xfId="2208"/>
    <cellStyle name="Comma 3 2 2 2 5 3 2" xfId="2209"/>
    <cellStyle name="Comma 3 2 2 2 5 4" xfId="2210"/>
    <cellStyle name="Comma 3 2 2 2 5 4 2" xfId="2211"/>
    <cellStyle name="Comma 3 2 2 2 5 5" xfId="2212"/>
    <cellStyle name="Comma 3 2 2 2 5 6" xfId="2213"/>
    <cellStyle name="Comma 3 2 2 2 6" xfId="2214"/>
    <cellStyle name="Comma 3 2 2 2 6 2" xfId="2215"/>
    <cellStyle name="Comma 3 2 2 2 6 2 2" xfId="2216"/>
    <cellStyle name="Comma 3 2 2 2 6 3" xfId="2217"/>
    <cellStyle name="Comma 3 2 2 2 6 3 2" xfId="2218"/>
    <cellStyle name="Comma 3 2 2 2 6 4" xfId="2219"/>
    <cellStyle name="Comma 3 2 2 2 6 5" xfId="2220"/>
    <cellStyle name="Comma 3 2 2 2 7" xfId="2221"/>
    <cellStyle name="Comma 3 2 2 2 7 2" xfId="2222"/>
    <cellStyle name="Comma 3 2 2 2 8" xfId="2223"/>
    <cellStyle name="Comma 3 2 2 2 8 2" xfId="2224"/>
    <cellStyle name="Comma 3 2 2 2 9" xfId="2225"/>
    <cellStyle name="Comma 3 2 2 2 9 2" xfId="2226"/>
    <cellStyle name="Comma 3 2 2 3" xfId="2227"/>
    <cellStyle name="Comma 3 2 2 3 10" xfId="2228"/>
    <cellStyle name="Comma 3 2 2 3 2" xfId="2229"/>
    <cellStyle name="Comma 3 2 2 3 2 2" xfId="2230"/>
    <cellStyle name="Comma 3 2 2 3 2 2 2" xfId="2231"/>
    <cellStyle name="Comma 3 2 2 3 2 3" xfId="2232"/>
    <cellStyle name="Comma 3 2 2 3 2 3 2" xfId="2233"/>
    <cellStyle name="Comma 3 2 2 3 2 4" xfId="2234"/>
    <cellStyle name="Comma 3 2 2 3 2 4 2" xfId="2235"/>
    <cellStyle name="Comma 3 2 2 3 2 5" xfId="2236"/>
    <cellStyle name="Comma 3 2 2 3 2 6" xfId="2237"/>
    <cellStyle name="Comma 3 2 2 3 3" xfId="2238"/>
    <cellStyle name="Comma 3 2 2 3 3 2" xfId="2239"/>
    <cellStyle name="Comma 3 2 2 3 3 2 2" xfId="2240"/>
    <cellStyle name="Comma 3 2 2 3 3 3" xfId="2241"/>
    <cellStyle name="Comma 3 2 2 3 3 3 2" xfId="2242"/>
    <cellStyle name="Comma 3 2 2 3 3 4" xfId="2243"/>
    <cellStyle name="Comma 3 2 2 3 3 4 2" xfId="2244"/>
    <cellStyle name="Comma 3 2 2 3 3 5" xfId="2245"/>
    <cellStyle name="Comma 3 2 2 3 3 6" xfId="2246"/>
    <cellStyle name="Comma 3 2 2 3 4" xfId="2247"/>
    <cellStyle name="Comma 3 2 2 3 4 2" xfId="2248"/>
    <cellStyle name="Comma 3 2 2 3 4 2 2" xfId="2249"/>
    <cellStyle name="Comma 3 2 2 3 4 3" xfId="2250"/>
    <cellStyle name="Comma 3 2 2 3 4 3 2" xfId="2251"/>
    <cellStyle name="Comma 3 2 2 3 4 4" xfId="2252"/>
    <cellStyle name="Comma 3 2 2 3 4 4 2" xfId="2253"/>
    <cellStyle name="Comma 3 2 2 3 4 5" xfId="2254"/>
    <cellStyle name="Comma 3 2 2 3 4 6" xfId="2255"/>
    <cellStyle name="Comma 3 2 2 3 5" xfId="2256"/>
    <cellStyle name="Comma 3 2 2 3 5 2" xfId="2257"/>
    <cellStyle name="Comma 3 2 2 3 5 2 2" xfId="2258"/>
    <cellStyle name="Comma 3 2 2 3 5 3" xfId="2259"/>
    <cellStyle name="Comma 3 2 2 3 5 3 2" xfId="2260"/>
    <cellStyle name="Comma 3 2 2 3 5 4" xfId="2261"/>
    <cellStyle name="Comma 3 2 2 3 5 5" xfId="2262"/>
    <cellStyle name="Comma 3 2 2 3 6" xfId="2263"/>
    <cellStyle name="Comma 3 2 2 3 6 2" xfId="2264"/>
    <cellStyle name="Comma 3 2 2 3 7" xfId="2265"/>
    <cellStyle name="Comma 3 2 2 3 7 2" xfId="2266"/>
    <cellStyle name="Comma 3 2 2 3 8" xfId="2267"/>
    <cellStyle name="Comma 3 2 2 3 8 2" xfId="2268"/>
    <cellStyle name="Comma 3 2 2 3 9" xfId="2269"/>
    <cellStyle name="Comma 3 2 2 4" xfId="2270"/>
    <cellStyle name="Comma 3 2 2 4 10" xfId="2271"/>
    <cellStyle name="Comma 3 2 2 4 2" xfId="2272"/>
    <cellStyle name="Comma 3 2 2 4 2 2" xfId="2273"/>
    <cellStyle name="Comma 3 2 2 4 2 2 2" xfId="2274"/>
    <cellStyle name="Comma 3 2 2 4 2 3" xfId="2275"/>
    <cellStyle name="Comma 3 2 2 4 2 3 2" xfId="2276"/>
    <cellStyle name="Comma 3 2 2 4 2 4" xfId="2277"/>
    <cellStyle name="Comma 3 2 2 4 2 4 2" xfId="2278"/>
    <cellStyle name="Comma 3 2 2 4 2 5" xfId="2279"/>
    <cellStyle name="Comma 3 2 2 4 2 6" xfId="2280"/>
    <cellStyle name="Comma 3 2 2 4 3" xfId="2281"/>
    <cellStyle name="Comma 3 2 2 4 3 2" xfId="2282"/>
    <cellStyle name="Comma 3 2 2 4 3 2 2" xfId="2283"/>
    <cellStyle name="Comma 3 2 2 4 3 3" xfId="2284"/>
    <cellStyle name="Comma 3 2 2 4 3 3 2" xfId="2285"/>
    <cellStyle name="Comma 3 2 2 4 3 4" xfId="2286"/>
    <cellStyle name="Comma 3 2 2 4 3 4 2" xfId="2287"/>
    <cellStyle name="Comma 3 2 2 4 3 5" xfId="2288"/>
    <cellStyle name="Comma 3 2 2 4 3 6" xfId="2289"/>
    <cellStyle name="Comma 3 2 2 4 4" xfId="2290"/>
    <cellStyle name="Comma 3 2 2 4 4 2" xfId="2291"/>
    <cellStyle name="Comma 3 2 2 4 4 2 2" xfId="2292"/>
    <cellStyle name="Comma 3 2 2 4 4 3" xfId="2293"/>
    <cellStyle name="Comma 3 2 2 4 4 3 2" xfId="2294"/>
    <cellStyle name="Comma 3 2 2 4 4 4" xfId="2295"/>
    <cellStyle name="Comma 3 2 2 4 4 4 2" xfId="2296"/>
    <cellStyle name="Comma 3 2 2 4 4 5" xfId="2297"/>
    <cellStyle name="Comma 3 2 2 4 4 6" xfId="2298"/>
    <cellStyle name="Comma 3 2 2 4 5" xfId="2299"/>
    <cellStyle name="Comma 3 2 2 4 5 2" xfId="2300"/>
    <cellStyle name="Comma 3 2 2 4 5 2 2" xfId="2301"/>
    <cellStyle name="Comma 3 2 2 4 5 3" xfId="2302"/>
    <cellStyle name="Comma 3 2 2 4 5 3 2" xfId="2303"/>
    <cellStyle name="Comma 3 2 2 4 5 4" xfId="2304"/>
    <cellStyle name="Comma 3 2 2 4 5 5" xfId="2305"/>
    <cellStyle name="Comma 3 2 2 4 6" xfId="2306"/>
    <cellStyle name="Comma 3 2 2 4 6 2" xfId="2307"/>
    <cellStyle name="Comma 3 2 2 4 7" xfId="2308"/>
    <cellStyle name="Comma 3 2 2 4 7 2" xfId="2309"/>
    <cellStyle name="Comma 3 2 2 4 8" xfId="2310"/>
    <cellStyle name="Comma 3 2 2 4 8 2" xfId="2311"/>
    <cellStyle name="Comma 3 2 2 4 9" xfId="2312"/>
    <cellStyle name="Comma 3 2 2 5" xfId="2313"/>
    <cellStyle name="Comma 3 2 2 5 2" xfId="2314"/>
    <cellStyle name="Comma 3 2 2 5 2 2" xfId="2315"/>
    <cellStyle name="Comma 3 2 2 5 3" xfId="2316"/>
    <cellStyle name="Comma 3 2 2 5 3 2" xfId="2317"/>
    <cellStyle name="Comma 3 2 2 5 4" xfId="2318"/>
    <cellStyle name="Comma 3 2 2 5 4 2" xfId="2319"/>
    <cellStyle name="Comma 3 2 2 5 5" xfId="2320"/>
    <cellStyle name="Comma 3 2 2 5 6" xfId="2321"/>
    <cellStyle name="Comma 3 2 2 6" xfId="2322"/>
    <cellStyle name="Comma 3 2 2 6 2" xfId="2323"/>
    <cellStyle name="Comma 3 2 2 6 2 2" xfId="2324"/>
    <cellStyle name="Comma 3 2 2 6 3" xfId="2325"/>
    <cellStyle name="Comma 3 2 2 6 3 2" xfId="2326"/>
    <cellStyle name="Comma 3 2 2 6 4" xfId="2327"/>
    <cellStyle name="Comma 3 2 2 6 4 2" xfId="2328"/>
    <cellStyle name="Comma 3 2 2 6 5" xfId="2329"/>
    <cellStyle name="Comma 3 2 2 6 6" xfId="2330"/>
    <cellStyle name="Comma 3 2 2 7" xfId="2331"/>
    <cellStyle name="Comma 3 2 2 7 2" xfId="2332"/>
    <cellStyle name="Comma 3 2 2 7 2 2" xfId="2333"/>
    <cellStyle name="Comma 3 2 2 7 3" xfId="2334"/>
    <cellStyle name="Comma 3 2 2 7 3 2" xfId="2335"/>
    <cellStyle name="Comma 3 2 2 7 4" xfId="2336"/>
    <cellStyle name="Comma 3 2 2 7 4 2" xfId="2337"/>
    <cellStyle name="Comma 3 2 2 7 5" xfId="2338"/>
    <cellStyle name="Comma 3 2 2 7 6" xfId="2339"/>
    <cellStyle name="Comma 3 2 2 8" xfId="2340"/>
    <cellStyle name="Comma 3 2 2 8 2" xfId="2341"/>
    <cellStyle name="Comma 3 2 2 8 2 2" xfId="2342"/>
    <cellStyle name="Comma 3 2 2 8 3" xfId="2343"/>
    <cellStyle name="Comma 3 2 2 8 3 2" xfId="2344"/>
    <cellStyle name="Comma 3 2 2 8 4" xfId="2345"/>
    <cellStyle name="Comma 3 2 2 8 5" xfId="2346"/>
    <cellStyle name="Comma 3 2 2 9" xfId="2347"/>
    <cellStyle name="Comma 3 2 2 9 2" xfId="2348"/>
    <cellStyle name="Comma 3 2 3" xfId="2349"/>
    <cellStyle name="Comma 3 2 3 10" xfId="2350"/>
    <cellStyle name="Comma 3 2 3 10 2" xfId="2351"/>
    <cellStyle name="Comma 3 2 3 11" xfId="2352"/>
    <cellStyle name="Comma 3 2 3 11 2" xfId="2353"/>
    <cellStyle name="Comma 3 2 3 12" xfId="2354"/>
    <cellStyle name="Comma 3 2 3 13" xfId="2355"/>
    <cellStyle name="Comma 3 2 3 2" xfId="2356"/>
    <cellStyle name="Comma 3 2 3 2 10" xfId="2357"/>
    <cellStyle name="Comma 3 2 3 2 11" xfId="2358"/>
    <cellStyle name="Comma 3 2 3 2 2" xfId="2359"/>
    <cellStyle name="Comma 3 2 3 2 2 2" xfId="2360"/>
    <cellStyle name="Comma 3 2 3 2 2 2 2" xfId="2361"/>
    <cellStyle name="Comma 3 2 3 2 2 3" xfId="2362"/>
    <cellStyle name="Comma 3 2 3 2 2 3 2" xfId="2363"/>
    <cellStyle name="Comma 3 2 3 2 2 4" xfId="2364"/>
    <cellStyle name="Comma 3 2 3 2 2 4 2" xfId="2365"/>
    <cellStyle name="Comma 3 2 3 2 2 5" xfId="2366"/>
    <cellStyle name="Comma 3 2 3 2 2 6" xfId="2367"/>
    <cellStyle name="Comma 3 2 3 2 3" xfId="2368"/>
    <cellStyle name="Comma 3 2 3 2 3 2" xfId="2369"/>
    <cellStyle name="Comma 3 2 3 2 3 2 2" xfId="2370"/>
    <cellStyle name="Comma 3 2 3 2 3 3" xfId="2371"/>
    <cellStyle name="Comma 3 2 3 2 3 3 2" xfId="2372"/>
    <cellStyle name="Comma 3 2 3 2 3 4" xfId="2373"/>
    <cellStyle name="Comma 3 2 3 2 3 4 2" xfId="2374"/>
    <cellStyle name="Comma 3 2 3 2 3 5" xfId="2375"/>
    <cellStyle name="Comma 3 2 3 2 3 6" xfId="2376"/>
    <cellStyle name="Comma 3 2 3 2 4" xfId="2377"/>
    <cellStyle name="Comma 3 2 3 2 4 2" xfId="2378"/>
    <cellStyle name="Comma 3 2 3 2 4 2 2" xfId="2379"/>
    <cellStyle name="Comma 3 2 3 2 4 3" xfId="2380"/>
    <cellStyle name="Comma 3 2 3 2 4 3 2" xfId="2381"/>
    <cellStyle name="Comma 3 2 3 2 4 4" xfId="2382"/>
    <cellStyle name="Comma 3 2 3 2 4 4 2" xfId="2383"/>
    <cellStyle name="Comma 3 2 3 2 4 5" xfId="2384"/>
    <cellStyle name="Comma 3 2 3 2 4 6" xfId="2385"/>
    <cellStyle name="Comma 3 2 3 2 5" xfId="2386"/>
    <cellStyle name="Comma 3 2 3 2 5 2" xfId="2387"/>
    <cellStyle name="Comma 3 2 3 2 5 2 2" xfId="2388"/>
    <cellStyle name="Comma 3 2 3 2 5 3" xfId="2389"/>
    <cellStyle name="Comma 3 2 3 2 5 3 2" xfId="2390"/>
    <cellStyle name="Comma 3 2 3 2 5 4" xfId="2391"/>
    <cellStyle name="Comma 3 2 3 2 5 4 2" xfId="2392"/>
    <cellStyle name="Comma 3 2 3 2 5 5" xfId="2393"/>
    <cellStyle name="Comma 3 2 3 2 5 6" xfId="2394"/>
    <cellStyle name="Comma 3 2 3 2 6" xfId="2395"/>
    <cellStyle name="Comma 3 2 3 2 6 2" xfId="2396"/>
    <cellStyle name="Comma 3 2 3 2 6 2 2" xfId="2397"/>
    <cellStyle name="Comma 3 2 3 2 6 3" xfId="2398"/>
    <cellStyle name="Comma 3 2 3 2 6 3 2" xfId="2399"/>
    <cellStyle name="Comma 3 2 3 2 6 4" xfId="2400"/>
    <cellStyle name="Comma 3 2 3 2 6 5" xfId="2401"/>
    <cellStyle name="Comma 3 2 3 2 7" xfId="2402"/>
    <cellStyle name="Comma 3 2 3 2 7 2" xfId="2403"/>
    <cellStyle name="Comma 3 2 3 2 8" xfId="2404"/>
    <cellStyle name="Comma 3 2 3 2 8 2" xfId="2405"/>
    <cellStyle name="Comma 3 2 3 2 9" xfId="2406"/>
    <cellStyle name="Comma 3 2 3 2 9 2" xfId="2407"/>
    <cellStyle name="Comma 3 2 3 3" xfId="2408"/>
    <cellStyle name="Comma 3 2 3 3 10" xfId="2409"/>
    <cellStyle name="Comma 3 2 3 3 2" xfId="2410"/>
    <cellStyle name="Comma 3 2 3 3 2 2" xfId="2411"/>
    <cellStyle name="Comma 3 2 3 3 2 2 2" xfId="2412"/>
    <cellStyle name="Comma 3 2 3 3 2 3" xfId="2413"/>
    <cellStyle name="Comma 3 2 3 3 2 3 2" xfId="2414"/>
    <cellStyle name="Comma 3 2 3 3 2 4" xfId="2415"/>
    <cellStyle name="Comma 3 2 3 3 2 4 2" xfId="2416"/>
    <cellStyle name="Comma 3 2 3 3 2 5" xfId="2417"/>
    <cellStyle name="Comma 3 2 3 3 2 6" xfId="2418"/>
    <cellStyle name="Comma 3 2 3 3 3" xfId="2419"/>
    <cellStyle name="Comma 3 2 3 3 3 2" xfId="2420"/>
    <cellStyle name="Comma 3 2 3 3 3 2 2" xfId="2421"/>
    <cellStyle name="Comma 3 2 3 3 3 3" xfId="2422"/>
    <cellStyle name="Comma 3 2 3 3 3 3 2" xfId="2423"/>
    <cellStyle name="Comma 3 2 3 3 3 4" xfId="2424"/>
    <cellStyle name="Comma 3 2 3 3 3 4 2" xfId="2425"/>
    <cellStyle name="Comma 3 2 3 3 3 5" xfId="2426"/>
    <cellStyle name="Comma 3 2 3 3 3 6" xfId="2427"/>
    <cellStyle name="Comma 3 2 3 3 4" xfId="2428"/>
    <cellStyle name="Comma 3 2 3 3 4 2" xfId="2429"/>
    <cellStyle name="Comma 3 2 3 3 4 2 2" xfId="2430"/>
    <cellStyle name="Comma 3 2 3 3 4 3" xfId="2431"/>
    <cellStyle name="Comma 3 2 3 3 4 3 2" xfId="2432"/>
    <cellStyle name="Comma 3 2 3 3 4 4" xfId="2433"/>
    <cellStyle name="Comma 3 2 3 3 4 4 2" xfId="2434"/>
    <cellStyle name="Comma 3 2 3 3 4 5" xfId="2435"/>
    <cellStyle name="Comma 3 2 3 3 4 6" xfId="2436"/>
    <cellStyle name="Comma 3 2 3 3 5" xfId="2437"/>
    <cellStyle name="Comma 3 2 3 3 5 2" xfId="2438"/>
    <cellStyle name="Comma 3 2 3 3 5 2 2" xfId="2439"/>
    <cellStyle name="Comma 3 2 3 3 5 3" xfId="2440"/>
    <cellStyle name="Comma 3 2 3 3 5 3 2" xfId="2441"/>
    <cellStyle name="Comma 3 2 3 3 5 4" xfId="2442"/>
    <cellStyle name="Comma 3 2 3 3 5 5" xfId="2443"/>
    <cellStyle name="Comma 3 2 3 3 6" xfId="2444"/>
    <cellStyle name="Comma 3 2 3 3 6 2" xfId="2445"/>
    <cellStyle name="Comma 3 2 3 3 7" xfId="2446"/>
    <cellStyle name="Comma 3 2 3 3 7 2" xfId="2447"/>
    <cellStyle name="Comma 3 2 3 3 8" xfId="2448"/>
    <cellStyle name="Comma 3 2 3 3 8 2" xfId="2449"/>
    <cellStyle name="Comma 3 2 3 3 9" xfId="2450"/>
    <cellStyle name="Comma 3 2 3 4" xfId="2451"/>
    <cellStyle name="Comma 3 2 3 4 10" xfId="2452"/>
    <cellStyle name="Comma 3 2 3 4 2" xfId="2453"/>
    <cellStyle name="Comma 3 2 3 4 2 2" xfId="2454"/>
    <cellStyle name="Comma 3 2 3 4 2 2 2" xfId="2455"/>
    <cellStyle name="Comma 3 2 3 4 2 3" xfId="2456"/>
    <cellStyle name="Comma 3 2 3 4 2 3 2" xfId="2457"/>
    <cellStyle name="Comma 3 2 3 4 2 4" xfId="2458"/>
    <cellStyle name="Comma 3 2 3 4 2 4 2" xfId="2459"/>
    <cellStyle name="Comma 3 2 3 4 2 5" xfId="2460"/>
    <cellStyle name="Comma 3 2 3 4 2 6" xfId="2461"/>
    <cellStyle name="Comma 3 2 3 4 3" xfId="2462"/>
    <cellStyle name="Comma 3 2 3 4 3 2" xfId="2463"/>
    <cellStyle name="Comma 3 2 3 4 3 2 2" xfId="2464"/>
    <cellStyle name="Comma 3 2 3 4 3 3" xfId="2465"/>
    <cellStyle name="Comma 3 2 3 4 3 3 2" xfId="2466"/>
    <cellStyle name="Comma 3 2 3 4 3 4" xfId="2467"/>
    <cellStyle name="Comma 3 2 3 4 3 4 2" xfId="2468"/>
    <cellStyle name="Comma 3 2 3 4 3 5" xfId="2469"/>
    <cellStyle name="Comma 3 2 3 4 3 6" xfId="2470"/>
    <cellStyle name="Comma 3 2 3 4 4" xfId="2471"/>
    <cellStyle name="Comma 3 2 3 4 4 2" xfId="2472"/>
    <cellStyle name="Comma 3 2 3 4 4 2 2" xfId="2473"/>
    <cellStyle name="Comma 3 2 3 4 4 3" xfId="2474"/>
    <cellStyle name="Comma 3 2 3 4 4 3 2" xfId="2475"/>
    <cellStyle name="Comma 3 2 3 4 4 4" xfId="2476"/>
    <cellStyle name="Comma 3 2 3 4 4 4 2" xfId="2477"/>
    <cellStyle name="Comma 3 2 3 4 4 5" xfId="2478"/>
    <cellStyle name="Comma 3 2 3 4 4 6" xfId="2479"/>
    <cellStyle name="Comma 3 2 3 4 5" xfId="2480"/>
    <cellStyle name="Comma 3 2 3 4 5 2" xfId="2481"/>
    <cellStyle name="Comma 3 2 3 4 5 2 2" xfId="2482"/>
    <cellStyle name="Comma 3 2 3 4 5 3" xfId="2483"/>
    <cellStyle name="Comma 3 2 3 4 5 3 2" xfId="2484"/>
    <cellStyle name="Comma 3 2 3 4 5 4" xfId="2485"/>
    <cellStyle name="Comma 3 2 3 4 5 5" xfId="2486"/>
    <cellStyle name="Comma 3 2 3 4 6" xfId="2487"/>
    <cellStyle name="Comma 3 2 3 4 6 2" xfId="2488"/>
    <cellStyle name="Comma 3 2 3 4 7" xfId="2489"/>
    <cellStyle name="Comma 3 2 3 4 7 2" xfId="2490"/>
    <cellStyle name="Comma 3 2 3 4 8" xfId="2491"/>
    <cellStyle name="Comma 3 2 3 4 8 2" xfId="2492"/>
    <cellStyle name="Comma 3 2 3 4 9" xfId="2493"/>
    <cellStyle name="Comma 3 2 3 5" xfId="2494"/>
    <cellStyle name="Comma 3 2 3 5 2" xfId="2495"/>
    <cellStyle name="Comma 3 2 3 5 2 2" xfId="2496"/>
    <cellStyle name="Comma 3 2 3 5 3" xfId="2497"/>
    <cellStyle name="Comma 3 2 3 5 3 2" xfId="2498"/>
    <cellStyle name="Comma 3 2 3 5 4" xfId="2499"/>
    <cellStyle name="Comma 3 2 3 5 4 2" xfId="2500"/>
    <cellStyle name="Comma 3 2 3 5 5" xfId="2501"/>
    <cellStyle name="Comma 3 2 3 5 6" xfId="2502"/>
    <cellStyle name="Comma 3 2 3 6" xfId="2503"/>
    <cellStyle name="Comma 3 2 3 6 2" xfId="2504"/>
    <cellStyle name="Comma 3 2 3 6 2 2" xfId="2505"/>
    <cellStyle name="Comma 3 2 3 6 3" xfId="2506"/>
    <cellStyle name="Comma 3 2 3 6 3 2" xfId="2507"/>
    <cellStyle name="Comma 3 2 3 6 4" xfId="2508"/>
    <cellStyle name="Comma 3 2 3 6 4 2" xfId="2509"/>
    <cellStyle name="Comma 3 2 3 6 5" xfId="2510"/>
    <cellStyle name="Comma 3 2 3 6 6" xfId="2511"/>
    <cellStyle name="Comma 3 2 3 7" xfId="2512"/>
    <cellStyle name="Comma 3 2 3 7 2" xfId="2513"/>
    <cellStyle name="Comma 3 2 3 7 2 2" xfId="2514"/>
    <cellStyle name="Comma 3 2 3 7 3" xfId="2515"/>
    <cellStyle name="Comma 3 2 3 7 3 2" xfId="2516"/>
    <cellStyle name="Comma 3 2 3 7 4" xfId="2517"/>
    <cellStyle name="Comma 3 2 3 7 4 2" xfId="2518"/>
    <cellStyle name="Comma 3 2 3 7 5" xfId="2519"/>
    <cellStyle name="Comma 3 2 3 7 6" xfId="2520"/>
    <cellStyle name="Comma 3 2 3 8" xfId="2521"/>
    <cellStyle name="Comma 3 2 3 8 2" xfId="2522"/>
    <cellStyle name="Comma 3 2 3 8 2 2" xfId="2523"/>
    <cellStyle name="Comma 3 2 3 8 3" xfId="2524"/>
    <cellStyle name="Comma 3 2 3 8 3 2" xfId="2525"/>
    <cellStyle name="Comma 3 2 3 8 4" xfId="2526"/>
    <cellStyle name="Comma 3 2 3 8 5" xfId="2527"/>
    <cellStyle name="Comma 3 2 3 9" xfId="2528"/>
    <cellStyle name="Comma 3 2 3 9 2" xfId="2529"/>
    <cellStyle name="Comma 3 2 4" xfId="2530"/>
    <cellStyle name="Comma 3 2 4 10" xfId="2531"/>
    <cellStyle name="Comma 3 2 4 10 2" xfId="2532"/>
    <cellStyle name="Comma 3 2 4 11" xfId="2533"/>
    <cellStyle name="Comma 3 2 4 12" xfId="2534"/>
    <cellStyle name="Comma 3 2 4 2" xfId="2535"/>
    <cellStyle name="Comma 3 2 4 2 10" xfId="2536"/>
    <cellStyle name="Comma 3 2 4 2 2" xfId="2537"/>
    <cellStyle name="Comma 3 2 4 2 2 2" xfId="2538"/>
    <cellStyle name="Comma 3 2 4 2 2 2 2" xfId="2539"/>
    <cellStyle name="Comma 3 2 4 2 2 3" xfId="2540"/>
    <cellStyle name="Comma 3 2 4 2 2 3 2" xfId="2541"/>
    <cellStyle name="Comma 3 2 4 2 2 4" xfId="2542"/>
    <cellStyle name="Comma 3 2 4 2 2 4 2" xfId="2543"/>
    <cellStyle name="Comma 3 2 4 2 2 5" xfId="2544"/>
    <cellStyle name="Comma 3 2 4 2 2 6" xfId="2545"/>
    <cellStyle name="Comma 3 2 4 2 3" xfId="2546"/>
    <cellStyle name="Comma 3 2 4 2 3 2" xfId="2547"/>
    <cellStyle name="Comma 3 2 4 2 3 2 2" xfId="2548"/>
    <cellStyle name="Comma 3 2 4 2 3 3" xfId="2549"/>
    <cellStyle name="Comma 3 2 4 2 3 3 2" xfId="2550"/>
    <cellStyle name="Comma 3 2 4 2 3 4" xfId="2551"/>
    <cellStyle name="Comma 3 2 4 2 3 4 2" xfId="2552"/>
    <cellStyle name="Comma 3 2 4 2 3 5" xfId="2553"/>
    <cellStyle name="Comma 3 2 4 2 3 6" xfId="2554"/>
    <cellStyle name="Comma 3 2 4 2 4" xfId="2555"/>
    <cellStyle name="Comma 3 2 4 2 4 2" xfId="2556"/>
    <cellStyle name="Comma 3 2 4 2 4 2 2" xfId="2557"/>
    <cellStyle name="Comma 3 2 4 2 4 3" xfId="2558"/>
    <cellStyle name="Comma 3 2 4 2 4 3 2" xfId="2559"/>
    <cellStyle name="Comma 3 2 4 2 4 4" xfId="2560"/>
    <cellStyle name="Comma 3 2 4 2 4 4 2" xfId="2561"/>
    <cellStyle name="Comma 3 2 4 2 4 5" xfId="2562"/>
    <cellStyle name="Comma 3 2 4 2 4 6" xfId="2563"/>
    <cellStyle name="Comma 3 2 4 2 5" xfId="2564"/>
    <cellStyle name="Comma 3 2 4 2 5 2" xfId="2565"/>
    <cellStyle name="Comma 3 2 4 2 5 2 2" xfId="2566"/>
    <cellStyle name="Comma 3 2 4 2 5 3" xfId="2567"/>
    <cellStyle name="Comma 3 2 4 2 5 3 2" xfId="2568"/>
    <cellStyle name="Comma 3 2 4 2 5 4" xfId="2569"/>
    <cellStyle name="Comma 3 2 4 2 5 5" xfId="2570"/>
    <cellStyle name="Comma 3 2 4 2 6" xfId="2571"/>
    <cellStyle name="Comma 3 2 4 2 6 2" xfId="2572"/>
    <cellStyle name="Comma 3 2 4 2 7" xfId="2573"/>
    <cellStyle name="Comma 3 2 4 2 7 2" xfId="2574"/>
    <cellStyle name="Comma 3 2 4 2 8" xfId="2575"/>
    <cellStyle name="Comma 3 2 4 2 8 2" xfId="2576"/>
    <cellStyle name="Comma 3 2 4 2 9" xfId="2577"/>
    <cellStyle name="Comma 3 2 4 3" xfId="2578"/>
    <cellStyle name="Comma 3 2 4 3 10" xfId="2579"/>
    <cellStyle name="Comma 3 2 4 3 2" xfId="2580"/>
    <cellStyle name="Comma 3 2 4 3 2 2" xfId="2581"/>
    <cellStyle name="Comma 3 2 4 3 2 2 2" xfId="2582"/>
    <cellStyle name="Comma 3 2 4 3 2 3" xfId="2583"/>
    <cellStyle name="Comma 3 2 4 3 2 3 2" xfId="2584"/>
    <cellStyle name="Comma 3 2 4 3 2 4" xfId="2585"/>
    <cellStyle name="Comma 3 2 4 3 2 4 2" xfId="2586"/>
    <cellStyle name="Comma 3 2 4 3 2 5" xfId="2587"/>
    <cellStyle name="Comma 3 2 4 3 2 6" xfId="2588"/>
    <cellStyle name="Comma 3 2 4 3 3" xfId="2589"/>
    <cellStyle name="Comma 3 2 4 3 3 2" xfId="2590"/>
    <cellStyle name="Comma 3 2 4 3 3 2 2" xfId="2591"/>
    <cellStyle name="Comma 3 2 4 3 3 3" xfId="2592"/>
    <cellStyle name="Comma 3 2 4 3 3 3 2" xfId="2593"/>
    <cellStyle name="Comma 3 2 4 3 3 4" xfId="2594"/>
    <cellStyle name="Comma 3 2 4 3 3 4 2" xfId="2595"/>
    <cellStyle name="Comma 3 2 4 3 3 5" xfId="2596"/>
    <cellStyle name="Comma 3 2 4 3 3 6" xfId="2597"/>
    <cellStyle name="Comma 3 2 4 3 4" xfId="2598"/>
    <cellStyle name="Comma 3 2 4 3 4 2" xfId="2599"/>
    <cellStyle name="Comma 3 2 4 3 4 2 2" xfId="2600"/>
    <cellStyle name="Comma 3 2 4 3 4 3" xfId="2601"/>
    <cellStyle name="Comma 3 2 4 3 4 3 2" xfId="2602"/>
    <cellStyle name="Comma 3 2 4 3 4 4" xfId="2603"/>
    <cellStyle name="Comma 3 2 4 3 4 4 2" xfId="2604"/>
    <cellStyle name="Comma 3 2 4 3 4 5" xfId="2605"/>
    <cellStyle name="Comma 3 2 4 3 4 6" xfId="2606"/>
    <cellStyle name="Comma 3 2 4 3 5" xfId="2607"/>
    <cellStyle name="Comma 3 2 4 3 5 2" xfId="2608"/>
    <cellStyle name="Comma 3 2 4 3 5 2 2" xfId="2609"/>
    <cellStyle name="Comma 3 2 4 3 5 3" xfId="2610"/>
    <cellStyle name="Comma 3 2 4 3 5 3 2" xfId="2611"/>
    <cellStyle name="Comma 3 2 4 3 5 4" xfId="2612"/>
    <cellStyle name="Comma 3 2 4 3 5 5" xfId="2613"/>
    <cellStyle name="Comma 3 2 4 3 6" xfId="2614"/>
    <cellStyle name="Comma 3 2 4 3 6 2" xfId="2615"/>
    <cellStyle name="Comma 3 2 4 3 7" xfId="2616"/>
    <cellStyle name="Comma 3 2 4 3 7 2" xfId="2617"/>
    <cellStyle name="Comma 3 2 4 3 8" xfId="2618"/>
    <cellStyle name="Comma 3 2 4 3 8 2" xfId="2619"/>
    <cellStyle name="Comma 3 2 4 3 9" xfId="2620"/>
    <cellStyle name="Comma 3 2 4 4" xfId="2621"/>
    <cellStyle name="Comma 3 2 4 4 2" xfId="2622"/>
    <cellStyle name="Comma 3 2 4 4 2 2" xfId="2623"/>
    <cellStyle name="Comma 3 2 4 4 3" xfId="2624"/>
    <cellStyle name="Comma 3 2 4 4 3 2" xfId="2625"/>
    <cellStyle name="Comma 3 2 4 4 4" xfId="2626"/>
    <cellStyle name="Comma 3 2 4 4 4 2" xfId="2627"/>
    <cellStyle name="Comma 3 2 4 4 5" xfId="2628"/>
    <cellStyle name="Comma 3 2 4 4 6" xfId="2629"/>
    <cellStyle name="Comma 3 2 4 5" xfId="2630"/>
    <cellStyle name="Comma 3 2 4 5 2" xfId="2631"/>
    <cellStyle name="Comma 3 2 4 5 2 2" xfId="2632"/>
    <cellStyle name="Comma 3 2 4 5 3" xfId="2633"/>
    <cellStyle name="Comma 3 2 4 5 3 2" xfId="2634"/>
    <cellStyle name="Comma 3 2 4 5 4" xfId="2635"/>
    <cellStyle name="Comma 3 2 4 5 4 2" xfId="2636"/>
    <cellStyle name="Comma 3 2 4 5 5" xfId="2637"/>
    <cellStyle name="Comma 3 2 4 5 6" xfId="2638"/>
    <cellStyle name="Comma 3 2 4 6" xfId="2639"/>
    <cellStyle name="Comma 3 2 4 6 2" xfId="2640"/>
    <cellStyle name="Comma 3 2 4 6 2 2" xfId="2641"/>
    <cellStyle name="Comma 3 2 4 6 3" xfId="2642"/>
    <cellStyle name="Comma 3 2 4 6 3 2" xfId="2643"/>
    <cellStyle name="Comma 3 2 4 6 4" xfId="2644"/>
    <cellStyle name="Comma 3 2 4 6 4 2" xfId="2645"/>
    <cellStyle name="Comma 3 2 4 6 5" xfId="2646"/>
    <cellStyle name="Comma 3 2 4 6 6" xfId="2647"/>
    <cellStyle name="Comma 3 2 4 7" xfId="2648"/>
    <cellStyle name="Comma 3 2 4 7 2" xfId="2649"/>
    <cellStyle name="Comma 3 2 4 7 2 2" xfId="2650"/>
    <cellStyle name="Comma 3 2 4 7 3" xfId="2651"/>
    <cellStyle name="Comma 3 2 4 7 3 2" xfId="2652"/>
    <cellStyle name="Comma 3 2 4 7 4" xfId="2653"/>
    <cellStyle name="Comma 3 2 4 7 5" xfId="2654"/>
    <cellStyle name="Comma 3 2 4 8" xfId="2655"/>
    <cellStyle name="Comma 3 2 4 8 2" xfId="2656"/>
    <cellStyle name="Comma 3 2 4 9" xfId="2657"/>
    <cellStyle name="Comma 3 2 4 9 2" xfId="2658"/>
    <cellStyle name="Comma 3 2 5" xfId="2659"/>
    <cellStyle name="Comma 3 2 5 10" xfId="2660"/>
    <cellStyle name="Comma 3 2 5 11" xfId="2661"/>
    <cellStyle name="Comma 3 2 5 2" xfId="2662"/>
    <cellStyle name="Comma 3 2 5 2 2" xfId="2663"/>
    <cellStyle name="Comma 3 2 5 2 2 2" xfId="2664"/>
    <cellStyle name="Comma 3 2 5 2 3" xfId="2665"/>
    <cellStyle name="Comma 3 2 5 2 3 2" xfId="2666"/>
    <cellStyle name="Comma 3 2 5 2 4" xfId="2667"/>
    <cellStyle name="Comma 3 2 5 2 4 2" xfId="2668"/>
    <cellStyle name="Comma 3 2 5 2 5" xfId="2669"/>
    <cellStyle name="Comma 3 2 5 2 6" xfId="2670"/>
    <cellStyle name="Comma 3 2 5 3" xfId="2671"/>
    <cellStyle name="Comma 3 2 5 3 2" xfId="2672"/>
    <cellStyle name="Comma 3 2 5 3 2 2" xfId="2673"/>
    <cellStyle name="Comma 3 2 5 3 3" xfId="2674"/>
    <cellStyle name="Comma 3 2 5 3 3 2" xfId="2675"/>
    <cellStyle name="Comma 3 2 5 3 4" xfId="2676"/>
    <cellStyle name="Comma 3 2 5 3 4 2" xfId="2677"/>
    <cellStyle name="Comma 3 2 5 3 5" xfId="2678"/>
    <cellStyle name="Comma 3 2 5 3 6" xfId="2679"/>
    <cellStyle name="Comma 3 2 5 4" xfId="2680"/>
    <cellStyle name="Comma 3 2 5 4 2" xfId="2681"/>
    <cellStyle name="Comma 3 2 5 4 2 2" xfId="2682"/>
    <cellStyle name="Comma 3 2 5 4 3" xfId="2683"/>
    <cellStyle name="Comma 3 2 5 4 3 2" xfId="2684"/>
    <cellStyle name="Comma 3 2 5 4 4" xfId="2685"/>
    <cellStyle name="Comma 3 2 5 4 4 2" xfId="2686"/>
    <cellStyle name="Comma 3 2 5 4 5" xfId="2687"/>
    <cellStyle name="Comma 3 2 5 4 6" xfId="2688"/>
    <cellStyle name="Comma 3 2 5 5" xfId="2689"/>
    <cellStyle name="Comma 3 2 5 5 2" xfId="2690"/>
    <cellStyle name="Comma 3 2 5 5 2 2" xfId="2691"/>
    <cellStyle name="Comma 3 2 5 5 3" xfId="2692"/>
    <cellStyle name="Comma 3 2 5 5 3 2" xfId="2693"/>
    <cellStyle name="Comma 3 2 5 5 4" xfId="2694"/>
    <cellStyle name="Comma 3 2 5 5 4 2" xfId="2695"/>
    <cellStyle name="Comma 3 2 5 5 5" xfId="2696"/>
    <cellStyle name="Comma 3 2 5 5 6" xfId="2697"/>
    <cellStyle name="Comma 3 2 5 6" xfId="2698"/>
    <cellStyle name="Comma 3 2 5 6 2" xfId="2699"/>
    <cellStyle name="Comma 3 2 5 6 2 2" xfId="2700"/>
    <cellStyle name="Comma 3 2 5 6 3" xfId="2701"/>
    <cellStyle name="Comma 3 2 5 6 3 2" xfId="2702"/>
    <cellStyle name="Comma 3 2 5 6 4" xfId="2703"/>
    <cellStyle name="Comma 3 2 5 6 5" xfId="2704"/>
    <cellStyle name="Comma 3 2 5 7" xfId="2705"/>
    <cellStyle name="Comma 3 2 5 7 2" xfId="2706"/>
    <cellStyle name="Comma 3 2 5 8" xfId="2707"/>
    <cellStyle name="Comma 3 2 5 8 2" xfId="2708"/>
    <cellStyle name="Comma 3 2 5 9" xfId="2709"/>
    <cellStyle name="Comma 3 2 5 9 2" xfId="2710"/>
    <cellStyle name="Comma 3 2 6" xfId="2711"/>
    <cellStyle name="Comma 3 2 6 10" xfId="2712"/>
    <cellStyle name="Comma 3 2 6 2" xfId="2713"/>
    <cellStyle name="Comma 3 2 6 2 2" xfId="2714"/>
    <cellStyle name="Comma 3 2 6 2 2 2" xfId="2715"/>
    <cellStyle name="Comma 3 2 6 2 3" xfId="2716"/>
    <cellStyle name="Comma 3 2 6 2 3 2" xfId="2717"/>
    <cellStyle name="Comma 3 2 6 2 4" xfId="2718"/>
    <cellStyle name="Comma 3 2 6 2 4 2" xfId="2719"/>
    <cellStyle name="Comma 3 2 6 2 5" xfId="2720"/>
    <cellStyle name="Comma 3 2 6 2 6" xfId="2721"/>
    <cellStyle name="Comma 3 2 6 3" xfId="2722"/>
    <cellStyle name="Comma 3 2 6 3 2" xfId="2723"/>
    <cellStyle name="Comma 3 2 6 3 2 2" xfId="2724"/>
    <cellStyle name="Comma 3 2 6 3 3" xfId="2725"/>
    <cellStyle name="Comma 3 2 6 3 3 2" xfId="2726"/>
    <cellStyle name="Comma 3 2 6 3 4" xfId="2727"/>
    <cellStyle name="Comma 3 2 6 3 4 2" xfId="2728"/>
    <cellStyle name="Comma 3 2 6 3 5" xfId="2729"/>
    <cellStyle name="Comma 3 2 6 3 6" xfId="2730"/>
    <cellStyle name="Comma 3 2 6 4" xfId="2731"/>
    <cellStyle name="Comma 3 2 6 4 2" xfId="2732"/>
    <cellStyle name="Comma 3 2 6 4 2 2" xfId="2733"/>
    <cellStyle name="Comma 3 2 6 4 3" xfId="2734"/>
    <cellStyle name="Comma 3 2 6 4 3 2" xfId="2735"/>
    <cellStyle name="Comma 3 2 6 4 4" xfId="2736"/>
    <cellStyle name="Comma 3 2 6 4 4 2" xfId="2737"/>
    <cellStyle name="Comma 3 2 6 4 5" xfId="2738"/>
    <cellStyle name="Comma 3 2 6 4 6" xfId="2739"/>
    <cellStyle name="Comma 3 2 6 5" xfId="2740"/>
    <cellStyle name="Comma 3 2 6 5 2" xfId="2741"/>
    <cellStyle name="Comma 3 2 6 5 2 2" xfId="2742"/>
    <cellStyle name="Comma 3 2 6 5 3" xfId="2743"/>
    <cellStyle name="Comma 3 2 6 5 3 2" xfId="2744"/>
    <cellStyle name="Comma 3 2 6 5 4" xfId="2745"/>
    <cellStyle name="Comma 3 2 6 5 5" xfId="2746"/>
    <cellStyle name="Comma 3 2 6 6" xfId="2747"/>
    <cellStyle name="Comma 3 2 6 6 2" xfId="2748"/>
    <cellStyle name="Comma 3 2 6 7" xfId="2749"/>
    <cellStyle name="Comma 3 2 6 7 2" xfId="2750"/>
    <cellStyle name="Comma 3 2 6 8" xfId="2751"/>
    <cellStyle name="Comma 3 2 6 8 2" xfId="2752"/>
    <cellStyle name="Comma 3 2 6 9" xfId="2753"/>
    <cellStyle name="Comma 3 2 7" xfId="2754"/>
    <cellStyle name="Comma 3 2 7 10" xfId="2755"/>
    <cellStyle name="Comma 3 2 7 2" xfId="2756"/>
    <cellStyle name="Comma 3 2 7 2 2" xfId="2757"/>
    <cellStyle name="Comma 3 2 7 2 2 2" xfId="2758"/>
    <cellStyle name="Comma 3 2 7 2 3" xfId="2759"/>
    <cellStyle name="Comma 3 2 7 2 3 2" xfId="2760"/>
    <cellStyle name="Comma 3 2 7 2 4" xfId="2761"/>
    <cellStyle name="Comma 3 2 7 2 4 2" xfId="2762"/>
    <cellStyle name="Comma 3 2 7 2 5" xfId="2763"/>
    <cellStyle name="Comma 3 2 7 2 6" xfId="2764"/>
    <cellStyle name="Comma 3 2 7 3" xfId="2765"/>
    <cellStyle name="Comma 3 2 7 3 2" xfId="2766"/>
    <cellStyle name="Comma 3 2 7 3 2 2" xfId="2767"/>
    <cellStyle name="Comma 3 2 7 3 3" xfId="2768"/>
    <cellStyle name="Comma 3 2 7 3 3 2" xfId="2769"/>
    <cellStyle name="Comma 3 2 7 3 4" xfId="2770"/>
    <cellStyle name="Comma 3 2 7 3 4 2" xfId="2771"/>
    <cellStyle name="Comma 3 2 7 3 5" xfId="2772"/>
    <cellStyle name="Comma 3 2 7 3 6" xfId="2773"/>
    <cellStyle name="Comma 3 2 7 4" xfId="2774"/>
    <cellStyle name="Comma 3 2 7 4 2" xfId="2775"/>
    <cellStyle name="Comma 3 2 7 4 2 2" xfId="2776"/>
    <cellStyle name="Comma 3 2 7 4 3" xfId="2777"/>
    <cellStyle name="Comma 3 2 7 4 3 2" xfId="2778"/>
    <cellStyle name="Comma 3 2 7 4 4" xfId="2779"/>
    <cellStyle name="Comma 3 2 7 4 4 2" xfId="2780"/>
    <cellStyle name="Comma 3 2 7 4 5" xfId="2781"/>
    <cellStyle name="Comma 3 2 7 4 6" xfId="2782"/>
    <cellStyle name="Comma 3 2 7 5" xfId="2783"/>
    <cellStyle name="Comma 3 2 7 5 2" xfId="2784"/>
    <cellStyle name="Comma 3 2 7 5 2 2" xfId="2785"/>
    <cellStyle name="Comma 3 2 7 5 3" xfId="2786"/>
    <cellStyle name="Comma 3 2 7 5 3 2" xfId="2787"/>
    <cellStyle name="Comma 3 2 7 5 4" xfId="2788"/>
    <cellStyle name="Comma 3 2 7 5 5" xfId="2789"/>
    <cellStyle name="Comma 3 2 7 6" xfId="2790"/>
    <cellStyle name="Comma 3 2 7 6 2" xfId="2791"/>
    <cellStyle name="Comma 3 2 7 7" xfId="2792"/>
    <cellStyle name="Comma 3 2 7 7 2" xfId="2793"/>
    <cellStyle name="Comma 3 2 7 8" xfId="2794"/>
    <cellStyle name="Comma 3 2 7 8 2" xfId="2795"/>
    <cellStyle name="Comma 3 2 7 9" xfId="2796"/>
    <cellStyle name="Comma 3 2 8" xfId="2797"/>
    <cellStyle name="Comma 3 2 8 2" xfId="2798"/>
    <cellStyle name="Comma 3 2 8 2 2" xfId="2799"/>
    <cellStyle name="Comma 3 2 8 3" xfId="2800"/>
    <cellStyle name="Comma 3 2 8 3 2" xfId="2801"/>
    <cellStyle name="Comma 3 2 8 4" xfId="2802"/>
    <cellStyle name="Comma 3 2 8 4 2" xfId="2803"/>
    <cellStyle name="Comma 3 2 8 5" xfId="2804"/>
    <cellStyle name="Comma 3 2 8 6" xfId="2805"/>
    <cellStyle name="Comma 3 2 9" xfId="2806"/>
    <cellStyle name="Comma 3 2 9 2" xfId="2807"/>
    <cellStyle name="Comma 3 2 9 2 2" xfId="2808"/>
    <cellStyle name="Comma 3 2 9 3" xfId="2809"/>
    <cellStyle name="Comma 3 2 9 3 2" xfId="2810"/>
    <cellStyle name="Comma 3 2 9 4" xfId="2811"/>
    <cellStyle name="Comma 3 2 9 4 2" xfId="2812"/>
    <cellStyle name="Comma 3 2 9 5" xfId="2813"/>
    <cellStyle name="Comma 3 2 9 6" xfId="2814"/>
    <cellStyle name="Comma 3 3" xfId="2815"/>
    <cellStyle name="Comma 3 3 10" xfId="2816"/>
    <cellStyle name="Comma 3 3 10 2" xfId="2817"/>
    <cellStyle name="Comma 3 3 10 2 2" xfId="2818"/>
    <cellStyle name="Comma 3 3 10 3" xfId="2819"/>
    <cellStyle name="Comma 3 3 10 3 2" xfId="2820"/>
    <cellStyle name="Comma 3 3 10 4" xfId="2821"/>
    <cellStyle name="Comma 3 3 11" xfId="2822"/>
    <cellStyle name="Comma 3 3 11 2" xfId="2823"/>
    <cellStyle name="Comma 3 3 11 3" xfId="2824"/>
    <cellStyle name="Comma 3 3 12" xfId="2825"/>
    <cellStyle name="Comma 3 3 12 2" xfId="2826"/>
    <cellStyle name="Comma 3 3 13" xfId="2827"/>
    <cellStyle name="Comma 3 3 13 2" xfId="2828"/>
    <cellStyle name="Comma 3 3 14" xfId="2829"/>
    <cellStyle name="Comma 3 3 15" xfId="2830"/>
    <cellStyle name="Comma 3 3 2" xfId="2831"/>
    <cellStyle name="Comma 3 3 2 10" xfId="2832"/>
    <cellStyle name="Comma 3 3 2 10 2" xfId="2833"/>
    <cellStyle name="Comma 3 3 2 11" xfId="2834"/>
    <cellStyle name="Comma 3 3 2 11 2" xfId="2835"/>
    <cellStyle name="Comma 3 3 2 12" xfId="2836"/>
    <cellStyle name="Comma 3 3 2 2" xfId="2837"/>
    <cellStyle name="Comma 3 3 2 2 10" xfId="2838"/>
    <cellStyle name="Comma 3 3 2 2 2" xfId="2839"/>
    <cellStyle name="Comma 3 3 2 2 2 2" xfId="2840"/>
    <cellStyle name="Comma 3 3 2 2 2 2 2" xfId="2841"/>
    <cellStyle name="Comma 3 3 2 2 2 2 2 2" xfId="2842"/>
    <cellStyle name="Comma 3 3 2 2 2 2 2 3" xfId="2843"/>
    <cellStyle name="Comma 3 3 2 2 2 2 3" xfId="2844"/>
    <cellStyle name="Comma 3 3 2 2 2 2 3 2" xfId="2845"/>
    <cellStyle name="Comma 3 3 2 2 2 2 4" xfId="2846"/>
    <cellStyle name="Comma 3 3 2 2 2 2 4 2" xfId="2847"/>
    <cellStyle name="Comma 3 3 2 2 2 2 5" xfId="2848"/>
    <cellStyle name="Comma 3 3 2 2 2 3" xfId="2849"/>
    <cellStyle name="Comma 3 3 2 2 2 3 2" xfId="2850"/>
    <cellStyle name="Comma 3 3 2 2 2 3 2 2" xfId="2851"/>
    <cellStyle name="Comma 3 3 2 2 2 3 3" xfId="2852"/>
    <cellStyle name="Comma 3 3 2 2 2 3 3 2" xfId="2853"/>
    <cellStyle name="Comma 3 3 2 2 2 3 4" xfId="2854"/>
    <cellStyle name="Comma 3 3 2 2 2 4" xfId="2855"/>
    <cellStyle name="Comma 3 3 2 2 2 4 2" xfId="2856"/>
    <cellStyle name="Comma 3 3 2 2 2 4 3" xfId="2857"/>
    <cellStyle name="Comma 3 3 2 2 2 5" xfId="2858"/>
    <cellStyle name="Comma 3 3 2 2 2 5 2" xfId="2859"/>
    <cellStyle name="Comma 3 3 2 2 2 6" xfId="2860"/>
    <cellStyle name="Comma 3 3 2 2 2 6 2" xfId="2861"/>
    <cellStyle name="Comma 3 3 2 2 2 7" xfId="2862"/>
    <cellStyle name="Comma 3 3 2 2 3" xfId="2863"/>
    <cellStyle name="Comma 3 3 2 2 3 2" xfId="2864"/>
    <cellStyle name="Comma 3 3 2 2 3 2 2" xfId="2865"/>
    <cellStyle name="Comma 3 3 2 2 3 2 2 2" xfId="2866"/>
    <cellStyle name="Comma 3 3 2 2 3 2 2 3" xfId="2867"/>
    <cellStyle name="Comma 3 3 2 2 3 2 3" xfId="2868"/>
    <cellStyle name="Comma 3 3 2 2 3 2 3 2" xfId="2869"/>
    <cellStyle name="Comma 3 3 2 2 3 2 4" xfId="2870"/>
    <cellStyle name="Comma 3 3 2 2 3 2 4 2" xfId="2871"/>
    <cellStyle name="Comma 3 3 2 2 3 2 5" xfId="2872"/>
    <cellStyle name="Comma 3 3 2 2 3 3" xfId="2873"/>
    <cellStyle name="Comma 3 3 2 2 3 3 2" xfId="2874"/>
    <cellStyle name="Comma 3 3 2 2 3 3 2 2" xfId="2875"/>
    <cellStyle name="Comma 3 3 2 2 3 3 3" xfId="2876"/>
    <cellStyle name="Comma 3 3 2 2 3 3 3 2" xfId="2877"/>
    <cellStyle name="Comma 3 3 2 2 3 3 4" xfId="2878"/>
    <cellStyle name="Comma 3 3 2 2 3 4" xfId="2879"/>
    <cellStyle name="Comma 3 3 2 2 3 4 2" xfId="2880"/>
    <cellStyle name="Comma 3 3 2 2 3 4 3" xfId="2881"/>
    <cellStyle name="Comma 3 3 2 2 3 5" xfId="2882"/>
    <cellStyle name="Comma 3 3 2 2 3 5 2" xfId="2883"/>
    <cellStyle name="Comma 3 3 2 2 3 6" xfId="2884"/>
    <cellStyle name="Comma 3 3 2 2 3 6 2" xfId="2885"/>
    <cellStyle name="Comma 3 3 2 2 3 7" xfId="2886"/>
    <cellStyle name="Comma 3 3 2 2 4" xfId="2887"/>
    <cellStyle name="Comma 3 3 2 2 4 2" xfId="2888"/>
    <cellStyle name="Comma 3 3 2 2 4 2 2" xfId="2889"/>
    <cellStyle name="Comma 3 3 2 2 4 2 2 2" xfId="2890"/>
    <cellStyle name="Comma 3 3 2 2 4 2 3" xfId="2891"/>
    <cellStyle name="Comma 3 3 2 2 4 2 3 2" xfId="2892"/>
    <cellStyle name="Comma 3 3 2 2 4 2 4" xfId="2893"/>
    <cellStyle name="Comma 3 3 2 2 4 3" xfId="2894"/>
    <cellStyle name="Comma 3 3 2 2 4 3 2" xfId="2895"/>
    <cellStyle name="Comma 3 3 2 2 4 3 3" xfId="2896"/>
    <cellStyle name="Comma 3 3 2 2 4 4" xfId="2897"/>
    <cellStyle name="Comma 3 3 2 2 4 4 2" xfId="2898"/>
    <cellStyle name="Comma 3 3 2 2 4 5" xfId="2899"/>
    <cellStyle name="Comma 3 3 2 2 4 5 2" xfId="2900"/>
    <cellStyle name="Comma 3 3 2 2 4 6" xfId="2901"/>
    <cellStyle name="Comma 3 3 2 2 5" xfId="2902"/>
    <cellStyle name="Comma 3 3 2 2 5 2" xfId="2903"/>
    <cellStyle name="Comma 3 3 2 2 5 2 2" xfId="2904"/>
    <cellStyle name="Comma 3 3 2 2 5 3" xfId="2905"/>
    <cellStyle name="Comma 3 3 2 2 5 3 2" xfId="2906"/>
    <cellStyle name="Comma 3 3 2 2 5 4" xfId="2907"/>
    <cellStyle name="Comma 3 3 2 2 6" xfId="2908"/>
    <cellStyle name="Comma 3 3 2 2 6 2" xfId="2909"/>
    <cellStyle name="Comma 3 3 2 2 6 2 2" xfId="2910"/>
    <cellStyle name="Comma 3 3 2 2 6 3" xfId="2911"/>
    <cellStyle name="Comma 3 3 2 2 6 3 2" xfId="2912"/>
    <cellStyle name="Comma 3 3 2 2 6 4" xfId="2913"/>
    <cellStyle name="Comma 3 3 2 2 7" xfId="2914"/>
    <cellStyle name="Comma 3 3 2 2 7 2" xfId="2915"/>
    <cellStyle name="Comma 3 3 2 2 7 3" xfId="2916"/>
    <cellStyle name="Comma 3 3 2 2 8" xfId="2917"/>
    <cellStyle name="Comma 3 3 2 2 8 2" xfId="2918"/>
    <cellStyle name="Comma 3 3 2 2 9" xfId="2919"/>
    <cellStyle name="Comma 3 3 2 2 9 2" xfId="2920"/>
    <cellStyle name="Comma 3 3 2 3" xfId="2921"/>
    <cellStyle name="Comma 3 3 2 3 2" xfId="2922"/>
    <cellStyle name="Comma 3 3 2 3 2 2" xfId="2923"/>
    <cellStyle name="Comma 3 3 2 3 2 2 2" xfId="2924"/>
    <cellStyle name="Comma 3 3 2 3 2 2 2 2" xfId="2925"/>
    <cellStyle name="Comma 3 3 2 3 2 2 2 3" xfId="2926"/>
    <cellStyle name="Comma 3 3 2 3 2 2 3" xfId="2927"/>
    <cellStyle name="Comma 3 3 2 3 2 2 3 2" xfId="2928"/>
    <cellStyle name="Comma 3 3 2 3 2 2 4" xfId="2929"/>
    <cellStyle name="Comma 3 3 2 3 2 2 4 2" xfId="2930"/>
    <cellStyle name="Comma 3 3 2 3 2 2 5" xfId="2931"/>
    <cellStyle name="Comma 3 3 2 3 2 3" xfId="2932"/>
    <cellStyle name="Comma 3 3 2 3 2 3 2" xfId="2933"/>
    <cellStyle name="Comma 3 3 2 3 2 3 2 2" xfId="2934"/>
    <cellStyle name="Comma 3 3 2 3 2 3 3" xfId="2935"/>
    <cellStyle name="Comma 3 3 2 3 2 3 3 2" xfId="2936"/>
    <cellStyle name="Comma 3 3 2 3 2 3 4" xfId="2937"/>
    <cellStyle name="Comma 3 3 2 3 2 4" xfId="2938"/>
    <cellStyle name="Comma 3 3 2 3 2 4 2" xfId="2939"/>
    <cellStyle name="Comma 3 3 2 3 2 4 3" xfId="2940"/>
    <cellStyle name="Comma 3 3 2 3 2 5" xfId="2941"/>
    <cellStyle name="Comma 3 3 2 3 2 5 2" xfId="2942"/>
    <cellStyle name="Comma 3 3 2 3 2 6" xfId="2943"/>
    <cellStyle name="Comma 3 3 2 3 2 6 2" xfId="2944"/>
    <cellStyle name="Comma 3 3 2 3 2 7" xfId="2945"/>
    <cellStyle name="Comma 3 3 2 3 3" xfId="2946"/>
    <cellStyle name="Comma 3 3 2 3 3 2" xfId="2947"/>
    <cellStyle name="Comma 3 3 2 3 3 2 2" xfId="2948"/>
    <cellStyle name="Comma 3 3 2 3 3 2 3" xfId="2949"/>
    <cellStyle name="Comma 3 3 2 3 3 3" xfId="2950"/>
    <cellStyle name="Comma 3 3 2 3 3 3 2" xfId="2951"/>
    <cellStyle name="Comma 3 3 2 3 3 4" xfId="2952"/>
    <cellStyle name="Comma 3 3 2 3 3 4 2" xfId="2953"/>
    <cellStyle name="Comma 3 3 2 3 3 5" xfId="2954"/>
    <cellStyle name="Comma 3 3 2 3 4" xfId="2955"/>
    <cellStyle name="Comma 3 3 2 3 4 2" xfId="2956"/>
    <cellStyle name="Comma 3 3 2 3 4 2 2" xfId="2957"/>
    <cellStyle name="Comma 3 3 2 3 4 3" xfId="2958"/>
    <cellStyle name="Comma 3 3 2 3 4 3 2" xfId="2959"/>
    <cellStyle name="Comma 3 3 2 3 4 4" xfId="2960"/>
    <cellStyle name="Comma 3 3 2 3 5" xfId="2961"/>
    <cellStyle name="Comma 3 3 2 3 5 2" xfId="2962"/>
    <cellStyle name="Comma 3 3 2 3 5 3" xfId="2963"/>
    <cellStyle name="Comma 3 3 2 3 6" xfId="2964"/>
    <cellStyle name="Comma 3 3 2 3 6 2" xfId="2965"/>
    <cellStyle name="Comma 3 3 2 3 7" xfId="2966"/>
    <cellStyle name="Comma 3 3 2 3 7 2" xfId="2967"/>
    <cellStyle name="Comma 3 3 2 3 8" xfId="2968"/>
    <cellStyle name="Comma 3 3 2 4" xfId="2969"/>
    <cellStyle name="Comma 3 3 2 4 2" xfId="2970"/>
    <cellStyle name="Comma 3 3 2 4 2 2" xfId="2971"/>
    <cellStyle name="Comma 3 3 2 4 2 2 2" xfId="2972"/>
    <cellStyle name="Comma 3 3 2 4 2 2 3" xfId="2973"/>
    <cellStyle name="Comma 3 3 2 4 2 3" xfId="2974"/>
    <cellStyle name="Comma 3 3 2 4 2 3 2" xfId="2975"/>
    <cellStyle name="Comma 3 3 2 4 2 4" xfId="2976"/>
    <cellStyle name="Comma 3 3 2 4 2 4 2" xfId="2977"/>
    <cellStyle name="Comma 3 3 2 4 2 5" xfId="2978"/>
    <cellStyle name="Comma 3 3 2 4 3" xfId="2979"/>
    <cellStyle name="Comma 3 3 2 4 3 2" xfId="2980"/>
    <cellStyle name="Comma 3 3 2 4 3 2 2" xfId="2981"/>
    <cellStyle name="Comma 3 3 2 4 3 3" xfId="2982"/>
    <cellStyle name="Comma 3 3 2 4 3 3 2" xfId="2983"/>
    <cellStyle name="Comma 3 3 2 4 3 4" xfId="2984"/>
    <cellStyle name="Comma 3 3 2 4 4" xfId="2985"/>
    <cellStyle name="Comma 3 3 2 4 4 2" xfId="2986"/>
    <cellStyle name="Comma 3 3 2 4 4 3" xfId="2987"/>
    <cellStyle name="Comma 3 3 2 4 5" xfId="2988"/>
    <cellStyle name="Comma 3 3 2 4 5 2" xfId="2989"/>
    <cellStyle name="Comma 3 3 2 4 6" xfId="2990"/>
    <cellStyle name="Comma 3 3 2 4 6 2" xfId="2991"/>
    <cellStyle name="Comma 3 3 2 4 7" xfId="2992"/>
    <cellStyle name="Comma 3 3 2 5" xfId="2993"/>
    <cellStyle name="Comma 3 3 2 5 2" xfId="2994"/>
    <cellStyle name="Comma 3 3 2 5 2 2" xfId="2995"/>
    <cellStyle name="Comma 3 3 2 5 2 2 2" xfId="2996"/>
    <cellStyle name="Comma 3 3 2 5 2 2 3" xfId="2997"/>
    <cellStyle name="Comma 3 3 2 5 2 3" xfId="2998"/>
    <cellStyle name="Comma 3 3 2 5 2 3 2" xfId="2999"/>
    <cellStyle name="Comma 3 3 2 5 2 4" xfId="3000"/>
    <cellStyle name="Comma 3 3 2 5 2 4 2" xfId="3001"/>
    <cellStyle name="Comma 3 3 2 5 2 5" xfId="3002"/>
    <cellStyle name="Comma 3 3 2 5 3" xfId="3003"/>
    <cellStyle name="Comma 3 3 2 5 3 2" xfId="3004"/>
    <cellStyle name="Comma 3 3 2 5 3 2 2" xfId="3005"/>
    <cellStyle name="Comma 3 3 2 5 3 3" xfId="3006"/>
    <cellStyle name="Comma 3 3 2 5 3 3 2" xfId="3007"/>
    <cellStyle name="Comma 3 3 2 5 3 4" xfId="3008"/>
    <cellStyle name="Comma 3 3 2 5 4" xfId="3009"/>
    <cellStyle name="Comma 3 3 2 5 4 2" xfId="3010"/>
    <cellStyle name="Comma 3 3 2 5 4 3" xfId="3011"/>
    <cellStyle name="Comma 3 3 2 5 5" xfId="3012"/>
    <cellStyle name="Comma 3 3 2 5 5 2" xfId="3013"/>
    <cellStyle name="Comma 3 3 2 5 6" xfId="3014"/>
    <cellStyle name="Comma 3 3 2 5 6 2" xfId="3015"/>
    <cellStyle name="Comma 3 3 2 5 7" xfId="3016"/>
    <cellStyle name="Comma 3 3 2 6" xfId="3017"/>
    <cellStyle name="Comma 3 3 2 6 2" xfId="3018"/>
    <cellStyle name="Comma 3 3 2 6 2 2" xfId="3019"/>
    <cellStyle name="Comma 3 3 2 6 2 2 2" xfId="3020"/>
    <cellStyle name="Comma 3 3 2 6 2 3" xfId="3021"/>
    <cellStyle name="Comma 3 3 2 6 2 3 2" xfId="3022"/>
    <cellStyle name="Comma 3 3 2 6 2 4" xfId="3023"/>
    <cellStyle name="Comma 3 3 2 6 3" xfId="3024"/>
    <cellStyle name="Comma 3 3 2 6 3 2" xfId="3025"/>
    <cellStyle name="Comma 3 3 2 6 3 3" xfId="3026"/>
    <cellStyle name="Comma 3 3 2 6 4" xfId="3027"/>
    <cellStyle name="Comma 3 3 2 6 4 2" xfId="3028"/>
    <cellStyle name="Comma 3 3 2 6 5" xfId="3029"/>
    <cellStyle name="Comma 3 3 2 6 5 2" xfId="3030"/>
    <cellStyle name="Comma 3 3 2 6 6" xfId="3031"/>
    <cellStyle name="Comma 3 3 2 7" xfId="3032"/>
    <cellStyle name="Comma 3 3 2 7 2" xfId="3033"/>
    <cellStyle name="Comma 3 3 2 7 2 2" xfId="3034"/>
    <cellStyle name="Comma 3 3 2 7 3" xfId="3035"/>
    <cellStyle name="Comma 3 3 2 7 3 2" xfId="3036"/>
    <cellStyle name="Comma 3 3 2 7 4" xfId="3037"/>
    <cellStyle name="Comma 3 3 2 8" xfId="3038"/>
    <cellStyle name="Comma 3 3 2 8 2" xfId="3039"/>
    <cellStyle name="Comma 3 3 2 8 2 2" xfId="3040"/>
    <cellStyle name="Comma 3 3 2 8 3" xfId="3041"/>
    <cellStyle name="Comma 3 3 2 8 3 2" xfId="3042"/>
    <cellStyle name="Comma 3 3 2 8 4" xfId="3043"/>
    <cellStyle name="Comma 3 3 2 9" xfId="3044"/>
    <cellStyle name="Comma 3 3 2 9 2" xfId="3045"/>
    <cellStyle name="Comma 3 3 2 9 3" xfId="3046"/>
    <cellStyle name="Comma 3 3 3" xfId="3047"/>
    <cellStyle name="Comma 3 3 3 10" xfId="3048"/>
    <cellStyle name="Comma 3 3 3 10 2" xfId="3049"/>
    <cellStyle name="Comma 3 3 3 11" xfId="3050"/>
    <cellStyle name="Comma 3 3 3 2" xfId="3051"/>
    <cellStyle name="Comma 3 3 3 2 2" xfId="3052"/>
    <cellStyle name="Comma 3 3 3 2 2 2" xfId="3053"/>
    <cellStyle name="Comma 3 3 3 2 2 2 2" xfId="3054"/>
    <cellStyle name="Comma 3 3 3 2 2 2 2 2" xfId="3055"/>
    <cellStyle name="Comma 3 3 3 2 2 2 2 3" xfId="3056"/>
    <cellStyle name="Comma 3 3 3 2 2 2 3" xfId="3057"/>
    <cellStyle name="Comma 3 3 3 2 2 2 3 2" xfId="3058"/>
    <cellStyle name="Comma 3 3 3 2 2 2 4" xfId="3059"/>
    <cellStyle name="Comma 3 3 3 2 2 2 4 2" xfId="3060"/>
    <cellStyle name="Comma 3 3 3 2 2 2 5" xfId="3061"/>
    <cellStyle name="Comma 3 3 3 2 2 3" xfId="3062"/>
    <cellStyle name="Comma 3 3 3 2 2 3 2" xfId="3063"/>
    <cellStyle name="Comma 3 3 3 2 2 3 2 2" xfId="3064"/>
    <cellStyle name="Comma 3 3 3 2 2 3 3" xfId="3065"/>
    <cellStyle name="Comma 3 3 3 2 2 3 3 2" xfId="3066"/>
    <cellStyle name="Comma 3 3 3 2 2 3 4" xfId="3067"/>
    <cellStyle name="Comma 3 3 3 2 2 4" xfId="3068"/>
    <cellStyle name="Comma 3 3 3 2 2 4 2" xfId="3069"/>
    <cellStyle name="Comma 3 3 3 2 2 4 3" xfId="3070"/>
    <cellStyle name="Comma 3 3 3 2 2 5" xfId="3071"/>
    <cellStyle name="Comma 3 3 3 2 2 5 2" xfId="3072"/>
    <cellStyle name="Comma 3 3 3 2 2 6" xfId="3073"/>
    <cellStyle name="Comma 3 3 3 2 2 6 2" xfId="3074"/>
    <cellStyle name="Comma 3 3 3 2 2 7" xfId="3075"/>
    <cellStyle name="Comma 3 3 3 2 3" xfId="3076"/>
    <cellStyle name="Comma 3 3 3 2 3 2" xfId="3077"/>
    <cellStyle name="Comma 3 3 3 2 3 2 2" xfId="3078"/>
    <cellStyle name="Comma 3 3 3 2 3 2 3" xfId="3079"/>
    <cellStyle name="Comma 3 3 3 2 3 3" xfId="3080"/>
    <cellStyle name="Comma 3 3 3 2 3 3 2" xfId="3081"/>
    <cellStyle name="Comma 3 3 3 2 3 4" xfId="3082"/>
    <cellStyle name="Comma 3 3 3 2 3 4 2" xfId="3083"/>
    <cellStyle name="Comma 3 3 3 2 3 5" xfId="3084"/>
    <cellStyle name="Comma 3 3 3 2 4" xfId="3085"/>
    <cellStyle name="Comma 3 3 3 2 4 2" xfId="3086"/>
    <cellStyle name="Comma 3 3 3 2 4 2 2" xfId="3087"/>
    <cellStyle name="Comma 3 3 3 2 4 3" xfId="3088"/>
    <cellStyle name="Comma 3 3 3 2 4 3 2" xfId="3089"/>
    <cellStyle name="Comma 3 3 3 2 4 4" xfId="3090"/>
    <cellStyle name="Comma 3 3 3 2 5" xfId="3091"/>
    <cellStyle name="Comma 3 3 3 2 5 2" xfId="3092"/>
    <cellStyle name="Comma 3 3 3 2 5 3" xfId="3093"/>
    <cellStyle name="Comma 3 3 3 2 6" xfId="3094"/>
    <cellStyle name="Comma 3 3 3 2 6 2" xfId="3095"/>
    <cellStyle name="Comma 3 3 3 2 7" xfId="3096"/>
    <cellStyle name="Comma 3 3 3 2 7 2" xfId="3097"/>
    <cellStyle name="Comma 3 3 3 2 8" xfId="3098"/>
    <cellStyle name="Comma 3 3 3 3" xfId="3099"/>
    <cellStyle name="Comma 3 3 3 3 2" xfId="3100"/>
    <cellStyle name="Comma 3 3 3 3 2 2" xfId="3101"/>
    <cellStyle name="Comma 3 3 3 3 2 2 2" xfId="3102"/>
    <cellStyle name="Comma 3 3 3 3 2 2 3" xfId="3103"/>
    <cellStyle name="Comma 3 3 3 3 2 3" xfId="3104"/>
    <cellStyle name="Comma 3 3 3 3 2 3 2" xfId="3105"/>
    <cellStyle name="Comma 3 3 3 3 2 4" xfId="3106"/>
    <cellStyle name="Comma 3 3 3 3 2 4 2" xfId="3107"/>
    <cellStyle name="Comma 3 3 3 3 2 5" xfId="3108"/>
    <cellStyle name="Comma 3 3 3 3 3" xfId="3109"/>
    <cellStyle name="Comma 3 3 3 3 3 2" xfId="3110"/>
    <cellStyle name="Comma 3 3 3 3 3 2 2" xfId="3111"/>
    <cellStyle name="Comma 3 3 3 3 3 3" xfId="3112"/>
    <cellStyle name="Comma 3 3 3 3 3 3 2" xfId="3113"/>
    <cellStyle name="Comma 3 3 3 3 3 4" xfId="3114"/>
    <cellStyle name="Comma 3 3 3 3 4" xfId="3115"/>
    <cellStyle name="Comma 3 3 3 3 4 2" xfId="3116"/>
    <cellStyle name="Comma 3 3 3 3 4 3" xfId="3117"/>
    <cellStyle name="Comma 3 3 3 3 5" xfId="3118"/>
    <cellStyle name="Comma 3 3 3 3 5 2" xfId="3119"/>
    <cellStyle name="Comma 3 3 3 3 6" xfId="3120"/>
    <cellStyle name="Comma 3 3 3 3 6 2" xfId="3121"/>
    <cellStyle name="Comma 3 3 3 3 7" xfId="3122"/>
    <cellStyle name="Comma 3 3 3 4" xfId="3123"/>
    <cellStyle name="Comma 3 3 3 4 2" xfId="3124"/>
    <cellStyle name="Comma 3 3 3 4 2 2" xfId="3125"/>
    <cellStyle name="Comma 3 3 3 4 2 2 2" xfId="3126"/>
    <cellStyle name="Comma 3 3 3 4 2 2 3" xfId="3127"/>
    <cellStyle name="Comma 3 3 3 4 2 3" xfId="3128"/>
    <cellStyle name="Comma 3 3 3 4 2 3 2" xfId="3129"/>
    <cellStyle name="Comma 3 3 3 4 2 4" xfId="3130"/>
    <cellStyle name="Comma 3 3 3 4 2 4 2" xfId="3131"/>
    <cellStyle name="Comma 3 3 3 4 2 5" xfId="3132"/>
    <cellStyle name="Comma 3 3 3 4 3" xfId="3133"/>
    <cellStyle name="Comma 3 3 3 4 3 2" xfId="3134"/>
    <cellStyle name="Comma 3 3 3 4 3 2 2" xfId="3135"/>
    <cellStyle name="Comma 3 3 3 4 3 3" xfId="3136"/>
    <cellStyle name="Comma 3 3 3 4 3 3 2" xfId="3137"/>
    <cellStyle name="Comma 3 3 3 4 3 4" xfId="3138"/>
    <cellStyle name="Comma 3 3 3 4 4" xfId="3139"/>
    <cellStyle name="Comma 3 3 3 4 4 2" xfId="3140"/>
    <cellStyle name="Comma 3 3 3 4 4 3" xfId="3141"/>
    <cellStyle name="Comma 3 3 3 4 5" xfId="3142"/>
    <cellStyle name="Comma 3 3 3 4 5 2" xfId="3143"/>
    <cellStyle name="Comma 3 3 3 4 6" xfId="3144"/>
    <cellStyle name="Comma 3 3 3 4 6 2" xfId="3145"/>
    <cellStyle name="Comma 3 3 3 4 7" xfId="3146"/>
    <cellStyle name="Comma 3 3 3 5" xfId="3147"/>
    <cellStyle name="Comma 3 3 3 5 2" xfId="3148"/>
    <cellStyle name="Comma 3 3 3 5 2 2" xfId="3149"/>
    <cellStyle name="Comma 3 3 3 5 2 2 2" xfId="3150"/>
    <cellStyle name="Comma 3 3 3 5 2 3" xfId="3151"/>
    <cellStyle name="Comma 3 3 3 5 2 3 2" xfId="3152"/>
    <cellStyle name="Comma 3 3 3 5 2 4" xfId="3153"/>
    <cellStyle name="Comma 3 3 3 5 3" xfId="3154"/>
    <cellStyle name="Comma 3 3 3 5 3 2" xfId="3155"/>
    <cellStyle name="Comma 3 3 3 5 3 3" xfId="3156"/>
    <cellStyle name="Comma 3 3 3 5 4" xfId="3157"/>
    <cellStyle name="Comma 3 3 3 5 4 2" xfId="3158"/>
    <cellStyle name="Comma 3 3 3 5 5" xfId="3159"/>
    <cellStyle name="Comma 3 3 3 5 5 2" xfId="3160"/>
    <cellStyle name="Comma 3 3 3 5 6" xfId="3161"/>
    <cellStyle name="Comma 3 3 3 6" xfId="3162"/>
    <cellStyle name="Comma 3 3 3 6 2" xfId="3163"/>
    <cellStyle name="Comma 3 3 3 6 2 2" xfId="3164"/>
    <cellStyle name="Comma 3 3 3 6 3" xfId="3165"/>
    <cellStyle name="Comma 3 3 3 6 3 2" xfId="3166"/>
    <cellStyle name="Comma 3 3 3 6 4" xfId="3167"/>
    <cellStyle name="Comma 3 3 3 7" xfId="3168"/>
    <cellStyle name="Comma 3 3 3 7 2" xfId="3169"/>
    <cellStyle name="Comma 3 3 3 7 2 2" xfId="3170"/>
    <cellStyle name="Comma 3 3 3 7 3" xfId="3171"/>
    <cellStyle name="Comma 3 3 3 7 3 2" xfId="3172"/>
    <cellStyle name="Comma 3 3 3 7 4" xfId="3173"/>
    <cellStyle name="Comma 3 3 3 8" xfId="3174"/>
    <cellStyle name="Comma 3 3 3 8 2" xfId="3175"/>
    <cellStyle name="Comma 3 3 3 8 3" xfId="3176"/>
    <cellStyle name="Comma 3 3 3 9" xfId="3177"/>
    <cellStyle name="Comma 3 3 3 9 2" xfId="3178"/>
    <cellStyle name="Comma 3 3 4" xfId="3179"/>
    <cellStyle name="Comma 3 3 4 10" xfId="3180"/>
    <cellStyle name="Comma 3 3 4 2" xfId="3181"/>
    <cellStyle name="Comma 3 3 4 2 2" xfId="3182"/>
    <cellStyle name="Comma 3 3 4 2 2 2" xfId="3183"/>
    <cellStyle name="Comma 3 3 4 2 2 2 2" xfId="3184"/>
    <cellStyle name="Comma 3 3 4 2 2 2 3" xfId="3185"/>
    <cellStyle name="Comma 3 3 4 2 2 3" xfId="3186"/>
    <cellStyle name="Comma 3 3 4 2 2 3 2" xfId="3187"/>
    <cellStyle name="Comma 3 3 4 2 2 4" xfId="3188"/>
    <cellStyle name="Comma 3 3 4 2 2 4 2" xfId="3189"/>
    <cellStyle name="Comma 3 3 4 2 2 5" xfId="3190"/>
    <cellStyle name="Comma 3 3 4 2 3" xfId="3191"/>
    <cellStyle name="Comma 3 3 4 2 3 2" xfId="3192"/>
    <cellStyle name="Comma 3 3 4 2 3 2 2" xfId="3193"/>
    <cellStyle name="Comma 3 3 4 2 3 3" xfId="3194"/>
    <cellStyle name="Comma 3 3 4 2 3 3 2" xfId="3195"/>
    <cellStyle name="Comma 3 3 4 2 3 4" xfId="3196"/>
    <cellStyle name="Comma 3 3 4 2 4" xfId="3197"/>
    <cellStyle name="Comma 3 3 4 2 4 2" xfId="3198"/>
    <cellStyle name="Comma 3 3 4 2 4 3" xfId="3199"/>
    <cellStyle name="Comma 3 3 4 2 5" xfId="3200"/>
    <cellStyle name="Comma 3 3 4 2 5 2" xfId="3201"/>
    <cellStyle name="Comma 3 3 4 2 6" xfId="3202"/>
    <cellStyle name="Comma 3 3 4 2 6 2" xfId="3203"/>
    <cellStyle name="Comma 3 3 4 2 7" xfId="3204"/>
    <cellStyle name="Comma 3 3 4 3" xfId="3205"/>
    <cellStyle name="Comma 3 3 4 3 2" xfId="3206"/>
    <cellStyle name="Comma 3 3 4 3 2 2" xfId="3207"/>
    <cellStyle name="Comma 3 3 4 3 2 2 2" xfId="3208"/>
    <cellStyle name="Comma 3 3 4 3 2 2 3" xfId="3209"/>
    <cellStyle name="Comma 3 3 4 3 2 3" xfId="3210"/>
    <cellStyle name="Comma 3 3 4 3 2 3 2" xfId="3211"/>
    <cellStyle name="Comma 3 3 4 3 2 4" xfId="3212"/>
    <cellStyle name="Comma 3 3 4 3 2 4 2" xfId="3213"/>
    <cellStyle name="Comma 3 3 4 3 2 5" xfId="3214"/>
    <cellStyle name="Comma 3 3 4 3 3" xfId="3215"/>
    <cellStyle name="Comma 3 3 4 3 3 2" xfId="3216"/>
    <cellStyle name="Comma 3 3 4 3 3 2 2" xfId="3217"/>
    <cellStyle name="Comma 3 3 4 3 3 3" xfId="3218"/>
    <cellStyle name="Comma 3 3 4 3 3 3 2" xfId="3219"/>
    <cellStyle name="Comma 3 3 4 3 3 4" xfId="3220"/>
    <cellStyle name="Comma 3 3 4 3 4" xfId="3221"/>
    <cellStyle name="Comma 3 3 4 3 4 2" xfId="3222"/>
    <cellStyle name="Comma 3 3 4 3 4 3" xfId="3223"/>
    <cellStyle name="Comma 3 3 4 3 5" xfId="3224"/>
    <cellStyle name="Comma 3 3 4 3 5 2" xfId="3225"/>
    <cellStyle name="Comma 3 3 4 3 6" xfId="3226"/>
    <cellStyle name="Comma 3 3 4 3 6 2" xfId="3227"/>
    <cellStyle name="Comma 3 3 4 3 7" xfId="3228"/>
    <cellStyle name="Comma 3 3 4 4" xfId="3229"/>
    <cellStyle name="Comma 3 3 4 4 2" xfId="3230"/>
    <cellStyle name="Comma 3 3 4 4 2 2" xfId="3231"/>
    <cellStyle name="Comma 3 3 4 4 2 2 2" xfId="3232"/>
    <cellStyle name="Comma 3 3 4 4 2 3" xfId="3233"/>
    <cellStyle name="Comma 3 3 4 4 2 3 2" xfId="3234"/>
    <cellStyle name="Comma 3 3 4 4 2 4" xfId="3235"/>
    <cellStyle name="Comma 3 3 4 4 3" xfId="3236"/>
    <cellStyle name="Comma 3 3 4 4 3 2" xfId="3237"/>
    <cellStyle name="Comma 3 3 4 4 3 3" xfId="3238"/>
    <cellStyle name="Comma 3 3 4 4 4" xfId="3239"/>
    <cellStyle name="Comma 3 3 4 4 4 2" xfId="3240"/>
    <cellStyle name="Comma 3 3 4 4 5" xfId="3241"/>
    <cellStyle name="Comma 3 3 4 4 5 2" xfId="3242"/>
    <cellStyle name="Comma 3 3 4 4 6" xfId="3243"/>
    <cellStyle name="Comma 3 3 4 5" xfId="3244"/>
    <cellStyle name="Comma 3 3 4 5 2" xfId="3245"/>
    <cellStyle name="Comma 3 3 4 5 2 2" xfId="3246"/>
    <cellStyle name="Comma 3 3 4 5 3" xfId="3247"/>
    <cellStyle name="Comma 3 3 4 5 3 2" xfId="3248"/>
    <cellStyle name="Comma 3 3 4 5 4" xfId="3249"/>
    <cellStyle name="Comma 3 3 4 6" xfId="3250"/>
    <cellStyle name="Comma 3 3 4 6 2" xfId="3251"/>
    <cellStyle name="Comma 3 3 4 6 2 2" xfId="3252"/>
    <cellStyle name="Comma 3 3 4 6 3" xfId="3253"/>
    <cellStyle name="Comma 3 3 4 6 3 2" xfId="3254"/>
    <cellStyle name="Comma 3 3 4 6 4" xfId="3255"/>
    <cellStyle name="Comma 3 3 4 7" xfId="3256"/>
    <cellStyle name="Comma 3 3 4 7 2" xfId="3257"/>
    <cellStyle name="Comma 3 3 4 7 3" xfId="3258"/>
    <cellStyle name="Comma 3 3 4 8" xfId="3259"/>
    <cellStyle name="Comma 3 3 4 8 2" xfId="3260"/>
    <cellStyle name="Comma 3 3 4 9" xfId="3261"/>
    <cellStyle name="Comma 3 3 4 9 2" xfId="3262"/>
    <cellStyle name="Comma 3 3 5" xfId="3263"/>
    <cellStyle name="Comma 3 3 5 2" xfId="3264"/>
    <cellStyle name="Comma 3 3 5 2 2" xfId="3265"/>
    <cellStyle name="Comma 3 3 5 2 2 2" xfId="3266"/>
    <cellStyle name="Comma 3 3 5 2 2 2 2" xfId="3267"/>
    <cellStyle name="Comma 3 3 5 2 2 2 3" xfId="3268"/>
    <cellStyle name="Comma 3 3 5 2 2 3" xfId="3269"/>
    <cellStyle name="Comma 3 3 5 2 2 3 2" xfId="3270"/>
    <cellStyle name="Comma 3 3 5 2 2 4" xfId="3271"/>
    <cellStyle name="Comma 3 3 5 2 2 4 2" xfId="3272"/>
    <cellStyle name="Comma 3 3 5 2 2 5" xfId="3273"/>
    <cellStyle name="Comma 3 3 5 2 3" xfId="3274"/>
    <cellStyle name="Comma 3 3 5 2 3 2" xfId="3275"/>
    <cellStyle name="Comma 3 3 5 2 3 2 2" xfId="3276"/>
    <cellStyle name="Comma 3 3 5 2 3 3" xfId="3277"/>
    <cellStyle name="Comma 3 3 5 2 3 3 2" xfId="3278"/>
    <cellStyle name="Comma 3 3 5 2 3 4" xfId="3279"/>
    <cellStyle name="Comma 3 3 5 2 4" xfId="3280"/>
    <cellStyle name="Comma 3 3 5 2 4 2" xfId="3281"/>
    <cellStyle name="Comma 3 3 5 2 4 3" xfId="3282"/>
    <cellStyle name="Comma 3 3 5 2 5" xfId="3283"/>
    <cellStyle name="Comma 3 3 5 2 5 2" xfId="3284"/>
    <cellStyle name="Comma 3 3 5 2 6" xfId="3285"/>
    <cellStyle name="Comma 3 3 5 2 6 2" xfId="3286"/>
    <cellStyle name="Comma 3 3 5 2 7" xfId="3287"/>
    <cellStyle name="Comma 3 3 5 3" xfId="3288"/>
    <cellStyle name="Comma 3 3 5 3 2" xfId="3289"/>
    <cellStyle name="Comma 3 3 5 3 2 2" xfId="3290"/>
    <cellStyle name="Comma 3 3 5 3 2 3" xfId="3291"/>
    <cellStyle name="Comma 3 3 5 3 3" xfId="3292"/>
    <cellStyle name="Comma 3 3 5 3 3 2" xfId="3293"/>
    <cellStyle name="Comma 3 3 5 3 4" xfId="3294"/>
    <cellStyle name="Comma 3 3 5 3 4 2" xfId="3295"/>
    <cellStyle name="Comma 3 3 5 3 5" xfId="3296"/>
    <cellStyle name="Comma 3 3 5 4" xfId="3297"/>
    <cellStyle name="Comma 3 3 5 4 2" xfId="3298"/>
    <cellStyle name="Comma 3 3 5 4 2 2" xfId="3299"/>
    <cellStyle name="Comma 3 3 5 4 3" xfId="3300"/>
    <cellStyle name="Comma 3 3 5 4 3 2" xfId="3301"/>
    <cellStyle name="Comma 3 3 5 4 4" xfId="3302"/>
    <cellStyle name="Comma 3 3 5 5" xfId="3303"/>
    <cellStyle name="Comma 3 3 5 5 2" xfId="3304"/>
    <cellStyle name="Comma 3 3 5 5 3" xfId="3305"/>
    <cellStyle name="Comma 3 3 5 6" xfId="3306"/>
    <cellStyle name="Comma 3 3 5 6 2" xfId="3307"/>
    <cellStyle name="Comma 3 3 5 7" xfId="3308"/>
    <cellStyle name="Comma 3 3 5 7 2" xfId="3309"/>
    <cellStyle name="Comma 3 3 5 8" xfId="3310"/>
    <cellStyle name="Comma 3 3 6" xfId="3311"/>
    <cellStyle name="Comma 3 3 6 2" xfId="3312"/>
    <cellStyle name="Comma 3 3 6 2 2" xfId="3313"/>
    <cellStyle name="Comma 3 3 6 2 2 2" xfId="3314"/>
    <cellStyle name="Comma 3 3 6 2 2 3" xfId="3315"/>
    <cellStyle name="Comma 3 3 6 2 3" xfId="3316"/>
    <cellStyle name="Comma 3 3 6 2 3 2" xfId="3317"/>
    <cellStyle name="Comma 3 3 6 2 4" xfId="3318"/>
    <cellStyle name="Comma 3 3 6 2 4 2" xfId="3319"/>
    <cellStyle name="Comma 3 3 6 2 5" xfId="3320"/>
    <cellStyle name="Comma 3 3 6 3" xfId="3321"/>
    <cellStyle name="Comma 3 3 6 3 2" xfId="3322"/>
    <cellStyle name="Comma 3 3 6 3 2 2" xfId="3323"/>
    <cellStyle name="Comma 3 3 6 3 3" xfId="3324"/>
    <cellStyle name="Comma 3 3 6 3 3 2" xfId="3325"/>
    <cellStyle name="Comma 3 3 6 3 4" xfId="3326"/>
    <cellStyle name="Comma 3 3 6 4" xfId="3327"/>
    <cellStyle name="Comma 3 3 6 4 2" xfId="3328"/>
    <cellStyle name="Comma 3 3 6 4 3" xfId="3329"/>
    <cellStyle name="Comma 3 3 6 5" xfId="3330"/>
    <cellStyle name="Comma 3 3 6 5 2" xfId="3331"/>
    <cellStyle name="Comma 3 3 6 6" xfId="3332"/>
    <cellStyle name="Comma 3 3 6 6 2" xfId="3333"/>
    <cellStyle name="Comma 3 3 6 7" xfId="3334"/>
    <cellStyle name="Comma 3 3 7" xfId="3335"/>
    <cellStyle name="Comma 3 3 7 2" xfId="3336"/>
    <cellStyle name="Comma 3 3 7 2 2" xfId="3337"/>
    <cellStyle name="Comma 3 3 7 2 2 2" xfId="3338"/>
    <cellStyle name="Comma 3 3 7 2 2 3" xfId="3339"/>
    <cellStyle name="Comma 3 3 7 2 3" xfId="3340"/>
    <cellStyle name="Comma 3 3 7 2 3 2" xfId="3341"/>
    <cellStyle name="Comma 3 3 7 2 4" xfId="3342"/>
    <cellStyle name="Comma 3 3 7 2 4 2" xfId="3343"/>
    <cellStyle name="Comma 3 3 7 2 5" xfId="3344"/>
    <cellStyle name="Comma 3 3 7 3" xfId="3345"/>
    <cellStyle name="Comma 3 3 7 3 2" xfId="3346"/>
    <cellStyle name="Comma 3 3 7 3 2 2" xfId="3347"/>
    <cellStyle name="Comma 3 3 7 3 3" xfId="3348"/>
    <cellStyle name="Comma 3 3 7 3 3 2" xfId="3349"/>
    <cellStyle name="Comma 3 3 7 3 4" xfId="3350"/>
    <cellStyle name="Comma 3 3 7 4" xfId="3351"/>
    <cellStyle name="Comma 3 3 7 4 2" xfId="3352"/>
    <cellStyle name="Comma 3 3 7 4 3" xfId="3353"/>
    <cellStyle name="Comma 3 3 7 5" xfId="3354"/>
    <cellStyle name="Comma 3 3 7 5 2" xfId="3355"/>
    <cellStyle name="Comma 3 3 7 6" xfId="3356"/>
    <cellStyle name="Comma 3 3 7 6 2" xfId="3357"/>
    <cellStyle name="Comma 3 3 7 7" xfId="3358"/>
    <cellStyle name="Comma 3 3 8" xfId="3359"/>
    <cellStyle name="Comma 3 3 8 2" xfId="3360"/>
    <cellStyle name="Comma 3 3 8 2 2" xfId="3361"/>
    <cellStyle name="Comma 3 3 8 2 2 2" xfId="3362"/>
    <cellStyle name="Comma 3 3 8 2 3" xfId="3363"/>
    <cellStyle name="Comma 3 3 8 2 3 2" xfId="3364"/>
    <cellStyle name="Comma 3 3 8 2 4" xfId="3365"/>
    <cellStyle name="Comma 3 3 8 3" xfId="3366"/>
    <cellStyle name="Comma 3 3 8 3 2" xfId="3367"/>
    <cellStyle name="Comma 3 3 8 3 3" xfId="3368"/>
    <cellStyle name="Comma 3 3 8 4" xfId="3369"/>
    <cellStyle name="Comma 3 3 8 4 2" xfId="3370"/>
    <cellStyle name="Comma 3 3 8 5" xfId="3371"/>
    <cellStyle name="Comma 3 3 8 5 2" xfId="3372"/>
    <cellStyle name="Comma 3 3 8 6" xfId="3373"/>
    <cellStyle name="Comma 3 3 9" xfId="3374"/>
    <cellStyle name="Comma 3 3 9 2" xfId="3375"/>
    <cellStyle name="Comma 3 3 9 2 2" xfId="3376"/>
    <cellStyle name="Comma 3 3 9 3" xfId="3377"/>
    <cellStyle name="Comma 3 3 9 3 2" xfId="3378"/>
    <cellStyle name="Comma 3 3 9 4" xfId="3379"/>
    <cellStyle name="Comma 3 4" xfId="3380"/>
    <cellStyle name="Comma 3 4 10" xfId="3381"/>
    <cellStyle name="Comma 3 4 10 2" xfId="3382"/>
    <cellStyle name="Comma 3 4 11" xfId="3383"/>
    <cellStyle name="Comma 3 4 12" xfId="3384"/>
    <cellStyle name="Comma 3 4 2" xfId="3385"/>
    <cellStyle name="Comma 3 4 2 2" xfId="3386"/>
    <cellStyle name="Comma 3 4 2 2 2" xfId="3387"/>
    <cellStyle name="Comma 3 4 2 2 2 2" xfId="3388"/>
    <cellStyle name="Comma 3 4 2 2 2 2 2" xfId="3389"/>
    <cellStyle name="Comma 3 4 2 2 2 2 3" xfId="3390"/>
    <cellStyle name="Comma 3 4 2 2 2 3" xfId="3391"/>
    <cellStyle name="Comma 3 4 2 2 2 3 2" xfId="3392"/>
    <cellStyle name="Comma 3 4 2 2 2 4" xfId="3393"/>
    <cellStyle name="Comma 3 4 2 2 2 4 2" xfId="3394"/>
    <cellStyle name="Comma 3 4 2 2 2 5" xfId="3395"/>
    <cellStyle name="Comma 3 4 2 2 3" xfId="3396"/>
    <cellStyle name="Comma 3 4 2 2 3 2" xfId="3397"/>
    <cellStyle name="Comma 3 4 2 2 3 2 2" xfId="3398"/>
    <cellStyle name="Comma 3 4 2 2 3 3" xfId="3399"/>
    <cellStyle name="Comma 3 4 2 2 3 3 2" xfId="3400"/>
    <cellStyle name="Comma 3 4 2 2 3 4" xfId="3401"/>
    <cellStyle name="Comma 3 4 2 2 4" xfId="3402"/>
    <cellStyle name="Comma 3 4 2 2 4 2" xfId="3403"/>
    <cellStyle name="Comma 3 4 2 2 4 3" xfId="3404"/>
    <cellStyle name="Comma 3 4 2 2 5" xfId="3405"/>
    <cellStyle name="Comma 3 4 2 2 5 2" xfId="3406"/>
    <cellStyle name="Comma 3 4 2 2 6" xfId="3407"/>
    <cellStyle name="Comma 3 4 2 2 6 2" xfId="3408"/>
    <cellStyle name="Comma 3 4 2 2 7" xfId="3409"/>
    <cellStyle name="Comma 3 4 2 3" xfId="3410"/>
    <cellStyle name="Comma 3 4 2 3 2" xfId="3411"/>
    <cellStyle name="Comma 3 4 2 3 2 2" xfId="3412"/>
    <cellStyle name="Comma 3 4 2 3 2 3" xfId="3413"/>
    <cellStyle name="Comma 3 4 2 3 3" xfId="3414"/>
    <cellStyle name="Comma 3 4 2 3 3 2" xfId="3415"/>
    <cellStyle name="Comma 3 4 2 3 4" xfId="3416"/>
    <cellStyle name="Comma 3 4 2 3 4 2" xfId="3417"/>
    <cellStyle name="Comma 3 4 2 3 5" xfId="3418"/>
    <cellStyle name="Comma 3 4 2 4" xfId="3419"/>
    <cellStyle name="Comma 3 4 2 4 2" xfId="3420"/>
    <cellStyle name="Comma 3 4 2 4 2 2" xfId="3421"/>
    <cellStyle name="Comma 3 4 2 4 3" xfId="3422"/>
    <cellStyle name="Comma 3 4 2 4 3 2" xfId="3423"/>
    <cellStyle name="Comma 3 4 2 4 4" xfId="3424"/>
    <cellStyle name="Comma 3 4 2 5" xfId="3425"/>
    <cellStyle name="Comma 3 4 2 5 2" xfId="3426"/>
    <cellStyle name="Comma 3 4 2 5 3" xfId="3427"/>
    <cellStyle name="Comma 3 4 2 6" xfId="3428"/>
    <cellStyle name="Comma 3 4 2 6 2" xfId="3429"/>
    <cellStyle name="Comma 3 4 2 7" xfId="3430"/>
    <cellStyle name="Comma 3 4 2 7 2" xfId="3431"/>
    <cellStyle name="Comma 3 4 2 8" xfId="3432"/>
    <cellStyle name="Comma 3 4 3" xfId="3433"/>
    <cellStyle name="Comma 3 4 3 2" xfId="3434"/>
    <cellStyle name="Comma 3 4 3 2 2" xfId="3435"/>
    <cellStyle name="Comma 3 4 3 2 2 2" xfId="3436"/>
    <cellStyle name="Comma 3 4 3 2 2 2 2" xfId="3437"/>
    <cellStyle name="Comma 3 4 3 2 2 3" xfId="3438"/>
    <cellStyle name="Comma 3 4 3 2 3" xfId="3439"/>
    <cellStyle name="Comma 3 4 3 2 3 2" xfId="3440"/>
    <cellStyle name="Comma 3 4 3 2 4" xfId="3441"/>
    <cellStyle name="Comma 3 4 3 2 4 2" xfId="3442"/>
    <cellStyle name="Comma 3 4 3 2 5" xfId="3443"/>
    <cellStyle name="Comma 3 4 3 3" xfId="3444"/>
    <cellStyle name="Comma 3 4 3 3 2" xfId="3445"/>
    <cellStyle name="Comma 3 4 3 3 2 2" xfId="3446"/>
    <cellStyle name="Comma 3 4 3 3 3" xfId="3447"/>
    <cellStyle name="Comma 3 4 3 3 3 2" xfId="3448"/>
    <cellStyle name="Comma 3 4 3 3 4" xfId="3449"/>
    <cellStyle name="Comma 3 4 3 4" xfId="3450"/>
    <cellStyle name="Comma 3 4 3 4 2" xfId="3451"/>
    <cellStyle name="Comma 3 4 3 4 3" xfId="3452"/>
    <cellStyle name="Comma 3 4 3 5" xfId="3453"/>
    <cellStyle name="Comma 3 4 3 5 2" xfId="3454"/>
    <cellStyle name="Comma 3 4 3 6" xfId="3455"/>
    <cellStyle name="Comma 3 4 3 6 2" xfId="3456"/>
    <cellStyle name="Comma 3 4 3 7" xfId="3457"/>
    <cellStyle name="Comma 3 4 4" xfId="3458"/>
    <cellStyle name="Comma 3 4 4 2" xfId="3459"/>
    <cellStyle name="Comma 3 4 4 2 2" xfId="3460"/>
    <cellStyle name="Comma 3 4 4 2 2 2" xfId="3461"/>
    <cellStyle name="Comma 3 4 4 2 2 3" xfId="3462"/>
    <cellStyle name="Comma 3 4 4 2 3" xfId="3463"/>
    <cellStyle name="Comma 3 4 4 2 3 2" xfId="3464"/>
    <cellStyle name="Comma 3 4 4 2 4" xfId="3465"/>
    <cellStyle name="Comma 3 4 4 2 4 2" xfId="3466"/>
    <cellStyle name="Comma 3 4 4 2 5" xfId="3467"/>
    <cellStyle name="Comma 3 4 4 3" xfId="3468"/>
    <cellStyle name="Comma 3 4 4 3 2" xfId="3469"/>
    <cellStyle name="Comma 3 4 4 3 2 2" xfId="3470"/>
    <cellStyle name="Comma 3 4 4 3 3" xfId="3471"/>
    <cellStyle name="Comma 3 4 4 3 3 2" xfId="3472"/>
    <cellStyle name="Comma 3 4 4 3 4" xfId="3473"/>
    <cellStyle name="Comma 3 4 4 4" xfId="3474"/>
    <cellStyle name="Comma 3 4 4 4 2" xfId="3475"/>
    <cellStyle name="Comma 3 4 4 4 3" xfId="3476"/>
    <cellStyle name="Comma 3 4 4 5" xfId="3477"/>
    <cellStyle name="Comma 3 4 4 5 2" xfId="3478"/>
    <cellStyle name="Comma 3 4 4 6" xfId="3479"/>
    <cellStyle name="Comma 3 4 4 6 2" xfId="3480"/>
    <cellStyle name="Comma 3 4 4 7" xfId="3481"/>
    <cellStyle name="Comma 3 4 5" xfId="3482"/>
    <cellStyle name="Comma 3 4 5 2" xfId="3483"/>
    <cellStyle name="Comma 3 4 5 2 2" xfId="3484"/>
    <cellStyle name="Comma 3 4 5 2 2 2" xfId="3485"/>
    <cellStyle name="Comma 3 4 5 2 3" xfId="3486"/>
    <cellStyle name="Comma 3 4 5 2 3 2" xfId="3487"/>
    <cellStyle name="Comma 3 4 5 2 4" xfId="3488"/>
    <cellStyle name="Comma 3 4 5 3" xfId="3489"/>
    <cellStyle name="Comma 3 4 5 3 2" xfId="3490"/>
    <cellStyle name="Comma 3 4 5 3 3" xfId="3491"/>
    <cellStyle name="Comma 3 4 5 4" xfId="3492"/>
    <cellStyle name="Comma 3 4 5 4 2" xfId="3493"/>
    <cellStyle name="Comma 3 4 5 5" xfId="3494"/>
    <cellStyle name="Comma 3 4 5 5 2" xfId="3495"/>
    <cellStyle name="Comma 3 4 5 6" xfId="3496"/>
    <cellStyle name="Comma 3 4 6" xfId="3497"/>
    <cellStyle name="Comma 3 4 6 2" xfId="3498"/>
    <cellStyle name="Comma 3 4 6 2 2" xfId="3499"/>
    <cellStyle name="Comma 3 4 6 3" xfId="3500"/>
    <cellStyle name="Comma 3 4 6 3 2" xfId="3501"/>
    <cellStyle name="Comma 3 4 6 4" xfId="3502"/>
    <cellStyle name="Comma 3 4 7" xfId="3503"/>
    <cellStyle name="Comma 3 4 7 2" xfId="3504"/>
    <cellStyle name="Comma 3 4 7 2 2" xfId="3505"/>
    <cellStyle name="Comma 3 4 7 3" xfId="3506"/>
    <cellStyle name="Comma 3 4 7 3 2" xfId="3507"/>
    <cellStyle name="Comma 3 4 7 4" xfId="3508"/>
    <cellStyle name="Comma 3 4 8" xfId="3509"/>
    <cellStyle name="Comma 3 4 8 2" xfId="3510"/>
    <cellStyle name="Comma 3 4 8 3" xfId="3511"/>
    <cellStyle name="Comma 3 4 9" xfId="3512"/>
    <cellStyle name="Comma 3 4 9 2" xfId="3513"/>
    <cellStyle name="Comma 3 5" xfId="3514"/>
    <cellStyle name="Comma 3 5 10" xfId="3515"/>
    <cellStyle name="Comma 3 5 2" xfId="3516"/>
    <cellStyle name="Comma 3 5 2 2" xfId="3517"/>
    <cellStyle name="Comma 3 5 2 2 2" xfId="3518"/>
    <cellStyle name="Comma 3 5 2 2 2 2" xfId="3519"/>
    <cellStyle name="Comma 3 5 2 2 2 2 2" xfId="3520"/>
    <cellStyle name="Comma 3 5 2 2 2 3" xfId="3521"/>
    <cellStyle name="Comma 3 5 2 2 3" xfId="3522"/>
    <cellStyle name="Comma 3 5 2 2 3 2" xfId="3523"/>
    <cellStyle name="Comma 3 5 2 2 4" xfId="3524"/>
    <cellStyle name="Comma 3 5 2 2 4 2" xfId="3525"/>
    <cellStyle name="Comma 3 5 2 2 5" xfId="3526"/>
    <cellStyle name="Comma 3 5 2 3" xfId="3527"/>
    <cellStyle name="Comma 3 5 2 3 2" xfId="3528"/>
    <cellStyle name="Comma 3 5 2 3 2 2" xfId="3529"/>
    <cellStyle name="Comma 3 5 2 3 3" xfId="3530"/>
    <cellStyle name="Comma 3 5 2 3 3 2" xfId="3531"/>
    <cellStyle name="Comma 3 5 2 3 4" xfId="3532"/>
    <cellStyle name="Comma 3 5 2 4" xfId="3533"/>
    <cellStyle name="Comma 3 5 2 4 2" xfId="3534"/>
    <cellStyle name="Comma 3 5 2 4 3" xfId="3535"/>
    <cellStyle name="Comma 3 5 2 5" xfId="3536"/>
    <cellStyle name="Comma 3 5 2 5 2" xfId="3537"/>
    <cellStyle name="Comma 3 5 2 6" xfId="3538"/>
    <cellStyle name="Comma 3 5 2 6 2" xfId="3539"/>
    <cellStyle name="Comma 3 5 2 7" xfId="3540"/>
    <cellStyle name="Comma 3 5 3" xfId="3541"/>
    <cellStyle name="Comma 3 5 3 2" xfId="3542"/>
    <cellStyle name="Comma 3 5 3 2 2" xfId="3543"/>
    <cellStyle name="Comma 3 5 3 2 2 2" xfId="3544"/>
    <cellStyle name="Comma 3 5 3 2 2 2 2" xfId="3545"/>
    <cellStyle name="Comma 3 5 3 2 2 3" xfId="3546"/>
    <cellStyle name="Comma 3 5 3 2 3" xfId="3547"/>
    <cellStyle name="Comma 3 5 3 2 3 2" xfId="3548"/>
    <cellStyle name="Comma 3 5 3 2 4" xfId="3549"/>
    <cellStyle name="Comma 3 5 3 2 4 2" xfId="3550"/>
    <cellStyle name="Comma 3 5 3 2 5" xfId="3551"/>
    <cellStyle name="Comma 3 5 3 3" xfId="3552"/>
    <cellStyle name="Comma 3 5 3 3 2" xfId="3553"/>
    <cellStyle name="Comma 3 5 3 3 2 2" xfId="3554"/>
    <cellStyle name="Comma 3 5 3 3 3" xfId="3555"/>
    <cellStyle name="Comma 3 5 3 3 3 2" xfId="3556"/>
    <cellStyle name="Comma 3 5 3 3 4" xfId="3557"/>
    <cellStyle name="Comma 3 5 3 4" xfId="3558"/>
    <cellStyle name="Comma 3 5 3 4 2" xfId="3559"/>
    <cellStyle name="Comma 3 5 3 4 3" xfId="3560"/>
    <cellStyle name="Comma 3 5 3 5" xfId="3561"/>
    <cellStyle name="Comma 3 5 3 5 2" xfId="3562"/>
    <cellStyle name="Comma 3 5 3 6" xfId="3563"/>
    <cellStyle name="Comma 3 5 3 6 2" xfId="3564"/>
    <cellStyle name="Comma 3 5 3 7" xfId="3565"/>
    <cellStyle name="Comma 3 5 4" xfId="3566"/>
    <cellStyle name="Comma 3 5 4 2" xfId="3567"/>
    <cellStyle name="Comma 3 5 4 2 2" xfId="3568"/>
    <cellStyle name="Comma 3 5 4 2 2 2" xfId="3569"/>
    <cellStyle name="Comma 3 5 4 2 3" xfId="3570"/>
    <cellStyle name="Comma 3 5 4 2 3 2" xfId="3571"/>
    <cellStyle name="Comma 3 5 4 2 4" xfId="3572"/>
    <cellStyle name="Comma 3 5 4 3" xfId="3573"/>
    <cellStyle name="Comma 3 5 4 3 2" xfId="3574"/>
    <cellStyle name="Comma 3 5 4 3 3" xfId="3575"/>
    <cellStyle name="Comma 3 5 4 4" xfId="3576"/>
    <cellStyle name="Comma 3 5 4 4 2" xfId="3577"/>
    <cellStyle name="Comma 3 5 4 5" xfId="3578"/>
    <cellStyle name="Comma 3 5 4 5 2" xfId="3579"/>
    <cellStyle name="Comma 3 5 4 6" xfId="3580"/>
    <cellStyle name="Comma 3 5 5" xfId="3581"/>
    <cellStyle name="Comma 3 5 5 2" xfId="3582"/>
    <cellStyle name="Comma 3 5 5 2 2" xfId="3583"/>
    <cellStyle name="Comma 3 5 5 3" xfId="3584"/>
    <cellStyle name="Comma 3 5 5 3 2" xfId="3585"/>
    <cellStyle name="Comma 3 5 5 4" xfId="3586"/>
    <cellStyle name="Comma 3 5 6" xfId="3587"/>
    <cellStyle name="Comma 3 5 6 2" xfId="3588"/>
    <cellStyle name="Comma 3 5 6 2 2" xfId="3589"/>
    <cellStyle name="Comma 3 5 6 3" xfId="3590"/>
    <cellStyle name="Comma 3 5 6 3 2" xfId="3591"/>
    <cellStyle name="Comma 3 5 6 4" xfId="3592"/>
    <cellStyle name="Comma 3 5 7" xfId="3593"/>
    <cellStyle name="Comma 3 5 7 2" xfId="3594"/>
    <cellStyle name="Comma 3 5 7 3" xfId="3595"/>
    <cellStyle name="Comma 3 5 8" xfId="3596"/>
    <cellStyle name="Comma 3 5 8 2" xfId="3597"/>
    <cellStyle name="Comma 3 5 9" xfId="3598"/>
    <cellStyle name="Comma 3 5 9 2" xfId="3599"/>
    <cellStyle name="Comma 3 6" xfId="3600"/>
    <cellStyle name="Comma 3 6 2" xfId="3601"/>
    <cellStyle name="Comma 3 6 2 2" xfId="3602"/>
    <cellStyle name="Comma 3 6 2 2 2" xfId="3603"/>
    <cellStyle name="Comma 3 6 2 2 2 2" xfId="3604"/>
    <cellStyle name="Comma 3 6 2 2 2 2 2" xfId="3605"/>
    <cellStyle name="Comma 3 6 2 2 2 3" xfId="3606"/>
    <cellStyle name="Comma 3 6 2 2 3" xfId="3607"/>
    <cellStyle name="Comma 3 6 2 2 3 2" xfId="3608"/>
    <cellStyle name="Comma 3 6 2 2 4" xfId="3609"/>
    <cellStyle name="Comma 3 6 2 3" xfId="3610"/>
    <cellStyle name="Comma 3 6 2 3 2" xfId="3611"/>
    <cellStyle name="Comma 3 6 2 3 2 2" xfId="3612"/>
    <cellStyle name="Comma 3 6 2 3 3" xfId="3613"/>
    <cellStyle name="Comma 3 6 2 4" xfId="3614"/>
    <cellStyle name="Comma 3 6 2 4 2" xfId="3615"/>
    <cellStyle name="Comma 3 6 2 5" xfId="3616"/>
    <cellStyle name="Comma 3 6 3" xfId="3617"/>
    <cellStyle name="Comma 3 6 3 2" xfId="3618"/>
    <cellStyle name="Comma 3 6 3 2 2" xfId="3619"/>
    <cellStyle name="Comma 3 6 3 2 2 2" xfId="3620"/>
    <cellStyle name="Comma 3 6 3 2 2 2 2" xfId="3621"/>
    <cellStyle name="Comma 3 6 3 2 2 3" xfId="3622"/>
    <cellStyle name="Comma 3 6 3 2 3" xfId="3623"/>
    <cellStyle name="Comma 3 6 3 2 3 2" xfId="3624"/>
    <cellStyle name="Comma 3 6 3 2 4" xfId="3625"/>
    <cellStyle name="Comma 3 6 3 3" xfId="3626"/>
    <cellStyle name="Comma 3 6 3 3 2" xfId="3627"/>
    <cellStyle name="Comma 3 6 3 3 2 2" xfId="3628"/>
    <cellStyle name="Comma 3 6 3 3 3" xfId="3629"/>
    <cellStyle name="Comma 3 6 3 4" xfId="3630"/>
    <cellStyle name="Comma 3 6 3 4 2" xfId="3631"/>
    <cellStyle name="Comma 3 6 3 5" xfId="3632"/>
    <cellStyle name="Comma 3 6 4" xfId="3633"/>
    <cellStyle name="Comma 3 6 4 2" xfId="3634"/>
    <cellStyle name="Comma 3 6 4 2 2" xfId="3635"/>
    <cellStyle name="Comma 3 6 4 2 2 2" xfId="3636"/>
    <cellStyle name="Comma 3 6 4 2 3" xfId="3637"/>
    <cellStyle name="Comma 3 6 4 3" xfId="3638"/>
    <cellStyle name="Comma 3 6 4 3 2" xfId="3639"/>
    <cellStyle name="Comma 3 6 4 4" xfId="3640"/>
    <cellStyle name="Comma 3 6 5" xfId="3641"/>
    <cellStyle name="Comma 3 6 5 2" xfId="3642"/>
    <cellStyle name="Comma 3 6 5 2 2" xfId="3643"/>
    <cellStyle name="Comma 3 6 5 3" xfId="3644"/>
    <cellStyle name="Comma 3 6 6" xfId="3645"/>
    <cellStyle name="Comma 3 6 6 2" xfId="3646"/>
    <cellStyle name="Comma 3 6 7" xfId="3647"/>
    <cellStyle name="Comma 3 6 8" xfId="3648"/>
    <cellStyle name="Comma 3 7" xfId="3649"/>
    <cellStyle name="Comma 3 7 2" xfId="3650"/>
    <cellStyle name="Comma 3 7 2 2" xfId="3651"/>
    <cellStyle name="Comma 3 7 2 2 2" xfId="3652"/>
    <cellStyle name="Comma 3 7 2 2 2 2" xfId="3653"/>
    <cellStyle name="Comma 3 7 2 2 2 2 2" xfId="3654"/>
    <cellStyle name="Comma 3 7 2 2 2 3" xfId="3655"/>
    <cellStyle name="Comma 3 7 2 2 3" xfId="3656"/>
    <cellStyle name="Comma 3 7 2 2 3 2" xfId="3657"/>
    <cellStyle name="Comma 3 7 2 2 4" xfId="3658"/>
    <cellStyle name="Comma 3 7 2 3" xfId="3659"/>
    <cellStyle name="Comma 3 7 2 3 2" xfId="3660"/>
    <cellStyle name="Comma 3 7 2 3 2 2" xfId="3661"/>
    <cellStyle name="Comma 3 7 2 3 3" xfId="3662"/>
    <cellStyle name="Comma 3 7 2 4" xfId="3663"/>
    <cellStyle name="Comma 3 7 2 4 2" xfId="3664"/>
    <cellStyle name="Comma 3 7 2 5" xfId="3665"/>
    <cellStyle name="Comma 3 7 3" xfId="3666"/>
    <cellStyle name="Comma 3 7 3 2" xfId="3667"/>
    <cellStyle name="Comma 3 7 3 2 2" xfId="3668"/>
    <cellStyle name="Comma 3 7 3 2 2 2" xfId="3669"/>
    <cellStyle name="Comma 3 7 3 2 2 2 2" xfId="3670"/>
    <cellStyle name="Comma 3 7 3 2 2 3" xfId="3671"/>
    <cellStyle name="Comma 3 7 3 2 3" xfId="3672"/>
    <cellStyle name="Comma 3 7 3 2 3 2" xfId="3673"/>
    <cellStyle name="Comma 3 7 3 2 4" xfId="3674"/>
    <cellStyle name="Comma 3 7 3 3" xfId="3675"/>
    <cellStyle name="Comma 3 7 3 3 2" xfId="3676"/>
    <cellStyle name="Comma 3 7 3 3 2 2" xfId="3677"/>
    <cellStyle name="Comma 3 7 3 3 3" xfId="3678"/>
    <cellStyle name="Comma 3 7 3 4" xfId="3679"/>
    <cellStyle name="Comma 3 7 3 4 2" xfId="3680"/>
    <cellStyle name="Comma 3 7 3 5" xfId="3681"/>
    <cellStyle name="Comma 3 7 4" xfId="3682"/>
    <cellStyle name="Comma 3 7 4 2" xfId="3683"/>
    <cellStyle name="Comma 3 7 4 2 2" xfId="3684"/>
    <cellStyle name="Comma 3 7 4 2 2 2" xfId="3685"/>
    <cellStyle name="Comma 3 7 4 2 3" xfId="3686"/>
    <cellStyle name="Comma 3 7 4 3" xfId="3687"/>
    <cellStyle name="Comma 3 7 4 3 2" xfId="3688"/>
    <cellStyle name="Comma 3 7 4 4" xfId="3689"/>
    <cellStyle name="Comma 3 7 5" xfId="3690"/>
    <cellStyle name="Comma 3 7 5 2" xfId="3691"/>
    <cellStyle name="Comma 3 7 5 2 2" xfId="3692"/>
    <cellStyle name="Comma 3 7 5 3" xfId="3693"/>
    <cellStyle name="Comma 3 7 6" xfId="3694"/>
    <cellStyle name="Comma 3 7 6 2" xfId="3695"/>
    <cellStyle name="Comma 3 7 7" xfId="3696"/>
    <cellStyle name="Comma 3 8" xfId="3697"/>
    <cellStyle name="Comma 3 8 2" xfId="3698"/>
    <cellStyle name="Comma 3 8 2 2" xfId="3699"/>
    <cellStyle name="Comma 3 8 2 2 2" xfId="3700"/>
    <cellStyle name="Comma 3 8 2 2 2 2" xfId="3701"/>
    <cellStyle name="Comma 3 8 2 2 2 2 2" xfId="3702"/>
    <cellStyle name="Comma 3 8 2 2 2 3" xfId="3703"/>
    <cellStyle name="Comma 3 8 2 2 3" xfId="3704"/>
    <cellStyle name="Comma 3 8 2 2 3 2" xfId="3705"/>
    <cellStyle name="Comma 3 8 2 2 4" xfId="3706"/>
    <cellStyle name="Comma 3 8 2 3" xfId="3707"/>
    <cellStyle name="Comma 3 8 2 3 2" xfId="3708"/>
    <cellStyle name="Comma 3 8 2 3 2 2" xfId="3709"/>
    <cellStyle name="Comma 3 8 2 3 3" xfId="3710"/>
    <cellStyle name="Comma 3 8 2 4" xfId="3711"/>
    <cellStyle name="Comma 3 8 2 4 2" xfId="3712"/>
    <cellStyle name="Comma 3 8 2 5" xfId="3713"/>
    <cellStyle name="Comma 3 8 3" xfId="3714"/>
    <cellStyle name="Comma 3 8 3 2" xfId="3715"/>
    <cellStyle name="Comma 3 8 3 2 2" xfId="3716"/>
    <cellStyle name="Comma 3 8 3 2 2 2" xfId="3717"/>
    <cellStyle name="Comma 3 8 3 2 2 2 2" xfId="3718"/>
    <cellStyle name="Comma 3 8 3 2 2 3" xfId="3719"/>
    <cellStyle name="Comma 3 8 3 2 3" xfId="3720"/>
    <cellStyle name="Comma 3 8 3 2 3 2" xfId="3721"/>
    <cellStyle name="Comma 3 8 3 2 4" xfId="3722"/>
    <cellStyle name="Comma 3 8 3 3" xfId="3723"/>
    <cellStyle name="Comma 3 8 3 3 2" xfId="3724"/>
    <cellStyle name="Comma 3 8 3 3 2 2" xfId="3725"/>
    <cellStyle name="Comma 3 8 3 3 3" xfId="3726"/>
    <cellStyle name="Comma 3 8 3 4" xfId="3727"/>
    <cellStyle name="Comma 3 8 3 4 2" xfId="3728"/>
    <cellStyle name="Comma 3 8 3 5" xfId="3729"/>
    <cellStyle name="Comma 3 8 4" xfId="3730"/>
    <cellStyle name="Comma 3 8 4 2" xfId="3731"/>
    <cellStyle name="Comma 3 8 4 2 2" xfId="3732"/>
    <cellStyle name="Comma 3 8 4 2 2 2" xfId="3733"/>
    <cellStyle name="Comma 3 8 4 2 3" xfId="3734"/>
    <cellStyle name="Comma 3 8 4 3" xfId="3735"/>
    <cellStyle name="Comma 3 8 4 3 2" xfId="3736"/>
    <cellStyle name="Comma 3 8 4 4" xfId="3737"/>
    <cellStyle name="Comma 3 8 5" xfId="3738"/>
    <cellStyle name="Comma 3 8 5 2" xfId="3739"/>
    <cellStyle name="Comma 3 8 5 2 2" xfId="3740"/>
    <cellStyle name="Comma 3 8 5 3" xfId="3741"/>
    <cellStyle name="Comma 3 8 6" xfId="3742"/>
    <cellStyle name="Comma 3 8 6 2" xfId="3743"/>
    <cellStyle name="Comma 3 8 7" xfId="3744"/>
    <cellStyle name="Comma 3 9" xfId="3745"/>
    <cellStyle name="Comma 3 9 2" xfId="3746"/>
    <cellStyle name="Comma 3 9 2 2" xfId="3747"/>
    <cellStyle name="Comma 3 9 2 2 2" xfId="3748"/>
    <cellStyle name="Comma 3 9 2 2 2 2" xfId="3749"/>
    <cellStyle name="Comma 3 9 2 2 2 2 2" xfId="3750"/>
    <cellStyle name="Comma 3 9 2 2 2 3" xfId="3751"/>
    <cellStyle name="Comma 3 9 2 2 3" xfId="3752"/>
    <cellStyle name="Comma 3 9 2 2 3 2" xfId="3753"/>
    <cellStyle name="Comma 3 9 2 2 4" xfId="3754"/>
    <cellStyle name="Comma 3 9 2 3" xfId="3755"/>
    <cellStyle name="Comma 3 9 2 3 2" xfId="3756"/>
    <cellStyle name="Comma 3 9 2 3 2 2" xfId="3757"/>
    <cellStyle name="Comma 3 9 2 3 3" xfId="3758"/>
    <cellStyle name="Comma 3 9 2 4" xfId="3759"/>
    <cellStyle name="Comma 3 9 2 4 2" xfId="3760"/>
    <cellStyle name="Comma 3 9 2 5" xfId="3761"/>
    <cellStyle name="Comma 3 9 3" xfId="3762"/>
    <cellStyle name="Comma 3 9 3 2" xfId="3763"/>
    <cellStyle name="Comma 3 9 3 2 2" xfId="3764"/>
    <cellStyle name="Comma 3 9 3 2 2 2" xfId="3765"/>
    <cellStyle name="Comma 3 9 3 2 2 2 2" xfId="3766"/>
    <cellStyle name="Comma 3 9 3 2 2 3" xfId="3767"/>
    <cellStyle name="Comma 3 9 3 2 3" xfId="3768"/>
    <cellStyle name="Comma 3 9 3 2 3 2" xfId="3769"/>
    <cellStyle name="Comma 3 9 3 2 4" xfId="3770"/>
    <cellStyle name="Comma 3 9 3 3" xfId="3771"/>
    <cellStyle name="Comma 3 9 3 3 2" xfId="3772"/>
    <cellStyle name="Comma 3 9 3 3 2 2" xfId="3773"/>
    <cellStyle name="Comma 3 9 3 3 3" xfId="3774"/>
    <cellStyle name="Comma 3 9 3 4" xfId="3775"/>
    <cellStyle name="Comma 3 9 3 4 2" xfId="3776"/>
    <cellStyle name="Comma 3 9 3 5" xfId="3777"/>
    <cellStyle name="Comma 3 9 4" xfId="3778"/>
    <cellStyle name="Comma 3 9 4 2" xfId="3779"/>
    <cellStyle name="Comma 3 9 4 2 2" xfId="3780"/>
    <cellStyle name="Comma 3 9 4 2 2 2" xfId="3781"/>
    <cellStyle name="Comma 3 9 4 2 3" xfId="3782"/>
    <cellStyle name="Comma 3 9 4 3" xfId="3783"/>
    <cellStyle name="Comma 3 9 4 3 2" xfId="3784"/>
    <cellStyle name="Comma 3 9 4 4" xfId="3785"/>
    <cellStyle name="Comma 3 9 5" xfId="3786"/>
    <cellStyle name="Comma 3 9 5 2" xfId="3787"/>
    <cellStyle name="Comma 3 9 5 2 2" xfId="3788"/>
    <cellStyle name="Comma 3 9 5 3" xfId="3789"/>
    <cellStyle name="Comma 3 9 6" xfId="3790"/>
    <cellStyle name="Comma 3 9 6 2" xfId="3791"/>
    <cellStyle name="Comma 3 9 7" xfId="3792"/>
    <cellStyle name="Comma 30" xfId="3793"/>
    <cellStyle name="Comma 31" xfId="3794"/>
    <cellStyle name="Comma 31 2" xfId="3795"/>
    <cellStyle name="Comma 31 3" xfId="3796"/>
    <cellStyle name="Comma 31 3 2" xfId="3797"/>
    <cellStyle name="Comma 32" xfId="3798"/>
    <cellStyle name="Comma 32 2" xfId="3799"/>
    <cellStyle name="Comma 32 2 2" xfId="3800"/>
    <cellStyle name="Comma 32 3" xfId="3801"/>
    <cellStyle name="Comma 32 4" xfId="3802"/>
    <cellStyle name="Comma 32 4 2" xfId="3803"/>
    <cellStyle name="Comma 33" xfId="3804"/>
    <cellStyle name="Comma 33 2" xfId="3805"/>
    <cellStyle name="Comma 33 3" xfId="3806"/>
    <cellStyle name="Comma 33 3 2" xfId="3807"/>
    <cellStyle name="Comma 34" xfId="3808"/>
    <cellStyle name="Comma 35" xfId="3809"/>
    <cellStyle name="Comma 35 2" xfId="3810"/>
    <cellStyle name="Comma 36" xfId="3811"/>
    <cellStyle name="Comma 36 2" xfId="3812"/>
    <cellStyle name="Comma 37" xfId="3813"/>
    <cellStyle name="Comma 37 2" xfId="3814"/>
    <cellStyle name="Comma 38" xfId="3815"/>
    <cellStyle name="Comma 38 2" xfId="3816"/>
    <cellStyle name="Comma 39" xfId="3817"/>
    <cellStyle name="Comma 39 2" xfId="3818"/>
    <cellStyle name="Comma 4" xfId="70"/>
    <cellStyle name="Comma 4 10" xfId="3819"/>
    <cellStyle name="Comma 4 10 2" xfId="3820"/>
    <cellStyle name="Comma 4 10 2 2" xfId="3821"/>
    <cellStyle name="Comma 4 10 3" xfId="3822"/>
    <cellStyle name="Comma 4 10 3 2" xfId="3823"/>
    <cellStyle name="Comma 4 10 4" xfId="3824"/>
    <cellStyle name="Comma 4 11" xfId="3825"/>
    <cellStyle name="Comma 4 11 2" xfId="3826"/>
    <cellStyle name="Comma 4 11 3" xfId="3827"/>
    <cellStyle name="Comma 4 12" xfId="3828"/>
    <cellStyle name="Comma 4 12 2" xfId="3829"/>
    <cellStyle name="Comma 4 13" xfId="3830"/>
    <cellStyle name="Comma 4 13 2" xfId="3831"/>
    <cellStyle name="Comma 4 14" xfId="3832"/>
    <cellStyle name="Comma 4 15" xfId="3833"/>
    <cellStyle name="Comma 4 2" xfId="3834"/>
    <cellStyle name="Comma 4 2 10" xfId="3835"/>
    <cellStyle name="Comma 4 2 10 2" xfId="3836"/>
    <cellStyle name="Comma 4 2 11" xfId="3837"/>
    <cellStyle name="Comma 4 2 11 2" xfId="3838"/>
    <cellStyle name="Comma 4 2 12" xfId="3839"/>
    <cellStyle name="Comma 4 2 13" xfId="3840"/>
    <cellStyle name="Comma 4 2 2" xfId="3841"/>
    <cellStyle name="Comma 4 2 2 10" xfId="3842"/>
    <cellStyle name="Comma 4 2 2 11" xfId="3843"/>
    <cellStyle name="Comma 4 2 2 2" xfId="3844"/>
    <cellStyle name="Comma 4 2 2 2 2" xfId="3845"/>
    <cellStyle name="Comma 4 2 2 2 2 2" xfId="3846"/>
    <cellStyle name="Comma 4 2 2 2 2 2 2" xfId="3847"/>
    <cellStyle name="Comma 4 2 2 2 2 2 3" xfId="3848"/>
    <cellStyle name="Comma 4 2 2 2 2 3" xfId="3849"/>
    <cellStyle name="Comma 4 2 2 2 2 3 2" xfId="3850"/>
    <cellStyle name="Comma 4 2 2 2 2 4" xfId="3851"/>
    <cellStyle name="Comma 4 2 2 2 2 4 2" xfId="3852"/>
    <cellStyle name="Comma 4 2 2 2 2 5" xfId="3853"/>
    <cellStyle name="Comma 4 2 2 2 3" xfId="3854"/>
    <cellStyle name="Comma 4 2 2 2 3 2" xfId="3855"/>
    <cellStyle name="Comma 4 2 2 2 3 2 2" xfId="3856"/>
    <cellStyle name="Comma 4 2 2 2 3 3" xfId="3857"/>
    <cellStyle name="Comma 4 2 2 2 3 3 2" xfId="3858"/>
    <cellStyle name="Comma 4 2 2 2 3 4" xfId="3859"/>
    <cellStyle name="Comma 4 2 2 2 4" xfId="3860"/>
    <cellStyle name="Comma 4 2 2 2 4 2" xfId="3861"/>
    <cellStyle name="Comma 4 2 2 2 4 3" xfId="3862"/>
    <cellStyle name="Comma 4 2 2 2 5" xfId="3863"/>
    <cellStyle name="Comma 4 2 2 2 5 2" xfId="3864"/>
    <cellStyle name="Comma 4 2 2 2 6" xfId="3865"/>
    <cellStyle name="Comma 4 2 2 2 6 2" xfId="3866"/>
    <cellStyle name="Comma 4 2 2 2 7" xfId="3867"/>
    <cellStyle name="Comma 4 2 2 3" xfId="3868"/>
    <cellStyle name="Comma 4 2 2 3 2" xfId="3869"/>
    <cellStyle name="Comma 4 2 2 3 2 2" xfId="3870"/>
    <cellStyle name="Comma 4 2 2 3 2 2 2" xfId="3871"/>
    <cellStyle name="Comma 4 2 2 3 2 2 3" xfId="3872"/>
    <cellStyle name="Comma 4 2 2 3 2 3" xfId="3873"/>
    <cellStyle name="Comma 4 2 2 3 2 3 2" xfId="3874"/>
    <cellStyle name="Comma 4 2 2 3 2 4" xfId="3875"/>
    <cellStyle name="Comma 4 2 2 3 2 4 2" xfId="3876"/>
    <cellStyle name="Comma 4 2 2 3 2 5" xfId="3877"/>
    <cellStyle name="Comma 4 2 2 3 3" xfId="3878"/>
    <cellStyle name="Comma 4 2 2 3 3 2" xfId="3879"/>
    <cellStyle name="Comma 4 2 2 3 3 2 2" xfId="3880"/>
    <cellStyle name="Comma 4 2 2 3 3 3" xfId="3881"/>
    <cellStyle name="Comma 4 2 2 3 3 3 2" xfId="3882"/>
    <cellStyle name="Comma 4 2 2 3 3 4" xfId="3883"/>
    <cellStyle name="Comma 4 2 2 3 4" xfId="3884"/>
    <cellStyle name="Comma 4 2 2 3 4 2" xfId="3885"/>
    <cellStyle name="Comma 4 2 2 3 4 3" xfId="3886"/>
    <cellStyle name="Comma 4 2 2 3 5" xfId="3887"/>
    <cellStyle name="Comma 4 2 2 3 5 2" xfId="3888"/>
    <cellStyle name="Comma 4 2 2 3 6" xfId="3889"/>
    <cellStyle name="Comma 4 2 2 3 6 2" xfId="3890"/>
    <cellStyle name="Comma 4 2 2 3 7" xfId="3891"/>
    <cellStyle name="Comma 4 2 2 4" xfId="3892"/>
    <cellStyle name="Comma 4 2 2 4 2" xfId="3893"/>
    <cellStyle name="Comma 4 2 2 4 2 2" xfId="3894"/>
    <cellStyle name="Comma 4 2 2 4 2 2 2" xfId="3895"/>
    <cellStyle name="Comma 4 2 2 4 2 3" xfId="3896"/>
    <cellStyle name="Comma 4 2 2 4 2 3 2" xfId="3897"/>
    <cellStyle name="Comma 4 2 2 4 2 4" xfId="3898"/>
    <cellStyle name="Comma 4 2 2 4 3" xfId="3899"/>
    <cellStyle name="Comma 4 2 2 4 3 2" xfId="3900"/>
    <cellStyle name="Comma 4 2 2 4 3 3" xfId="3901"/>
    <cellStyle name="Comma 4 2 2 4 4" xfId="3902"/>
    <cellStyle name="Comma 4 2 2 4 4 2" xfId="3903"/>
    <cellStyle name="Comma 4 2 2 4 5" xfId="3904"/>
    <cellStyle name="Comma 4 2 2 4 5 2" xfId="3905"/>
    <cellStyle name="Comma 4 2 2 4 6" xfId="3906"/>
    <cellStyle name="Comma 4 2 2 5" xfId="3907"/>
    <cellStyle name="Comma 4 2 2 5 2" xfId="3908"/>
    <cellStyle name="Comma 4 2 2 5 2 2" xfId="3909"/>
    <cellStyle name="Comma 4 2 2 5 3" xfId="3910"/>
    <cellStyle name="Comma 4 2 2 5 3 2" xfId="3911"/>
    <cellStyle name="Comma 4 2 2 5 4" xfId="3912"/>
    <cellStyle name="Comma 4 2 2 6" xfId="3913"/>
    <cellStyle name="Comma 4 2 2 6 2" xfId="3914"/>
    <cellStyle name="Comma 4 2 2 6 2 2" xfId="3915"/>
    <cellStyle name="Comma 4 2 2 6 3" xfId="3916"/>
    <cellStyle name="Comma 4 2 2 6 3 2" xfId="3917"/>
    <cellStyle name="Comma 4 2 2 6 4" xfId="3918"/>
    <cellStyle name="Comma 4 2 2 7" xfId="3919"/>
    <cellStyle name="Comma 4 2 2 7 2" xfId="3920"/>
    <cellStyle name="Comma 4 2 2 7 3" xfId="3921"/>
    <cellStyle name="Comma 4 2 2 8" xfId="3922"/>
    <cellStyle name="Comma 4 2 2 8 2" xfId="3923"/>
    <cellStyle name="Comma 4 2 2 9" xfId="3924"/>
    <cellStyle name="Comma 4 2 2 9 2" xfId="3925"/>
    <cellStyle name="Comma 4 2 3" xfId="3926"/>
    <cellStyle name="Comma 4 2 3 2" xfId="3927"/>
    <cellStyle name="Comma 4 2 3 2 2" xfId="3928"/>
    <cellStyle name="Comma 4 2 3 2 2 2" xfId="3929"/>
    <cellStyle name="Comma 4 2 3 2 2 2 2" xfId="3930"/>
    <cellStyle name="Comma 4 2 3 2 2 2 3" xfId="3931"/>
    <cellStyle name="Comma 4 2 3 2 2 3" xfId="3932"/>
    <cellStyle name="Comma 4 2 3 2 2 3 2" xfId="3933"/>
    <cellStyle name="Comma 4 2 3 2 2 4" xfId="3934"/>
    <cellStyle name="Comma 4 2 3 2 2 4 2" xfId="3935"/>
    <cellStyle name="Comma 4 2 3 2 2 5" xfId="3936"/>
    <cellStyle name="Comma 4 2 3 2 3" xfId="3937"/>
    <cellStyle name="Comma 4 2 3 2 3 2" xfId="3938"/>
    <cellStyle name="Comma 4 2 3 2 3 2 2" xfId="3939"/>
    <cellStyle name="Comma 4 2 3 2 3 3" xfId="3940"/>
    <cellStyle name="Comma 4 2 3 2 3 3 2" xfId="3941"/>
    <cellStyle name="Comma 4 2 3 2 3 4" xfId="3942"/>
    <cellStyle name="Comma 4 2 3 2 4" xfId="3943"/>
    <cellStyle name="Comma 4 2 3 2 4 2" xfId="3944"/>
    <cellStyle name="Comma 4 2 3 2 4 3" xfId="3945"/>
    <cellStyle name="Comma 4 2 3 2 5" xfId="3946"/>
    <cellStyle name="Comma 4 2 3 2 5 2" xfId="3947"/>
    <cellStyle name="Comma 4 2 3 2 6" xfId="3948"/>
    <cellStyle name="Comma 4 2 3 2 6 2" xfId="3949"/>
    <cellStyle name="Comma 4 2 3 2 7" xfId="3950"/>
    <cellStyle name="Comma 4 2 3 3" xfId="3951"/>
    <cellStyle name="Comma 4 2 3 3 2" xfId="3952"/>
    <cellStyle name="Comma 4 2 3 3 2 2" xfId="3953"/>
    <cellStyle name="Comma 4 2 3 3 2 3" xfId="3954"/>
    <cellStyle name="Comma 4 2 3 3 3" xfId="3955"/>
    <cellStyle name="Comma 4 2 3 3 3 2" xfId="3956"/>
    <cellStyle name="Comma 4 2 3 3 4" xfId="3957"/>
    <cellStyle name="Comma 4 2 3 3 4 2" xfId="3958"/>
    <cellStyle name="Comma 4 2 3 3 5" xfId="3959"/>
    <cellStyle name="Comma 4 2 3 4" xfId="3960"/>
    <cellStyle name="Comma 4 2 3 4 2" xfId="3961"/>
    <cellStyle name="Comma 4 2 3 4 2 2" xfId="3962"/>
    <cellStyle name="Comma 4 2 3 4 3" xfId="3963"/>
    <cellStyle name="Comma 4 2 3 4 3 2" xfId="3964"/>
    <cellStyle name="Comma 4 2 3 4 4" xfId="3965"/>
    <cellStyle name="Comma 4 2 3 5" xfId="3966"/>
    <cellStyle name="Comma 4 2 3 5 2" xfId="3967"/>
    <cellStyle name="Comma 4 2 3 5 3" xfId="3968"/>
    <cellStyle name="Comma 4 2 3 6" xfId="3969"/>
    <cellStyle name="Comma 4 2 3 6 2" xfId="3970"/>
    <cellStyle name="Comma 4 2 3 7" xfId="3971"/>
    <cellStyle name="Comma 4 2 3 7 2" xfId="3972"/>
    <cellStyle name="Comma 4 2 3 8" xfId="3973"/>
    <cellStyle name="Comma 4 2 4" xfId="3974"/>
    <cellStyle name="Comma 4 2 4 2" xfId="3975"/>
    <cellStyle name="Comma 4 2 4 2 2" xfId="3976"/>
    <cellStyle name="Comma 4 2 4 2 2 2" xfId="3977"/>
    <cellStyle name="Comma 4 2 4 2 2 3" xfId="3978"/>
    <cellStyle name="Comma 4 2 4 2 3" xfId="3979"/>
    <cellStyle name="Comma 4 2 4 2 3 2" xfId="3980"/>
    <cellStyle name="Comma 4 2 4 2 4" xfId="3981"/>
    <cellStyle name="Comma 4 2 4 2 4 2" xfId="3982"/>
    <cellStyle name="Comma 4 2 4 2 5" xfId="3983"/>
    <cellStyle name="Comma 4 2 4 3" xfId="3984"/>
    <cellStyle name="Comma 4 2 4 3 2" xfId="3985"/>
    <cellStyle name="Comma 4 2 4 3 2 2" xfId="3986"/>
    <cellStyle name="Comma 4 2 4 3 3" xfId="3987"/>
    <cellStyle name="Comma 4 2 4 3 3 2" xfId="3988"/>
    <cellStyle name="Comma 4 2 4 3 4" xfId="3989"/>
    <cellStyle name="Comma 4 2 4 4" xfId="3990"/>
    <cellStyle name="Comma 4 2 4 4 2" xfId="3991"/>
    <cellStyle name="Comma 4 2 4 4 3" xfId="3992"/>
    <cellStyle name="Comma 4 2 4 5" xfId="3993"/>
    <cellStyle name="Comma 4 2 4 5 2" xfId="3994"/>
    <cellStyle name="Comma 4 2 4 6" xfId="3995"/>
    <cellStyle name="Comma 4 2 4 6 2" xfId="3996"/>
    <cellStyle name="Comma 4 2 4 7" xfId="3997"/>
    <cellStyle name="Comma 4 2 5" xfId="3998"/>
    <cellStyle name="Comma 4 2 5 2" xfId="3999"/>
    <cellStyle name="Comma 4 2 5 2 2" xfId="4000"/>
    <cellStyle name="Comma 4 2 5 2 2 2" xfId="4001"/>
    <cellStyle name="Comma 4 2 5 2 2 3" xfId="4002"/>
    <cellStyle name="Comma 4 2 5 2 3" xfId="4003"/>
    <cellStyle name="Comma 4 2 5 2 3 2" xfId="4004"/>
    <cellStyle name="Comma 4 2 5 2 4" xfId="4005"/>
    <cellStyle name="Comma 4 2 5 2 4 2" xfId="4006"/>
    <cellStyle name="Comma 4 2 5 2 5" xfId="4007"/>
    <cellStyle name="Comma 4 2 5 3" xfId="4008"/>
    <cellStyle name="Comma 4 2 5 3 2" xfId="4009"/>
    <cellStyle name="Comma 4 2 5 3 2 2" xfId="4010"/>
    <cellStyle name="Comma 4 2 5 3 3" xfId="4011"/>
    <cellStyle name="Comma 4 2 5 3 3 2" xfId="4012"/>
    <cellStyle name="Comma 4 2 5 3 4" xfId="4013"/>
    <cellStyle name="Comma 4 2 5 4" xfId="4014"/>
    <cellStyle name="Comma 4 2 5 4 2" xfId="4015"/>
    <cellStyle name="Comma 4 2 5 4 3" xfId="4016"/>
    <cellStyle name="Comma 4 2 5 5" xfId="4017"/>
    <cellStyle name="Comma 4 2 5 5 2" xfId="4018"/>
    <cellStyle name="Comma 4 2 5 6" xfId="4019"/>
    <cellStyle name="Comma 4 2 5 6 2" xfId="4020"/>
    <cellStyle name="Comma 4 2 5 7" xfId="4021"/>
    <cellStyle name="Comma 4 2 6" xfId="4022"/>
    <cellStyle name="Comma 4 2 6 2" xfId="4023"/>
    <cellStyle name="Comma 4 2 6 2 2" xfId="4024"/>
    <cellStyle name="Comma 4 2 6 2 2 2" xfId="4025"/>
    <cellStyle name="Comma 4 2 6 2 3" xfId="4026"/>
    <cellStyle name="Comma 4 2 6 2 3 2" xfId="4027"/>
    <cellStyle name="Comma 4 2 6 2 4" xfId="4028"/>
    <cellStyle name="Comma 4 2 6 3" xfId="4029"/>
    <cellStyle name="Comma 4 2 6 3 2" xfId="4030"/>
    <cellStyle name="Comma 4 2 6 3 3" xfId="4031"/>
    <cellStyle name="Comma 4 2 6 4" xfId="4032"/>
    <cellStyle name="Comma 4 2 6 4 2" xfId="4033"/>
    <cellStyle name="Comma 4 2 6 5" xfId="4034"/>
    <cellStyle name="Comma 4 2 6 5 2" xfId="4035"/>
    <cellStyle name="Comma 4 2 6 6" xfId="4036"/>
    <cellStyle name="Comma 4 2 7" xfId="4037"/>
    <cellStyle name="Comma 4 2 7 2" xfId="4038"/>
    <cellStyle name="Comma 4 2 7 2 2" xfId="4039"/>
    <cellStyle name="Comma 4 2 7 3" xfId="4040"/>
    <cellStyle name="Comma 4 2 7 3 2" xfId="4041"/>
    <cellStyle name="Comma 4 2 7 4" xfId="4042"/>
    <cellStyle name="Comma 4 2 8" xfId="4043"/>
    <cellStyle name="Comma 4 2 8 2" xfId="4044"/>
    <cellStyle name="Comma 4 2 8 2 2" xfId="4045"/>
    <cellStyle name="Comma 4 2 8 3" xfId="4046"/>
    <cellStyle name="Comma 4 2 8 3 2" xfId="4047"/>
    <cellStyle name="Comma 4 2 8 4" xfId="4048"/>
    <cellStyle name="Comma 4 2 9" xfId="4049"/>
    <cellStyle name="Comma 4 2 9 2" xfId="4050"/>
    <cellStyle name="Comma 4 2 9 3" xfId="4051"/>
    <cellStyle name="Comma 4 3" xfId="4052"/>
    <cellStyle name="Comma 4 3 10" xfId="4053"/>
    <cellStyle name="Comma 4 3 10 2" xfId="4054"/>
    <cellStyle name="Comma 4 3 11" xfId="4055"/>
    <cellStyle name="Comma 4 3 12" xfId="4056"/>
    <cellStyle name="Comma 4 3 2" xfId="4057"/>
    <cellStyle name="Comma 4 3 2 2" xfId="4058"/>
    <cellStyle name="Comma 4 3 2 2 2" xfId="4059"/>
    <cellStyle name="Comma 4 3 2 2 2 2" xfId="4060"/>
    <cellStyle name="Comma 4 3 2 2 2 2 2" xfId="4061"/>
    <cellStyle name="Comma 4 3 2 2 2 2 3" xfId="4062"/>
    <cellStyle name="Comma 4 3 2 2 2 3" xfId="4063"/>
    <cellStyle name="Comma 4 3 2 2 2 3 2" xfId="4064"/>
    <cellStyle name="Comma 4 3 2 2 2 4" xfId="4065"/>
    <cellStyle name="Comma 4 3 2 2 2 4 2" xfId="4066"/>
    <cellStyle name="Comma 4 3 2 2 2 5" xfId="4067"/>
    <cellStyle name="Comma 4 3 2 2 3" xfId="4068"/>
    <cellStyle name="Comma 4 3 2 2 3 2" xfId="4069"/>
    <cellStyle name="Comma 4 3 2 2 3 2 2" xfId="4070"/>
    <cellStyle name="Comma 4 3 2 2 3 3" xfId="4071"/>
    <cellStyle name="Comma 4 3 2 2 3 3 2" xfId="4072"/>
    <cellStyle name="Comma 4 3 2 2 3 4" xfId="4073"/>
    <cellStyle name="Comma 4 3 2 2 4" xfId="4074"/>
    <cellStyle name="Comma 4 3 2 2 4 2" xfId="4075"/>
    <cellStyle name="Comma 4 3 2 2 4 3" xfId="4076"/>
    <cellStyle name="Comma 4 3 2 2 5" xfId="4077"/>
    <cellStyle name="Comma 4 3 2 2 5 2" xfId="4078"/>
    <cellStyle name="Comma 4 3 2 2 6" xfId="4079"/>
    <cellStyle name="Comma 4 3 2 2 6 2" xfId="4080"/>
    <cellStyle name="Comma 4 3 2 2 7" xfId="4081"/>
    <cellStyle name="Comma 4 3 2 3" xfId="4082"/>
    <cellStyle name="Comma 4 3 2 3 2" xfId="4083"/>
    <cellStyle name="Comma 4 3 2 3 2 2" xfId="4084"/>
    <cellStyle name="Comma 4 3 2 3 2 3" xfId="4085"/>
    <cellStyle name="Comma 4 3 2 3 3" xfId="4086"/>
    <cellStyle name="Comma 4 3 2 3 3 2" xfId="4087"/>
    <cellStyle name="Comma 4 3 2 3 4" xfId="4088"/>
    <cellStyle name="Comma 4 3 2 3 4 2" xfId="4089"/>
    <cellStyle name="Comma 4 3 2 3 5" xfId="4090"/>
    <cellStyle name="Comma 4 3 2 4" xfId="4091"/>
    <cellStyle name="Comma 4 3 2 4 2" xfId="4092"/>
    <cellStyle name="Comma 4 3 2 4 2 2" xfId="4093"/>
    <cellStyle name="Comma 4 3 2 4 3" xfId="4094"/>
    <cellStyle name="Comma 4 3 2 4 3 2" xfId="4095"/>
    <cellStyle name="Comma 4 3 2 4 4" xfId="4096"/>
    <cellStyle name="Comma 4 3 2 5" xfId="4097"/>
    <cellStyle name="Comma 4 3 2 5 2" xfId="4098"/>
    <cellStyle name="Comma 4 3 2 5 3" xfId="4099"/>
    <cellStyle name="Comma 4 3 2 6" xfId="4100"/>
    <cellStyle name="Comma 4 3 2 6 2" xfId="4101"/>
    <cellStyle name="Comma 4 3 2 7" xfId="4102"/>
    <cellStyle name="Comma 4 3 2 7 2" xfId="4103"/>
    <cellStyle name="Comma 4 3 2 8" xfId="4104"/>
    <cellStyle name="Comma 4 3 3" xfId="4105"/>
    <cellStyle name="Comma 4 3 3 2" xfId="4106"/>
    <cellStyle name="Comma 4 3 3 2 2" xfId="4107"/>
    <cellStyle name="Comma 4 3 3 2 2 2" xfId="4108"/>
    <cellStyle name="Comma 4 3 3 2 2 3" xfId="4109"/>
    <cellStyle name="Comma 4 3 3 2 3" xfId="4110"/>
    <cellStyle name="Comma 4 3 3 2 3 2" xfId="4111"/>
    <cellStyle name="Comma 4 3 3 2 4" xfId="4112"/>
    <cellStyle name="Comma 4 3 3 2 4 2" xfId="4113"/>
    <cellStyle name="Comma 4 3 3 2 5" xfId="4114"/>
    <cellStyle name="Comma 4 3 3 3" xfId="4115"/>
    <cellStyle name="Comma 4 3 3 3 2" xfId="4116"/>
    <cellStyle name="Comma 4 3 3 3 2 2" xfId="4117"/>
    <cellStyle name="Comma 4 3 3 3 3" xfId="4118"/>
    <cellStyle name="Comma 4 3 3 3 3 2" xfId="4119"/>
    <cellStyle name="Comma 4 3 3 3 4" xfId="4120"/>
    <cellStyle name="Comma 4 3 3 4" xfId="4121"/>
    <cellStyle name="Comma 4 3 3 4 2" xfId="4122"/>
    <cellStyle name="Comma 4 3 3 4 3" xfId="4123"/>
    <cellStyle name="Comma 4 3 3 5" xfId="4124"/>
    <cellStyle name="Comma 4 3 3 5 2" xfId="4125"/>
    <cellStyle name="Comma 4 3 3 6" xfId="4126"/>
    <cellStyle name="Comma 4 3 3 6 2" xfId="4127"/>
    <cellStyle name="Comma 4 3 3 7" xfId="4128"/>
    <cellStyle name="Comma 4 3 4" xfId="4129"/>
    <cellStyle name="Comma 4 3 4 2" xfId="4130"/>
    <cellStyle name="Comma 4 3 4 2 2" xfId="4131"/>
    <cellStyle name="Comma 4 3 4 2 2 2" xfId="4132"/>
    <cellStyle name="Comma 4 3 4 2 2 3" xfId="4133"/>
    <cellStyle name="Comma 4 3 4 2 3" xfId="4134"/>
    <cellStyle name="Comma 4 3 4 2 3 2" xfId="4135"/>
    <cellStyle name="Comma 4 3 4 2 4" xfId="4136"/>
    <cellStyle name="Comma 4 3 4 2 4 2" xfId="4137"/>
    <cellStyle name="Comma 4 3 4 2 5" xfId="4138"/>
    <cellStyle name="Comma 4 3 4 3" xfId="4139"/>
    <cellStyle name="Comma 4 3 4 3 2" xfId="4140"/>
    <cellStyle name="Comma 4 3 4 3 2 2" xfId="4141"/>
    <cellStyle name="Comma 4 3 4 3 3" xfId="4142"/>
    <cellStyle name="Comma 4 3 4 3 3 2" xfId="4143"/>
    <cellStyle name="Comma 4 3 4 3 4" xfId="4144"/>
    <cellStyle name="Comma 4 3 4 4" xfId="4145"/>
    <cellStyle name="Comma 4 3 4 4 2" xfId="4146"/>
    <cellStyle name="Comma 4 3 4 4 3" xfId="4147"/>
    <cellStyle name="Comma 4 3 4 5" xfId="4148"/>
    <cellStyle name="Comma 4 3 4 5 2" xfId="4149"/>
    <cellStyle name="Comma 4 3 4 6" xfId="4150"/>
    <cellStyle name="Comma 4 3 4 6 2" xfId="4151"/>
    <cellStyle name="Comma 4 3 4 7" xfId="4152"/>
    <cellStyle name="Comma 4 3 5" xfId="4153"/>
    <cellStyle name="Comma 4 3 5 2" xfId="4154"/>
    <cellStyle name="Comma 4 3 5 2 2" xfId="4155"/>
    <cellStyle name="Comma 4 3 5 2 2 2" xfId="4156"/>
    <cellStyle name="Comma 4 3 5 2 3" xfId="4157"/>
    <cellStyle name="Comma 4 3 5 2 3 2" xfId="4158"/>
    <cellStyle name="Comma 4 3 5 2 4" xfId="4159"/>
    <cellStyle name="Comma 4 3 5 3" xfId="4160"/>
    <cellStyle name="Comma 4 3 5 3 2" xfId="4161"/>
    <cellStyle name="Comma 4 3 5 3 3" xfId="4162"/>
    <cellStyle name="Comma 4 3 5 4" xfId="4163"/>
    <cellStyle name="Comma 4 3 5 4 2" xfId="4164"/>
    <cellStyle name="Comma 4 3 5 5" xfId="4165"/>
    <cellStyle name="Comma 4 3 5 5 2" xfId="4166"/>
    <cellStyle name="Comma 4 3 5 6" xfId="4167"/>
    <cellStyle name="Comma 4 3 6" xfId="4168"/>
    <cellStyle name="Comma 4 3 6 2" xfId="4169"/>
    <cellStyle name="Comma 4 3 6 2 2" xfId="4170"/>
    <cellStyle name="Comma 4 3 6 3" xfId="4171"/>
    <cellStyle name="Comma 4 3 6 3 2" xfId="4172"/>
    <cellStyle name="Comma 4 3 6 4" xfId="4173"/>
    <cellStyle name="Comma 4 3 7" xfId="4174"/>
    <cellStyle name="Comma 4 3 7 2" xfId="4175"/>
    <cellStyle name="Comma 4 3 7 2 2" xfId="4176"/>
    <cellStyle name="Comma 4 3 7 3" xfId="4177"/>
    <cellStyle name="Comma 4 3 7 3 2" xfId="4178"/>
    <cellStyle name="Comma 4 3 7 4" xfId="4179"/>
    <cellStyle name="Comma 4 3 8" xfId="4180"/>
    <cellStyle name="Comma 4 3 8 2" xfId="4181"/>
    <cellStyle name="Comma 4 3 8 3" xfId="4182"/>
    <cellStyle name="Comma 4 3 9" xfId="4183"/>
    <cellStyle name="Comma 4 3 9 2" xfId="4184"/>
    <cellStyle name="Comma 4 4" xfId="4185"/>
    <cellStyle name="Comma 4 4 10" xfId="4186"/>
    <cellStyle name="Comma 4 4 11" xfId="4187"/>
    <cellStyle name="Comma 4 4 2" xfId="4188"/>
    <cellStyle name="Comma 4 4 2 2" xfId="4189"/>
    <cellStyle name="Comma 4 4 2 2 2" xfId="4190"/>
    <cellStyle name="Comma 4 4 2 2 2 2" xfId="4191"/>
    <cellStyle name="Comma 4 4 2 2 2 3" xfId="4192"/>
    <cellStyle name="Comma 4 4 2 2 3" xfId="4193"/>
    <cellStyle name="Comma 4 4 2 2 3 2" xfId="4194"/>
    <cellStyle name="Comma 4 4 2 2 4" xfId="4195"/>
    <cellStyle name="Comma 4 4 2 2 4 2" xfId="4196"/>
    <cellStyle name="Comma 4 4 2 2 5" xfId="4197"/>
    <cellStyle name="Comma 4 4 2 3" xfId="4198"/>
    <cellStyle name="Comma 4 4 2 3 2" xfId="4199"/>
    <cellStyle name="Comma 4 4 2 3 2 2" xfId="4200"/>
    <cellStyle name="Comma 4 4 2 3 3" xfId="4201"/>
    <cellStyle name="Comma 4 4 2 3 3 2" xfId="4202"/>
    <cellStyle name="Comma 4 4 2 3 4" xfId="4203"/>
    <cellStyle name="Comma 4 4 2 4" xfId="4204"/>
    <cellStyle name="Comma 4 4 2 4 2" xfId="4205"/>
    <cellStyle name="Comma 4 4 2 4 3" xfId="4206"/>
    <cellStyle name="Comma 4 4 2 5" xfId="4207"/>
    <cellStyle name="Comma 4 4 2 5 2" xfId="4208"/>
    <cellStyle name="Comma 4 4 2 6" xfId="4209"/>
    <cellStyle name="Comma 4 4 2 6 2" xfId="4210"/>
    <cellStyle name="Comma 4 4 2 7" xfId="4211"/>
    <cellStyle name="Comma 4 4 3" xfId="4212"/>
    <cellStyle name="Comma 4 4 3 2" xfId="4213"/>
    <cellStyle name="Comma 4 4 3 2 2" xfId="4214"/>
    <cellStyle name="Comma 4 4 3 2 2 2" xfId="4215"/>
    <cellStyle name="Comma 4 4 3 2 2 3" xfId="4216"/>
    <cellStyle name="Comma 4 4 3 2 3" xfId="4217"/>
    <cellStyle name="Comma 4 4 3 2 3 2" xfId="4218"/>
    <cellStyle name="Comma 4 4 3 2 4" xfId="4219"/>
    <cellStyle name="Comma 4 4 3 2 4 2" xfId="4220"/>
    <cellStyle name="Comma 4 4 3 2 5" xfId="4221"/>
    <cellStyle name="Comma 4 4 3 3" xfId="4222"/>
    <cellStyle name="Comma 4 4 3 3 2" xfId="4223"/>
    <cellStyle name="Comma 4 4 3 3 2 2" xfId="4224"/>
    <cellStyle name="Comma 4 4 3 3 3" xfId="4225"/>
    <cellStyle name="Comma 4 4 3 3 3 2" xfId="4226"/>
    <cellStyle name="Comma 4 4 3 3 4" xfId="4227"/>
    <cellStyle name="Comma 4 4 3 4" xfId="4228"/>
    <cellStyle name="Comma 4 4 3 4 2" xfId="4229"/>
    <cellStyle name="Comma 4 4 3 4 3" xfId="4230"/>
    <cellStyle name="Comma 4 4 3 5" xfId="4231"/>
    <cellStyle name="Comma 4 4 3 5 2" xfId="4232"/>
    <cellStyle name="Comma 4 4 3 6" xfId="4233"/>
    <cellStyle name="Comma 4 4 3 6 2" xfId="4234"/>
    <cellStyle name="Comma 4 4 3 7" xfId="4235"/>
    <cellStyle name="Comma 4 4 4" xfId="4236"/>
    <cellStyle name="Comma 4 4 4 2" xfId="4237"/>
    <cellStyle name="Comma 4 4 4 2 2" xfId="4238"/>
    <cellStyle name="Comma 4 4 4 2 2 2" xfId="4239"/>
    <cellStyle name="Comma 4 4 4 2 3" xfId="4240"/>
    <cellStyle name="Comma 4 4 4 2 3 2" xfId="4241"/>
    <cellStyle name="Comma 4 4 4 2 4" xfId="4242"/>
    <cellStyle name="Comma 4 4 4 3" xfId="4243"/>
    <cellStyle name="Comma 4 4 4 3 2" xfId="4244"/>
    <cellStyle name="Comma 4 4 4 3 3" xfId="4245"/>
    <cellStyle name="Comma 4 4 4 4" xfId="4246"/>
    <cellStyle name="Comma 4 4 4 4 2" xfId="4247"/>
    <cellStyle name="Comma 4 4 4 5" xfId="4248"/>
    <cellStyle name="Comma 4 4 4 5 2" xfId="4249"/>
    <cellStyle name="Comma 4 4 4 6" xfId="4250"/>
    <cellStyle name="Comma 4 4 5" xfId="4251"/>
    <cellStyle name="Comma 4 4 5 2" xfId="4252"/>
    <cellStyle name="Comma 4 4 5 2 2" xfId="4253"/>
    <cellStyle name="Comma 4 4 5 3" xfId="4254"/>
    <cellStyle name="Comma 4 4 5 3 2" xfId="4255"/>
    <cellStyle name="Comma 4 4 5 4" xfId="4256"/>
    <cellStyle name="Comma 4 4 6" xfId="4257"/>
    <cellStyle name="Comma 4 4 6 2" xfId="4258"/>
    <cellStyle name="Comma 4 4 6 2 2" xfId="4259"/>
    <cellStyle name="Comma 4 4 6 3" xfId="4260"/>
    <cellStyle name="Comma 4 4 6 3 2" xfId="4261"/>
    <cellStyle name="Comma 4 4 6 4" xfId="4262"/>
    <cellStyle name="Comma 4 4 7" xfId="4263"/>
    <cellStyle name="Comma 4 4 7 2" xfId="4264"/>
    <cellStyle name="Comma 4 4 7 3" xfId="4265"/>
    <cellStyle name="Comma 4 4 8" xfId="4266"/>
    <cellStyle name="Comma 4 4 8 2" xfId="4267"/>
    <cellStyle name="Comma 4 4 9" xfId="4268"/>
    <cellStyle name="Comma 4 4 9 2" xfId="4269"/>
    <cellStyle name="Comma 4 5" xfId="4270"/>
    <cellStyle name="Comma 4 5 2" xfId="4271"/>
    <cellStyle name="Comma 4 5 2 2" xfId="4272"/>
    <cellStyle name="Comma 4 5 2 2 2" xfId="4273"/>
    <cellStyle name="Comma 4 5 2 2 2 2" xfId="4274"/>
    <cellStyle name="Comma 4 5 2 2 2 3" xfId="4275"/>
    <cellStyle name="Comma 4 5 2 2 3" xfId="4276"/>
    <cellStyle name="Comma 4 5 2 2 3 2" xfId="4277"/>
    <cellStyle name="Comma 4 5 2 2 4" xfId="4278"/>
    <cellStyle name="Comma 4 5 2 2 4 2" xfId="4279"/>
    <cellStyle name="Comma 4 5 2 2 5" xfId="4280"/>
    <cellStyle name="Comma 4 5 2 3" xfId="4281"/>
    <cellStyle name="Comma 4 5 2 3 2" xfId="4282"/>
    <cellStyle name="Comma 4 5 2 3 2 2" xfId="4283"/>
    <cellStyle name="Comma 4 5 2 3 3" xfId="4284"/>
    <cellStyle name="Comma 4 5 2 3 3 2" xfId="4285"/>
    <cellStyle name="Comma 4 5 2 3 4" xfId="4286"/>
    <cellStyle name="Comma 4 5 2 4" xfId="4287"/>
    <cellStyle name="Comma 4 5 2 4 2" xfId="4288"/>
    <cellStyle name="Comma 4 5 2 4 3" xfId="4289"/>
    <cellStyle name="Comma 4 5 2 5" xfId="4290"/>
    <cellStyle name="Comma 4 5 2 5 2" xfId="4291"/>
    <cellStyle name="Comma 4 5 2 6" xfId="4292"/>
    <cellStyle name="Comma 4 5 2 6 2" xfId="4293"/>
    <cellStyle name="Comma 4 5 2 7" xfId="4294"/>
    <cellStyle name="Comma 4 5 3" xfId="4295"/>
    <cellStyle name="Comma 4 5 3 2" xfId="4296"/>
    <cellStyle name="Comma 4 5 3 2 2" xfId="4297"/>
    <cellStyle name="Comma 4 5 3 2 3" xfId="4298"/>
    <cellStyle name="Comma 4 5 3 3" xfId="4299"/>
    <cellStyle name="Comma 4 5 3 3 2" xfId="4300"/>
    <cellStyle name="Comma 4 5 3 4" xfId="4301"/>
    <cellStyle name="Comma 4 5 3 4 2" xfId="4302"/>
    <cellStyle name="Comma 4 5 3 5" xfId="4303"/>
    <cellStyle name="Comma 4 5 4" xfId="4304"/>
    <cellStyle name="Comma 4 5 4 2" xfId="4305"/>
    <cellStyle name="Comma 4 5 4 2 2" xfId="4306"/>
    <cellStyle name="Comma 4 5 4 3" xfId="4307"/>
    <cellStyle name="Comma 4 5 4 3 2" xfId="4308"/>
    <cellStyle name="Comma 4 5 4 4" xfId="4309"/>
    <cellStyle name="Comma 4 5 5" xfId="4310"/>
    <cellStyle name="Comma 4 5 5 2" xfId="4311"/>
    <cellStyle name="Comma 4 5 5 3" xfId="4312"/>
    <cellStyle name="Comma 4 5 6" xfId="4313"/>
    <cellStyle name="Comma 4 5 6 2" xfId="4314"/>
    <cellStyle name="Comma 4 5 7" xfId="4315"/>
    <cellStyle name="Comma 4 5 7 2" xfId="4316"/>
    <cellStyle name="Comma 4 5 8" xfId="4317"/>
    <cellStyle name="Comma 4 6" xfId="4318"/>
    <cellStyle name="Comma 4 6 2" xfId="4319"/>
    <cellStyle name="Comma 4 6 2 2" xfId="4320"/>
    <cellStyle name="Comma 4 6 2 2 2" xfId="4321"/>
    <cellStyle name="Comma 4 6 2 2 3" xfId="4322"/>
    <cellStyle name="Comma 4 6 2 3" xfId="4323"/>
    <cellStyle name="Comma 4 6 2 3 2" xfId="4324"/>
    <cellStyle name="Comma 4 6 2 4" xfId="4325"/>
    <cellStyle name="Comma 4 6 2 4 2" xfId="4326"/>
    <cellStyle name="Comma 4 6 2 5" xfId="4327"/>
    <cellStyle name="Comma 4 6 3" xfId="4328"/>
    <cellStyle name="Comma 4 6 3 2" xfId="4329"/>
    <cellStyle name="Comma 4 6 3 2 2" xfId="4330"/>
    <cellStyle name="Comma 4 6 3 3" xfId="4331"/>
    <cellStyle name="Comma 4 6 3 3 2" xfId="4332"/>
    <cellStyle name="Comma 4 6 3 4" xfId="4333"/>
    <cellStyle name="Comma 4 6 4" xfId="4334"/>
    <cellStyle name="Comma 4 6 4 2" xfId="4335"/>
    <cellStyle name="Comma 4 6 4 3" xfId="4336"/>
    <cellStyle name="Comma 4 6 5" xfId="4337"/>
    <cellStyle name="Comma 4 6 5 2" xfId="4338"/>
    <cellStyle name="Comma 4 6 6" xfId="4339"/>
    <cellStyle name="Comma 4 6 6 2" xfId="4340"/>
    <cellStyle name="Comma 4 6 7" xfId="4341"/>
    <cellStyle name="Comma 4 7" xfId="4342"/>
    <cellStyle name="Comma 4 7 2" xfId="4343"/>
    <cellStyle name="Comma 4 7 2 2" xfId="4344"/>
    <cellStyle name="Comma 4 7 2 2 2" xfId="4345"/>
    <cellStyle name="Comma 4 7 2 2 3" xfId="4346"/>
    <cellStyle name="Comma 4 7 2 3" xfId="4347"/>
    <cellStyle name="Comma 4 7 2 3 2" xfId="4348"/>
    <cellStyle name="Comma 4 7 2 4" xfId="4349"/>
    <cellStyle name="Comma 4 7 2 4 2" xfId="4350"/>
    <cellStyle name="Comma 4 7 2 5" xfId="4351"/>
    <cellStyle name="Comma 4 7 3" xfId="4352"/>
    <cellStyle name="Comma 4 7 3 2" xfId="4353"/>
    <cellStyle name="Comma 4 7 3 2 2" xfId="4354"/>
    <cellStyle name="Comma 4 7 3 3" xfId="4355"/>
    <cellStyle name="Comma 4 7 3 3 2" xfId="4356"/>
    <cellStyle name="Comma 4 7 3 4" xfId="4357"/>
    <cellStyle name="Comma 4 7 4" xfId="4358"/>
    <cellStyle name="Comma 4 7 4 2" xfId="4359"/>
    <cellStyle name="Comma 4 7 4 3" xfId="4360"/>
    <cellStyle name="Comma 4 7 5" xfId="4361"/>
    <cellStyle name="Comma 4 7 5 2" xfId="4362"/>
    <cellStyle name="Comma 4 7 6" xfId="4363"/>
    <cellStyle name="Comma 4 7 6 2" xfId="4364"/>
    <cellStyle name="Comma 4 7 7" xfId="4365"/>
    <cellStyle name="Comma 4 8" xfId="4366"/>
    <cellStyle name="Comma 4 8 2" xfId="4367"/>
    <cellStyle name="Comma 4 8 2 2" xfId="4368"/>
    <cellStyle name="Comma 4 8 2 2 2" xfId="4369"/>
    <cellStyle name="Comma 4 8 2 3" xfId="4370"/>
    <cellStyle name="Comma 4 8 2 3 2" xfId="4371"/>
    <cellStyle name="Comma 4 8 2 4" xfId="4372"/>
    <cellStyle name="Comma 4 8 3" xfId="4373"/>
    <cellStyle name="Comma 4 8 3 2" xfId="4374"/>
    <cellStyle name="Comma 4 8 3 3" xfId="4375"/>
    <cellStyle name="Comma 4 8 4" xfId="4376"/>
    <cellStyle name="Comma 4 8 4 2" xfId="4377"/>
    <cellStyle name="Comma 4 8 5" xfId="4378"/>
    <cellStyle name="Comma 4 8 5 2" xfId="4379"/>
    <cellStyle name="Comma 4 8 6" xfId="4380"/>
    <cellStyle name="Comma 4 9" xfId="4381"/>
    <cellStyle name="Comma 4 9 2" xfId="4382"/>
    <cellStyle name="Comma 4 9 2 2" xfId="4383"/>
    <cellStyle name="Comma 4 9 3" xfId="4384"/>
    <cellStyle name="Comma 4 9 3 2" xfId="4385"/>
    <cellStyle name="Comma 4 9 4" xfId="4386"/>
    <cellStyle name="Comma 40" xfId="4387"/>
    <cellStyle name="Comma 41" xfId="4388"/>
    <cellStyle name="Comma 42" xfId="4389"/>
    <cellStyle name="Comma 43" xfId="4390"/>
    <cellStyle name="Comma 44" xfId="4391"/>
    <cellStyle name="Comma 45" xfId="4392"/>
    <cellStyle name="Comma 46" xfId="4393"/>
    <cellStyle name="Comma 47" xfId="4394"/>
    <cellStyle name="Comma 48" xfId="4395"/>
    <cellStyle name="Comma 49" xfId="4396"/>
    <cellStyle name="Comma 5" xfId="4397"/>
    <cellStyle name="Comma 5 2" xfId="4398"/>
    <cellStyle name="Comma 5 2 2" xfId="4399"/>
    <cellStyle name="Comma 5 2 2 2" xfId="4400"/>
    <cellStyle name="Comma 5 2 2 2 2" xfId="4401"/>
    <cellStyle name="Comma 5 2 2 3" xfId="4402"/>
    <cellStyle name="Comma 5 2 2 4" xfId="4403"/>
    <cellStyle name="Comma 5 2 3" xfId="4404"/>
    <cellStyle name="Comma 5 2 3 2" xfId="4405"/>
    <cellStyle name="Comma 5 2 4" xfId="4406"/>
    <cellStyle name="Comma 5 2 5" xfId="4407"/>
    <cellStyle name="Comma 5 3" xfId="4408"/>
    <cellStyle name="Comma 5 3 2" xfId="4409"/>
    <cellStyle name="Comma 5 3 2 2" xfId="4410"/>
    <cellStyle name="Comma 5 3 3" xfId="4411"/>
    <cellStyle name="Comma 5 3 4" xfId="4412"/>
    <cellStyle name="Comma 5 4" xfId="4413"/>
    <cellStyle name="Comma 5 4 2" xfId="4414"/>
    <cellStyle name="Comma 5 4 2 2" xfId="4415"/>
    <cellStyle name="Comma 5 4 3" xfId="4416"/>
    <cellStyle name="Comma 5 4 4" xfId="4417"/>
    <cellStyle name="Comma 5 5" xfId="4418"/>
    <cellStyle name="Comma 5 5 2" xfId="4419"/>
    <cellStyle name="Comma 5 5 2 2" xfId="4420"/>
    <cellStyle name="Comma 5 5 3" xfId="4421"/>
    <cellStyle name="Comma 5 5 4" xfId="4422"/>
    <cellStyle name="Comma 5 6" xfId="4423"/>
    <cellStyle name="Comma 5 6 2" xfId="4424"/>
    <cellStyle name="Comma 5 7" xfId="4425"/>
    <cellStyle name="Comma 5 8" xfId="4426"/>
    <cellStyle name="Comma 5 9" xfId="4427"/>
    <cellStyle name="Comma 50" xfId="4428"/>
    <cellStyle name="Comma 51" xfId="4429"/>
    <cellStyle name="Comma 52" xfId="4430"/>
    <cellStyle name="Comma 53" xfId="4431"/>
    <cellStyle name="Comma 54" xfId="4432"/>
    <cellStyle name="Comma 55" xfId="4433"/>
    <cellStyle name="Comma 56" xfId="4434"/>
    <cellStyle name="Comma 57" xfId="4435"/>
    <cellStyle name="Comma 58" xfId="4436"/>
    <cellStyle name="Comma 59" xfId="4437"/>
    <cellStyle name="Comma 6" xfId="4438"/>
    <cellStyle name="Comma 6 2" xfId="4439"/>
    <cellStyle name="Comma 6 2 2" xfId="4440"/>
    <cellStyle name="Comma 6 2 2 2" xfId="4441"/>
    <cellStyle name="Comma 6 2 3" xfId="4442"/>
    <cellStyle name="Comma 6 2 4" xfId="4443"/>
    <cellStyle name="Comma 6 3" xfId="4444"/>
    <cellStyle name="Comma 6 3 2" xfId="4445"/>
    <cellStyle name="Comma 6 3 3" xfId="4446"/>
    <cellStyle name="Comma 6 4" xfId="4447"/>
    <cellStyle name="Comma 6 4 2" xfId="4448"/>
    <cellStyle name="Comma 6 4 2 2" xfId="4449"/>
    <cellStyle name="Comma 6 4 3" xfId="4450"/>
    <cellStyle name="Comma 6 4 4" xfId="4451"/>
    <cellStyle name="Comma 6 4 5" xfId="4452"/>
    <cellStyle name="Comma 6 4 5 2" xfId="4453"/>
    <cellStyle name="Comma 6 5" xfId="4454"/>
    <cellStyle name="Comma 6 6" xfId="4455"/>
    <cellStyle name="Comma 60" xfId="4456"/>
    <cellStyle name="Comma 61" xfId="4457"/>
    <cellStyle name="Comma 62" xfId="4458"/>
    <cellStyle name="Comma 63" xfId="4459"/>
    <cellStyle name="Comma 64" xfId="4460"/>
    <cellStyle name="Comma 65" xfId="4461"/>
    <cellStyle name="Comma 66" xfId="4462"/>
    <cellStyle name="Comma 67" xfId="4463"/>
    <cellStyle name="Comma 68" xfId="4464"/>
    <cellStyle name="Comma 69" xfId="4465"/>
    <cellStyle name="Comma 7" xfId="4466"/>
    <cellStyle name="Comma 7 10" xfId="4467"/>
    <cellStyle name="Comma 7 10 2" xfId="4468"/>
    <cellStyle name="Comma 7 10 2 2" xfId="4469"/>
    <cellStyle name="Comma 7 10 3" xfId="4470"/>
    <cellStyle name="Comma 7 10 3 2" xfId="4471"/>
    <cellStyle name="Comma 7 10 4" xfId="4472"/>
    <cellStyle name="Comma 7 10 4 2" xfId="4473"/>
    <cellStyle name="Comma 7 10 5" xfId="4474"/>
    <cellStyle name="Comma 7 10 6" xfId="4475"/>
    <cellStyle name="Comma 7 11" xfId="4476"/>
    <cellStyle name="Comma 7 11 2" xfId="4477"/>
    <cellStyle name="Comma 7 11 2 2" xfId="4478"/>
    <cellStyle name="Comma 7 11 3" xfId="4479"/>
    <cellStyle name="Comma 7 11 3 2" xfId="4480"/>
    <cellStyle name="Comma 7 11 4" xfId="4481"/>
    <cellStyle name="Comma 7 11 5" xfId="4482"/>
    <cellStyle name="Comma 7 12" xfId="4483"/>
    <cellStyle name="Comma 7 12 2" xfId="4484"/>
    <cellStyle name="Comma 7 13" xfId="4485"/>
    <cellStyle name="Comma 7 13 2" xfId="4486"/>
    <cellStyle name="Comma 7 14" xfId="4487"/>
    <cellStyle name="Comma 7 14 2" xfId="4488"/>
    <cellStyle name="Comma 7 15" xfId="4489"/>
    <cellStyle name="Comma 7 16" xfId="4490"/>
    <cellStyle name="Comma 7 17" xfId="4491"/>
    <cellStyle name="Comma 7 2" xfId="4492"/>
    <cellStyle name="Comma 7 2 10" xfId="4493"/>
    <cellStyle name="Comma 7 2 10 2" xfId="4494"/>
    <cellStyle name="Comma 7 2 11" xfId="4495"/>
    <cellStyle name="Comma 7 2 11 2" xfId="4496"/>
    <cellStyle name="Comma 7 2 12" xfId="4497"/>
    <cellStyle name="Comma 7 2 13" xfId="4498"/>
    <cellStyle name="Comma 7 2 14" xfId="4499"/>
    <cellStyle name="Comma 7 2 2" xfId="4500"/>
    <cellStyle name="Comma 7 2 2 10" xfId="4501"/>
    <cellStyle name="Comma 7 2 2 11" xfId="4502"/>
    <cellStyle name="Comma 7 2 2 12" xfId="4503"/>
    <cellStyle name="Comma 7 2 2 2" xfId="4504"/>
    <cellStyle name="Comma 7 2 2 2 2" xfId="4505"/>
    <cellStyle name="Comma 7 2 2 2 2 2" xfId="4506"/>
    <cellStyle name="Comma 7 2 2 2 3" xfId="4507"/>
    <cellStyle name="Comma 7 2 2 2 3 2" xfId="4508"/>
    <cellStyle name="Comma 7 2 2 2 4" xfId="4509"/>
    <cellStyle name="Comma 7 2 2 2 4 2" xfId="4510"/>
    <cellStyle name="Comma 7 2 2 2 5" xfId="4511"/>
    <cellStyle name="Comma 7 2 2 2 6" xfId="4512"/>
    <cellStyle name="Comma 7 2 2 3" xfId="4513"/>
    <cellStyle name="Comma 7 2 2 3 2" xfId="4514"/>
    <cellStyle name="Comma 7 2 2 3 2 2" xfId="4515"/>
    <cellStyle name="Comma 7 2 2 3 3" xfId="4516"/>
    <cellStyle name="Comma 7 2 2 3 3 2" xfId="4517"/>
    <cellStyle name="Comma 7 2 2 3 4" xfId="4518"/>
    <cellStyle name="Comma 7 2 2 3 4 2" xfId="4519"/>
    <cellStyle name="Comma 7 2 2 3 5" xfId="4520"/>
    <cellStyle name="Comma 7 2 2 3 6" xfId="4521"/>
    <cellStyle name="Comma 7 2 2 4" xfId="4522"/>
    <cellStyle name="Comma 7 2 2 4 2" xfId="4523"/>
    <cellStyle name="Comma 7 2 2 4 2 2" xfId="4524"/>
    <cellStyle name="Comma 7 2 2 4 3" xfId="4525"/>
    <cellStyle name="Comma 7 2 2 4 3 2" xfId="4526"/>
    <cellStyle name="Comma 7 2 2 4 4" xfId="4527"/>
    <cellStyle name="Comma 7 2 2 4 4 2" xfId="4528"/>
    <cellStyle name="Comma 7 2 2 4 5" xfId="4529"/>
    <cellStyle name="Comma 7 2 2 4 6" xfId="4530"/>
    <cellStyle name="Comma 7 2 2 5" xfId="4531"/>
    <cellStyle name="Comma 7 2 2 5 2" xfId="4532"/>
    <cellStyle name="Comma 7 2 2 5 2 2" xfId="4533"/>
    <cellStyle name="Comma 7 2 2 5 3" xfId="4534"/>
    <cellStyle name="Comma 7 2 2 5 3 2" xfId="4535"/>
    <cellStyle name="Comma 7 2 2 5 4" xfId="4536"/>
    <cellStyle name="Comma 7 2 2 5 4 2" xfId="4537"/>
    <cellStyle name="Comma 7 2 2 5 5" xfId="4538"/>
    <cellStyle name="Comma 7 2 2 5 6" xfId="4539"/>
    <cellStyle name="Comma 7 2 2 6" xfId="4540"/>
    <cellStyle name="Comma 7 2 2 6 2" xfId="4541"/>
    <cellStyle name="Comma 7 2 2 6 2 2" xfId="4542"/>
    <cellStyle name="Comma 7 2 2 6 3" xfId="4543"/>
    <cellStyle name="Comma 7 2 2 6 3 2" xfId="4544"/>
    <cellStyle name="Comma 7 2 2 6 4" xfId="4545"/>
    <cellStyle name="Comma 7 2 2 6 5" xfId="4546"/>
    <cellStyle name="Comma 7 2 2 7" xfId="4547"/>
    <cellStyle name="Comma 7 2 2 7 2" xfId="4548"/>
    <cellStyle name="Comma 7 2 2 8" xfId="4549"/>
    <cellStyle name="Comma 7 2 2 8 2" xfId="4550"/>
    <cellStyle name="Comma 7 2 2 9" xfId="4551"/>
    <cellStyle name="Comma 7 2 2 9 2" xfId="4552"/>
    <cellStyle name="Comma 7 2 3" xfId="4553"/>
    <cellStyle name="Comma 7 2 3 10" xfId="4554"/>
    <cellStyle name="Comma 7 2 3 2" xfId="4555"/>
    <cellStyle name="Comma 7 2 3 2 2" xfId="4556"/>
    <cellStyle name="Comma 7 2 3 2 2 2" xfId="4557"/>
    <cellStyle name="Comma 7 2 3 2 3" xfId="4558"/>
    <cellStyle name="Comma 7 2 3 2 3 2" xfId="4559"/>
    <cellStyle name="Comma 7 2 3 2 4" xfId="4560"/>
    <cellStyle name="Comma 7 2 3 2 4 2" xfId="4561"/>
    <cellStyle name="Comma 7 2 3 2 5" xfId="4562"/>
    <cellStyle name="Comma 7 2 3 2 6" xfId="4563"/>
    <cellStyle name="Comma 7 2 3 3" xfId="4564"/>
    <cellStyle name="Comma 7 2 3 3 2" xfId="4565"/>
    <cellStyle name="Comma 7 2 3 3 2 2" xfId="4566"/>
    <cellStyle name="Comma 7 2 3 3 3" xfId="4567"/>
    <cellStyle name="Comma 7 2 3 3 3 2" xfId="4568"/>
    <cellStyle name="Comma 7 2 3 3 4" xfId="4569"/>
    <cellStyle name="Comma 7 2 3 3 4 2" xfId="4570"/>
    <cellStyle name="Comma 7 2 3 3 5" xfId="4571"/>
    <cellStyle name="Comma 7 2 3 3 6" xfId="4572"/>
    <cellStyle name="Comma 7 2 3 4" xfId="4573"/>
    <cellStyle name="Comma 7 2 3 4 2" xfId="4574"/>
    <cellStyle name="Comma 7 2 3 4 2 2" xfId="4575"/>
    <cellStyle name="Comma 7 2 3 4 3" xfId="4576"/>
    <cellStyle name="Comma 7 2 3 4 3 2" xfId="4577"/>
    <cellStyle name="Comma 7 2 3 4 4" xfId="4578"/>
    <cellStyle name="Comma 7 2 3 4 4 2" xfId="4579"/>
    <cellStyle name="Comma 7 2 3 4 5" xfId="4580"/>
    <cellStyle name="Comma 7 2 3 4 6" xfId="4581"/>
    <cellStyle name="Comma 7 2 3 5" xfId="4582"/>
    <cellStyle name="Comma 7 2 3 5 2" xfId="4583"/>
    <cellStyle name="Comma 7 2 3 5 2 2" xfId="4584"/>
    <cellStyle name="Comma 7 2 3 5 3" xfId="4585"/>
    <cellStyle name="Comma 7 2 3 5 3 2" xfId="4586"/>
    <cellStyle name="Comma 7 2 3 5 4" xfId="4587"/>
    <cellStyle name="Comma 7 2 3 5 5" xfId="4588"/>
    <cellStyle name="Comma 7 2 3 6" xfId="4589"/>
    <cellStyle name="Comma 7 2 3 6 2" xfId="4590"/>
    <cellStyle name="Comma 7 2 3 7" xfId="4591"/>
    <cellStyle name="Comma 7 2 3 7 2" xfId="4592"/>
    <cellStyle name="Comma 7 2 3 8" xfId="4593"/>
    <cellStyle name="Comma 7 2 3 8 2" xfId="4594"/>
    <cellStyle name="Comma 7 2 3 9" xfId="4595"/>
    <cellStyle name="Comma 7 2 4" xfId="4596"/>
    <cellStyle name="Comma 7 2 4 10" xfId="4597"/>
    <cellStyle name="Comma 7 2 4 2" xfId="4598"/>
    <cellStyle name="Comma 7 2 4 2 2" xfId="4599"/>
    <cellStyle name="Comma 7 2 4 2 2 2" xfId="4600"/>
    <cellStyle name="Comma 7 2 4 2 3" xfId="4601"/>
    <cellStyle name="Comma 7 2 4 2 3 2" xfId="4602"/>
    <cellStyle name="Comma 7 2 4 2 4" xfId="4603"/>
    <cellStyle name="Comma 7 2 4 2 4 2" xfId="4604"/>
    <cellStyle name="Comma 7 2 4 2 5" xfId="4605"/>
    <cellStyle name="Comma 7 2 4 2 6" xfId="4606"/>
    <cellStyle name="Comma 7 2 4 3" xfId="4607"/>
    <cellStyle name="Comma 7 2 4 3 2" xfId="4608"/>
    <cellStyle name="Comma 7 2 4 3 2 2" xfId="4609"/>
    <cellStyle name="Comma 7 2 4 3 3" xfId="4610"/>
    <cellStyle name="Comma 7 2 4 3 3 2" xfId="4611"/>
    <cellStyle name="Comma 7 2 4 3 4" xfId="4612"/>
    <cellStyle name="Comma 7 2 4 3 4 2" xfId="4613"/>
    <cellStyle name="Comma 7 2 4 3 5" xfId="4614"/>
    <cellStyle name="Comma 7 2 4 3 6" xfId="4615"/>
    <cellStyle name="Comma 7 2 4 4" xfId="4616"/>
    <cellStyle name="Comma 7 2 4 4 2" xfId="4617"/>
    <cellStyle name="Comma 7 2 4 4 2 2" xfId="4618"/>
    <cellStyle name="Comma 7 2 4 4 3" xfId="4619"/>
    <cellStyle name="Comma 7 2 4 4 3 2" xfId="4620"/>
    <cellStyle name="Comma 7 2 4 4 4" xfId="4621"/>
    <cellStyle name="Comma 7 2 4 4 4 2" xfId="4622"/>
    <cellStyle name="Comma 7 2 4 4 5" xfId="4623"/>
    <cellStyle name="Comma 7 2 4 4 6" xfId="4624"/>
    <cellStyle name="Comma 7 2 4 5" xfId="4625"/>
    <cellStyle name="Comma 7 2 4 5 2" xfId="4626"/>
    <cellStyle name="Comma 7 2 4 5 2 2" xfId="4627"/>
    <cellStyle name="Comma 7 2 4 5 3" xfId="4628"/>
    <cellStyle name="Comma 7 2 4 5 3 2" xfId="4629"/>
    <cellStyle name="Comma 7 2 4 5 4" xfId="4630"/>
    <cellStyle name="Comma 7 2 4 5 5" xfId="4631"/>
    <cellStyle name="Comma 7 2 4 6" xfId="4632"/>
    <cellStyle name="Comma 7 2 4 6 2" xfId="4633"/>
    <cellStyle name="Comma 7 2 4 7" xfId="4634"/>
    <cellStyle name="Comma 7 2 4 7 2" xfId="4635"/>
    <cellStyle name="Comma 7 2 4 8" xfId="4636"/>
    <cellStyle name="Comma 7 2 4 8 2" xfId="4637"/>
    <cellStyle name="Comma 7 2 4 9" xfId="4638"/>
    <cellStyle name="Comma 7 2 5" xfId="4639"/>
    <cellStyle name="Comma 7 2 5 2" xfId="4640"/>
    <cellStyle name="Comma 7 2 5 2 2" xfId="4641"/>
    <cellStyle name="Comma 7 2 5 3" xfId="4642"/>
    <cellStyle name="Comma 7 2 5 3 2" xfId="4643"/>
    <cellStyle name="Comma 7 2 5 4" xfId="4644"/>
    <cellStyle name="Comma 7 2 5 4 2" xfId="4645"/>
    <cellStyle name="Comma 7 2 5 5" xfId="4646"/>
    <cellStyle name="Comma 7 2 5 6" xfId="4647"/>
    <cellStyle name="Comma 7 2 6" xfId="4648"/>
    <cellStyle name="Comma 7 2 6 2" xfId="4649"/>
    <cellStyle name="Comma 7 2 6 2 2" xfId="4650"/>
    <cellStyle name="Comma 7 2 6 3" xfId="4651"/>
    <cellStyle name="Comma 7 2 6 3 2" xfId="4652"/>
    <cellStyle name="Comma 7 2 6 4" xfId="4653"/>
    <cellStyle name="Comma 7 2 6 4 2" xfId="4654"/>
    <cellStyle name="Comma 7 2 6 5" xfId="4655"/>
    <cellStyle name="Comma 7 2 6 6" xfId="4656"/>
    <cellStyle name="Comma 7 2 7" xfId="4657"/>
    <cellStyle name="Comma 7 2 7 2" xfId="4658"/>
    <cellStyle name="Comma 7 2 7 2 2" xfId="4659"/>
    <cellStyle name="Comma 7 2 7 3" xfId="4660"/>
    <cellStyle name="Comma 7 2 7 3 2" xfId="4661"/>
    <cellStyle name="Comma 7 2 7 4" xfId="4662"/>
    <cellStyle name="Comma 7 2 7 4 2" xfId="4663"/>
    <cellStyle name="Comma 7 2 7 5" xfId="4664"/>
    <cellStyle name="Comma 7 2 7 6" xfId="4665"/>
    <cellStyle name="Comma 7 2 8" xfId="4666"/>
    <cellStyle name="Comma 7 2 8 2" xfId="4667"/>
    <cellStyle name="Comma 7 2 8 2 2" xfId="4668"/>
    <cellStyle name="Comma 7 2 8 3" xfId="4669"/>
    <cellStyle name="Comma 7 2 8 3 2" xfId="4670"/>
    <cellStyle name="Comma 7 2 8 4" xfId="4671"/>
    <cellStyle name="Comma 7 2 8 5" xfId="4672"/>
    <cellStyle name="Comma 7 2 9" xfId="4673"/>
    <cellStyle name="Comma 7 2 9 2" xfId="4674"/>
    <cellStyle name="Comma 7 3" xfId="4675"/>
    <cellStyle name="Comma 7 3 10" xfId="4676"/>
    <cellStyle name="Comma 7 3 10 2" xfId="4677"/>
    <cellStyle name="Comma 7 3 11" xfId="4678"/>
    <cellStyle name="Comma 7 3 11 2" xfId="4679"/>
    <cellStyle name="Comma 7 3 12" xfId="4680"/>
    <cellStyle name="Comma 7 3 13" xfId="4681"/>
    <cellStyle name="Comma 7 3 14" xfId="4682"/>
    <cellStyle name="Comma 7 3 2" xfId="4683"/>
    <cellStyle name="Comma 7 3 2 10" xfId="4684"/>
    <cellStyle name="Comma 7 3 2 11" xfId="4685"/>
    <cellStyle name="Comma 7 3 2 12" xfId="4686"/>
    <cellStyle name="Comma 7 3 2 2" xfId="4687"/>
    <cellStyle name="Comma 7 3 2 2 2" xfId="4688"/>
    <cellStyle name="Comma 7 3 2 2 2 2" xfId="4689"/>
    <cellStyle name="Comma 7 3 2 2 3" xfId="4690"/>
    <cellStyle name="Comma 7 3 2 2 3 2" xfId="4691"/>
    <cellStyle name="Comma 7 3 2 2 4" xfId="4692"/>
    <cellStyle name="Comma 7 3 2 2 4 2" xfId="4693"/>
    <cellStyle name="Comma 7 3 2 2 5" xfId="4694"/>
    <cellStyle name="Comma 7 3 2 2 6" xfId="4695"/>
    <cellStyle name="Comma 7 3 2 3" xfId="4696"/>
    <cellStyle name="Comma 7 3 2 3 2" xfId="4697"/>
    <cellStyle name="Comma 7 3 2 3 2 2" xfId="4698"/>
    <cellStyle name="Comma 7 3 2 3 3" xfId="4699"/>
    <cellStyle name="Comma 7 3 2 3 3 2" xfId="4700"/>
    <cellStyle name="Comma 7 3 2 3 4" xfId="4701"/>
    <cellStyle name="Comma 7 3 2 3 4 2" xfId="4702"/>
    <cellStyle name="Comma 7 3 2 3 5" xfId="4703"/>
    <cellStyle name="Comma 7 3 2 3 6" xfId="4704"/>
    <cellStyle name="Comma 7 3 2 4" xfId="4705"/>
    <cellStyle name="Comma 7 3 2 4 2" xfId="4706"/>
    <cellStyle name="Comma 7 3 2 4 2 2" xfId="4707"/>
    <cellStyle name="Comma 7 3 2 4 3" xfId="4708"/>
    <cellStyle name="Comma 7 3 2 4 3 2" xfId="4709"/>
    <cellStyle name="Comma 7 3 2 4 4" xfId="4710"/>
    <cellStyle name="Comma 7 3 2 4 4 2" xfId="4711"/>
    <cellStyle name="Comma 7 3 2 4 5" xfId="4712"/>
    <cellStyle name="Comma 7 3 2 4 6" xfId="4713"/>
    <cellStyle name="Comma 7 3 2 5" xfId="4714"/>
    <cellStyle name="Comma 7 3 2 5 2" xfId="4715"/>
    <cellStyle name="Comma 7 3 2 5 2 2" xfId="4716"/>
    <cellStyle name="Comma 7 3 2 5 3" xfId="4717"/>
    <cellStyle name="Comma 7 3 2 5 3 2" xfId="4718"/>
    <cellStyle name="Comma 7 3 2 5 4" xfId="4719"/>
    <cellStyle name="Comma 7 3 2 5 4 2" xfId="4720"/>
    <cellStyle name="Comma 7 3 2 5 5" xfId="4721"/>
    <cellStyle name="Comma 7 3 2 5 6" xfId="4722"/>
    <cellStyle name="Comma 7 3 2 6" xfId="4723"/>
    <cellStyle name="Comma 7 3 2 6 2" xfId="4724"/>
    <cellStyle name="Comma 7 3 2 6 2 2" xfId="4725"/>
    <cellStyle name="Comma 7 3 2 6 3" xfId="4726"/>
    <cellStyle name="Comma 7 3 2 6 3 2" xfId="4727"/>
    <cellStyle name="Comma 7 3 2 6 4" xfId="4728"/>
    <cellStyle name="Comma 7 3 2 6 5" xfId="4729"/>
    <cellStyle name="Comma 7 3 2 7" xfId="4730"/>
    <cellStyle name="Comma 7 3 2 7 2" xfId="4731"/>
    <cellStyle name="Comma 7 3 2 8" xfId="4732"/>
    <cellStyle name="Comma 7 3 2 8 2" xfId="4733"/>
    <cellStyle name="Comma 7 3 2 9" xfId="4734"/>
    <cellStyle name="Comma 7 3 2 9 2" xfId="4735"/>
    <cellStyle name="Comma 7 3 3" xfId="4736"/>
    <cellStyle name="Comma 7 3 3 10" xfId="4737"/>
    <cellStyle name="Comma 7 3 3 2" xfId="4738"/>
    <cellStyle name="Comma 7 3 3 2 2" xfId="4739"/>
    <cellStyle name="Comma 7 3 3 2 2 2" xfId="4740"/>
    <cellStyle name="Comma 7 3 3 2 3" xfId="4741"/>
    <cellStyle name="Comma 7 3 3 2 3 2" xfId="4742"/>
    <cellStyle name="Comma 7 3 3 2 4" xfId="4743"/>
    <cellStyle name="Comma 7 3 3 2 4 2" xfId="4744"/>
    <cellStyle name="Comma 7 3 3 2 5" xfId="4745"/>
    <cellStyle name="Comma 7 3 3 2 6" xfId="4746"/>
    <cellStyle name="Comma 7 3 3 3" xfId="4747"/>
    <cellStyle name="Comma 7 3 3 3 2" xfId="4748"/>
    <cellStyle name="Comma 7 3 3 3 2 2" xfId="4749"/>
    <cellStyle name="Comma 7 3 3 3 3" xfId="4750"/>
    <cellStyle name="Comma 7 3 3 3 3 2" xfId="4751"/>
    <cellStyle name="Comma 7 3 3 3 4" xfId="4752"/>
    <cellStyle name="Comma 7 3 3 3 4 2" xfId="4753"/>
    <cellStyle name="Comma 7 3 3 3 5" xfId="4754"/>
    <cellStyle name="Comma 7 3 3 3 6" xfId="4755"/>
    <cellStyle name="Comma 7 3 3 4" xfId="4756"/>
    <cellStyle name="Comma 7 3 3 4 2" xfId="4757"/>
    <cellStyle name="Comma 7 3 3 4 2 2" xfId="4758"/>
    <cellStyle name="Comma 7 3 3 4 3" xfId="4759"/>
    <cellStyle name="Comma 7 3 3 4 3 2" xfId="4760"/>
    <cellStyle name="Comma 7 3 3 4 4" xfId="4761"/>
    <cellStyle name="Comma 7 3 3 4 4 2" xfId="4762"/>
    <cellStyle name="Comma 7 3 3 4 5" xfId="4763"/>
    <cellStyle name="Comma 7 3 3 4 6" xfId="4764"/>
    <cellStyle name="Comma 7 3 3 5" xfId="4765"/>
    <cellStyle name="Comma 7 3 3 5 2" xfId="4766"/>
    <cellStyle name="Comma 7 3 3 5 2 2" xfId="4767"/>
    <cellStyle name="Comma 7 3 3 5 3" xfId="4768"/>
    <cellStyle name="Comma 7 3 3 5 3 2" xfId="4769"/>
    <cellStyle name="Comma 7 3 3 5 4" xfId="4770"/>
    <cellStyle name="Comma 7 3 3 5 5" xfId="4771"/>
    <cellStyle name="Comma 7 3 3 6" xfId="4772"/>
    <cellStyle name="Comma 7 3 3 6 2" xfId="4773"/>
    <cellStyle name="Comma 7 3 3 7" xfId="4774"/>
    <cellStyle name="Comma 7 3 3 7 2" xfId="4775"/>
    <cellStyle name="Comma 7 3 3 8" xfId="4776"/>
    <cellStyle name="Comma 7 3 3 8 2" xfId="4777"/>
    <cellStyle name="Comma 7 3 3 9" xfId="4778"/>
    <cellStyle name="Comma 7 3 4" xfId="4779"/>
    <cellStyle name="Comma 7 3 4 10" xfId="4780"/>
    <cellStyle name="Comma 7 3 4 2" xfId="4781"/>
    <cellStyle name="Comma 7 3 4 2 2" xfId="4782"/>
    <cellStyle name="Comma 7 3 4 2 2 2" xfId="4783"/>
    <cellStyle name="Comma 7 3 4 2 3" xfId="4784"/>
    <cellStyle name="Comma 7 3 4 2 3 2" xfId="4785"/>
    <cellStyle name="Comma 7 3 4 2 4" xfId="4786"/>
    <cellStyle name="Comma 7 3 4 2 4 2" xfId="4787"/>
    <cellStyle name="Comma 7 3 4 2 5" xfId="4788"/>
    <cellStyle name="Comma 7 3 4 2 6" xfId="4789"/>
    <cellStyle name="Comma 7 3 4 3" xfId="4790"/>
    <cellStyle name="Comma 7 3 4 3 2" xfId="4791"/>
    <cellStyle name="Comma 7 3 4 3 2 2" xfId="4792"/>
    <cellStyle name="Comma 7 3 4 3 3" xfId="4793"/>
    <cellStyle name="Comma 7 3 4 3 3 2" xfId="4794"/>
    <cellStyle name="Comma 7 3 4 3 4" xfId="4795"/>
    <cellStyle name="Comma 7 3 4 3 4 2" xfId="4796"/>
    <cellStyle name="Comma 7 3 4 3 5" xfId="4797"/>
    <cellStyle name="Comma 7 3 4 3 6" xfId="4798"/>
    <cellStyle name="Comma 7 3 4 4" xfId="4799"/>
    <cellStyle name="Comma 7 3 4 4 2" xfId="4800"/>
    <cellStyle name="Comma 7 3 4 4 2 2" xfId="4801"/>
    <cellStyle name="Comma 7 3 4 4 3" xfId="4802"/>
    <cellStyle name="Comma 7 3 4 4 3 2" xfId="4803"/>
    <cellStyle name="Comma 7 3 4 4 4" xfId="4804"/>
    <cellStyle name="Comma 7 3 4 4 4 2" xfId="4805"/>
    <cellStyle name="Comma 7 3 4 4 5" xfId="4806"/>
    <cellStyle name="Comma 7 3 4 4 6" xfId="4807"/>
    <cellStyle name="Comma 7 3 4 5" xfId="4808"/>
    <cellStyle name="Comma 7 3 4 5 2" xfId="4809"/>
    <cellStyle name="Comma 7 3 4 5 2 2" xfId="4810"/>
    <cellStyle name="Comma 7 3 4 5 3" xfId="4811"/>
    <cellStyle name="Comma 7 3 4 5 3 2" xfId="4812"/>
    <cellStyle name="Comma 7 3 4 5 4" xfId="4813"/>
    <cellStyle name="Comma 7 3 4 5 5" xfId="4814"/>
    <cellStyle name="Comma 7 3 4 6" xfId="4815"/>
    <cellStyle name="Comma 7 3 4 6 2" xfId="4816"/>
    <cellStyle name="Comma 7 3 4 7" xfId="4817"/>
    <cellStyle name="Comma 7 3 4 7 2" xfId="4818"/>
    <cellStyle name="Comma 7 3 4 8" xfId="4819"/>
    <cellStyle name="Comma 7 3 4 8 2" xfId="4820"/>
    <cellStyle name="Comma 7 3 4 9" xfId="4821"/>
    <cellStyle name="Comma 7 3 5" xfId="4822"/>
    <cellStyle name="Comma 7 3 5 2" xfId="4823"/>
    <cellStyle name="Comma 7 3 5 2 2" xfId="4824"/>
    <cellStyle name="Comma 7 3 5 3" xfId="4825"/>
    <cellStyle name="Comma 7 3 5 3 2" xfId="4826"/>
    <cellStyle name="Comma 7 3 5 4" xfId="4827"/>
    <cellStyle name="Comma 7 3 5 4 2" xfId="4828"/>
    <cellStyle name="Comma 7 3 5 5" xfId="4829"/>
    <cellStyle name="Comma 7 3 5 6" xfId="4830"/>
    <cellStyle name="Comma 7 3 6" xfId="4831"/>
    <cellStyle name="Comma 7 3 6 2" xfId="4832"/>
    <cellStyle name="Comma 7 3 6 2 2" xfId="4833"/>
    <cellStyle name="Comma 7 3 6 3" xfId="4834"/>
    <cellStyle name="Comma 7 3 6 3 2" xfId="4835"/>
    <cellStyle name="Comma 7 3 6 4" xfId="4836"/>
    <cellStyle name="Comma 7 3 6 4 2" xfId="4837"/>
    <cellStyle name="Comma 7 3 6 5" xfId="4838"/>
    <cellStyle name="Comma 7 3 6 6" xfId="4839"/>
    <cellStyle name="Comma 7 3 7" xfId="4840"/>
    <cellStyle name="Comma 7 3 7 2" xfId="4841"/>
    <cellStyle name="Comma 7 3 7 2 2" xfId="4842"/>
    <cellStyle name="Comma 7 3 7 3" xfId="4843"/>
    <cellStyle name="Comma 7 3 7 3 2" xfId="4844"/>
    <cellStyle name="Comma 7 3 7 4" xfId="4845"/>
    <cellStyle name="Comma 7 3 7 4 2" xfId="4846"/>
    <cellStyle name="Comma 7 3 7 5" xfId="4847"/>
    <cellStyle name="Comma 7 3 7 6" xfId="4848"/>
    <cellStyle name="Comma 7 3 8" xfId="4849"/>
    <cellStyle name="Comma 7 3 8 2" xfId="4850"/>
    <cellStyle name="Comma 7 3 8 2 2" xfId="4851"/>
    <cellStyle name="Comma 7 3 8 3" xfId="4852"/>
    <cellStyle name="Comma 7 3 8 3 2" xfId="4853"/>
    <cellStyle name="Comma 7 3 8 4" xfId="4854"/>
    <cellStyle name="Comma 7 3 8 5" xfId="4855"/>
    <cellStyle name="Comma 7 3 9" xfId="4856"/>
    <cellStyle name="Comma 7 3 9 2" xfId="4857"/>
    <cellStyle name="Comma 7 4" xfId="4858"/>
    <cellStyle name="Comma 7 4 10" xfId="4859"/>
    <cellStyle name="Comma 7 4 10 2" xfId="4860"/>
    <cellStyle name="Comma 7 4 11" xfId="4861"/>
    <cellStyle name="Comma 7 4 12" xfId="4862"/>
    <cellStyle name="Comma 7 4 13" xfId="4863"/>
    <cellStyle name="Comma 7 4 2" xfId="4864"/>
    <cellStyle name="Comma 7 4 2 10" xfId="4865"/>
    <cellStyle name="Comma 7 4 2 2" xfId="4866"/>
    <cellStyle name="Comma 7 4 2 2 2" xfId="4867"/>
    <cellStyle name="Comma 7 4 2 2 2 2" xfId="4868"/>
    <cellStyle name="Comma 7 4 2 2 3" xfId="4869"/>
    <cellStyle name="Comma 7 4 2 2 3 2" xfId="4870"/>
    <cellStyle name="Comma 7 4 2 2 4" xfId="4871"/>
    <cellStyle name="Comma 7 4 2 2 4 2" xfId="4872"/>
    <cellStyle name="Comma 7 4 2 2 5" xfId="4873"/>
    <cellStyle name="Comma 7 4 2 2 6" xfId="4874"/>
    <cellStyle name="Comma 7 4 2 3" xfId="4875"/>
    <cellStyle name="Comma 7 4 2 3 2" xfId="4876"/>
    <cellStyle name="Comma 7 4 2 3 2 2" xfId="4877"/>
    <cellStyle name="Comma 7 4 2 3 3" xfId="4878"/>
    <cellStyle name="Comma 7 4 2 3 3 2" xfId="4879"/>
    <cellStyle name="Comma 7 4 2 3 4" xfId="4880"/>
    <cellStyle name="Comma 7 4 2 3 4 2" xfId="4881"/>
    <cellStyle name="Comma 7 4 2 3 5" xfId="4882"/>
    <cellStyle name="Comma 7 4 2 3 6" xfId="4883"/>
    <cellStyle name="Comma 7 4 2 4" xfId="4884"/>
    <cellStyle name="Comma 7 4 2 4 2" xfId="4885"/>
    <cellStyle name="Comma 7 4 2 4 2 2" xfId="4886"/>
    <cellStyle name="Comma 7 4 2 4 3" xfId="4887"/>
    <cellStyle name="Comma 7 4 2 4 3 2" xfId="4888"/>
    <cellStyle name="Comma 7 4 2 4 4" xfId="4889"/>
    <cellStyle name="Comma 7 4 2 4 4 2" xfId="4890"/>
    <cellStyle name="Comma 7 4 2 4 5" xfId="4891"/>
    <cellStyle name="Comma 7 4 2 4 6" xfId="4892"/>
    <cellStyle name="Comma 7 4 2 5" xfId="4893"/>
    <cellStyle name="Comma 7 4 2 5 2" xfId="4894"/>
    <cellStyle name="Comma 7 4 2 5 2 2" xfId="4895"/>
    <cellStyle name="Comma 7 4 2 5 3" xfId="4896"/>
    <cellStyle name="Comma 7 4 2 5 3 2" xfId="4897"/>
    <cellStyle name="Comma 7 4 2 5 4" xfId="4898"/>
    <cellStyle name="Comma 7 4 2 5 5" xfId="4899"/>
    <cellStyle name="Comma 7 4 2 6" xfId="4900"/>
    <cellStyle name="Comma 7 4 2 6 2" xfId="4901"/>
    <cellStyle name="Comma 7 4 2 7" xfId="4902"/>
    <cellStyle name="Comma 7 4 2 7 2" xfId="4903"/>
    <cellStyle name="Comma 7 4 2 8" xfId="4904"/>
    <cellStyle name="Comma 7 4 2 8 2" xfId="4905"/>
    <cellStyle name="Comma 7 4 2 9" xfId="4906"/>
    <cellStyle name="Comma 7 4 3" xfId="4907"/>
    <cellStyle name="Comma 7 4 3 10" xfId="4908"/>
    <cellStyle name="Comma 7 4 3 2" xfId="4909"/>
    <cellStyle name="Comma 7 4 3 2 2" xfId="4910"/>
    <cellStyle name="Comma 7 4 3 2 2 2" xfId="4911"/>
    <cellStyle name="Comma 7 4 3 2 3" xfId="4912"/>
    <cellStyle name="Comma 7 4 3 2 3 2" xfId="4913"/>
    <cellStyle name="Comma 7 4 3 2 4" xfId="4914"/>
    <cellStyle name="Comma 7 4 3 2 4 2" xfId="4915"/>
    <cellStyle name="Comma 7 4 3 2 5" xfId="4916"/>
    <cellStyle name="Comma 7 4 3 2 6" xfId="4917"/>
    <cellStyle name="Comma 7 4 3 3" xfId="4918"/>
    <cellStyle name="Comma 7 4 3 3 2" xfId="4919"/>
    <cellStyle name="Comma 7 4 3 3 2 2" xfId="4920"/>
    <cellStyle name="Comma 7 4 3 3 3" xfId="4921"/>
    <cellStyle name="Comma 7 4 3 3 3 2" xfId="4922"/>
    <cellStyle name="Comma 7 4 3 3 4" xfId="4923"/>
    <cellStyle name="Comma 7 4 3 3 4 2" xfId="4924"/>
    <cellStyle name="Comma 7 4 3 3 5" xfId="4925"/>
    <cellStyle name="Comma 7 4 3 3 6" xfId="4926"/>
    <cellStyle name="Comma 7 4 3 4" xfId="4927"/>
    <cellStyle name="Comma 7 4 3 4 2" xfId="4928"/>
    <cellStyle name="Comma 7 4 3 4 2 2" xfId="4929"/>
    <cellStyle name="Comma 7 4 3 4 3" xfId="4930"/>
    <cellStyle name="Comma 7 4 3 4 3 2" xfId="4931"/>
    <cellStyle name="Comma 7 4 3 4 4" xfId="4932"/>
    <cellStyle name="Comma 7 4 3 4 4 2" xfId="4933"/>
    <cellStyle name="Comma 7 4 3 4 5" xfId="4934"/>
    <cellStyle name="Comma 7 4 3 4 6" xfId="4935"/>
    <cellStyle name="Comma 7 4 3 5" xfId="4936"/>
    <cellStyle name="Comma 7 4 3 5 2" xfId="4937"/>
    <cellStyle name="Comma 7 4 3 5 2 2" xfId="4938"/>
    <cellStyle name="Comma 7 4 3 5 3" xfId="4939"/>
    <cellStyle name="Comma 7 4 3 5 3 2" xfId="4940"/>
    <cellStyle name="Comma 7 4 3 5 4" xfId="4941"/>
    <cellStyle name="Comma 7 4 3 5 5" xfId="4942"/>
    <cellStyle name="Comma 7 4 3 6" xfId="4943"/>
    <cellStyle name="Comma 7 4 3 6 2" xfId="4944"/>
    <cellStyle name="Comma 7 4 3 7" xfId="4945"/>
    <cellStyle name="Comma 7 4 3 7 2" xfId="4946"/>
    <cellStyle name="Comma 7 4 3 8" xfId="4947"/>
    <cellStyle name="Comma 7 4 3 8 2" xfId="4948"/>
    <cellStyle name="Comma 7 4 3 9" xfId="4949"/>
    <cellStyle name="Comma 7 4 4" xfId="4950"/>
    <cellStyle name="Comma 7 4 4 2" xfId="4951"/>
    <cellStyle name="Comma 7 4 4 2 2" xfId="4952"/>
    <cellStyle name="Comma 7 4 4 3" xfId="4953"/>
    <cellStyle name="Comma 7 4 4 3 2" xfId="4954"/>
    <cellStyle name="Comma 7 4 4 4" xfId="4955"/>
    <cellStyle name="Comma 7 4 4 4 2" xfId="4956"/>
    <cellStyle name="Comma 7 4 4 5" xfId="4957"/>
    <cellStyle name="Comma 7 4 4 6" xfId="4958"/>
    <cellStyle name="Comma 7 4 5" xfId="4959"/>
    <cellStyle name="Comma 7 4 5 2" xfId="4960"/>
    <cellStyle name="Comma 7 4 5 2 2" xfId="4961"/>
    <cellStyle name="Comma 7 4 5 3" xfId="4962"/>
    <cellStyle name="Comma 7 4 5 3 2" xfId="4963"/>
    <cellStyle name="Comma 7 4 5 4" xfId="4964"/>
    <cellStyle name="Comma 7 4 5 4 2" xfId="4965"/>
    <cellStyle name="Comma 7 4 5 5" xfId="4966"/>
    <cellStyle name="Comma 7 4 5 6" xfId="4967"/>
    <cellStyle name="Comma 7 4 6" xfId="4968"/>
    <cellStyle name="Comma 7 4 6 2" xfId="4969"/>
    <cellStyle name="Comma 7 4 6 2 2" xfId="4970"/>
    <cellStyle name="Comma 7 4 6 3" xfId="4971"/>
    <cellStyle name="Comma 7 4 6 3 2" xfId="4972"/>
    <cellStyle name="Comma 7 4 6 4" xfId="4973"/>
    <cellStyle name="Comma 7 4 6 4 2" xfId="4974"/>
    <cellStyle name="Comma 7 4 6 5" xfId="4975"/>
    <cellStyle name="Comma 7 4 6 6" xfId="4976"/>
    <cellStyle name="Comma 7 4 7" xfId="4977"/>
    <cellStyle name="Comma 7 4 7 2" xfId="4978"/>
    <cellStyle name="Comma 7 4 7 2 2" xfId="4979"/>
    <cellStyle name="Comma 7 4 7 3" xfId="4980"/>
    <cellStyle name="Comma 7 4 7 3 2" xfId="4981"/>
    <cellStyle name="Comma 7 4 7 4" xfId="4982"/>
    <cellStyle name="Comma 7 4 7 5" xfId="4983"/>
    <cellStyle name="Comma 7 4 8" xfId="4984"/>
    <cellStyle name="Comma 7 4 8 2" xfId="4985"/>
    <cellStyle name="Comma 7 4 9" xfId="4986"/>
    <cellStyle name="Comma 7 4 9 2" xfId="4987"/>
    <cellStyle name="Comma 7 5" xfId="4988"/>
    <cellStyle name="Comma 7 5 10" xfId="4989"/>
    <cellStyle name="Comma 7 5 11" xfId="4990"/>
    <cellStyle name="Comma 7 5 2" xfId="4991"/>
    <cellStyle name="Comma 7 5 2 2" xfId="4992"/>
    <cellStyle name="Comma 7 5 2 2 2" xfId="4993"/>
    <cellStyle name="Comma 7 5 2 3" xfId="4994"/>
    <cellStyle name="Comma 7 5 2 3 2" xfId="4995"/>
    <cellStyle name="Comma 7 5 2 4" xfId="4996"/>
    <cellStyle name="Comma 7 5 2 4 2" xfId="4997"/>
    <cellStyle name="Comma 7 5 2 5" xfId="4998"/>
    <cellStyle name="Comma 7 5 2 6" xfId="4999"/>
    <cellStyle name="Comma 7 5 3" xfId="5000"/>
    <cellStyle name="Comma 7 5 3 2" xfId="5001"/>
    <cellStyle name="Comma 7 5 3 2 2" xfId="5002"/>
    <cellStyle name="Comma 7 5 3 3" xfId="5003"/>
    <cellStyle name="Comma 7 5 3 3 2" xfId="5004"/>
    <cellStyle name="Comma 7 5 3 4" xfId="5005"/>
    <cellStyle name="Comma 7 5 3 4 2" xfId="5006"/>
    <cellStyle name="Comma 7 5 3 5" xfId="5007"/>
    <cellStyle name="Comma 7 5 3 6" xfId="5008"/>
    <cellStyle name="Comma 7 5 4" xfId="5009"/>
    <cellStyle name="Comma 7 5 4 2" xfId="5010"/>
    <cellStyle name="Comma 7 5 4 2 2" xfId="5011"/>
    <cellStyle name="Comma 7 5 4 3" xfId="5012"/>
    <cellStyle name="Comma 7 5 4 3 2" xfId="5013"/>
    <cellStyle name="Comma 7 5 4 4" xfId="5014"/>
    <cellStyle name="Comma 7 5 4 4 2" xfId="5015"/>
    <cellStyle name="Comma 7 5 4 5" xfId="5016"/>
    <cellStyle name="Comma 7 5 4 6" xfId="5017"/>
    <cellStyle name="Comma 7 5 5" xfId="5018"/>
    <cellStyle name="Comma 7 5 5 2" xfId="5019"/>
    <cellStyle name="Comma 7 5 5 2 2" xfId="5020"/>
    <cellStyle name="Comma 7 5 5 3" xfId="5021"/>
    <cellStyle name="Comma 7 5 5 3 2" xfId="5022"/>
    <cellStyle name="Comma 7 5 5 4" xfId="5023"/>
    <cellStyle name="Comma 7 5 5 4 2" xfId="5024"/>
    <cellStyle name="Comma 7 5 5 5" xfId="5025"/>
    <cellStyle name="Comma 7 5 5 6" xfId="5026"/>
    <cellStyle name="Comma 7 5 6" xfId="5027"/>
    <cellStyle name="Comma 7 5 6 2" xfId="5028"/>
    <cellStyle name="Comma 7 5 6 2 2" xfId="5029"/>
    <cellStyle name="Comma 7 5 6 3" xfId="5030"/>
    <cellStyle name="Comma 7 5 6 3 2" xfId="5031"/>
    <cellStyle name="Comma 7 5 6 4" xfId="5032"/>
    <cellStyle name="Comma 7 5 6 5" xfId="5033"/>
    <cellStyle name="Comma 7 5 7" xfId="5034"/>
    <cellStyle name="Comma 7 5 7 2" xfId="5035"/>
    <cellStyle name="Comma 7 5 8" xfId="5036"/>
    <cellStyle name="Comma 7 5 8 2" xfId="5037"/>
    <cellStyle name="Comma 7 5 9" xfId="5038"/>
    <cellStyle name="Comma 7 5 9 2" xfId="5039"/>
    <cellStyle name="Comma 7 6" xfId="5040"/>
    <cellStyle name="Comma 7 6 10" xfId="5041"/>
    <cellStyle name="Comma 7 6 2" xfId="5042"/>
    <cellStyle name="Comma 7 6 2 2" xfId="5043"/>
    <cellStyle name="Comma 7 6 2 2 2" xfId="5044"/>
    <cellStyle name="Comma 7 6 2 3" xfId="5045"/>
    <cellStyle name="Comma 7 6 2 3 2" xfId="5046"/>
    <cellStyle name="Comma 7 6 2 4" xfId="5047"/>
    <cellStyle name="Comma 7 6 2 4 2" xfId="5048"/>
    <cellStyle name="Comma 7 6 2 5" xfId="5049"/>
    <cellStyle name="Comma 7 6 2 6" xfId="5050"/>
    <cellStyle name="Comma 7 6 3" xfId="5051"/>
    <cellStyle name="Comma 7 6 3 2" xfId="5052"/>
    <cellStyle name="Comma 7 6 3 2 2" xfId="5053"/>
    <cellStyle name="Comma 7 6 3 3" xfId="5054"/>
    <cellStyle name="Comma 7 6 3 3 2" xfId="5055"/>
    <cellStyle name="Comma 7 6 3 4" xfId="5056"/>
    <cellStyle name="Comma 7 6 3 4 2" xfId="5057"/>
    <cellStyle name="Comma 7 6 3 5" xfId="5058"/>
    <cellStyle name="Comma 7 6 3 6" xfId="5059"/>
    <cellStyle name="Comma 7 6 4" xfId="5060"/>
    <cellStyle name="Comma 7 6 4 2" xfId="5061"/>
    <cellStyle name="Comma 7 6 4 2 2" xfId="5062"/>
    <cellStyle name="Comma 7 6 4 3" xfId="5063"/>
    <cellStyle name="Comma 7 6 4 3 2" xfId="5064"/>
    <cellStyle name="Comma 7 6 4 4" xfId="5065"/>
    <cellStyle name="Comma 7 6 4 4 2" xfId="5066"/>
    <cellStyle name="Comma 7 6 4 5" xfId="5067"/>
    <cellStyle name="Comma 7 6 4 6" xfId="5068"/>
    <cellStyle name="Comma 7 6 5" xfId="5069"/>
    <cellStyle name="Comma 7 6 5 2" xfId="5070"/>
    <cellStyle name="Comma 7 6 5 2 2" xfId="5071"/>
    <cellStyle name="Comma 7 6 5 3" xfId="5072"/>
    <cellStyle name="Comma 7 6 5 3 2" xfId="5073"/>
    <cellStyle name="Comma 7 6 5 4" xfId="5074"/>
    <cellStyle name="Comma 7 6 5 5" xfId="5075"/>
    <cellStyle name="Comma 7 6 6" xfId="5076"/>
    <cellStyle name="Comma 7 6 6 2" xfId="5077"/>
    <cellStyle name="Comma 7 6 7" xfId="5078"/>
    <cellStyle name="Comma 7 6 7 2" xfId="5079"/>
    <cellStyle name="Comma 7 6 8" xfId="5080"/>
    <cellStyle name="Comma 7 6 8 2" xfId="5081"/>
    <cellStyle name="Comma 7 6 9" xfId="5082"/>
    <cellStyle name="Comma 7 7" xfId="5083"/>
    <cellStyle name="Comma 7 7 10" xfId="5084"/>
    <cellStyle name="Comma 7 7 2" xfId="5085"/>
    <cellStyle name="Comma 7 7 2 2" xfId="5086"/>
    <cellStyle name="Comma 7 7 2 2 2" xfId="5087"/>
    <cellStyle name="Comma 7 7 2 3" xfId="5088"/>
    <cellStyle name="Comma 7 7 2 3 2" xfId="5089"/>
    <cellStyle name="Comma 7 7 2 4" xfId="5090"/>
    <cellStyle name="Comma 7 7 2 4 2" xfId="5091"/>
    <cellStyle name="Comma 7 7 2 5" xfId="5092"/>
    <cellStyle name="Comma 7 7 2 6" xfId="5093"/>
    <cellStyle name="Comma 7 7 3" xfId="5094"/>
    <cellStyle name="Comma 7 7 3 2" xfId="5095"/>
    <cellStyle name="Comma 7 7 3 2 2" xfId="5096"/>
    <cellStyle name="Comma 7 7 3 3" xfId="5097"/>
    <cellStyle name="Comma 7 7 3 3 2" xfId="5098"/>
    <cellStyle name="Comma 7 7 3 4" xfId="5099"/>
    <cellStyle name="Comma 7 7 3 4 2" xfId="5100"/>
    <cellStyle name="Comma 7 7 3 5" xfId="5101"/>
    <cellStyle name="Comma 7 7 3 6" xfId="5102"/>
    <cellStyle name="Comma 7 7 4" xfId="5103"/>
    <cellStyle name="Comma 7 7 4 2" xfId="5104"/>
    <cellStyle name="Comma 7 7 4 2 2" xfId="5105"/>
    <cellStyle name="Comma 7 7 4 3" xfId="5106"/>
    <cellStyle name="Comma 7 7 4 3 2" xfId="5107"/>
    <cellStyle name="Comma 7 7 4 4" xfId="5108"/>
    <cellStyle name="Comma 7 7 4 4 2" xfId="5109"/>
    <cellStyle name="Comma 7 7 4 5" xfId="5110"/>
    <cellStyle name="Comma 7 7 4 6" xfId="5111"/>
    <cellStyle name="Comma 7 7 5" xfId="5112"/>
    <cellStyle name="Comma 7 7 5 2" xfId="5113"/>
    <cellStyle name="Comma 7 7 5 2 2" xfId="5114"/>
    <cellStyle name="Comma 7 7 5 3" xfId="5115"/>
    <cellStyle name="Comma 7 7 5 3 2" xfId="5116"/>
    <cellStyle name="Comma 7 7 5 4" xfId="5117"/>
    <cellStyle name="Comma 7 7 5 5" xfId="5118"/>
    <cellStyle name="Comma 7 7 6" xfId="5119"/>
    <cellStyle name="Comma 7 7 6 2" xfId="5120"/>
    <cellStyle name="Comma 7 7 7" xfId="5121"/>
    <cellStyle name="Comma 7 7 7 2" xfId="5122"/>
    <cellStyle name="Comma 7 7 8" xfId="5123"/>
    <cellStyle name="Comma 7 7 8 2" xfId="5124"/>
    <cellStyle name="Comma 7 7 9" xfId="5125"/>
    <cellStyle name="Comma 7 8" xfId="5126"/>
    <cellStyle name="Comma 7 8 2" xfId="5127"/>
    <cellStyle name="Comma 7 8 2 2" xfId="5128"/>
    <cellStyle name="Comma 7 8 3" xfId="5129"/>
    <cellStyle name="Comma 7 8 3 2" xfId="5130"/>
    <cellStyle name="Comma 7 8 4" xfId="5131"/>
    <cellStyle name="Comma 7 8 4 2" xfId="5132"/>
    <cellStyle name="Comma 7 8 5" xfId="5133"/>
    <cellStyle name="Comma 7 8 6" xfId="5134"/>
    <cellStyle name="Comma 7 9" xfId="5135"/>
    <cellStyle name="Comma 7 9 2" xfId="5136"/>
    <cellStyle name="Comma 7 9 2 2" xfId="5137"/>
    <cellStyle name="Comma 7 9 3" xfId="5138"/>
    <cellStyle name="Comma 7 9 3 2" xfId="5139"/>
    <cellStyle name="Comma 7 9 4" xfId="5140"/>
    <cellStyle name="Comma 7 9 4 2" xfId="5141"/>
    <cellStyle name="Comma 7 9 5" xfId="5142"/>
    <cellStyle name="Comma 7 9 6" xfId="5143"/>
    <cellStyle name="Comma 70" xfId="5144"/>
    <cellStyle name="Comma 71" xfId="5145"/>
    <cellStyle name="Comma 72" xfId="5146"/>
    <cellStyle name="Comma 73" xfId="5147"/>
    <cellStyle name="Comma 74" xfId="5148"/>
    <cellStyle name="Comma 75" xfId="5149"/>
    <cellStyle name="Comma 76" xfId="5150"/>
    <cellStyle name="Comma 77" xfId="5151"/>
    <cellStyle name="Comma 78" xfId="5152"/>
    <cellStyle name="Comma 79" xfId="87"/>
    <cellStyle name="Comma 8" xfId="5153"/>
    <cellStyle name="Comma 8 10" xfId="5154"/>
    <cellStyle name="Comma 8 10 2" xfId="5155"/>
    <cellStyle name="Comma 8 10 2 2" xfId="5156"/>
    <cellStyle name="Comma 8 10 3" xfId="5157"/>
    <cellStyle name="Comma 8 10 3 2" xfId="5158"/>
    <cellStyle name="Comma 8 10 4" xfId="5159"/>
    <cellStyle name="Comma 8 10 4 2" xfId="5160"/>
    <cellStyle name="Comma 8 10 5" xfId="5161"/>
    <cellStyle name="Comma 8 10 6" xfId="5162"/>
    <cellStyle name="Comma 8 11" xfId="5163"/>
    <cellStyle name="Comma 8 11 2" xfId="5164"/>
    <cellStyle name="Comma 8 11 2 2" xfId="5165"/>
    <cellStyle name="Comma 8 11 3" xfId="5166"/>
    <cellStyle name="Comma 8 11 3 2" xfId="5167"/>
    <cellStyle name="Comma 8 11 4" xfId="5168"/>
    <cellStyle name="Comma 8 11 5" xfId="5169"/>
    <cellStyle name="Comma 8 12" xfId="5170"/>
    <cellStyle name="Comma 8 12 2" xfId="5171"/>
    <cellStyle name="Comma 8 13" xfId="5172"/>
    <cellStyle name="Comma 8 13 2" xfId="5173"/>
    <cellStyle name="Comma 8 14" xfId="5174"/>
    <cellStyle name="Comma 8 14 2" xfId="5175"/>
    <cellStyle name="Comma 8 15" xfId="5176"/>
    <cellStyle name="Comma 8 16" xfId="5177"/>
    <cellStyle name="Comma 8 17" xfId="5178"/>
    <cellStyle name="Comma 8 18" xfId="5179"/>
    <cellStyle name="Comma 8 2" xfId="5180"/>
    <cellStyle name="Comma 8 2 10" xfId="5181"/>
    <cellStyle name="Comma 8 2 10 2" xfId="5182"/>
    <cellStyle name="Comma 8 2 11" xfId="5183"/>
    <cellStyle name="Comma 8 2 11 2" xfId="5184"/>
    <cellStyle name="Comma 8 2 12" xfId="5185"/>
    <cellStyle name="Comma 8 2 13" xfId="5186"/>
    <cellStyle name="Comma 8 2 14" xfId="5187"/>
    <cellStyle name="Comma 8 2 2" xfId="5188"/>
    <cellStyle name="Comma 8 2 2 10" xfId="5189"/>
    <cellStyle name="Comma 8 2 2 11" xfId="5190"/>
    <cellStyle name="Comma 8 2 2 2" xfId="5191"/>
    <cellStyle name="Comma 8 2 2 2 2" xfId="5192"/>
    <cellStyle name="Comma 8 2 2 2 2 2" xfId="5193"/>
    <cellStyle name="Comma 8 2 2 2 3" xfId="5194"/>
    <cellStyle name="Comma 8 2 2 2 3 2" xfId="5195"/>
    <cellStyle name="Comma 8 2 2 2 4" xfId="5196"/>
    <cellStyle name="Comma 8 2 2 2 4 2" xfId="5197"/>
    <cellStyle name="Comma 8 2 2 2 5" xfId="5198"/>
    <cellStyle name="Comma 8 2 2 2 6" xfId="5199"/>
    <cellStyle name="Comma 8 2 2 3" xfId="5200"/>
    <cellStyle name="Comma 8 2 2 3 2" xfId="5201"/>
    <cellStyle name="Comma 8 2 2 3 2 2" xfId="5202"/>
    <cellStyle name="Comma 8 2 2 3 3" xfId="5203"/>
    <cellStyle name="Comma 8 2 2 3 3 2" xfId="5204"/>
    <cellStyle name="Comma 8 2 2 3 4" xfId="5205"/>
    <cellStyle name="Comma 8 2 2 3 4 2" xfId="5206"/>
    <cellStyle name="Comma 8 2 2 3 5" xfId="5207"/>
    <cellStyle name="Comma 8 2 2 3 6" xfId="5208"/>
    <cellStyle name="Comma 8 2 2 4" xfId="5209"/>
    <cellStyle name="Comma 8 2 2 4 2" xfId="5210"/>
    <cellStyle name="Comma 8 2 2 4 2 2" xfId="5211"/>
    <cellStyle name="Comma 8 2 2 4 3" xfId="5212"/>
    <cellStyle name="Comma 8 2 2 4 3 2" xfId="5213"/>
    <cellStyle name="Comma 8 2 2 4 4" xfId="5214"/>
    <cellStyle name="Comma 8 2 2 4 4 2" xfId="5215"/>
    <cellStyle name="Comma 8 2 2 4 5" xfId="5216"/>
    <cellStyle name="Comma 8 2 2 4 6" xfId="5217"/>
    <cellStyle name="Comma 8 2 2 5" xfId="5218"/>
    <cellStyle name="Comma 8 2 2 5 2" xfId="5219"/>
    <cellStyle name="Comma 8 2 2 5 2 2" xfId="5220"/>
    <cellStyle name="Comma 8 2 2 5 3" xfId="5221"/>
    <cellStyle name="Comma 8 2 2 5 3 2" xfId="5222"/>
    <cellStyle name="Comma 8 2 2 5 4" xfId="5223"/>
    <cellStyle name="Comma 8 2 2 5 4 2" xfId="5224"/>
    <cellStyle name="Comma 8 2 2 5 5" xfId="5225"/>
    <cellStyle name="Comma 8 2 2 5 6" xfId="5226"/>
    <cellStyle name="Comma 8 2 2 6" xfId="5227"/>
    <cellStyle name="Comma 8 2 2 6 2" xfId="5228"/>
    <cellStyle name="Comma 8 2 2 6 2 2" xfId="5229"/>
    <cellStyle name="Comma 8 2 2 6 3" xfId="5230"/>
    <cellStyle name="Comma 8 2 2 6 3 2" xfId="5231"/>
    <cellStyle name="Comma 8 2 2 6 4" xfId="5232"/>
    <cellStyle name="Comma 8 2 2 6 5" xfId="5233"/>
    <cellStyle name="Comma 8 2 2 7" xfId="5234"/>
    <cellStyle name="Comma 8 2 2 7 2" xfId="5235"/>
    <cellStyle name="Comma 8 2 2 8" xfId="5236"/>
    <cellStyle name="Comma 8 2 2 8 2" xfId="5237"/>
    <cellStyle name="Comma 8 2 2 9" xfId="5238"/>
    <cellStyle name="Comma 8 2 2 9 2" xfId="5239"/>
    <cellStyle name="Comma 8 2 3" xfId="5240"/>
    <cellStyle name="Comma 8 2 3 10" xfId="5241"/>
    <cellStyle name="Comma 8 2 3 2" xfId="5242"/>
    <cellStyle name="Comma 8 2 3 2 2" xfId="5243"/>
    <cellStyle name="Comma 8 2 3 2 2 2" xfId="5244"/>
    <cellStyle name="Comma 8 2 3 2 3" xfId="5245"/>
    <cellStyle name="Comma 8 2 3 2 3 2" xfId="5246"/>
    <cellStyle name="Comma 8 2 3 2 4" xfId="5247"/>
    <cellStyle name="Comma 8 2 3 2 4 2" xfId="5248"/>
    <cellStyle name="Comma 8 2 3 2 5" xfId="5249"/>
    <cellStyle name="Comma 8 2 3 2 6" xfId="5250"/>
    <cellStyle name="Comma 8 2 3 3" xfId="5251"/>
    <cellStyle name="Comma 8 2 3 3 2" xfId="5252"/>
    <cellStyle name="Comma 8 2 3 3 2 2" xfId="5253"/>
    <cellStyle name="Comma 8 2 3 3 3" xfId="5254"/>
    <cellStyle name="Comma 8 2 3 3 3 2" xfId="5255"/>
    <cellStyle name="Comma 8 2 3 3 4" xfId="5256"/>
    <cellStyle name="Comma 8 2 3 3 4 2" xfId="5257"/>
    <cellStyle name="Comma 8 2 3 3 5" xfId="5258"/>
    <cellStyle name="Comma 8 2 3 3 6" xfId="5259"/>
    <cellStyle name="Comma 8 2 3 4" xfId="5260"/>
    <cellStyle name="Comma 8 2 3 4 2" xfId="5261"/>
    <cellStyle name="Comma 8 2 3 4 2 2" xfId="5262"/>
    <cellStyle name="Comma 8 2 3 4 3" xfId="5263"/>
    <cellStyle name="Comma 8 2 3 4 3 2" xfId="5264"/>
    <cellStyle name="Comma 8 2 3 4 4" xfId="5265"/>
    <cellStyle name="Comma 8 2 3 4 4 2" xfId="5266"/>
    <cellStyle name="Comma 8 2 3 4 5" xfId="5267"/>
    <cellStyle name="Comma 8 2 3 4 6" xfId="5268"/>
    <cellStyle name="Comma 8 2 3 5" xfId="5269"/>
    <cellStyle name="Comma 8 2 3 5 2" xfId="5270"/>
    <cellStyle name="Comma 8 2 3 5 2 2" xfId="5271"/>
    <cellStyle name="Comma 8 2 3 5 3" xfId="5272"/>
    <cellStyle name="Comma 8 2 3 5 3 2" xfId="5273"/>
    <cellStyle name="Comma 8 2 3 5 4" xfId="5274"/>
    <cellStyle name="Comma 8 2 3 5 5" xfId="5275"/>
    <cellStyle name="Comma 8 2 3 6" xfId="5276"/>
    <cellStyle name="Comma 8 2 3 6 2" xfId="5277"/>
    <cellStyle name="Comma 8 2 3 7" xfId="5278"/>
    <cellStyle name="Comma 8 2 3 7 2" xfId="5279"/>
    <cellStyle name="Comma 8 2 3 8" xfId="5280"/>
    <cellStyle name="Comma 8 2 3 8 2" xfId="5281"/>
    <cellStyle name="Comma 8 2 3 9" xfId="5282"/>
    <cellStyle name="Comma 8 2 4" xfId="5283"/>
    <cellStyle name="Comma 8 2 4 10" xfId="5284"/>
    <cellStyle name="Comma 8 2 4 11" xfId="5285"/>
    <cellStyle name="Comma 8 2 4 11 2" xfId="5286"/>
    <cellStyle name="Comma 8 2 4 11 2 2" xfId="5287"/>
    <cellStyle name="Comma 8 2 4 11 2 3" xfId="5288"/>
    <cellStyle name="Comma 8 2 4 11 2 3 2" xfId="5289"/>
    <cellStyle name="Comma 8 2 4 2" xfId="5290"/>
    <cellStyle name="Comma 8 2 4 2 2" xfId="5291"/>
    <cellStyle name="Comma 8 2 4 2 2 2" xfId="5292"/>
    <cellStyle name="Comma 8 2 4 2 3" xfId="5293"/>
    <cellStyle name="Comma 8 2 4 2 3 2" xfId="5294"/>
    <cellStyle name="Comma 8 2 4 2 4" xfId="5295"/>
    <cellStyle name="Comma 8 2 4 2 4 2" xfId="5296"/>
    <cellStyle name="Comma 8 2 4 2 5" xfId="5297"/>
    <cellStyle name="Comma 8 2 4 2 6" xfId="5298"/>
    <cellStyle name="Comma 8 2 4 3" xfId="5299"/>
    <cellStyle name="Comma 8 2 4 3 2" xfId="5300"/>
    <cellStyle name="Comma 8 2 4 3 2 2" xfId="5301"/>
    <cellStyle name="Comma 8 2 4 3 3" xfId="5302"/>
    <cellStyle name="Comma 8 2 4 3 3 2" xfId="5303"/>
    <cellStyle name="Comma 8 2 4 3 4" xfId="5304"/>
    <cellStyle name="Comma 8 2 4 3 4 2" xfId="5305"/>
    <cellStyle name="Comma 8 2 4 3 5" xfId="5306"/>
    <cellStyle name="Comma 8 2 4 3 6" xfId="5307"/>
    <cellStyle name="Comma 8 2 4 4" xfId="5308"/>
    <cellStyle name="Comma 8 2 4 4 2" xfId="5309"/>
    <cellStyle name="Comma 8 2 4 4 2 2" xfId="5310"/>
    <cellStyle name="Comma 8 2 4 4 3" xfId="5311"/>
    <cellStyle name="Comma 8 2 4 4 3 2" xfId="5312"/>
    <cellStyle name="Comma 8 2 4 4 4" xfId="5313"/>
    <cellStyle name="Comma 8 2 4 4 4 2" xfId="5314"/>
    <cellStyle name="Comma 8 2 4 4 5" xfId="5315"/>
    <cellStyle name="Comma 8 2 4 4 6" xfId="5316"/>
    <cellStyle name="Comma 8 2 4 5" xfId="5317"/>
    <cellStyle name="Comma 8 2 4 5 2" xfId="5318"/>
    <cellStyle name="Comma 8 2 4 5 2 2" xfId="5319"/>
    <cellStyle name="Comma 8 2 4 5 2 3" xfId="5320"/>
    <cellStyle name="Comma 8 2 4 5 3" xfId="5321"/>
    <cellStyle name="Comma 8 2 4 5 3 2" xfId="5322"/>
    <cellStyle name="Comma 8 2 4 5 4" xfId="5323"/>
    <cellStyle name="Comma 8 2 4 5 5" xfId="5324"/>
    <cellStyle name="Comma 8 2 4 6" xfId="5325"/>
    <cellStyle name="Comma 8 2 4 6 2" xfId="5326"/>
    <cellStyle name="Comma 8 2 4 7" xfId="5327"/>
    <cellStyle name="Comma 8 2 4 7 2" xfId="5328"/>
    <cellStyle name="Comma 8 2 4 8" xfId="5329"/>
    <cellStyle name="Comma 8 2 4 8 2" xfId="5330"/>
    <cellStyle name="Comma 8 2 4 9" xfId="5331"/>
    <cellStyle name="Comma 8 2 4 9 2" xfId="5332"/>
    <cellStyle name="Comma 8 2 4 9 2 2" xfId="5333"/>
    <cellStyle name="Comma 8 2 4 9 2 3" xfId="5334"/>
    <cellStyle name="Comma 8 2 4 9 2 3 2" xfId="5335"/>
    <cellStyle name="Comma 8 2 5" xfId="5336"/>
    <cellStyle name="Comma 8 2 5 2" xfId="5337"/>
    <cellStyle name="Comma 8 2 5 2 2" xfId="5338"/>
    <cellStyle name="Comma 8 2 5 3" xfId="5339"/>
    <cellStyle name="Comma 8 2 5 3 2" xfId="5340"/>
    <cellStyle name="Comma 8 2 5 4" xfId="5341"/>
    <cellStyle name="Comma 8 2 5 4 2" xfId="5342"/>
    <cellStyle name="Comma 8 2 5 5" xfId="5343"/>
    <cellStyle name="Comma 8 2 5 6" xfId="5344"/>
    <cellStyle name="Comma 8 2 6" xfId="5345"/>
    <cellStyle name="Comma 8 2 6 2" xfId="5346"/>
    <cellStyle name="Comma 8 2 6 2 2" xfId="5347"/>
    <cellStyle name="Comma 8 2 6 2 3" xfId="5348"/>
    <cellStyle name="Comma 8 2 6 2 3 2" xfId="5349"/>
    <cellStyle name="Comma 8 2 6 3" xfId="5350"/>
    <cellStyle name="Comma 8 2 6 3 2" xfId="5351"/>
    <cellStyle name="Comma 8 2 6 4" xfId="5352"/>
    <cellStyle name="Comma 8 2 6 4 2" xfId="5353"/>
    <cellStyle name="Comma 8 2 6 5" xfId="5354"/>
    <cellStyle name="Comma 8 2 6 6" xfId="5355"/>
    <cellStyle name="Comma 8 2 7" xfId="5356"/>
    <cellStyle name="Comma 8 2 7 2" xfId="5357"/>
    <cellStyle name="Comma 8 2 7 2 2" xfId="5358"/>
    <cellStyle name="Comma 8 2 7 3" xfId="5359"/>
    <cellStyle name="Comma 8 2 7 3 2" xfId="5360"/>
    <cellStyle name="Comma 8 2 7 4" xfId="5361"/>
    <cellStyle name="Comma 8 2 7 4 2" xfId="5362"/>
    <cellStyle name="Comma 8 2 7 5" xfId="5363"/>
    <cellStyle name="Comma 8 2 7 6" xfId="5364"/>
    <cellStyle name="Comma 8 2 8" xfId="5365"/>
    <cellStyle name="Comma 8 2 8 2" xfId="5366"/>
    <cellStyle name="Comma 8 2 8 2 2" xfId="5367"/>
    <cellStyle name="Comma 8 2 8 3" xfId="5368"/>
    <cellStyle name="Comma 8 2 8 3 2" xfId="5369"/>
    <cellStyle name="Comma 8 2 8 4" xfId="5370"/>
    <cellStyle name="Comma 8 2 8 5" xfId="5371"/>
    <cellStyle name="Comma 8 2 9" xfId="5372"/>
    <cellStyle name="Comma 8 2 9 2" xfId="5373"/>
    <cellStyle name="Comma 8 3" xfId="5374"/>
    <cellStyle name="Comma 8 3 10" xfId="5375"/>
    <cellStyle name="Comma 8 3 10 2" xfId="5376"/>
    <cellStyle name="Comma 8 3 11" xfId="5377"/>
    <cellStyle name="Comma 8 3 11 2" xfId="5378"/>
    <cellStyle name="Comma 8 3 12" xfId="5379"/>
    <cellStyle name="Comma 8 3 13" xfId="5380"/>
    <cellStyle name="Comma 8 3 14" xfId="5381"/>
    <cellStyle name="Comma 8 3 2" xfId="5382"/>
    <cellStyle name="Comma 8 3 2 10" xfId="5383"/>
    <cellStyle name="Comma 8 3 2 11" xfId="5384"/>
    <cellStyle name="Comma 8 3 2 2" xfId="5385"/>
    <cellStyle name="Comma 8 3 2 2 2" xfId="5386"/>
    <cellStyle name="Comma 8 3 2 2 2 2" xfId="5387"/>
    <cellStyle name="Comma 8 3 2 2 3" xfId="5388"/>
    <cellStyle name="Comma 8 3 2 2 3 2" xfId="5389"/>
    <cellStyle name="Comma 8 3 2 2 4" xfId="5390"/>
    <cellStyle name="Comma 8 3 2 2 4 2" xfId="5391"/>
    <cellStyle name="Comma 8 3 2 2 5" xfId="5392"/>
    <cellStyle name="Comma 8 3 2 2 6" xfId="5393"/>
    <cellStyle name="Comma 8 3 2 3" xfId="5394"/>
    <cellStyle name="Comma 8 3 2 3 2" xfId="5395"/>
    <cellStyle name="Comma 8 3 2 3 2 2" xfId="5396"/>
    <cellStyle name="Comma 8 3 2 3 3" xfId="5397"/>
    <cellStyle name="Comma 8 3 2 3 3 2" xfId="5398"/>
    <cellStyle name="Comma 8 3 2 3 4" xfId="5399"/>
    <cellStyle name="Comma 8 3 2 3 4 2" xfId="5400"/>
    <cellStyle name="Comma 8 3 2 3 5" xfId="5401"/>
    <cellStyle name="Comma 8 3 2 3 6" xfId="5402"/>
    <cellStyle name="Comma 8 3 2 4" xfId="5403"/>
    <cellStyle name="Comma 8 3 2 4 2" xfId="5404"/>
    <cellStyle name="Comma 8 3 2 4 2 2" xfId="5405"/>
    <cellStyle name="Comma 8 3 2 4 3" xfId="5406"/>
    <cellStyle name="Comma 8 3 2 4 3 2" xfId="5407"/>
    <cellStyle name="Comma 8 3 2 4 4" xfId="5408"/>
    <cellStyle name="Comma 8 3 2 4 4 2" xfId="5409"/>
    <cellStyle name="Comma 8 3 2 4 5" xfId="5410"/>
    <cellStyle name="Comma 8 3 2 4 6" xfId="5411"/>
    <cellStyle name="Comma 8 3 2 5" xfId="5412"/>
    <cellStyle name="Comma 8 3 2 5 2" xfId="5413"/>
    <cellStyle name="Comma 8 3 2 5 2 2" xfId="5414"/>
    <cellStyle name="Comma 8 3 2 5 3" xfId="5415"/>
    <cellStyle name="Comma 8 3 2 5 3 2" xfId="5416"/>
    <cellStyle name="Comma 8 3 2 5 4" xfId="5417"/>
    <cellStyle name="Comma 8 3 2 5 4 2" xfId="5418"/>
    <cellStyle name="Comma 8 3 2 5 5" xfId="5419"/>
    <cellStyle name="Comma 8 3 2 5 6" xfId="5420"/>
    <cellStyle name="Comma 8 3 2 6" xfId="5421"/>
    <cellStyle name="Comma 8 3 2 6 2" xfId="5422"/>
    <cellStyle name="Comma 8 3 2 6 2 2" xfId="5423"/>
    <cellStyle name="Comma 8 3 2 6 3" xfId="5424"/>
    <cellStyle name="Comma 8 3 2 6 3 2" xfId="5425"/>
    <cellStyle name="Comma 8 3 2 6 4" xfId="5426"/>
    <cellStyle name="Comma 8 3 2 6 5" xfId="5427"/>
    <cellStyle name="Comma 8 3 2 7" xfId="5428"/>
    <cellStyle name="Comma 8 3 2 7 2" xfId="5429"/>
    <cellStyle name="Comma 8 3 2 8" xfId="5430"/>
    <cellStyle name="Comma 8 3 2 8 2" xfId="5431"/>
    <cellStyle name="Comma 8 3 2 9" xfId="5432"/>
    <cellStyle name="Comma 8 3 2 9 2" xfId="5433"/>
    <cellStyle name="Comma 8 3 3" xfId="5434"/>
    <cellStyle name="Comma 8 3 3 10" xfId="5435"/>
    <cellStyle name="Comma 8 3 3 2" xfId="5436"/>
    <cellStyle name="Comma 8 3 3 2 2" xfId="5437"/>
    <cellStyle name="Comma 8 3 3 2 2 2" xfId="5438"/>
    <cellStyle name="Comma 8 3 3 2 3" xfId="5439"/>
    <cellStyle name="Comma 8 3 3 2 3 2" xfId="5440"/>
    <cellStyle name="Comma 8 3 3 2 4" xfId="5441"/>
    <cellStyle name="Comma 8 3 3 2 4 2" xfId="5442"/>
    <cellStyle name="Comma 8 3 3 2 5" xfId="5443"/>
    <cellStyle name="Comma 8 3 3 2 6" xfId="5444"/>
    <cellStyle name="Comma 8 3 3 3" xfId="5445"/>
    <cellStyle name="Comma 8 3 3 3 2" xfId="5446"/>
    <cellStyle name="Comma 8 3 3 3 2 2" xfId="5447"/>
    <cellStyle name="Comma 8 3 3 3 3" xfId="5448"/>
    <cellStyle name="Comma 8 3 3 3 3 2" xfId="5449"/>
    <cellStyle name="Comma 8 3 3 3 4" xfId="5450"/>
    <cellStyle name="Comma 8 3 3 3 4 2" xfId="5451"/>
    <cellStyle name="Comma 8 3 3 3 5" xfId="5452"/>
    <cellStyle name="Comma 8 3 3 3 6" xfId="5453"/>
    <cellStyle name="Comma 8 3 3 4" xfId="5454"/>
    <cellStyle name="Comma 8 3 3 4 2" xfId="5455"/>
    <cellStyle name="Comma 8 3 3 4 2 2" xfId="5456"/>
    <cellStyle name="Comma 8 3 3 4 3" xfId="5457"/>
    <cellStyle name="Comma 8 3 3 4 3 2" xfId="5458"/>
    <cellStyle name="Comma 8 3 3 4 4" xfId="5459"/>
    <cellStyle name="Comma 8 3 3 4 4 2" xfId="5460"/>
    <cellStyle name="Comma 8 3 3 4 5" xfId="5461"/>
    <cellStyle name="Comma 8 3 3 4 6" xfId="5462"/>
    <cellStyle name="Comma 8 3 3 5" xfId="5463"/>
    <cellStyle name="Comma 8 3 3 5 2" xfId="5464"/>
    <cellStyle name="Comma 8 3 3 5 2 2" xfId="5465"/>
    <cellStyle name="Comma 8 3 3 5 3" xfId="5466"/>
    <cellStyle name="Comma 8 3 3 5 3 2" xfId="5467"/>
    <cellStyle name="Comma 8 3 3 5 4" xfId="5468"/>
    <cellStyle name="Comma 8 3 3 5 5" xfId="5469"/>
    <cellStyle name="Comma 8 3 3 6" xfId="5470"/>
    <cellStyle name="Comma 8 3 3 6 2" xfId="5471"/>
    <cellStyle name="Comma 8 3 3 7" xfId="5472"/>
    <cellStyle name="Comma 8 3 3 7 2" xfId="5473"/>
    <cellStyle name="Comma 8 3 3 8" xfId="5474"/>
    <cellStyle name="Comma 8 3 3 8 2" xfId="5475"/>
    <cellStyle name="Comma 8 3 3 9" xfId="5476"/>
    <cellStyle name="Comma 8 3 4" xfId="5477"/>
    <cellStyle name="Comma 8 3 4 10" xfId="5478"/>
    <cellStyle name="Comma 8 3 4 2" xfId="5479"/>
    <cellStyle name="Comma 8 3 4 2 2" xfId="5480"/>
    <cellStyle name="Comma 8 3 4 2 2 2" xfId="5481"/>
    <cellStyle name="Comma 8 3 4 2 3" xfId="5482"/>
    <cellStyle name="Comma 8 3 4 2 3 2" xfId="5483"/>
    <cellStyle name="Comma 8 3 4 2 4" xfId="5484"/>
    <cellStyle name="Comma 8 3 4 2 4 2" xfId="5485"/>
    <cellStyle name="Comma 8 3 4 2 5" xfId="5486"/>
    <cellStyle name="Comma 8 3 4 2 6" xfId="5487"/>
    <cellStyle name="Comma 8 3 4 3" xfId="5488"/>
    <cellStyle name="Comma 8 3 4 3 2" xfId="5489"/>
    <cellStyle name="Comma 8 3 4 3 2 2" xfId="5490"/>
    <cellStyle name="Comma 8 3 4 3 3" xfId="5491"/>
    <cellStyle name="Comma 8 3 4 3 3 2" xfId="5492"/>
    <cellStyle name="Comma 8 3 4 3 4" xfId="5493"/>
    <cellStyle name="Comma 8 3 4 3 4 2" xfId="5494"/>
    <cellStyle name="Comma 8 3 4 3 5" xfId="5495"/>
    <cellStyle name="Comma 8 3 4 3 6" xfId="5496"/>
    <cellStyle name="Comma 8 3 4 4" xfId="5497"/>
    <cellStyle name="Comma 8 3 4 4 2" xfId="5498"/>
    <cellStyle name="Comma 8 3 4 4 2 2" xfId="5499"/>
    <cellStyle name="Comma 8 3 4 4 3" xfId="5500"/>
    <cellStyle name="Comma 8 3 4 4 3 2" xfId="5501"/>
    <cellStyle name="Comma 8 3 4 4 4" xfId="5502"/>
    <cellStyle name="Comma 8 3 4 4 4 2" xfId="5503"/>
    <cellStyle name="Comma 8 3 4 4 5" xfId="5504"/>
    <cellStyle name="Comma 8 3 4 4 6" xfId="5505"/>
    <cellStyle name="Comma 8 3 4 5" xfId="5506"/>
    <cellStyle name="Comma 8 3 4 5 2" xfId="5507"/>
    <cellStyle name="Comma 8 3 4 5 2 2" xfId="5508"/>
    <cellStyle name="Comma 8 3 4 5 3" xfId="5509"/>
    <cellStyle name="Comma 8 3 4 5 3 2" xfId="5510"/>
    <cellStyle name="Comma 8 3 4 5 4" xfId="5511"/>
    <cellStyle name="Comma 8 3 4 5 5" xfId="5512"/>
    <cellStyle name="Comma 8 3 4 6" xfId="5513"/>
    <cellStyle name="Comma 8 3 4 6 2" xfId="5514"/>
    <cellStyle name="Comma 8 3 4 7" xfId="5515"/>
    <cellStyle name="Comma 8 3 4 7 2" xfId="5516"/>
    <cellStyle name="Comma 8 3 4 8" xfId="5517"/>
    <cellStyle name="Comma 8 3 4 8 2" xfId="5518"/>
    <cellStyle name="Comma 8 3 4 9" xfId="5519"/>
    <cellStyle name="Comma 8 3 5" xfId="5520"/>
    <cellStyle name="Comma 8 3 5 2" xfId="5521"/>
    <cellStyle name="Comma 8 3 5 2 2" xfId="5522"/>
    <cellStyle name="Comma 8 3 5 3" xfId="5523"/>
    <cellStyle name="Comma 8 3 5 3 2" xfId="5524"/>
    <cellStyle name="Comma 8 3 5 4" xfId="5525"/>
    <cellStyle name="Comma 8 3 5 4 2" xfId="5526"/>
    <cellStyle name="Comma 8 3 5 5" xfId="5527"/>
    <cellStyle name="Comma 8 3 5 6" xfId="5528"/>
    <cellStyle name="Comma 8 3 6" xfId="5529"/>
    <cellStyle name="Comma 8 3 6 2" xfId="5530"/>
    <cellStyle name="Comma 8 3 6 2 2" xfId="5531"/>
    <cellStyle name="Comma 8 3 6 3" xfId="5532"/>
    <cellStyle name="Comma 8 3 6 3 2" xfId="5533"/>
    <cellStyle name="Comma 8 3 6 4" xfId="5534"/>
    <cellStyle name="Comma 8 3 6 4 2" xfId="5535"/>
    <cellStyle name="Comma 8 3 6 5" xfId="5536"/>
    <cellStyle name="Comma 8 3 6 6" xfId="5537"/>
    <cellStyle name="Comma 8 3 7" xfId="5538"/>
    <cellStyle name="Comma 8 3 7 2" xfId="5539"/>
    <cellStyle name="Comma 8 3 7 2 2" xfId="5540"/>
    <cellStyle name="Comma 8 3 7 3" xfId="5541"/>
    <cellStyle name="Comma 8 3 7 3 2" xfId="5542"/>
    <cellStyle name="Comma 8 3 7 4" xfId="5543"/>
    <cellStyle name="Comma 8 3 7 4 2" xfId="5544"/>
    <cellStyle name="Comma 8 3 7 5" xfId="5545"/>
    <cellStyle name="Comma 8 3 7 6" xfId="5546"/>
    <cellStyle name="Comma 8 3 8" xfId="5547"/>
    <cellStyle name="Comma 8 3 8 2" xfId="5548"/>
    <cellStyle name="Comma 8 3 8 2 2" xfId="5549"/>
    <cellStyle name="Comma 8 3 8 3" xfId="5550"/>
    <cellStyle name="Comma 8 3 8 3 2" xfId="5551"/>
    <cellStyle name="Comma 8 3 8 4" xfId="5552"/>
    <cellStyle name="Comma 8 3 8 5" xfId="5553"/>
    <cellStyle name="Comma 8 3 9" xfId="5554"/>
    <cellStyle name="Comma 8 3 9 2" xfId="5555"/>
    <cellStyle name="Comma 8 4" xfId="5556"/>
    <cellStyle name="Comma 8 4 10" xfId="5557"/>
    <cellStyle name="Comma 8 4 10 2" xfId="5558"/>
    <cellStyle name="Comma 8 4 11" xfId="5559"/>
    <cellStyle name="Comma 8 4 12" xfId="5560"/>
    <cellStyle name="Comma 8 4 13" xfId="5561"/>
    <cellStyle name="Comma 8 4 2" xfId="5562"/>
    <cellStyle name="Comma 8 4 2 10" xfId="5563"/>
    <cellStyle name="Comma 8 4 2 2" xfId="5564"/>
    <cellStyle name="Comma 8 4 2 2 2" xfId="5565"/>
    <cellStyle name="Comma 8 4 2 2 2 2" xfId="5566"/>
    <cellStyle name="Comma 8 4 2 2 3" xfId="5567"/>
    <cellStyle name="Comma 8 4 2 2 3 2" xfId="5568"/>
    <cellStyle name="Comma 8 4 2 2 4" xfId="5569"/>
    <cellStyle name="Comma 8 4 2 2 4 2" xfId="5570"/>
    <cellStyle name="Comma 8 4 2 2 5" xfId="5571"/>
    <cellStyle name="Comma 8 4 2 2 6" xfId="5572"/>
    <cellStyle name="Comma 8 4 2 3" xfId="5573"/>
    <cellStyle name="Comma 8 4 2 3 2" xfId="5574"/>
    <cellStyle name="Comma 8 4 2 3 2 2" xfId="5575"/>
    <cellStyle name="Comma 8 4 2 3 3" xfId="5576"/>
    <cellStyle name="Comma 8 4 2 3 3 2" xfId="5577"/>
    <cellStyle name="Comma 8 4 2 3 4" xfId="5578"/>
    <cellStyle name="Comma 8 4 2 3 4 2" xfId="5579"/>
    <cellStyle name="Comma 8 4 2 3 5" xfId="5580"/>
    <cellStyle name="Comma 8 4 2 3 6" xfId="5581"/>
    <cellStyle name="Comma 8 4 2 4" xfId="5582"/>
    <cellStyle name="Comma 8 4 2 4 2" xfId="5583"/>
    <cellStyle name="Comma 8 4 2 4 2 2" xfId="5584"/>
    <cellStyle name="Comma 8 4 2 4 3" xfId="5585"/>
    <cellStyle name="Comma 8 4 2 4 3 2" xfId="5586"/>
    <cellStyle name="Comma 8 4 2 4 4" xfId="5587"/>
    <cellStyle name="Comma 8 4 2 4 4 2" xfId="5588"/>
    <cellStyle name="Comma 8 4 2 4 5" xfId="5589"/>
    <cellStyle name="Comma 8 4 2 4 6" xfId="5590"/>
    <cellStyle name="Comma 8 4 2 5" xfId="5591"/>
    <cellStyle name="Comma 8 4 2 5 2" xfId="5592"/>
    <cellStyle name="Comma 8 4 2 5 2 2" xfId="5593"/>
    <cellStyle name="Comma 8 4 2 5 3" xfId="5594"/>
    <cellStyle name="Comma 8 4 2 5 3 2" xfId="5595"/>
    <cellStyle name="Comma 8 4 2 5 4" xfId="5596"/>
    <cellStyle name="Comma 8 4 2 5 5" xfId="5597"/>
    <cellStyle name="Comma 8 4 2 6" xfId="5598"/>
    <cellStyle name="Comma 8 4 2 6 2" xfId="5599"/>
    <cellStyle name="Comma 8 4 2 7" xfId="5600"/>
    <cellStyle name="Comma 8 4 2 7 2" xfId="5601"/>
    <cellStyle name="Comma 8 4 2 8" xfId="5602"/>
    <cellStyle name="Comma 8 4 2 8 2" xfId="5603"/>
    <cellStyle name="Comma 8 4 2 9" xfId="5604"/>
    <cellStyle name="Comma 8 4 3" xfId="5605"/>
    <cellStyle name="Comma 8 4 3 10" xfId="5606"/>
    <cellStyle name="Comma 8 4 3 2" xfId="5607"/>
    <cellStyle name="Comma 8 4 3 2 2" xfId="5608"/>
    <cellStyle name="Comma 8 4 3 2 2 2" xfId="5609"/>
    <cellStyle name="Comma 8 4 3 2 3" xfId="5610"/>
    <cellStyle name="Comma 8 4 3 2 3 2" xfId="5611"/>
    <cellStyle name="Comma 8 4 3 2 4" xfId="5612"/>
    <cellStyle name="Comma 8 4 3 2 4 2" xfId="5613"/>
    <cellStyle name="Comma 8 4 3 2 5" xfId="5614"/>
    <cellStyle name="Comma 8 4 3 2 6" xfId="5615"/>
    <cellStyle name="Comma 8 4 3 3" xfId="5616"/>
    <cellStyle name="Comma 8 4 3 3 2" xfId="5617"/>
    <cellStyle name="Comma 8 4 3 3 2 2" xfId="5618"/>
    <cellStyle name="Comma 8 4 3 3 3" xfId="5619"/>
    <cellStyle name="Comma 8 4 3 3 3 2" xfId="5620"/>
    <cellStyle name="Comma 8 4 3 3 4" xfId="5621"/>
    <cellStyle name="Comma 8 4 3 3 4 2" xfId="5622"/>
    <cellStyle name="Comma 8 4 3 3 5" xfId="5623"/>
    <cellStyle name="Comma 8 4 3 3 6" xfId="5624"/>
    <cellStyle name="Comma 8 4 3 4" xfId="5625"/>
    <cellStyle name="Comma 8 4 3 4 2" xfId="5626"/>
    <cellStyle name="Comma 8 4 3 4 2 2" xfId="5627"/>
    <cellStyle name="Comma 8 4 3 4 3" xfId="5628"/>
    <cellStyle name="Comma 8 4 3 4 3 2" xfId="5629"/>
    <cellStyle name="Comma 8 4 3 4 4" xfId="5630"/>
    <cellStyle name="Comma 8 4 3 4 4 2" xfId="5631"/>
    <cellStyle name="Comma 8 4 3 4 5" xfId="5632"/>
    <cellStyle name="Comma 8 4 3 4 6" xfId="5633"/>
    <cellStyle name="Comma 8 4 3 5" xfId="5634"/>
    <cellStyle name="Comma 8 4 3 5 2" xfId="5635"/>
    <cellStyle name="Comma 8 4 3 5 2 2" xfId="5636"/>
    <cellStyle name="Comma 8 4 3 5 3" xfId="5637"/>
    <cellStyle name="Comma 8 4 3 5 3 2" xfId="5638"/>
    <cellStyle name="Comma 8 4 3 5 4" xfId="5639"/>
    <cellStyle name="Comma 8 4 3 5 5" xfId="5640"/>
    <cellStyle name="Comma 8 4 3 6" xfId="5641"/>
    <cellStyle name="Comma 8 4 3 6 2" xfId="5642"/>
    <cellStyle name="Comma 8 4 3 7" xfId="5643"/>
    <cellStyle name="Comma 8 4 3 7 2" xfId="5644"/>
    <cellStyle name="Comma 8 4 3 8" xfId="5645"/>
    <cellStyle name="Comma 8 4 3 8 2" xfId="5646"/>
    <cellStyle name="Comma 8 4 3 9" xfId="5647"/>
    <cellStyle name="Comma 8 4 4" xfId="5648"/>
    <cellStyle name="Comma 8 4 4 2" xfId="5649"/>
    <cellStyle name="Comma 8 4 4 2 2" xfId="5650"/>
    <cellStyle name="Comma 8 4 4 3" xfId="5651"/>
    <cellStyle name="Comma 8 4 4 3 2" xfId="5652"/>
    <cellStyle name="Comma 8 4 4 4" xfId="5653"/>
    <cellStyle name="Comma 8 4 4 4 2" xfId="5654"/>
    <cellStyle name="Comma 8 4 4 5" xfId="5655"/>
    <cellStyle name="Comma 8 4 4 6" xfId="5656"/>
    <cellStyle name="Comma 8 4 5" xfId="5657"/>
    <cellStyle name="Comma 8 4 5 2" xfId="5658"/>
    <cellStyle name="Comma 8 4 5 2 2" xfId="5659"/>
    <cellStyle name="Comma 8 4 5 3" xfId="5660"/>
    <cellStyle name="Comma 8 4 5 3 2" xfId="5661"/>
    <cellStyle name="Comma 8 4 5 4" xfId="5662"/>
    <cellStyle name="Comma 8 4 5 4 2" xfId="5663"/>
    <cellStyle name="Comma 8 4 5 5" xfId="5664"/>
    <cellStyle name="Comma 8 4 5 6" xfId="5665"/>
    <cellStyle name="Comma 8 4 6" xfId="5666"/>
    <cellStyle name="Comma 8 4 6 2" xfId="5667"/>
    <cellStyle name="Comma 8 4 6 2 2" xfId="5668"/>
    <cellStyle name="Comma 8 4 6 3" xfId="5669"/>
    <cellStyle name="Comma 8 4 6 3 2" xfId="5670"/>
    <cellStyle name="Comma 8 4 6 4" xfId="5671"/>
    <cellStyle name="Comma 8 4 6 4 2" xfId="5672"/>
    <cellStyle name="Comma 8 4 6 5" xfId="5673"/>
    <cellStyle name="Comma 8 4 6 6" xfId="5674"/>
    <cellStyle name="Comma 8 4 7" xfId="5675"/>
    <cellStyle name="Comma 8 4 7 2" xfId="5676"/>
    <cellStyle name="Comma 8 4 7 2 2" xfId="5677"/>
    <cellStyle name="Comma 8 4 7 3" xfId="5678"/>
    <cellStyle name="Comma 8 4 7 3 2" xfId="5679"/>
    <cellStyle name="Comma 8 4 7 4" xfId="5680"/>
    <cellStyle name="Comma 8 4 7 5" xfId="5681"/>
    <cellStyle name="Comma 8 4 8" xfId="5682"/>
    <cellStyle name="Comma 8 4 8 2" xfId="5683"/>
    <cellStyle name="Comma 8 4 9" xfId="5684"/>
    <cellStyle name="Comma 8 4 9 2" xfId="5685"/>
    <cellStyle name="Comma 8 5" xfId="5686"/>
    <cellStyle name="Comma 8 5 10" xfId="5687"/>
    <cellStyle name="Comma 8 5 11" xfId="5688"/>
    <cellStyle name="Comma 8 5 12" xfId="5689"/>
    <cellStyle name="Comma 8 5 2" xfId="5690"/>
    <cellStyle name="Comma 8 5 2 2" xfId="5691"/>
    <cellStyle name="Comma 8 5 2 2 2" xfId="5692"/>
    <cellStyle name="Comma 8 5 2 3" xfId="5693"/>
    <cellStyle name="Comma 8 5 2 3 2" xfId="5694"/>
    <cellStyle name="Comma 8 5 2 4" xfId="5695"/>
    <cellStyle name="Comma 8 5 2 4 2" xfId="5696"/>
    <cellStyle name="Comma 8 5 2 5" xfId="5697"/>
    <cellStyle name="Comma 8 5 2 6" xfId="5698"/>
    <cellStyle name="Comma 8 5 3" xfId="5699"/>
    <cellStyle name="Comma 8 5 3 2" xfId="5700"/>
    <cellStyle name="Comma 8 5 3 2 2" xfId="5701"/>
    <cellStyle name="Comma 8 5 3 3" xfId="5702"/>
    <cellStyle name="Comma 8 5 3 3 2" xfId="5703"/>
    <cellStyle name="Comma 8 5 3 4" xfId="5704"/>
    <cellStyle name="Comma 8 5 3 4 2" xfId="5705"/>
    <cellStyle name="Comma 8 5 3 5" xfId="5706"/>
    <cellStyle name="Comma 8 5 3 6" xfId="5707"/>
    <cellStyle name="Comma 8 5 4" xfId="5708"/>
    <cellStyle name="Comma 8 5 4 2" xfId="5709"/>
    <cellStyle name="Comma 8 5 4 2 2" xfId="5710"/>
    <cellStyle name="Comma 8 5 4 3" xfId="5711"/>
    <cellStyle name="Comma 8 5 4 3 2" xfId="5712"/>
    <cellStyle name="Comma 8 5 4 4" xfId="5713"/>
    <cellStyle name="Comma 8 5 4 4 2" xfId="5714"/>
    <cellStyle name="Comma 8 5 4 5" xfId="5715"/>
    <cellStyle name="Comma 8 5 4 6" xfId="5716"/>
    <cellStyle name="Comma 8 5 5" xfId="5717"/>
    <cellStyle name="Comma 8 5 5 2" xfId="5718"/>
    <cellStyle name="Comma 8 5 5 2 2" xfId="5719"/>
    <cellStyle name="Comma 8 5 5 3" xfId="5720"/>
    <cellStyle name="Comma 8 5 5 3 2" xfId="5721"/>
    <cellStyle name="Comma 8 5 5 4" xfId="5722"/>
    <cellStyle name="Comma 8 5 5 4 2" xfId="5723"/>
    <cellStyle name="Comma 8 5 5 5" xfId="5724"/>
    <cellStyle name="Comma 8 5 5 6" xfId="5725"/>
    <cellStyle name="Comma 8 5 6" xfId="5726"/>
    <cellStyle name="Comma 8 5 6 2" xfId="5727"/>
    <cellStyle name="Comma 8 5 6 2 2" xfId="5728"/>
    <cellStyle name="Comma 8 5 6 3" xfId="5729"/>
    <cellStyle name="Comma 8 5 6 3 2" xfId="5730"/>
    <cellStyle name="Comma 8 5 6 4" xfId="5731"/>
    <cellStyle name="Comma 8 5 6 5" xfId="5732"/>
    <cellStyle name="Comma 8 5 7" xfId="5733"/>
    <cellStyle name="Comma 8 5 7 2" xfId="5734"/>
    <cellStyle name="Comma 8 5 8" xfId="5735"/>
    <cellStyle name="Comma 8 5 8 2" xfId="5736"/>
    <cellStyle name="Comma 8 5 9" xfId="5737"/>
    <cellStyle name="Comma 8 5 9 2" xfId="5738"/>
    <cellStyle name="Comma 8 6" xfId="5739"/>
    <cellStyle name="Comma 8 6 10" xfId="5740"/>
    <cellStyle name="Comma 8 6 11" xfId="5741"/>
    <cellStyle name="Comma 8 6 2" xfId="5742"/>
    <cellStyle name="Comma 8 6 2 2" xfId="5743"/>
    <cellStyle name="Comma 8 6 2 2 2" xfId="5744"/>
    <cellStyle name="Comma 8 6 2 3" xfId="5745"/>
    <cellStyle name="Comma 8 6 2 3 2" xfId="5746"/>
    <cellStyle name="Comma 8 6 2 4" xfId="5747"/>
    <cellStyle name="Comma 8 6 2 4 2" xfId="5748"/>
    <cellStyle name="Comma 8 6 2 5" xfId="5749"/>
    <cellStyle name="Comma 8 6 2 6" xfId="5750"/>
    <cellStyle name="Comma 8 6 3" xfId="5751"/>
    <cellStyle name="Comma 8 6 3 2" xfId="5752"/>
    <cellStyle name="Comma 8 6 3 2 2" xfId="5753"/>
    <cellStyle name="Comma 8 6 3 3" xfId="5754"/>
    <cellStyle name="Comma 8 6 3 3 2" xfId="5755"/>
    <cellStyle name="Comma 8 6 3 4" xfId="5756"/>
    <cellStyle name="Comma 8 6 3 4 2" xfId="5757"/>
    <cellStyle name="Comma 8 6 3 5" xfId="5758"/>
    <cellStyle name="Comma 8 6 3 6" xfId="5759"/>
    <cellStyle name="Comma 8 6 4" xfId="5760"/>
    <cellStyle name="Comma 8 6 4 2" xfId="5761"/>
    <cellStyle name="Comma 8 6 4 2 2" xfId="5762"/>
    <cellStyle name="Comma 8 6 4 3" xfId="5763"/>
    <cellStyle name="Comma 8 6 4 3 2" xfId="5764"/>
    <cellStyle name="Comma 8 6 4 4" xfId="5765"/>
    <cellStyle name="Comma 8 6 4 4 2" xfId="5766"/>
    <cellStyle name="Comma 8 6 4 5" xfId="5767"/>
    <cellStyle name="Comma 8 6 4 6" xfId="5768"/>
    <cellStyle name="Comma 8 6 5" xfId="5769"/>
    <cellStyle name="Comma 8 6 5 2" xfId="5770"/>
    <cellStyle name="Comma 8 6 5 2 2" xfId="5771"/>
    <cellStyle name="Comma 8 6 5 3" xfId="5772"/>
    <cellStyle name="Comma 8 6 5 3 2" xfId="5773"/>
    <cellStyle name="Comma 8 6 5 4" xfId="5774"/>
    <cellStyle name="Comma 8 6 5 5" xfId="5775"/>
    <cellStyle name="Comma 8 6 6" xfId="5776"/>
    <cellStyle name="Comma 8 6 6 2" xfId="5777"/>
    <cellStyle name="Comma 8 6 7" xfId="5778"/>
    <cellStyle name="Comma 8 6 7 2" xfId="5779"/>
    <cellStyle name="Comma 8 6 8" xfId="5780"/>
    <cellStyle name="Comma 8 6 8 2" xfId="5781"/>
    <cellStyle name="Comma 8 6 9" xfId="5782"/>
    <cellStyle name="Comma 8 7" xfId="5783"/>
    <cellStyle name="Comma 8 7 10" xfId="5784"/>
    <cellStyle name="Comma 8 7 11" xfId="5785"/>
    <cellStyle name="Comma 8 7 2" xfId="5786"/>
    <cellStyle name="Comma 8 7 2 2" xfId="5787"/>
    <cellStyle name="Comma 8 7 2 2 2" xfId="5788"/>
    <cellStyle name="Comma 8 7 2 3" xfId="5789"/>
    <cellStyle name="Comma 8 7 2 3 2" xfId="5790"/>
    <cellStyle name="Comma 8 7 2 4" xfId="5791"/>
    <cellStyle name="Comma 8 7 2 4 2" xfId="5792"/>
    <cellStyle name="Comma 8 7 2 5" xfId="5793"/>
    <cellStyle name="Comma 8 7 2 6" xfId="5794"/>
    <cellStyle name="Comma 8 7 3" xfId="5795"/>
    <cellStyle name="Comma 8 7 3 2" xfId="5796"/>
    <cellStyle name="Comma 8 7 3 2 2" xfId="5797"/>
    <cellStyle name="Comma 8 7 3 3" xfId="5798"/>
    <cellStyle name="Comma 8 7 3 3 2" xfId="5799"/>
    <cellStyle name="Comma 8 7 3 4" xfId="5800"/>
    <cellStyle name="Comma 8 7 3 4 2" xfId="5801"/>
    <cellStyle name="Comma 8 7 3 5" xfId="5802"/>
    <cellStyle name="Comma 8 7 3 6" xfId="5803"/>
    <cellStyle name="Comma 8 7 4" xfId="5804"/>
    <cellStyle name="Comma 8 7 4 2" xfId="5805"/>
    <cellStyle name="Comma 8 7 4 2 2" xfId="5806"/>
    <cellStyle name="Comma 8 7 4 3" xfId="5807"/>
    <cellStyle name="Comma 8 7 4 3 2" xfId="5808"/>
    <cellStyle name="Comma 8 7 4 4" xfId="5809"/>
    <cellStyle name="Comma 8 7 4 4 2" xfId="5810"/>
    <cellStyle name="Comma 8 7 4 5" xfId="5811"/>
    <cellStyle name="Comma 8 7 4 6" xfId="5812"/>
    <cellStyle name="Comma 8 7 5" xfId="5813"/>
    <cellStyle name="Comma 8 7 5 2" xfId="5814"/>
    <cellStyle name="Comma 8 7 5 2 2" xfId="5815"/>
    <cellStyle name="Comma 8 7 5 3" xfId="5816"/>
    <cellStyle name="Comma 8 7 5 3 2" xfId="5817"/>
    <cellStyle name="Comma 8 7 5 4" xfId="5818"/>
    <cellStyle name="Comma 8 7 5 5" xfId="5819"/>
    <cellStyle name="Comma 8 7 6" xfId="5820"/>
    <cellStyle name="Comma 8 7 6 2" xfId="5821"/>
    <cellStyle name="Comma 8 7 7" xfId="5822"/>
    <cellStyle name="Comma 8 7 7 2" xfId="5823"/>
    <cellStyle name="Comma 8 7 8" xfId="5824"/>
    <cellStyle name="Comma 8 7 8 2" xfId="5825"/>
    <cellStyle name="Comma 8 7 9" xfId="5826"/>
    <cellStyle name="Comma 8 8" xfId="5827"/>
    <cellStyle name="Comma 8 8 2" xfId="5828"/>
    <cellStyle name="Comma 8 8 2 2" xfId="5829"/>
    <cellStyle name="Comma 8 8 3" xfId="5830"/>
    <cellStyle name="Comma 8 8 3 2" xfId="5831"/>
    <cellStyle name="Comma 8 8 4" xfId="5832"/>
    <cellStyle name="Comma 8 8 4 2" xfId="5833"/>
    <cellStyle name="Comma 8 8 5" xfId="5834"/>
    <cellStyle name="Comma 8 8 6" xfId="5835"/>
    <cellStyle name="Comma 8 9" xfId="5836"/>
    <cellStyle name="Comma 8 9 2" xfId="5837"/>
    <cellStyle name="Comma 8 9 2 2" xfId="5838"/>
    <cellStyle name="Comma 8 9 3" xfId="5839"/>
    <cellStyle name="Comma 8 9 3 2" xfId="5840"/>
    <cellStyle name="Comma 8 9 4" xfId="5841"/>
    <cellStyle name="Comma 8 9 4 2" xfId="5842"/>
    <cellStyle name="Comma 8 9 5" xfId="5843"/>
    <cellStyle name="Comma 8 9 6" xfId="5844"/>
    <cellStyle name="Comma 80" xfId="48304"/>
    <cellStyle name="Comma 86" xfId="48480"/>
    <cellStyle name="Comma 9" xfId="5845"/>
    <cellStyle name="Comma 9 2" xfId="5846"/>
    <cellStyle name="Comma 9 2 2" xfId="5847"/>
    <cellStyle name="Comma 9 2 3" xfId="5848"/>
    <cellStyle name="Comma 9 2 3 2" xfId="5849"/>
    <cellStyle name="Comma 9 2 3 3" xfId="5850"/>
    <cellStyle name="Comma 9 2 3 4" xfId="5851"/>
    <cellStyle name="Comma 9 2 4" xfId="5852"/>
    <cellStyle name="Comma 9 2 4 2" xfId="5853"/>
    <cellStyle name="Comma 9 2 4 2 2" xfId="5854"/>
    <cellStyle name="Comma 9 2 4 2 3" xfId="5855"/>
    <cellStyle name="Comma 9 2 4 2 3 2" xfId="5856"/>
    <cellStyle name="Comma 9 2 4 3" xfId="5857"/>
    <cellStyle name="Comma 9 2 5" xfId="5858"/>
    <cellStyle name="Comma 9 2 5 2" xfId="5859"/>
    <cellStyle name="Comma 9 2 5 3" xfId="5860"/>
    <cellStyle name="Comma 9 2 5 3 2" xfId="5861"/>
    <cellStyle name="Comma 9 2 6" xfId="5862"/>
    <cellStyle name="Comma 9 2 7" xfId="5863"/>
    <cellStyle name="Comma 9 2 7 2" xfId="5864"/>
    <cellStyle name="Comma 9 2 8" xfId="5865"/>
    <cellStyle name="Comma 9 3" xfId="5866"/>
    <cellStyle name="Comma 9 4" xfId="5867"/>
    <cellStyle name="Comma 9 5" xfId="5868"/>
    <cellStyle name="Comma 9 6" xfId="5869"/>
    <cellStyle name="Comma 9 6 10" xfId="5870"/>
    <cellStyle name="Comma 9 6 11" xfId="5871"/>
    <cellStyle name="Comma 9 6 11 2" xfId="5872"/>
    <cellStyle name="Comma 9 6 11 2 2" xfId="5873"/>
    <cellStyle name="Comma 9 6 11 2 3" xfId="5874"/>
    <cellStyle name="Comma 9 6 11 2 3 2" xfId="5875"/>
    <cellStyle name="Comma 9 6 2" xfId="5876"/>
    <cellStyle name="Comma 9 6 3" xfId="5877"/>
    <cellStyle name="Comma 9 6 4" xfId="5878"/>
    <cellStyle name="Comma 9 6 5" xfId="5879"/>
    <cellStyle name="Comma 9 6 5 2" xfId="5880"/>
    <cellStyle name="Comma 9 6 5 2 2" xfId="5881"/>
    <cellStyle name="Comma 9 6 5 2 3" xfId="5882"/>
    <cellStyle name="Comma 9 6 6" xfId="5883"/>
    <cellStyle name="Comma 9 6 7" xfId="5884"/>
    <cellStyle name="Comma 9 6 8" xfId="5885"/>
    <cellStyle name="Comma 9 6 9" xfId="5886"/>
    <cellStyle name="Comma 9 6 9 2" xfId="5887"/>
    <cellStyle name="Comma 9 6 9 2 2" xfId="5888"/>
    <cellStyle name="Comma 9 6 9 2 3" xfId="5889"/>
    <cellStyle name="Comma 9 6 9 2 3 2" xfId="5890"/>
    <cellStyle name="Comma 9 7" xfId="5891"/>
    <cellStyle name="Comma0" xfId="5892"/>
    <cellStyle name="Comma0 - Style3" xfId="5893"/>
    <cellStyle name="Comma0 - Style4" xfId="5894"/>
    <cellStyle name="Comma0 2" xfId="5895"/>
    <cellStyle name="Comma0 3" xfId="5896"/>
    <cellStyle name="Comma0_050318 MON POWER OHIO LOAD" xfId="5897"/>
    <cellStyle name="comma1" xfId="5898"/>
    <cellStyle name="Comma1 - Style1" xfId="5899"/>
    <cellStyle name="CommaBlank" xfId="5900"/>
    <cellStyle name="CommaBlank 2" xfId="5901"/>
    <cellStyle name="CommaBlank 2 2" xfId="5902"/>
    <cellStyle name="CommaBlank 2 3" xfId="5903"/>
    <cellStyle name="CommaBlank 3" xfId="5904"/>
    <cellStyle name="CommaBlank 4" xfId="5905"/>
    <cellStyle name="Condition" xfId="5906"/>
    <cellStyle name="Condition 10" xfId="5907"/>
    <cellStyle name="Condition 2" xfId="5908"/>
    <cellStyle name="Condition 3" xfId="5909"/>
    <cellStyle name="Condition 4" xfId="5910"/>
    <cellStyle name="Condition 5" xfId="5911"/>
    <cellStyle name="Condition 6" xfId="5912"/>
    <cellStyle name="Condition 7" xfId="5913"/>
    <cellStyle name="Condition 8" xfId="5914"/>
    <cellStyle name="Condition 9" xfId="5915"/>
    <cellStyle name="ContentsHyperlink" xfId="6"/>
    <cellStyle name="Currency" xfId="7" builtinId="4"/>
    <cellStyle name="Currency [0] 2" xfId="71"/>
    <cellStyle name="Currency [1]" xfId="5916"/>
    <cellStyle name="Currency [2]" xfId="8"/>
    <cellStyle name="Currency [2] 2" xfId="5917"/>
    <cellStyle name="Currency 10" xfId="5918"/>
    <cellStyle name="Currency 10 2" xfId="5919"/>
    <cellStyle name="Currency 10 2 2" xfId="5920"/>
    <cellStyle name="Currency 10 2 2 2" xfId="5921"/>
    <cellStyle name="Currency 10 2 2 2 2" xfId="5922"/>
    <cellStyle name="Currency 10 2 2 2 2 2" xfId="5923"/>
    <cellStyle name="Currency 10 2 2 2 3" xfId="5924"/>
    <cellStyle name="Currency 10 2 2 3" xfId="5925"/>
    <cellStyle name="Currency 10 2 2 3 2" xfId="5926"/>
    <cellStyle name="Currency 10 2 2 4" xfId="5927"/>
    <cellStyle name="Currency 10 2 2 5" xfId="5928"/>
    <cellStyle name="Currency 10 2 3" xfId="5929"/>
    <cellStyle name="Currency 10 2 3 2" xfId="5930"/>
    <cellStyle name="Currency 10 2 3 2 2" xfId="5931"/>
    <cellStyle name="Currency 10 2 3 3" xfId="5932"/>
    <cellStyle name="Currency 10 2 4" xfId="5933"/>
    <cellStyle name="Currency 10 2 4 2" xfId="5934"/>
    <cellStyle name="Currency 10 2 5" xfId="5935"/>
    <cellStyle name="Currency 10 3" xfId="5936"/>
    <cellStyle name="Currency 10 3 2" xfId="5937"/>
    <cellStyle name="Currency 10 3 2 2" xfId="5938"/>
    <cellStyle name="Currency 10 3 2 2 2" xfId="5939"/>
    <cellStyle name="Currency 10 3 2 2 2 2" xfId="5940"/>
    <cellStyle name="Currency 10 3 2 2 3" xfId="5941"/>
    <cellStyle name="Currency 10 3 2 3" xfId="5942"/>
    <cellStyle name="Currency 10 3 2 3 2" xfId="5943"/>
    <cellStyle name="Currency 10 3 2 4" xfId="5944"/>
    <cellStyle name="Currency 10 3 3" xfId="5945"/>
    <cellStyle name="Currency 10 3 3 2" xfId="5946"/>
    <cellStyle name="Currency 10 3 3 2 2" xfId="5947"/>
    <cellStyle name="Currency 10 3 3 3" xfId="5948"/>
    <cellStyle name="Currency 10 3 4" xfId="5949"/>
    <cellStyle name="Currency 10 3 4 2" xfId="5950"/>
    <cellStyle name="Currency 10 3 5" xfId="5951"/>
    <cellStyle name="Currency 10 3 6" xfId="5952"/>
    <cellStyle name="Currency 10 4" xfId="5953"/>
    <cellStyle name="Currency 10 4 2" xfId="5954"/>
    <cellStyle name="Currency 10 4 2 2" xfId="5955"/>
    <cellStyle name="Currency 10 4 2 2 2" xfId="5956"/>
    <cellStyle name="Currency 10 4 2 3" xfId="5957"/>
    <cellStyle name="Currency 10 4 3" xfId="5958"/>
    <cellStyle name="Currency 10 4 3 2" xfId="5959"/>
    <cellStyle name="Currency 10 4 4" xfId="5960"/>
    <cellStyle name="Currency 10 5" xfId="5961"/>
    <cellStyle name="Currency 10 5 2" xfId="5962"/>
    <cellStyle name="Currency 10 5 2 2" xfId="5963"/>
    <cellStyle name="Currency 10 5 3" xfId="5964"/>
    <cellStyle name="Currency 10 6" xfId="5965"/>
    <cellStyle name="Currency 10 6 2" xfId="5966"/>
    <cellStyle name="Currency 10 7" xfId="5967"/>
    <cellStyle name="Currency 11" xfId="5968"/>
    <cellStyle name="Currency 11 2" xfId="5969"/>
    <cellStyle name="Currency 11 2 2" xfId="5970"/>
    <cellStyle name="Currency 11 2 2 2" xfId="5971"/>
    <cellStyle name="Currency 11 2 2 2 2" xfId="5972"/>
    <cellStyle name="Currency 11 2 2 3" xfId="5973"/>
    <cellStyle name="Currency 11 2 3" xfId="5974"/>
    <cellStyle name="Currency 11 2 3 2" xfId="5975"/>
    <cellStyle name="Currency 11 2 4" xfId="5976"/>
    <cellStyle name="Currency 11 3" xfId="5977"/>
    <cellStyle name="Currency 11 3 2" xfId="5978"/>
    <cellStyle name="Currency 11 3 2 2" xfId="5979"/>
    <cellStyle name="Currency 11 3 3" xfId="5980"/>
    <cellStyle name="Currency 11 4" xfId="5981"/>
    <cellStyle name="Currency 11 4 2" xfId="5982"/>
    <cellStyle name="Currency 11 4 2 2" xfId="5983"/>
    <cellStyle name="Currency 11 4 3" xfId="5984"/>
    <cellStyle name="Currency 11 5" xfId="5985"/>
    <cellStyle name="Currency 11 5 2" xfId="5986"/>
    <cellStyle name="Currency 11 6" xfId="5987"/>
    <cellStyle name="Currency 11 6 2" xfId="5988"/>
    <cellStyle name="Currency 11 7" xfId="5989"/>
    <cellStyle name="Currency 11 7 2" xfId="5990"/>
    <cellStyle name="Currency 11 7 2 2" xfId="5991"/>
    <cellStyle name="Currency 11 7 3" xfId="5992"/>
    <cellStyle name="Currency 11 8" xfId="5993"/>
    <cellStyle name="Currency 12" xfId="5994"/>
    <cellStyle name="Currency 12 2" xfId="5995"/>
    <cellStyle name="Currency 12 2 2" xfId="5996"/>
    <cellStyle name="Currency 12 2 2 2" xfId="5997"/>
    <cellStyle name="Currency 12 2 3" xfId="5998"/>
    <cellStyle name="Currency 12 3" xfId="5999"/>
    <cellStyle name="Currency 12 3 2" xfId="6000"/>
    <cellStyle name="Currency 12 4" xfId="6001"/>
    <cellStyle name="Currency 12 4 2" xfId="6002"/>
    <cellStyle name="Currency 12 5" xfId="6003"/>
    <cellStyle name="Currency 13" xfId="6004"/>
    <cellStyle name="Currency 13 2" xfId="6005"/>
    <cellStyle name="Currency 13 2 2" xfId="6006"/>
    <cellStyle name="Currency 13 3" xfId="6007"/>
    <cellStyle name="Currency 13 3 2" xfId="6008"/>
    <cellStyle name="Currency 13 4" xfId="6009"/>
    <cellStyle name="Currency 14" xfId="6010"/>
    <cellStyle name="Currency 14 2" xfId="6011"/>
    <cellStyle name="Currency 14 2 2" xfId="6012"/>
    <cellStyle name="Currency 14 3" xfId="6013"/>
    <cellStyle name="Currency 14 3 2" xfId="6014"/>
    <cellStyle name="Currency 14 4" xfId="6015"/>
    <cellStyle name="Currency 15" xfId="6016"/>
    <cellStyle name="Currency 15 2" xfId="6017"/>
    <cellStyle name="Currency 15 2 2" xfId="6018"/>
    <cellStyle name="Currency 15 3" xfId="6019"/>
    <cellStyle name="Currency 15 3 2" xfId="6020"/>
    <cellStyle name="Currency 15 4" xfId="6021"/>
    <cellStyle name="Currency 15 4 2" xfId="6022"/>
    <cellStyle name="Currency 15 5" xfId="6023"/>
    <cellStyle name="Currency 16" xfId="6024"/>
    <cellStyle name="Currency 16 2" xfId="6025"/>
    <cellStyle name="Currency 16 2 2" xfId="6026"/>
    <cellStyle name="Currency 16 2 2 2" xfId="6027"/>
    <cellStyle name="Currency 16 2 3" xfId="6028"/>
    <cellStyle name="Currency 16 3" xfId="6029"/>
    <cellStyle name="Currency 16 3 2" xfId="6030"/>
    <cellStyle name="Currency 16 4" xfId="6031"/>
    <cellStyle name="Currency 17" xfId="6032"/>
    <cellStyle name="Currency 17 2" xfId="6033"/>
    <cellStyle name="Currency 17 2 2" xfId="6034"/>
    <cellStyle name="Currency 17 3" xfId="6035"/>
    <cellStyle name="Currency 17 3 2" xfId="6036"/>
    <cellStyle name="Currency 17 4" xfId="6037"/>
    <cellStyle name="Currency 18" xfId="6038"/>
    <cellStyle name="Currency 18 2" xfId="6039"/>
    <cellStyle name="Currency 18 2 2" xfId="6040"/>
    <cellStyle name="Currency 18 2 2 2" xfId="6041"/>
    <cellStyle name="Currency 18 2 2 2 2" xfId="6042"/>
    <cellStyle name="Currency 18 2 2 3" xfId="6043"/>
    <cellStyle name="Currency 18 2 3" xfId="6044"/>
    <cellStyle name="Currency 18 2 3 2" xfId="6045"/>
    <cellStyle name="Currency 18 2 4" xfId="6046"/>
    <cellStyle name="Currency 18 3" xfId="6047"/>
    <cellStyle name="Currency 18 3 2" xfId="6048"/>
    <cellStyle name="Currency 18 3 2 2" xfId="6049"/>
    <cellStyle name="Currency 18 3 3" xfId="6050"/>
    <cellStyle name="Currency 18 4" xfId="6051"/>
    <cellStyle name="Currency 18 4 2" xfId="6052"/>
    <cellStyle name="Currency 18 5" xfId="6053"/>
    <cellStyle name="Currency 18 5 2" xfId="6054"/>
    <cellStyle name="Currency 18 6" xfId="6055"/>
    <cellStyle name="Currency 19" xfId="6056"/>
    <cellStyle name="Currency 19 2" xfId="6057"/>
    <cellStyle name="Currency 19 2 2" xfId="6058"/>
    <cellStyle name="Currency 19 3" xfId="6059"/>
    <cellStyle name="Currency 19 3 2" xfId="6060"/>
    <cellStyle name="Currency 19 4" xfId="6061"/>
    <cellStyle name="Currency 2" xfId="66"/>
    <cellStyle name="Currency 2 10" xfId="48366"/>
    <cellStyle name="Currency 2 11" xfId="48367"/>
    <cellStyle name="Currency 2 12" xfId="48368"/>
    <cellStyle name="Currency 2 13" xfId="48369"/>
    <cellStyle name="Currency 2 14" xfId="48370"/>
    <cellStyle name="Currency 2 15" xfId="48371"/>
    <cellStyle name="Currency 2 2" xfId="6062"/>
    <cellStyle name="Currency 2 2 2" xfId="6063"/>
    <cellStyle name="Currency 2 2 2 2" xfId="6064"/>
    <cellStyle name="Currency 2 2 2 2 2" xfId="48372"/>
    <cellStyle name="Currency 2 2 2 3" xfId="48373"/>
    <cellStyle name="Currency 2 2 3" xfId="6065"/>
    <cellStyle name="Currency 2 2 3 2" xfId="6066"/>
    <cellStyle name="Currency 2 2 4" xfId="6067"/>
    <cellStyle name="Currency 2 2 5" xfId="6068"/>
    <cellStyle name="Currency 2 3" xfId="6069"/>
    <cellStyle name="Currency 2 3 2" xfId="6070"/>
    <cellStyle name="Currency 2 3 2 2" xfId="6071"/>
    <cellStyle name="Currency 2 3 3" xfId="6072"/>
    <cellStyle name="Currency 2 3 3 2" xfId="6073"/>
    <cellStyle name="Currency 2 3 4" xfId="48374"/>
    <cellStyle name="Currency 2 4" xfId="6074"/>
    <cellStyle name="Currency 2 4 2" xfId="6075"/>
    <cellStyle name="Currency 2 4 2 2" xfId="6076"/>
    <cellStyle name="Currency 2 4 3" xfId="6077"/>
    <cellStyle name="Currency 2 5" xfId="6078"/>
    <cellStyle name="Currency 2 5 2" xfId="6079"/>
    <cellStyle name="Currency 2 5 2 2" xfId="6080"/>
    <cellStyle name="Currency 2 6" xfId="6081"/>
    <cellStyle name="Currency 2 6 2" xfId="6082"/>
    <cellStyle name="Currency 2 6 2 2" xfId="6083"/>
    <cellStyle name="Currency 2 7" xfId="6084"/>
    <cellStyle name="Currency 2 7 2" xfId="6085"/>
    <cellStyle name="Currency 2 8" xfId="6086"/>
    <cellStyle name="Currency 2 9" xfId="48375"/>
    <cellStyle name="Currency 20" xfId="6087"/>
    <cellStyle name="Currency 20 2" xfId="6088"/>
    <cellStyle name="Currency 20 2 2" xfId="6089"/>
    <cellStyle name="Currency 20 3" xfId="6090"/>
    <cellStyle name="Currency 20 3 2" xfId="6091"/>
    <cellStyle name="Currency 20 4" xfId="6092"/>
    <cellStyle name="Currency 21" xfId="6093"/>
    <cellStyle name="Currency 21 2" xfId="6094"/>
    <cellStyle name="Currency 21 2 2" xfId="6095"/>
    <cellStyle name="Currency 21 3" xfId="6096"/>
    <cellStyle name="Currency 21 3 2" xfId="6097"/>
    <cellStyle name="Currency 21 4" xfId="6098"/>
    <cellStyle name="Currency 22" xfId="6099"/>
    <cellStyle name="Currency 22 2" xfId="6100"/>
    <cellStyle name="Currency 22 2 2" xfId="6101"/>
    <cellStyle name="Currency 22 3" xfId="6102"/>
    <cellStyle name="Currency 22 3 2" xfId="6103"/>
    <cellStyle name="Currency 22 4" xfId="6104"/>
    <cellStyle name="Currency 23" xfId="6105"/>
    <cellStyle name="Currency 23 2" xfId="6106"/>
    <cellStyle name="Currency 23 2 2" xfId="6107"/>
    <cellStyle name="Currency 23 3" xfId="6108"/>
    <cellStyle name="Currency 23 3 2" xfId="6109"/>
    <cellStyle name="Currency 23 4" xfId="6110"/>
    <cellStyle name="Currency 24" xfId="6111"/>
    <cellStyle name="Currency 24 2" xfId="6112"/>
    <cellStyle name="Currency 24 2 2" xfId="6113"/>
    <cellStyle name="Currency 24 3" xfId="6114"/>
    <cellStyle name="Currency 24 3 2" xfId="6115"/>
    <cellStyle name="Currency 24 4" xfId="6116"/>
    <cellStyle name="Currency 25" xfId="6117"/>
    <cellStyle name="Currency 25 2" xfId="6118"/>
    <cellStyle name="Currency 25 2 2" xfId="6119"/>
    <cellStyle name="Currency 25 3" xfId="6120"/>
    <cellStyle name="Currency 25 3 2" xfId="6121"/>
    <cellStyle name="Currency 25 4" xfId="6122"/>
    <cellStyle name="Currency 26" xfId="6123"/>
    <cellStyle name="Currency 26 2" xfId="6124"/>
    <cellStyle name="Currency 26 2 2" xfId="6125"/>
    <cellStyle name="Currency 26 3" xfId="6126"/>
    <cellStyle name="Currency 26 3 2" xfId="6127"/>
    <cellStyle name="Currency 26 4" xfId="6128"/>
    <cellStyle name="Currency 27" xfId="6129"/>
    <cellStyle name="Currency 27 2" xfId="6130"/>
    <cellStyle name="Currency 27 2 2" xfId="6131"/>
    <cellStyle name="Currency 27 3" xfId="6132"/>
    <cellStyle name="Currency 27 3 2" xfId="6133"/>
    <cellStyle name="Currency 27 4" xfId="6134"/>
    <cellStyle name="Currency 28" xfId="6135"/>
    <cellStyle name="Currency 28 2" xfId="6136"/>
    <cellStyle name="Currency 28 2 2" xfId="6137"/>
    <cellStyle name="Currency 28 3" xfId="6138"/>
    <cellStyle name="Currency 28 3 2" xfId="6139"/>
    <cellStyle name="Currency 28 4" xfId="6140"/>
    <cellStyle name="Currency 29" xfId="6141"/>
    <cellStyle name="Currency 29 2" xfId="6142"/>
    <cellStyle name="Currency 29 2 2" xfId="6143"/>
    <cellStyle name="Currency 29 3" xfId="6144"/>
    <cellStyle name="Currency 29 3 2" xfId="6145"/>
    <cellStyle name="Currency 29 4" xfId="6146"/>
    <cellStyle name="Currency 3" xfId="72"/>
    <cellStyle name="Currency 3 2" xfId="6147"/>
    <cellStyle name="Currency 3 2 10" xfId="6148"/>
    <cellStyle name="Currency 3 2 10 2" xfId="6149"/>
    <cellStyle name="Currency 3 2 10 2 2" xfId="6150"/>
    <cellStyle name="Currency 3 2 10 3" xfId="6151"/>
    <cellStyle name="Currency 3 2 10 3 2" xfId="6152"/>
    <cellStyle name="Currency 3 2 10 4" xfId="6153"/>
    <cellStyle name="Currency 3 2 10 4 2" xfId="6154"/>
    <cellStyle name="Currency 3 2 10 5" xfId="6155"/>
    <cellStyle name="Currency 3 2 10 6" xfId="6156"/>
    <cellStyle name="Currency 3 2 11" xfId="6157"/>
    <cellStyle name="Currency 3 2 11 2" xfId="6158"/>
    <cellStyle name="Currency 3 2 11 2 2" xfId="6159"/>
    <cellStyle name="Currency 3 2 11 3" xfId="6160"/>
    <cellStyle name="Currency 3 2 11 3 2" xfId="6161"/>
    <cellStyle name="Currency 3 2 11 4" xfId="6162"/>
    <cellStyle name="Currency 3 2 11 4 2" xfId="6163"/>
    <cellStyle name="Currency 3 2 11 5" xfId="6164"/>
    <cellStyle name="Currency 3 2 11 6" xfId="6165"/>
    <cellStyle name="Currency 3 2 12" xfId="6166"/>
    <cellStyle name="Currency 3 2 12 2" xfId="6167"/>
    <cellStyle name="Currency 3 2 12 2 2" xfId="6168"/>
    <cellStyle name="Currency 3 2 12 3" xfId="6169"/>
    <cellStyle name="Currency 3 2 12 3 2" xfId="6170"/>
    <cellStyle name="Currency 3 2 12 4" xfId="6171"/>
    <cellStyle name="Currency 3 2 12 5" xfId="6172"/>
    <cellStyle name="Currency 3 2 13" xfId="6173"/>
    <cellStyle name="Currency 3 2 13 2" xfId="6174"/>
    <cellStyle name="Currency 3 2 14" xfId="6175"/>
    <cellStyle name="Currency 3 2 14 2" xfId="6176"/>
    <cellStyle name="Currency 3 2 15" xfId="6177"/>
    <cellStyle name="Currency 3 2 15 2" xfId="6178"/>
    <cellStyle name="Currency 3 2 16" xfId="6179"/>
    <cellStyle name="Currency 3 2 17" xfId="6180"/>
    <cellStyle name="Currency 3 2 2" xfId="6181"/>
    <cellStyle name="Currency 3 2 2 10" xfId="6182"/>
    <cellStyle name="Currency 3 2 2 10 2" xfId="6183"/>
    <cellStyle name="Currency 3 2 2 10 2 2" xfId="6184"/>
    <cellStyle name="Currency 3 2 2 10 3" xfId="6185"/>
    <cellStyle name="Currency 3 2 2 10 3 2" xfId="6186"/>
    <cellStyle name="Currency 3 2 2 10 4" xfId="6187"/>
    <cellStyle name="Currency 3 2 2 10 4 2" xfId="6188"/>
    <cellStyle name="Currency 3 2 2 10 5" xfId="6189"/>
    <cellStyle name="Currency 3 2 2 10 6" xfId="6190"/>
    <cellStyle name="Currency 3 2 2 11" xfId="6191"/>
    <cellStyle name="Currency 3 2 2 11 2" xfId="6192"/>
    <cellStyle name="Currency 3 2 2 11 2 2" xfId="6193"/>
    <cellStyle name="Currency 3 2 2 11 3" xfId="6194"/>
    <cellStyle name="Currency 3 2 2 11 3 2" xfId="6195"/>
    <cellStyle name="Currency 3 2 2 11 4" xfId="6196"/>
    <cellStyle name="Currency 3 2 2 11 4 2" xfId="6197"/>
    <cellStyle name="Currency 3 2 2 11 5" xfId="6198"/>
    <cellStyle name="Currency 3 2 2 11 6" xfId="6199"/>
    <cellStyle name="Currency 3 2 2 12" xfId="6200"/>
    <cellStyle name="Currency 3 2 2 12 2" xfId="6201"/>
    <cellStyle name="Currency 3 2 2 12 2 2" xfId="6202"/>
    <cellStyle name="Currency 3 2 2 12 3" xfId="6203"/>
    <cellStyle name="Currency 3 2 2 12 3 2" xfId="6204"/>
    <cellStyle name="Currency 3 2 2 12 4" xfId="6205"/>
    <cellStyle name="Currency 3 2 2 12 5" xfId="6206"/>
    <cellStyle name="Currency 3 2 2 13" xfId="6207"/>
    <cellStyle name="Currency 3 2 2 13 2" xfId="6208"/>
    <cellStyle name="Currency 3 2 2 14" xfId="6209"/>
    <cellStyle name="Currency 3 2 2 14 2" xfId="6210"/>
    <cellStyle name="Currency 3 2 2 15" xfId="6211"/>
    <cellStyle name="Currency 3 2 2 15 2" xfId="6212"/>
    <cellStyle name="Currency 3 2 2 16" xfId="6213"/>
    <cellStyle name="Currency 3 2 2 17" xfId="6214"/>
    <cellStyle name="Currency 3 2 2 2" xfId="6215"/>
    <cellStyle name="Currency 3 2 2 2 10" xfId="6216"/>
    <cellStyle name="Currency 3 2 2 2 10 2" xfId="6217"/>
    <cellStyle name="Currency 3 2 2 2 10 2 2" xfId="6218"/>
    <cellStyle name="Currency 3 2 2 2 10 3" xfId="6219"/>
    <cellStyle name="Currency 3 2 2 2 10 3 2" xfId="6220"/>
    <cellStyle name="Currency 3 2 2 2 10 4" xfId="6221"/>
    <cellStyle name="Currency 3 2 2 2 10 4 2" xfId="6222"/>
    <cellStyle name="Currency 3 2 2 2 10 5" xfId="6223"/>
    <cellStyle name="Currency 3 2 2 2 10 6" xfId="6224"/>
    <cellStyle name="Currency 3 2 2 2 11" xfId="6225"/>
    <cellStyle name="Currency 3 2 2 2 11 2" xfId="6226"/>
    <cellStyle name="Currency 3 2 2 2 11 2 2" xfId="6227"/>
    <cellStyle name="Currency 3 2 2 2 11 3" xfId="6228"/>
    <cellStyle name="Currency 3 2 2 2 11 3 2" xfId="6229"/>
    <cellStyle name="Currency 3 2 2 2 11 4" xfId="6230"/>
    <cellStyle name="Currency 3 2 2 2 11 5" xfId="6231"/>
    <cellStyle name="Currency 3 2 2 2 12" xfId="6232"/>
    <cellStyle name="Currency 3 2 2 2 12 2" xfId="6233"/>
    <cellStyle name="Currency 3 2 2 2 13" xfId="6234"/>
    <cellStyle name="Currency 3 2 2 2 13 2" xfId="6235"/>
    <cellStyle name="Currency 3 2 2 2 14" xfId="6236"/>
    <cellStyle name="Currency 3 2 2 2 14 2" xfId="6237"/>
    <cellStyle name="Currency 3 2 2 2 15" xfId="6238"/>
    <cellStyle name="Currency 3 2 2 2 16" xfId="6239"/>
    <cellStyle name="Currency 3 2 2 2 2" xfId="6240"/>
    <cellStyle name="Currency 3 2 2 2 2 10" xfId="6241"/>
    <cellStyle name="Currency 3 2 2 2 2 10 2" xfId="6242"/>
    <cellStyle name="Currency 3 2 2 2 2 11" xfId="6243"/>
    <cellStyle name="Currency 3 2 2 2 2 11 2" xfId="6244"/>
    <cellStyle name="Currency 3 2 2 2 2 12" xfId="6245"/>
    <cellStyle name="Currency 3 2 2 2 2 13" xfId="6246"/>
    <cellStyle name="Currency 3 2 2 2 2 2" xfId="6247"/>
    <cellStyle name="Currency 3 2 2 2 2 2 10" xfId="6248"/>
    <cellStyle name="Currency 3 2 2 2 2 2 11" xfId="6249"/>
    <cellStyle name="Currency 3 2 2 2 2 2 2" xfId="6250"/>
    <cellStyle name="Currency 3 2 2 2 2 2 2 2" xfId="6251"/>
    <cellStyle name="Currency 3 2 2 2 2 2 2 2 2" xfId="6252"/>
    <cellStyle name="Currency 3 2 2 2 2 2 2 3" xfId="6253"/>
    <cellStyle name="Currency 3 2 2 2 2 2 2 3 2" xfId="6254"/>
    <cellStyle name="Currency 3 2 2 2 2 2 2 4" xfId="6255"/>
    <cellStyle name="Currency 3 2 2 2 2 2 2 4 2" xfId="6256"/>
    <cellStyle name="Currency 3 2 2 2 2 2 2 5" xfId="6257"/>
    <cellStyle name="Currency 3 2 2 2 2 2 2 6" xfId="6258"/>
    <cellStyle name="Currency 3 2 2 2 2 2 3" xfId="6259"/>
    <cellStyle name="Currency 3 2 2 2 2 2 3 2" xfId="6260"/>
    <cellStyle name="Currency 3 2 2 2 2 2 3 2 2" xfId="6261"/>
    <cellStyle name="Currency 3 2 2 2 2 2 3 3" xfId="6262"/>
    <cellStyle name="Currency 3 2 2 2 2 2 3 3 2" xfId="6263"/>
    <cellStyle name="Currency 3 2 2 2 2 2 3 4" xfId="6264"/>
    <cellStyle name="Currency 3 2 2 2 2 2 3 4 2" xfId="6265"/>
    <cellStyle name="Currency 3 2 2 2 2 2 3 5" xfId="6266"/>
    <cellStyle name="Currency 3 2 2 2 2 2 3 6" xfId="6267"/>
    <cellStyle name="Currency 3 2 2 2 2 2 4" xfId="6268"/>
    <cellStyle name="Currency 3 2 2 2 2 2 4 2" xfId="6269"/>
    <cellStyle name="Currency 3 2 2 2 2 2 4 2 2" xfId="6270"/>
    <cellStyle name="Currency 3 2 2 2 2 2 4 3" xfId="6271"/>
    <cellStyle name="Currency 3 2 2 2 2 2 4 3 2" xfId="6272"/>
    <cellStyle name="Currency 3 2 2 2 2 2 4 4" xfId="6273"/>
    <cellStyle name="Currency 3 2 2 2 2 2 4 4 2" xfId="6274"/>
    <cellStyle name="Currency 3 2 2 2 2 2 4 5" xfId="6275"/>
    <cellStyle name="Currency 3 2 2 2 2 2 4 6" xfId="6276"/>
    <cellStyle name="Currency 3 2 2 2 2 2 5" xfId="6277"/>
    <cellStyle name="Currency 3 2 2 2 2 2 5 2" xfId="6278"/>
    <cellStyle name="Currency 3 2 2 2 2 2 5 2 2" xfId="6279"/>
    <cellStyle name="Currency 3 2 2 2 2 2 5 3" xfId="6280"/>
    <cellStyle name="Currency 3 2 2 2 2 2 5 3 2" xfId="6281"/>
    <cellStyle name="Currency 3 2 2 2 2 2 5 4" xfId="6282"/>
    <cellStyle name="Currency 3 2 2 2 2 2 5 4 2" xfId="6283"/>
    <cellStyle name="Currency 3 2 2 2 2 2 5 5" xfId="6284"/>
    <cellStyle name="Currency 3 2 2 2 2 2 5 6" xfId="6285"/>
    <cellStyle name="Currency 3 2 2 2 2 2 6" xfId="6286"/>
    <cellStyle name="Currency 3 2 2 2 2 2 6 2" xfId="6287"/>
    <cellStyle name="Currency 3 2 2 2 2 2 6 2 2" xfId="6288"/>
    <cellStyle name="Currency 3 2 2 2 2 2 6 3" xfId="6289"/>
    <cellStyle name="Currency 3 2 2 2 2 2 6 3 2" xfId="6290"/>
    <cellStyle name="Currency 3 2 2 2 2 2 6 4" xfId="6291"/>
    <cellStyle name="Currency 3 2 2 2 2 2 6 5" xfId="6292"/>
    <cellStyle name="Currency 3 2 2 2 2 2 7" xfId="6293"/>
    <cellStyle name="Currency 3 2 2 2 2 2 7 2" xfId="6294"/>
    <cellStyle name="Currency 3 2 2 2 2 2 8" xfId="6295"/>
    <cellStyle name="Currency 3 2 2 2 2 2 8 2" xfId="6296"/>
    <cellStyle name="Currency 3 2 2 2 2 2 9" xfId="6297"/>
    <cellStyle name="Currency 3 2 2 2 2 2 9 2" xfId="6298"/>
    <cellStyle name="Currency 3 2 2 2 2 3" xfId="6299"/>
    <cellStyle name="Currency 3 2 2 2 2 3 10" xfId="6300"/>
    <cellStyle name="Currency 3 2 2 2 2 3 2" xfId="6301"/>
    <cellStyle name="Currency 3 2 2 2 2 3 2 2" xfId="6302"/>
    <cellStyle name="Currency 3 2 2 2 2 3 2 2 2" xfId="6303"/>
    <cellStyle name="Currency 3 2 2 2 2 3 2 3" xfId="6304"/>
    <cellStyle name="Currency 3 2 2 2 2 3 2 3 2" xfId="6305"/>
    <cellStyle name="Currency 3 2 2 2 2 3 2 4" xfId="6306"/>
    <cellStyle name="Currency 3 2 2 2 2 3 2 4 2" xfId="6307"/>
    <cellStyle name="Currency 3 2 2 2 2 3 2 5" xfId="6308"/>
    <cellStyle name="Currency 3 2 2 2 2 3 2 6" xfId="6309"/>
    <cellStyle name="Currency 3 2 2 2 2 3 3" xfId="6310"/>
    <cellStyle name="Currency 3 2 2 2 2 3 3 2" xfId="6311"/>
    <cellStyle name="Currency 3 2 2 2 2 3 3 2 2" xfId="6312"/>
    <cellStyle name="Currency 3 2 2 2 2 3 3 3" xfId="6313"/>
    <cellStyle name="Currency 3 2 2 2 2 3 3 3 2" xfId="6314"/>
    <cellStyle name="Currency 3 2 2 2 2 3 3 4" xfId="6315"/>
    <cellStyle name="Currency 3 2 2 2 2 3 3 4 2" xfId="6316"/>
    <cellStyle name="Currency 3 2 2 2 2 3 3 5" xfId="6317"/>
    <cellStyle name="Currency 3 2 2 2 2 3 3 6" xfId="6318"/>
    <cellStyle name="Currency 3 2 2 2 2 3 4" xfId="6319"/>
    <cellStyle name="Currency 3 2 2 2 2 3 4 2" xfId="6320"/>
    <cellStyle name="Currency 3 2 2 2 2 3 4 2 2" xfId="6321"/>
    <cellStyle name="Currency 3 2 2 2 2 3 4 3" xfId="6322"/>
    <cellStyle name="Currency 3 2 2 2 2 3 4 3 2" xfId="6323"/>
    <cellStyle name="Currency 3 2 2 2 2 3 4 4" xfId="6324"/>
    <cellStyle name="Currency 3 2 2 2 2 3 4 4 2" xfId="6325"/>
    <cellStyle name="Currency 3 2 2 2 2 3 4 5" xfId="6326"/>
    <cellStyle name="Currency 3 2 2 2 2 3 4 6" xfId="6327"/>
    <cellStyle name="Currency 3 2 2 2 2 3 5" xfId="6328"/>
    <cellStyle name="Currency 3 2 2 2 2 3 5 2" xfId="6329"/>
    <cellStyle name="Currency 3 2 2 2 2 3 5 2 2" xfId="6330"/>
    <cellStyle name="Currency 3 2 2 2 2 3 5 3" xfId="6331"/>
    <cellStyle name="Currency 3 2 2 2 2 3 5 3 2" xfId="6332"/>
    <cellStyle name="Currency 3 2 2 2 2 3 5 4" xfId="6333"/>
    <cellStyle name="Currency 3 2 2 2 2 3 5 5" xfId="6334"/>
    <cellStyle name="Currency 3 2 2 2 2 3 6" xfId="6335"/>
    <cellStyle name="Currency 3 2 2 2 2 3 6 2" xfId="6336"/>
    <cellStyle name="Currency 3 2 2 2 2 3 7" xfId="6337"/>
    <cellStyle name="Currency 3 2 2 2 2 3 7 2" xfId="6338"/>
    <cellStyle name="Currency 3 2 2 2 2 3 8" xfId="6339"/>
    <cellStyle name="Currency 3 2 2 2 2 3 8 2" xfId="6340"/>
    <cellStyle name="Currency 3 2 2 2 2 3 9" xfId="6341"/>
    <cellStyle name="Currency 3 2 2 2 2 4" xfId="6342"/>
    <cellStyle name="Currency 3 2 2 2 2 4 10" xfId="6343"/>
    <cellStyle name="Currency 3 2 2 2 2 4 2" xfId="6344"/>
    <cellStyle name="Currency 3 2 2 2 2 4 2 2" xfId="6345"/>
    <cellStyle name="Currency 3 2 2 2 2 4 2 2 2" xfId="6346"/>
    <cellStyle name="Currency 3 2 2 2 2 4 2 3" xfId="6347"/>
    <cellStyle name="Currency 3 2 2 2 2 4 2 3 2" xfId="6348"/>
    <cellStyle name="Currency 3 2 2 2 2 4 2 4" xfId="6349"/>
    <cellStyle name="Currency 3 2 2 2 2 4 2 4 2" xfId="6350"/>
    <cellStyle name="Currency 3 2 2 2 2 4 2 5" xfId="6351"/>
    <cellStyle name="Currency 3 2 2 2 2 4 2 6" xfId="6352"/>
    <cellStyle name="Currency 3 2 2 2 2 4 3" xfId="6353"/>
    <cellStyle name="Currency 3 2 2 2 2 4 3 2" xfId="6354"/>
    <cellStyle name="Currency 3 2 2 2 2 4 3 2 2" xfId="6355"/>
    <cellStyle name="Currency 3 2 2 2 2 4 3 3" xfId="6356"/>
    <cellStyle name="Currency 3 2 2 2 2 4 3 3 2" xfId="6357"/>
    <cellStyle name="Currency 3 2 2 2 2 4 3 4" xfId="6358"/>
    <cellStyle name="Currency 3 2 2 2 2 4 3 4 2" xfId="6359"/>
    <cellStyle name="Currency 3 2 2 2 2 4 3 5" xfId="6360"/>
    <cellStyle name="Currency 3 2 2 2 2 4 3 6" xfId="6361"/>
    <cellStyle name="Currency 3 2 2 2 2 4 4" xfId="6362"/>
    <cellStyle name="Currency 3 2 2 2 2 4 4 2" xfId="6363"/>
    <cellStyle name="Currency 3 2 2 2 2 4 4 2 2" xfId="6364"/>
    <cellStyle name="Currency 3 2 2 2 2 4 4 3" xfId="6365"/>
    <cellStyle name="Currency 3 2 2 2 2 4 4 3 2" xfId="6366"/>
    <cellStyle name="Currency 3 2 2 2 2 4 4 4" xfId="6367"/>
    <cellStyle name="Currency 3 2 2 2 2 4 4 4 2" xfId="6368"/>
    <cellStyle name="Currency 3 2 2 2 2 4 4 5" xfId="6369"/>
    <cellStyle name="Currency 3 2 2 2 2 4 4 6" xfId="6370"/>
    <cellStyle name="Currency 3 2 2 2 2 4 5" xfId="6371"/>
    <cellStyle name="Currency 3 2 2 2 2 4 5 2" xfId="6372"/>
    <cellStyle name="Currency 3 2 2 2 2 4 5 2 2" xfId="6373"/>
    <cellStyle name="Currency 3 2 2 2 2 4 5 3" xfId="6374"/>
    <cellStyle name="Currency 3 2 2 2 2 4 5 3 2" xfId="6375"/>
    <cellStyle name="Currency 3 2 2 2 2 4 5 4" xfId="6376"/>
    <cellStyle name="Currency 3 2 2 2 2 4 5 5" xfId="6377"/>
    <cellStyle name="Currency 3 2 2 2 2 4 6" xfId="6378"/>
    <cellStyle name="Currency 3 2 2 2 2 4 6 2" xfId="6379"/>
    <cellStyle name="Currency 3 2 2 2 2 4 7" xfId="6380"/>
    <cellStyle name="Currency 3 2 2 2 2 4 7 2" xfId="6381"/>
    <cellStyle name="Currency 3 2 2 2 2 4 8" xfId="6382"/>
    <cellStyle name="Currency 3 2 2 2 2 4 8 2" xfId="6383"/>
    <cellStyle name="Currency 3 2 2 2 2 4 9" xfId="6384"/>
    <cellStyle name="Currency 3 2 2 2 2 5" xfId="6385"/>
    <cellStyle name="Currency 3 2 2 2 2 5 2" xfId="6386"/>
    <cellStyle name="Currency 3 2 2 2 2 5 2 2" xfId="6387"/>
    <cellStyle name="Currency 3 2 2 2 2 5 3" xfId="6388"/>
    <cellStyle name="Currency 3 2 2 2 2 5 3 2" xfId="6389"/>
    <cellStyle name="Currency 3 2 2 2 2 5 4" xfId="6390"/>
    <cellStyle name="Currency 3 2 2 2 2 5 4 2" xfId="6391"/>
    <cellStyle name="Currency 3 2 2 2 2 5 5" xfId="6392"/>
    <cellStyle name="Currency 3 2 2 2 2 5 6" xfId="6393"/>
    <cellStyle name="Currency 3 2 2 2 2 6" xfId="6394"/>
    <cellStyle name="Currency 3 2 2 2 2 6 2" xfId="6395"/>
    <cellStyle name="Currency 3 2 2 2 2 6 2 2" xfId="6396"/>
    <cellStyle name="Currency 3 2 2 2 2 6 3" xfId="6397"/>
    <cellStyle name="Currency 3 2 2 2 2 6 3 2" xfId="6398"/>
    <cellStyle name="Currency 3 2 2 2 2 6 4" xfId="6399"/>
    <cellStyle name="Currency 3 2 2 2 2 6 4 2" xfId="6400"/>
    <cellStyle name="Currency 3 2 2 2 2 6 5" xfId="6401"/>
    <cellStyle name="Currency 3 2 2 2 2 6 6" xfId="6402"/>
    <cellStyle name="Currency 3 2 2 2 2 7" xfId="6403"/>
    <cellStyle name="Currency 3 2 2 2 2 7 2" xfId="6404"/>
    <cellStyle name="Currency 3 2 2 2 2 7 2 2" xfId="6405"/>
    <cellStyle name="Currency 3 2 2 2 2 7 3" xfId="6406"/>
    <cellStyle name="Currency 3 2 2 2 2 7 3 2" xfId="6407"/>
    <cellStyle name="Currency 3 2 2 2 2 7 4" xfId="6408"/>
    <cellStyle name="Currency 3 2 2 2 2 7 4 2" xfId="6409"/>
    <cellStyle name="Currency 3 2 2 2 2 7 5" xfId="6410"/>
    <cellStyle name="Currency 3 2 2 2 2 7 6" xfId="6411"/>
    <cellStyle name="Currency 3 2 2 2 2 8" xfId="6412"/>
    <cellStyle name="Currency 3 2 2 2 2 8 2" xfId="6413"/>
    <cellStyle name="Currency 3 2 2 2 2 8 2 2" xfId="6414"/>
    <cellStyle name="Currency 3 2 2 2 2 8 3" xfId="6415"/>
    <cellStyle name="Currency 3 2 2 2 2 8 3 2" xfId="6416"/>
    <cellStyle name="Currency 3 2 2 2 2 8 4" xfId="6417"/>
    <cellStyle name="Currency 3 2 2 2 2 8 5" xfId="6418"/>
    <cellStyle name="Currency 3 2 2 2 2 9" xfId="6419"/>
    <cellStyle name="Currency 3 2 2 2 2 9 2" xfId="6420"/>
    <cellStyle name="Currency 3 2 2 2 3" xfId="6421"/>
    <cellStyle name="Currency 3 2 2 2 3 10" xfId="6422"/>
    <cellStyle name="Currency 3 2 2 2 3 10 2" xfId="6423"/>
    <cellStyle name="Currency 3 2 2 2 3 11" xfId="6424"/>
    <cellStyle name="Currency 3 2 2 2 3 11 2" xfId="6425"/>
    <cellStyle name="Currency 3 2 2 2 3 12" xfId="6426"/>
    <cellStyle name="Currency 3 2 2 2 3 13" xfId="6427"/>
    <cellStyle name="Currency 3 2 2 2 3 2" xfId="6428"/>
    <cellStyle name="Currency 3 2 2 2 3 2 10" xfId="6429"/>
    <cellStyle name="Currency 3 2 2 2 3 2 11" xfId="6430"/>
    <cellStyle name="Currency 3 2 2 2 3 2 2" xfId="6431"/>
    <cellStyle name="Currency 3 2 2 2 3 2 2 2" xfId="6432"/>
    <cellStyle name="Currency 3 2 2 2 3 2 2 2 2" xfId="6433"/>
    <cellStyle name="Currency 3 2 2 2 3 2 2 3" xfId="6434"/>
    <cellStyle name="Currency 3 2 2 2 3 2 2 3 2" xfId="6435"/>
    <cellStyle name="Currency 3 2 2 2 3 2 2 4" xfId="6436"/>
    <cellStyle name="Currency 3 2 2 2 3 2 2 4 2" xfId="6437"/>
    <cellStyle name="Currency 3 2 2 2 3 2 2 5" xfId="6438"/>
    <cellStyle name="Currency 3 2 2 2 3 2 2 6" xfId="6439"/>
    <cellStyle name="Currency 3 2 2 2 3 2 3" xfId="6440"/>
    <cellStyle name="Currency 3 2 2 2 3 2 3 2" xfId="6441"/>
    <cellStyle name="Currency 3 2 2 2 3 2 3 2 2" xfId="6442"/>
    <cellStyle name="Currency 3 2 2 2 3 2 3 3" xfId="6443"/>
    <cellStyle name="Currency 3 2 2 2 3 2 3 3 2" xfId="6444"/>
    <cellStyle name="Currency 3 2 2 2 3 2 3 4" xfId="6445"/>
    <cellStyle name="Currency 3 2 2 2 3 2 3 4 2" xfId="6446"/>
    <cellStyle name="Currency 3 2 2 2 3 2 3 5" xfId="6447"/>
    <cellStyle name="Currency 3 2 2 2 3 2 3 6" xfId="6448"/>
    <cellStyle name="Currency 3 2 2 2 3 2 4" xfId="6449"/>
    <cellStyle name="Currency 3 2 2 2 3 2 4 2" xfId="6450"/>
    <cellStyle name="Currency 3 2 2 2 3 2 4 2 2" xfId="6451"/>
    <cellStyle name="Currency 3 2 2 2 3 2 4 3" xfId="6452"/>
    <cellStyle name="Currency 3 2 2 2 3 2 4 3 2" xfId="6453"/>
    <cellStyle name="Currency 3 2 2 2 3 2 4 4" xfId="6454"/>
    <cellStyle name="Currency 3 2 2 2 3 2 4 4 2" xfId="6455"/>
    <cellStyle name="Currency 3 2 2 2 3 2 4 5" xfId="6456"/>
    <cellStyle name="Currency 3 2 2 2 3 2 4 6" xfId="6457"/>
    <cellStyle name="Currency 3 2 2 2 3 2 5" xfId="6458"/>
    <cellStyle name="Currency 3 2 2 2 3 2 5 2" xfId="6459"/>
    <cellStyle name="Currency 3 2 2 2 3 2 5 2 2" xfId="6460"/>
    <cellStyle name="Currency 3 2 2 2 3 2 5 3" xfId="6461"/>
    <cellStyle name="Currency 3 2 2 2 3 2 5 3 2" xfId="6462"/>
    <cellStyle name="Currency 3 2 2 2 3 2 5 4" xfId="6463"/>
    <cellStyle name="Currency 3 2 2 2 3 2 5 4 2" xfId="6464"/>
    <cellStyle name="Currency 3 2 2 2 3 2 5 5" xfId="6465"/>
    <cellStyle name="Currency 3 2 2 2 3 2 5 6" xfId="6466"/>
    <cellStyle name="Currency 3 2 2 2 3 2 6" xfId="6467"/>
    <cellStyle name="Currency 3 2 2 2 3 2 6 2" xfId="6468"/>
    <cellStyle name="Currency 3 2 2 2 3 2 6 2 2" xfId="6469"/>
    <cellStyle name="Currency 3 2 2 2 3 2 6 3" xfId="6470"/>
    <cellStyle name="Currency 3 2 2 2 3 2 6 3 2" xfId="6471"/>
    <cellStyle name="Currency 3 2 2 2 3 2 6 4" xfId="6472"/>
    <cellStyle name="Currency 3 2 2 2 3 2 6 5" xfId="6473"/>
    <cellStyle name="Currency 3 2 2 2 3 2 7" xfId="6474"/>
    <cellStyle name="Currency 3 2 2 2 3 2 7 2" xfId="6475"/>
    <cellStyle name="Currency 3 2 2 2 3 2 8" xfId="6476"/>
    <cellStyle name="Currency 3 2 2 2 3 2 8 2" xfId="6477"/>
    <cellStyle name="Currency 3 2 2 2 3 2 9" xfId="6478"/>
    <cellStyle name="Currency 3 2 2 2 3 2 9 2" xfId="6479"/>
    <cellStyle name="Currency 3 2 2 2 3 3" xfId="6480"/>
    <cellStyle name="Currency 3 2 2 2 3 3 10" xfId="6481"/>
    <cellStyle name="Currency 3 2 2 2 3 3 2" xfId="6482"/>
    <cellStyle name="Currency 3 2 2 2 3 3 2 2" xfId="6483"/>
    <cellStyle name="Currency 3 2 2 2 3 3 2 2 2" xfId="6484"/>
    <cellStyle name="Currency 3 2 2 2 3 3 2 3" xfId="6485"/>
    <cellStyle name="Currency 3 2 2 2 3 3 2 3 2" xfId="6486"/>
    <cellStyle name="Currency 3 2 2 2 3 3 2 4" xfId="6487"/>
    <cellStyle name="Currency 3 2 2 2 3 3 2 4 2" xfId="6488"/>
    <cellStyle name="Currency 3 2 2 2 3 3 2 5" xfId="6489"/>
    <cellStyle name="Currency 3 2 2 2 3 3 2 6" xfId="6490"/>
    <cellStyle name="Currency 3 2 2 2 3 3 3" xfId="6491"/>
    <cellStyle name="Currency 3 2 2 2 3 3 3 2" xfId="6492"/>
    <cellStyle name="Currency 3 2 2 2 3 3 3 2 2" xfId="6493"/>
    <cellStyle name="Currency 3 2 2 2 3 3 3 3" xfId="6494"/>
    <cellStyle name="Currency 3 2 2 2 3 3 3 3 2" xfId="6495"/>
    <cellStyle name="Currency 3 2 2 2 3 3 3 4" xfId="6496"/>
    <cellStyle name="Currency 3 2 2 2 3 3 3 4 2" xfId="6497"/>
    <cellStyle name="Currency 3 2 2 2 3 3 3 5" xfId="6498"/>
    <cellStyle name="Currency 3 2 2 2 3 3 3 6" xfId="6499"/>
    <cellStyle name="Currency 3 2 2 2 3 3 4" xfId="6500"/>
    <cellStyle name="Currency 3 2 2 2 3 3 4 2" xfId="6501"/>
    <cellStyle name="Currency 3 2 2 2 3 3 4 2 2" xfId="6502"/>
    <cellStyle name="Currency 3 2 2 2 3 3 4 3" xfId="6503"/>
    <cellStyle name="Currency 3 2 2 2 3 3 4 3 2" xfId="6504"/>
    <cellStyle name="Currency 3 2 2 2 3 3 4 4" xfId="6505"/>
    <cellStyle name="Currency 3 2 2 2 3 3 4 4 2" xfId="6506"/>
    <cellStyle name="Currency 3 2 2 2 3 3 4 5" xfId="6507"/>
    <cellStyle name="Currency 3 2 2 2 3 3 4 6" xfId="6508"/>
    <cellStyle name="Currency 3 2 2 2 3 3 5" xfId="6509"/>
    <cellStyle name="Currency 3 2 2 2 3 3 5 2" xfId="6510"/>
    <cellStyle name="Currency 3 2 2 2 3 3 5 2 2" xfId="6511"/>
    <cellStyle name="Currency 3 2 2 2 3 3 5 3" xfId="6512"/>
    <cellStyle name="Currency 3 2 2 2 3 3 5 3 2" xfId="6513"/>
    <cellStyle name="Currency 3 2 2 2 3 3 5 4" xfId="6514"/>
    <cellStyle name="Currency 3 2 2 2 3 3 5 5" xfId="6515"/>
    <cellStyle name="Currency 3 2 2 2 3 3 6" xfId="6516"/>
    <cellStyle name="Currency 3 2 2 2 3 3 6 2" xfId="6517"/>
    <cellStyle name="Currency 3 2 2 2 3 3 7" xfId="6518"/>
    <cellStyle name="Currency 3 2 2 2 3 3 7 2" xfId="6519"/>
    <cellStyle name="Currency 3 2 2 2 3 3 8" xfId="6520"/>
    <cellStyle name="Currency 3 2 2 2 3 3 8 2" xfId="6521"/>
    <cellStyle name="Currency 3 2 2 2 3 3 9" xfId="6522"/>
    <cellStyle name="Currency 3 2 2 2 3 4" xfId="6523"/>
    <cellStyle name="Currency 3 2 2 2 3 4 10" xfId="6524"/>
    <cellStyle name="Currency 3 2 2 2 3 4 2" xfId="6525"/>
    <cellStyle name="Currency 3 2 2 2 3 4 2 2" xfId="6526"/>
    <cellStyle name="Currency 3 2 2 2 3 4 2 2 2" xfId="6527"/>
    <cellStyle name="Currency 3 2 2 2 3 4 2 3" xfId="6528"/>
    <cellStyle name="Currency 3 2 2 2 3 4 2 3 2" xfId="6529"/>
    <cellStyle name="Currency 3 2 2 2 3 4 2 4" xfId="6530"/>
    <cellStyle name="Currency 3 2 2 2 3 4 2 4 2" xfId="6531"/>
    <cellStyle name="Currency 3 2 2 2 3 4 2 5" xfId="6532"/>
    <cellStyle name="Currency 3 2 2 2 3 4 2 6" xfId="6533"/>
    <cellStyle name="Currency 3 2 2 2 3 4 3" xfId="6534"/>
    <cellStyle name="Currency 3 2 2 2 3 4 3 2" xfId="6535"/>
    <cellStyle name="Currency 3 2 2 2 3 4 3 2 2" xfId="6536"/>
    <cellStyle name="Currency 3 2 2 2 3 4 3 3" xfId="6537"/>
    <cellStyle name="Currency 3 2 2 2 3 4 3 3 2" xfId="6538"/>
    <cellStyle name="Currency 3 2 2 2 3 4 3 4" xfId="6539"/>
    <cellStyle name="Currency 3 2 2 2 3 4 3 4 2" xfId="6540"/>
    <cellStyle name="Currency 3 2 2 2 3 4 3 5" xfId="6541"/>
    <cellStyle name="Currency 3 2 2 2 3 4 3 6" xfId="6542"/>
    <cellStyle name="Currency 3 2 2 2 3 4 4" xfId="6543"/>
    <cellStyle name="Currency 3 2 2 2 3 4 4 2" xfId="6544"/>
    <cellStyle name="Currency 3 2 2 2 3 4 4 2 2" xfId="6545"/>
    <cellStyle name="Currency 3 2 2 2 3 4 4 3" xfId="6546"/>
    <cellStyle name="Currency 3 2 2 2 3 4 4 3 2" xfId="6547"/>
    <cellStyle name="Currency 3 2 2 2 3 4 4 4" xfId="6548"/>
    <cellStyle name="Currency 3 2 2 2 3 4 4 4 2" xfId="6549"/>
    <cellStyle name="Currency 3 2 2 2 3 4 4 5" xfId="6550"/>
    <cellStyle name="Currency 3 2 2 2 3 4 4 6" xfId="6551"/>
    <cellStyle name="Currency 3 2 2 2 3 4 5" xfId="6552"/>
    <cellStyle name="Currency 3 2 2 2 3 4 5 2" xfId="6553"/>
    <cellStyle name="Currency 3 2 2 2 3 4 5 2 2" xfId="6554"/>
    <cellStyle name="Currency 3 2 2 2 3 4 5 3" xfId="6555"/>
    <cellStyle name="Currency 3 2 2 2 3 4 5 3 2" xfId="6556"/>
    <cellStyle name="Currency 3 2 2 2 3 4 5 4" xfId="6557"/>
    <cellStyle name="Currency 3 2 2 2 3 4 5 5" xfId="6558"/>
    <cellStyle name="Currency 3 2 2 2 3 4 6" xfId="6559"/>
    <cellStyle name="Currency 3 2 2 2 3 4 6 2" xfId="6560"/>
    <cellStyle name="Currency 3 2 2 2 3 4 7" xfId="6561"/>
    <cellStyle name="Currency 3 2 2 2 3 4 7 2" xfId="6562"/>
    <cellStyle name="Currency 3 2 2 2 3 4 8" xfId="6563"/>
    <cellStyle name="Currency 3 2 2 2 3 4 8 2" xfId="6564"/>
    <cellStyle name="Currency 3 2 2 2 3 4 9" xfId="6565"/>
    <cellStyle name="Currency 3 2 2 2 3 5" xfId="6566"/>
    <cellStyle name="Currency 3 2 2 2 3 5 2" xfId="6567"/>
    <cellStyle name="Currency 3 2 2 2 3 5 2 2" xfId="6568"/>
    <cellStyle name="Currency 3 2 2 2 3 5 3" xfId="6569"/>
    <cellStyle name="Currency 3 2 2 2 3 5 3 2" xfId="6570"/>
    <cellStyle name="Currency 3 2 2 2 3 5 4" xfId="6571"/>
    <cellStyle name="Currency 3 2 2 2 3 5 4 2" xfId="6572"/>
    <cellStyle name="Currency 3 2 2 2 3 5 5" xfId="6573"/>
    <cellStyle name="Currency 3 2 2 2 3 5 6" xfId="6574"/>
    <cellStyle name="Currency 3 2 2 2 3 6" xfId="6575"/>
    <cellStyle name="Currency 3 2 2 2 3 6 2" xfId="6576"/>
    <cellStyle name="Currency 3 2 2 2 3 6 2 2" xfId="6577"/>
    <cellStyle name="Currency 3 2 2 2 3 6 3" xfId="6578"/>
    <cellStyle name="Currency 3 2 2 2 3 6 3 2" xfId="6579"/>
    <cellStyle name="Currency 3 2 2 2 3 6 4" xfId="6580"/>
    <cellStyle name="Currency 3 2 2 2 3 6 4 2" xfId="6581"/>
    <cellStyle name="Currency 3 2 2 2 3 6 5" xfId="6582"/>
    <cellStyle name="Currency 3 2 2 2 3 6 6" xfId="6583"/>
    <cellStyle name="Currency 3 2 2 2 3 7" xfId="6584"/>
    <cellStyle name="Currency 3 2 2 2 3 7 2" xfId="6585"/>
    <cellStyle name="Currency 3 2 2 2 3 7 2 2" xfId="6586"/>
    <cellStyle name="Currency 3 2 2 2 3 7 3" xfId="6587"/>
    <cellStyle name="Currency 3 2 2 2 3 7 3 2" xfId="6588"/>
    <cellStyle name="Currency 3 2 2 2 3 7 4" xfId="6589"/>
    <cellStyle name="Currency 3 2 2 2 3 7 4 2" xfId="6590"/>
    <cellStyle name="Currency 3 2 2 2 3 7 5" xfId="6591"/>
    <cellStyle name="Currency 3 2 2 2 3 7 6" xfId="6592"/>
    <cellStyle name="Currency 3 2 2 2 3 8" xfId="6593"/>
    <cellStyle name="Currency 3 2 2 2 3 8 2" xfId="6594"/>
    <cellStyle name="Currency 3 2 2 2 3 8 2 2" xfId="6595"/>
    <cellStyle name="Currency 3 2 2 2 3 8 3" xfId="6596"/>
    <cellStyle name="Currency 3 2 2 2 3 8 3 2" xfId="6597"/>
    <cellStyle name="Currency 3 2 2 2 3 8 4" xfId="6598"/>
    <cellStyle name="Currency 3 2 2 2 3 8 5" xfId="6599"/>
    <cellStyle name="Currency 3 2 2 2 3 9" xfId="6600"/>
    <cellStyle name="Currency 3 2 2 2 3 9 2" xfId="6601"/>
    <cellStyle name="Currency 3 2 2 2 4" xfId="6602"/>
    <cellStyle name="Currency 3 2 2 2 4 10" xfId="6603"/>
    <cellStyle name="Currency 3 2 2 2 4 10 2" xfId="6604"/>
    <cellStyle name="Currency 3 2 2 2 4 11" xfId="6605"/>
    <cellStyle name="Currency 3 2 2 2 4 12" xfId="6606"/>
    <cellStyle name="Currency 3 2 2 2 4 2" xfId="6607"/>
    <cellStyle name="Currency 3 2 2 2 4 2 10" xfId="6608"/>
    <cellStyle name="Currency 3 2 2 2 4 2 2" xfId="6609"/>
    <cellStyle name="Currency 3 2 2 2 4 2 2 2" xfId="6610"/>
    <cellStyle name="Currency 3 2 2 2 4 2 2 2 2" xfId="6611"/>
    <cellStyle name="Currency 3 2 2 2 4 2 2 3" xfId="6612"/>
    <cellStyle name="Currency 3 2 2 2 4 2 2 3 2" xfId="6613"/>
    <cellStyle name="Currency 3 2 2 2 4 2 2 4" xfId="6614"/>
    <cellStyle name="Currency 3 2 2 2 4 2 2 4 2" xfId="6615"/>
    <cellStyle name="Currency 3 2 2 2 4 2 2 5" xfId="6616"/>
    <cellStyle name="Currency 3 2 2 2 4 2 2 6" xfId="6617"/>
    <cellStyle name="Currency 3 2 2 2 4 2 3" xfId="6618"/>
    <cellStyle name="Currency 3 2 2 2 4 2 3 2" xfId="6619"/>
    <cellStyle name="Currency 3 2 2 2 4 2 3 2 2" xfId="6620"/>
    <cellStyle name="Currency 3 2 2 2 4 2 3 3" xfId="6621"/>
    <cellStyle name="Currency 3 2 2 2 4 2 3 3 2" xfId="6622"/>
    <cellStyle name="Currency 3 2 2 2 4 2 3 4" xfId="6623"/>
    <cellStyle name="Currency 3 2 2 2 4 2 3 4 2" xfId="6624"/>
    <cellStyle name="Currency 3 2 2 2 4 2 3 5" xfId="6625"/>
    <cellStyle name="Currency 3 2 2 2 4 2 3 6" xfId="6626"/>
    <cellStyle name="Currency 3 2 2 2 4 2 4" xfId="6627"/>
    <cellStyle name="Currency 3 2 2 2 4 2 4 2" xfId="6628"/>
    <cellStyle name="Currency 3 2 2 2 4 2 4 2 2" xfId="6629"/>
    <cellStyle name="Currency 3 2 2 2 4 2 4 3" xfId="6630"/>
    <cellStyle name="Currency 3 2 2 2 4 2 4 3 2" xfId="6631"/>
    <cellStyle name="Currency 3 2 2 2 4 2 4 4" xfId="6632"/>
    <cellStyle name="Currency 3 2 2 2 4 2 4 4 2" xfId="6633"/>
    <cellStyle name="Currency 3 2 2 2 4 2 4 5" xfId="6634"/>
    <cellStyle name="Currency 3 2 2 2 4 2 4 6" xfId="6635"/>
    <cellStyle name="Currency 3 2 2 2 4 2 5" xfId="6636"/>
    <cellStyle name="Currency 3 2 2 2 4 2 5 2" xfId="6637"/>
    <cellStyle name="Currency 3 2 2 2 4 2 5 2 2" xfId="6638"/>
    <cellStyle name="Currency 3 2 2 2 4 2 5 3" xfId="6639"/>
    <cellStyle name="Currency 3 2 2 2 4 2 5 3 2" xfId="6640"/>
    <cellStyle name="Currency 3 2 2 2 4 2 5 4" xfId="6641"/>
    <cellStyle name="Currency 3 2 2 2 4 2 5 5" xfId="6642"/>
    <cellStyle name="Currency 3 2 2 2 4 2 6" xfId="6643"/>
    <cellStyle name="Currency 3 2 2 2 4 2 6 2" xfId="6644"/>
    <cellStyle name="Currency 3 2 2 2 4 2 7" xfId="6645"/>
    <cellStyle name="Currency 3 2 2 2 4 2 7 2" xfId="6646"/>
    <cellStyle name="Currency 3 2 2 2 4 2 8" xfId="6647"/>
    <cellStyle name="Currency 3 2 2 2 4 2 8 2" xfId="6648"/>
    <cellStyle name="Currency 3 2 2 2 4 2 9" xfId="6649"/>
    <cellStyle name="Currency 3 2 2 2 4 3" xfId="6650"/>
    <cellStyle name="Currency 3 2 2 2 4 3 10" xfId="6651"/>
    <cellStyle name="Currency 3 2 2 2 4 3 2" xfId="6652"/>
    <cellStyle name="Currency 3 2 2 2 4 3 2 2" xfId="6653"/>
    <cellStyle name="Currency 3 2 2 2 4 3 2 2 2" xfId="6654"/>
    <cellStyle name="Currency 3 2 2 2 4 3 2 3" xfId="6655"/>
    <cellStyle name="Currency 3 2 2 2 4 3 2 3 2" xfId="6656"/>
    <cellStyle name="Currency 3 2 2 2 4 3 2 4" xfId="6657"/>
    <cellStyle name="Currency 3 2 2 2 4 3 2 4 2" xfId="6658"/>
    <cellStyle name="Currency 3 2 2 2 4 3 2 5" xfId="6659"/>
    <cellStyle name="Currency 3 2 2 2 4 3 2 6" xfId="6660"/>
    <cellStyle name="Currency 3 2 2 2 4 3 3" xfId="6661"/>
    <cellStyle name="Currency 3 2 2 2 4 3 3 2" xfId="6662"/>
    <cellStyle name="Currency 3 2 2 2 4 3 3 2 2" xfId="6663"/>
    <cellStyle name="Currency 3 2 2 2 4 3 3 3" xfId="6664"/>
    <cellStyle name="Currency 3 2 2 2 4 3 3 3 2" xfId="6665"/>
    <cellStyle name="Currency 3 2 2 2 4 3 3 4" xfId="6666"/>
    <cellStyle name="Currency 3 2 2 2 4 3 3 4 2" xfId="6667"/>
    <cellStyle name="Currency 3 2 2 2 4 3 3 5" xfId="6668"/>
    <cellStyle name="Currency 3 2 2 2 4 3 3 6" xfId="6669"/>
    <cellStyle name="Currency 3 2 2 2 4 3 4" xfId="6670"/>
    <cellStyle name="Currency 3 2 2 2 4 3 4 2" xfId="6671"/>
    <cellStyle name="Currency 3 2 2 2 4 3 4 2 2" xfId="6672"/>
    <cellStyle name="Currency 3 2 2 2 4 3 4 3" xfId="6673"/>
    <cellStyle name="Currency 3 2 2 2 4 3 4 3 2" xfId="6674"/>
    <cellStyle name="Currency 3 2 2 2 4 3 4 4" xfId="6675"/>
    <cellStyle name="Currency 3 2 2 2 4 3 4 4 2" xfId="6676"/>
    <cellStyle name="Currency 3 2 2 2 4 3 4 5" xfId="6677"/>
    <cellStyle name="Currency 3 2 2 2 4 3 4 6" xfId="6678"/>
    <cellStyle name="Currency 3 2 2 2 4 3 5" xfId="6679"/>
    <cellStyle name="Currency 3 2 2 2 4 3 5 2" xfId="6680"/>
    <cellStyle name="Currency 3 2 2 2 4 3 5 2 2" xfId="6681"/>
    <cellStyle name="Currency 3 2 2 2 4 3 5 3" xfId="6682"/>
    <cellStyle name="Currency 3 2 2 2 4 3 5 3 2" xfId="6683"/>
    <cellStyle name="Currency 3 2 2 2 4 3 5 4" xfId="6684"/>
    <cellStyle name="Currency 3 2 2 2 4 3 5 5" xfId="6685"/>
    <cellStyle name="Currency 3 2 2 2 4 3 6" xfId="6686"/>
    <cellStyle name="Currency 3 2 2 2 4 3 6 2" xfId="6687"/>
    <cellStyle name="Currency 3 2 2 2 4 3 7" xfId="6688"/>
    <cellStyle name="Currency 3 2 2 2 4 3 7 2" xfId="6689"/>
    <cellStyle name="Currency 3 2 2 2 4 3 8" xfId="6690"/>
    <cellStyle name="Currency 3 2 2 2 4 3 8 2" xfId="6691"/>
    <cellStyle name="Currency 3 2 2 2 4 3 9" xfId="6692"/>
    <cellStyle name="Currency 3 2 2 2 4 4" xfId="6693"/>
    <cellStyle name="Currency 3 2 2 2 4 4 2" xfId="6694"/>
    <cellStyle name="Currency 3 2 2 2 4 4 2 2" xfId="6695"/>
    <cellStyle name="Currency 3 2 2 2 4 4 3" xfId="6696"/>
    <cellStyle name="Currency 3 2 2 2 4 4 3 2" xfId="6697"/>
    <cellStyle name="Currency 3 2 2 2 4 4 4" xfId="6698"/>
    <cellStyle name="Currency 3 2 2 2 4 4 4 2" xfId="6699"/>
    <cellStyle name="Currency 3 2 2 2 4 4 5" xfId="6700"/>
    <cellStyle name="Currency 3 2 2 2 4 4 6" xfId="6701"/>
    <cellStyle name="Currency 3 2 2 2 4 5" xfId="6702"/>
    <cellStyle name="Currency 3 2 2 2 4 5 2" xfId="6703"/>
    <cellStyle name="Currency 3 2 2 2 4 5 2 2" xfId="6704"/>
    <cellStyle name="Currency 3 2 2 2 4 5 3" xfId="6705"/>
    <cellStyle name="Currency 3 2 2 2 4 5 3 2" xfId="6706"/>
    <cellStyle name="Currency 3 2 2 2 4 5 4" xfId="6707"/>
    <cellStyle name="Currency 3 2 2 2 4 5 4 2" xfId="6708"/>
    <cellStyle name="Currency 3 2 2 2 4 5 5" xfId="6709"/>
    <cellStyle name="Currency 3 2 2 2 4 5 6" xfId="6710"/>
    <cellStyle name="Currency 3 2 2 2 4 6" xfId="6711"/>
    <cellStyle name="Currency 3 2 2 2 4 6 2" xfId="6712"/>
    <cellStyle name="Currency 3 2 2 2 4 6 2 2" xfId="6713"/>
    <cellStyle name="Currency 3 2 2 2 4 6 3" xfId="6714"/>
    <cellStyle name="Currency 3 2 2 2 4 6 3 2" xfId="6715"/>
    <cellStyle name="Currency 3 2 2 2 4 6 4" xfId="6716"/>
    <cellStyle name="Currency 3 2 2 2 4 6 4 2" xfId="6717"/>
    <cellStyle name="Currency 3 2 2 2 4 6 5" xfId="6718"/>
    <cellStyle name="Currency 3 2 2 2 4 6 6" xfId="6719"/>
    <cellStyle name="Currency 3 2 2 2 4 7" xfId="6720"/>
    <cellStyle name="Currency 3 2 2 2 4 7 2" xfId="6721"/>
    <cellStyle name="Currency 3 2 2 2 4 7 2 2" xfId="6722"/>
    <cellStyle name="Currency 3 2 2 2 4 7 3" xfId="6723"/>
    <cellStyle name="Currency 3 2 2 2 4 7 3 2" xfId="6724"/>
    <cellStyle name="Currency 3 2 2 2 4 7 4" xfId="6725"/>
    <cellStyle name="Currency 3 2 2 2 4 7 5" xfId="6726"/>
    <cellStyle name="Currency 3 2 2 2 4 8" xfId="6727"/>
    <cellStyle name="Currency 3 2 2 2 4 8 2" xfId="6728"/>
    <cellStyle name="Currency 3 2 2 2 4 9" xfId="6729"/>
    <cellStyle name="Currency 3 2 2 2 4 9 2" xfId="6730"/>
    <cellStyle name="Currency 3 2 2 2 5" xfId="6731"/>
    <cellStyle name="Currency 3 2 2 2 5 10" xfId="6732"/>
    <cellStyle name="Currency 3 2 2 2 5 11" xfId="6733"/>
    <cellStyle name="Currency 3 2 2 2 5 2" xfId="6734"/>
    <cellStyle name="Currency 3 2 2 2 5 2 2" xfId="6735"/>
    <cellStyle name="Currency 3 2 2 2 5 2 2 2" xfId="6736"/>
    <cellStyle name="Currency 3 2 2 2 5 2 3" xfId="6737"/>
    <cellStyle name="Currency 3 2 2 2 5 2 3 2" xfId="6738"/>
    <cellStyle name="Currency 3 2 2 2 5 2 4" xfId="6739"/>
    <cellStyle name="Currency 3 2 2 2 5 2 4 2" xfId="6740"/>
    <cellStyle name="Currency 3 2 2 2 5 2 5" xfId="6741"/>
    <cellStyle name="Currency 3 2 2 2 5 2 6" xfId="6742"/>
    <cellStyle name="Currency 3 2 2 2 5 3" xfId="6743"/>
    <cellStyle name="Currency 3 2 2 2 5 3 2" xfId="6744"/>
    <cellStyle name="Currency 3 2 2 2 5 3 2 2" xfId="6745"/>
    <cellStyle name="Currency 3 2 2 2 5 3 3" xfId="6746"/>
    <cellStyle name="Currency 3 2 2 2 5 3 3 2" xfId="6747"/>
    <cellStyle name="Currency 3 2 2 2 5 3 4" xfId="6748"/>
    <cellStyle name="Currency 3 2 2 2 5 3 4 2" xfId="6749"/>
    <cellStyle name="Currency 3 2 2 2 5 3 5" xfId="6750"/>
    <cellStyle name="Currency 3 2 2 2 5 3 6" xfId="6751"/>
    <cellStyle name="Currency 3 2 2 2 5 4" xfId="6752"/>
    <cellStyle name="Currency 3 2 2 2 5 4 2" xfId="6753"/>
    <cellStyle name="Currency 3 2 2 2 5 4 2 2" xfId="6754"/>
    <cellStyle name="Currency 3 2 2 2 5 4 3" xfId="6755"/>
    <cellStyle name="Currency 3 2 2 2 5 4 3 2" xfId="6756"/>
    <cellStyle name="Currency 3 2 2 2 5 4 4" xfId="6757"/>
    <cellStyle name="Currency 3 2 2 2 5 4 4 2" xfId="6758"/>
    <cellStyle name="Currency 3 2 2 2 5 4 5" xfId="6759"/>
    <cellStyle name="Currency 3 2 2 2 5 4 6" xfId="6760"/>
    <cellStyle name="Currency 3 2 2 2 5 5" xfId="6761"/>
    <cellStyle name="Currency 3 2 2 2 5 5 2" xfId="6762"/>
    <cellStyle name="Currency 3 2 2 2 5 5 2 2" xfId="6763"/>
    <cellStyle name="Currency 3 2 2 2 5 5 3" xfId="6764"/>
    <cellStyle name="Currency 3 2 2 2 5 5 3 2" xfId="6765"/>
    <cellStyle name="Currency 3 2 2 2 5 5 4" xfId="6766"/>
    <cellStyle name="Currency 3 2 2 2 5 5 4 2" xfId="6767"/>
    <cellStyle name="Currency 3 2 2 2 5 5 5" xfId="6768"/>
    <cellStyle name="Currency 3 2 2 2 5 5 6" xfId="6769"/>
    <cellStyle name="Currency 3 2 2 2 5 6" xfId="6770"/>
    <cellStyle name="Currency 3 2 2 2 5 6 2" xfId="6771"/>
    <cellStyle name="Currency 3 2 2 2 5 6 2 2" xfId="6772"/>
    <cellStyle name="Currency 3 2 2 2 5 6 3" xfId="6773"/>
    <cellStyle name="Currency 3 2 2 2 5 6 3 2" xfId="6774"/>
    <cellStyle name="Currency 3 2 2 2 5 6 4" xfId="6775"/>
    <cellStyle name="Currency 3 2 2 2 5 6 5" xfId="6776"/>
    <cellStyle name="Currency 3 2 2 2 5 7" xfId="6777"/>
    <cellStyle name="Currency 3 2 2 2 5 7 2" xfId="6778"/>
    <cellStyle name="Currency 3 2 2 2 5 8" xfId="6779"/>
    <cellStyle name="Currency 3 2 2 2 5 8 2" xfId="6780"/>
    <cellStyle name="Currency 3 2 2 2 5 9" xfId="6781"/>
    <cellStyle name="Currency 3 2 2 2 5 9 2" xfId="6782"/>
    <cellStyle name="Currency 3 2 2 2 6" xfId="6783"/>
    <cellStyle name="Currency 3 2 2 2 6 10" xfId="6784"/>
    <cellStyle name="Currency 3 2 2 2 6 2" xfId="6785"/>
    <cellStyle name="Currency 3 2 2 2 6 2 2" xfId="6786"/>
    <cellStyle name="Currency 3 2 2 2 6 2 2 2" xfId="6787"/>
    <cellStyle name="Currency 3 2 2 2 6 2 3" xfId="6788"/>
    <cellStyle name="Currency 3 2 2 2 6 2 3 2" xfId="6789"/>
    <cellStyle name="Currency 3 2 2 2 6 2 4" xfId="6790"/>
    <cellStyle name="Currency 3 2 2 2 6 2 4 2" xfId="6791"/>
    <cellStyle name="Currency 3 2 2 2 6 2 5" xfId="6792"/>
    <cellStyle name="Currency 3 2 2 2 6 2 6" xfId="6793"/>
    <cellStyle name="Currency 3 2 2 2 6 3" xfId="6794"/>
    <cellStyle name="Currency 3 2 2 2 6 3 2" xfId="6795"/>
    <cellStyle name="Currency 3 2 2 2 6 3 2 2" xfId="6796"/>
    <cellStyle name="Currency 3 2 2 2 6 3 3" xfId="6797"/>
    <cellStyle name="Currency 3 2 2 2 6 3 3 2" xfId="6798"/>
    <cellStyle name="Currency 3 2 2 2 6 3 4" xfId="6799"/>
    <cellStyle name="Currency 3 2 2 2 6 3 4 2" xfId="6800"/>
    <cellStyle name="Currency 3 2 2 2 6 3 5" xfId="6801"/>
    <cellStyle name="Currency 3 2 2 2 6 3 6" xfId="6802"/>
    <cellStyle name="Currency 3 2 2 2 6 4" xfId="6803"/>
    <cellStyle name="Currency 3 2 2 2 6 4 2" xfId="6804"/>
    <cellStyle name="Currency 3 2 2 2 6 4 2 2" xfId="6805"/>
    <cellStyle name="Currency 3 2 2 2 6 4 3" xfId="6806"/>
    <cellStyle name="Currency 3 2 2 2 6 4 3 2" xfId="6807"/>
    <cellStyle name="Currency 3 2 2 2 6 4 4" xfId="6808"/>
    <cellStyle name="Currency 3 2 2 2 6 4 4 2" xfId="6809"/>
    <cellStyle name="Currency 3 2 2 2 6 4 5" xfId="6810"/>
    <cellStyle name="Currency 3 2 2 2 6 4 6" xfId="6811"/>
    <cellStyle name="Currency 3 2 2 2 6 5" xfId="6812"/>
    <cellStyle name="Currency 3 2 2 2 6 5 2" xfId="6813"/>
    <cellStyle name="Currency 3 2 2 2 6 5 2 2" xfId="6814"/>
    <cellStyle name="Currency 3 2 2 2 6 5 3" xfId="6815"/>
    <cellStyle name="Currency 3 2 2 2 6 5 3 2" xfId="6816"/>
    <cellStyle name="Currency 3 2 2 2 6 5 4" xfId="6817"/>
    <cellStyle name="Currency 3 2 2 2 6 5 5" xfId="6818"/>
    <cellStyle name="Currency 3 2 2 2 6 6" xfId="6819"/>
    <cellStyle name="Currency 3 2 2 2 6 6 2" xfId="6820"/>
    <cellStyle name="Currency 3 2 2 2 6 7" xfId="6821"/>
    <cellStyle name="Currency 3 2 2 2 6 7 2" xfId="6822"/>
    <cellStyle name="Currency 3 2 2 2 6 8" xfId="6823"/>
    <cellStyle name="Currency 3 2 2 2 6 8 2" xfId="6824"/>
    <cellStyle name="Currency 3 2 2 2 6 9" xfId="6825"/>
    <cellStyle name="Currency 3 2 2 2 7" xfId="6826"/>
    <cellStyle name="Currency 3 2 2 2 7 10" xfId="6827"/>
    <cellStyle name="Currency 3 2 2 2 7 2" xfId="6828"/>
    <cellStyle name="Currency 3 2 2 2 7 2 2" xfId="6829"/>
    <cellStyle name="Currency 3 2 2 2 7 2 2 2" xfId="6830"/>
    <cellStyle name="Currency 3 2 2 2 7 2 3" xfId="6831"/>
    <cellStyle name="Currency 3 2 2 2 7 2 3 2" xfId="6832"/>
    <cellStyle name="Currency 3 2 2 2 7 2 4" xfId="6833"/>
    <cellStyle name="Currency 3 2 2 2 7 2 4 2" xfId="6834"/>
    <cellStyle name="Currency 3 2 2 2 7 2 5" xfId="6835"/>
    <cellStyle name="Currency 3 2 2 2 7 2 6" xfId="6836"/>
    <cellStyle name="Currency 3 2 2 2 7 3" xfId="6837"/>
    <cellStyle name="Currency 3 2 2 2 7 3 2" xfId="6838"/>
    <cellStyle name="Currency 3 2 2 2 7 3 2 2" xfId="6839"/>
    <cellStyle name="Currency 3 2 2 2 7 3 3" xfId="6840"/>
    <cellStyle name="Currency 3 2 2 2 7 3 3 2" xfId="6841"/>
    <cellStyle name="Currency 3 2 2 2 7 3 4" xfId="6842"/>
    <cellStyle name="Currency 3 2 2 2 7 3 4 2" xfId="6843"/>
    <cellStyle name="Currency 3 2 2 2 7 3 5" xfId="6844"/>
    <cellStyle name="Currency 3 2 2 2 7 3 6" xfId="6845"/>
    <cellStyle name="Currency 3 2 2 2 7 4" xfId="6846"/>
    <cellStyle name="Currency 3 2 2 2 7 4 2" xfId="6847"/>
    <cellStyle name="Currency 3 2 2 2 7 4 2 2" xfId="6848"/>
    <cellStyle name="Currency 3 2 2 2 7 4 3" xfId="6849"/>
    <cellStyle name="Currency 3 2 2 2 7 4 3 2" xfId="6850"/>
    <cellStyle name="Currency 3 2 2 2 7 4 4" xfId="6851"/>
    <cellStyle name="Currency 3 2 2 2 7 4 4 2" xfId="6852"/>
    <cellStyle name="Currency 3 2 2 2 7 4 5" xfId="6853"/>
    <cellStyle name="Currency 3 2 2 2 7 4 6" xfId="6854"/>
    <cellStyle name="Currency 3 2 2 2 7 5" xfId="6855"/>
    <cellStyle name="Currency 3 2 2 2 7 5 2" xfId="6856"/>
    <cellStyle name="Currency 3 2 2 2 7 5 2 2" xfId="6857"/>
    <cellStyle name="Currency 3 2 2 2 7 5 3" xfId="6858"/>
    <cellStyle name="Currency 3 2 2 2 7 5 3 2" xfId="6859"/>
    <cellStyle name="Currency 3 2 2 2 7 5 4" xfId="6860"/>
    <cellStyle name="Currency 3 2 2 2 7 5 5" xfId="6861"/>
    <cellStyle name="Currency 3 2 2 2 7 6" xfId="6862"/>
    <cellStyle name="Currency 3 2 2 2 7 6 2" xfId="6863"/>
    <cellStyle name="Currency 3 2 2 2 7 7" xfId="6864"/>
    <cellStyle name="Currency 3 2 2 2 7 7 2" xfId="6865"/>
    <cellStyle name="Currency 3 2 2 2 7 8" xfId="6866"/>
    <cellStyle name="Currency 3 2 2 2 7 8 2" xfId="6867"/>
    <cellStyle name="Currency 3 2 2 2 7 9" xfId="6868"/>
    <cellStyle name="Currency 3 2 2 2 8" xfId="6869"/>
    <cellStyle name="Currency 3 2 2 2 8 2" xfId="6870"/>
    <cellStyle name="Currency 3 2 2 2 8 2 2" xfId="6871"/>
    <cellStyle name="Currency 3 2 2 2 8 3" xfId="6872"/>
    <cellStyle name="Currency 3 2 2 2 8 3 2" xfId="6873"/>
    <cellStyle name="Currency 3 2 2 2 8 4" xfId="6874"/>
    <cellStyle name="Currency 3 2 2 2 8 4 2" xfId="6875"/>
    <cellStyle name="Currency 3 2 2 2 8 5" xfId="6876"/>
    <cellStyle name="Currency 3 2 2 2 8 6" xfId="6877"/>
    <cellStyle name="Currency 3 2 2 2 9" xfId="6878"/>
    <cellStyle name="Currency 3 2 2 2 9 2" xfId="6879"/>
    <cellStyle name="Currency 3 2 2 2 9 2 2" xfId="6880"/>
    <cellStyle name="Currency 3 2 2 2 9 3" xfId="6881"/>
    <cellStyle name="Currency 3 2 2 2 9 3 2" xfId="6882"/>
    <cellStyle name="Currency 3 2 2 2 9 4" xfId="6883"/>
    <cellStyle name="Currency 3 2 2 2 9 4 2" xfId="6884"/>
    <cellStyle name="Currency 3 2 2 2 9 5" xfId="6885"/>
    <cellStyle name="Currency 3 2 2 2 9 6" xfId="6886"/>
    <cellStyle name="Currency 3 2 2 3" xfId="6887"/>
    <cellStyle name="Currency 3 2 2 3 10" xfId="6888"/>
    <cellStyle name="Currency 3 2 2 3 10 2" xfId="6889"/>
    <cellStyle name="Currency 3 2 2 3 11" xfId="6890"/>
    <cellStyle name="Currency 3 2 2 3 11 2" xfId="6891"/>
    <cellStyle name="Currency 3 2 2 3 12" xfId="6892"/>
    <cellStyle name="Currency 3 2 2 3 13" xfId="6893"/>
    <cellStyle name="Currency 3 2 2 3 2" xfId="6894"/>
    <cellStyle name="Currency 3 2 2 3 2 10" xfId="6895"/>
    <cellStyle name="Currency 3 2 2 3 2 11" xfId="6896"/>
    <cellStyle name="Currency 3 2 2 3 2 2" xfId="6897"/>
    <cellStyle name="Currency 3 2 2 3 2 2 2" xfId="6898"/>
    <cellStyle name="Currency 3 2 2 3 2 2 2 2" xfId="6899"/>
    <cellStyle name="Currency 3 2 2 3 2 2 3" xfId="6900"/>
    <cellStyle name="Currency 3 2 2 3 2 2 3 2" xfId="6901"/>
    <cellStyle name="Currency 3 2 2 3 2 2 4" xfId="6902"/>
    <cellStyle name="Currency 3 2 2 3 2 2 4 2" xfId="6903"/>
    <cellStyle name="Currency 3 2 2 3 2 2 5" xfId="6904"/>
    <cellStyle name="Currency 3 2 2 3 2 2 6" xfId="6905"/>
    <cellStyle name="Currency 3 2 2 3 2 3" xfId="6906"/>
    <cellStyle name="Currency 3 2 2 3 2 3 2" xfId="6907"/>
    <cellStyle name="Currency 3 2 2 3 2 3 2 2" xfId="6908"/>
    <cellStyle name="Currency 3 2 2 3 2 3 3" xfId="6909"/>
    <cellStyle name="Currency 3 2 2 3 2 3 3 2" xfId="6910"/>
    <cellStyle name="Currency 3 2 2 3 2 3 4" xfId="6911"/>
    <cellStyle name="Currency 3 2 2 3 2 3 4 2" xfId="6912"/>
    <cellStyle name="Currency 3 2 2 3 2 3 5" xfId="6913"/>
    <cellStyle name="Currency 3 2 2 3 2 3 6" xfId="6914"/>
    <cellStyle name="Currency 3 2 2 3 2 4" xfId="6915"/>
    <cellStyle name="Currency 3 2 2 3 2 4 2" xfId="6916"/>
    <cellStyle name="Currency 3 2 2 3 2 4 2 2" xfId="6917"/>
    <cellStyle name="Currency 3 2 2 3 2 4 3" xfId="6918"/>
    <cellStyle name="Currency 3 2 2 3 2 4 3 2" xfId="6919"/>
    <cellStyle name="Currency 3 2 2 3 2 4 4" xfId="6920"/>
    <cellStyle name="Currency 3 2 2 3 2 4 4 2" xfId="6921"/>
    <cellStyle name="Currency 3 2 2 3 2 4 5" xfId="6922"/>
    <cellStyle name="Currency 3 2 2 3 2 4 6" xfId="6923"/>
    <cellStyle name="Currency 3 2 2 3 2 5" xfId="6924"/>
    <cellStyle name="Currency 3 2 2 3 2 5 2" xfId="6925"/>
    <cellStyle name="Currency 3 2 2 3 2 5 2 2" xfId="6926"/>
    <cellStyle name="Currency 3 2 2 3 2 5 3" xfId="6927"/>
    <cellStyle name="Currency 3 2 2 3 2 5 3 2" xfId="6928"/>
    <cellStyle name="Currency 3 2 2 3 2 5 4" xfId="6929"/>
    <cellStyle name="Currency 3 2 2 3 2 5 4 2" xfId="6930"/>
    <cellStyle name="Currency 3 2 2 3 2 5 5" xfId="6931"/>
    <cellStyle name="Currency 3 2 2 3 2 5 6" xfId="6932"/>
    <cellStyle name="Currency 3 2 2 3 2 6" xfId="6933"/>
    <cellStyle name="Currency 3 2 2 3 2 6 2" xfId="6934"/>
    <cellStyle name="Currency 3 2 2 3 2 6 2 2" xfId="6935"/>
    <cellStyle name="Currency 3 2 2 3 2 6 3" xfId="6936"/>
    <cellStyle name="Currency 3 2 2 3 2 6 3 2" xfId="6937"/>
    <cellStyle name="Currency 3 2 2 3 2 6 4" xfId="6938"/>
    <cellStyle name="Currency 3 2 2 3 2 6 5" xfId="6939"/>
    <cellStyle name="Currency 3 2 2 3 2 7" xfId="6940"/>
    <cellStyle name="Currency 3 2 2 3 2 7 2" xfId="6941"/>
    <cellStyle name="Currency 3 2 2 3 2 8" xfId="6942"/>
    <cellStyle name="Currency 3 2 2 3 2 8 2" xfId="6943"/>
    <cellStyle name="Currency 3 2 2 3 2 9" xfId="6944"/>
    <cellStyle name="Currency 3 2 2 3 2 9 2" xfId="6945"/>
    <cellStyle name="Currency 3 2 2 3 3" xfId="6946"/>
    <cellStyle name="Currency 3 2 2 3 3 10" xfId="6947"/>
    <cellStyle name="Currency 3 2 2 3 3 2" xfId="6948"/>
    <cellStyle name="Currency 3 2 2 3 3 2 2" xfId="6949"/>
    <cellStyle name="Currency 3 2 2 3 3 2 2 2" xfId="6950"/>
    <cellStyle name="Currency 3 2 2 3 3 2 3" xfId="6951"/>
    <cellStyle name="Currency 3 2 2 3 3 2 3 2" xfId="6952"/>
    <cellStyle name="Currency 3 2 2 3 3 2 4" xfId="6953"/>
    <cellStyle name="Currency 3 2 2 3 3 2 4 2" xfId="6954"/>
    <cellStyle name="Currency 3 2 2 3 3 2 5" xfId="6955"/>
    <cellStyle name="Currency 3 2 2 3 3 2 6" xfId="6956"/>
    <cellStyle name="Currency 3 2 2 3 3 3" xfId="6957"/>
    <cellStyle name="Currency 3 2 2 3 3 3 2" xfId="6958"/>
    <cellStyle name="Currency 3 2 2 3 3 3 2 2" xfId="6959"/>
    <cellStyle name="Currency 3 2 2 3 3 3 3" xfId="6960"/>
    <cellStyle name="Currency 3 2 2 3 3 3 3 2" xfId="6961"/>
    <cellStyle name="Currency 3 2 2 3 3 3 4" xfId="6962"/>
    <cellStyle name="Currency 3 2 2 3 3 3 4 2" xfId="6963"/>
    <cellStyle name="Currency 3 2 2 3 3 3 5" xfId="6964"/>
    <cellStyle name="Currency 3 2 2 3 3 3 6" xfId="6965"/>
    <cellStyle name="Currency 3 2 2 3 3 4" xfId="6966"/>
    <cellStyle name="Currency 3 2 2 3 3 4 2" xfId="6967"/>
    <cellStyle name="Currency 3 2 2 3 3 4 2 2" xfId="6968"/>
    <cellStyle name="Currency 3 2 2 3 3 4 3" xfId="6969"/>
    <cellStyle name="Currency 3 2 2 3 3 4 3 2" xfId="6970"/>
    <cellStyle name="Currency 3 2 2 3 3 4 4" xfId="6971"/>
    <cellStyle name="Currency 3 2 2 3 3 4 4 2" xfId="6972"/>
    <cellStyle name="Currency 3 2 2 3 3 4 5" xfId="6973"/>
    <cellStyle name="Currency 3 2 2 3 3 4 6" xfId="6974"/>
    <cellStyle name="Currency 3 2 2 3 3 5" xfId="6975"/>
    <cellStyle name="Currency 3 2 2 3 3 5 2" xfId="6976"/>
    <cellStyle name="Currency 3 2 2 3 3 5 2 2" xfId="6977"/>
    <cellStyle name="Currency 3 2 2 3 3 5 3" xfId="6978"/>
    <cellStyle name="Currency 3 2 2 3 3 5 3 2" xfId="6979"/>
    <cellStyle name="Currency 3 2 2 3 3 5 4" xfId="6980"/>
    <cellStyle name="Currency 3 2 2 3 3 5 5" xfId="6981"/>
    <cellStyle name="Currency 3 2 2 3 3 6" xfId="6982"/>
    <cellStyle name="Currency 3 2 2 3 3 6 2" xfId="6983"/>
    <cellStyle name="Currency 3 2 2 3 3 7" xfId="6984"/>
    <cellStyle name="Currency 3 2 2 3 3 7 2" xfId="6985"/>
    <cellStyle name="Currency 3 2 2 3 3 8" xfId="6986"/>
    <cellStyle name="Currency 3 2 2 3 3 8 2" xfId="6987"/>
    <cellStyle name="Currency 3 2 2 3 3 9" xfId="6988"/>
    <cellStyle name="Currency 3 2 2 3 4" xfId="6989"/>
    <cellStyle name="Currency 3 2 2 3 4 10" xfId="6990"/>
    <cellStyle name="Currency 3 2 2 3 4 2" xfId="6991"/>
    <cellStyle name="Currency 3 2 2 3 4 2 2" xfId="6992"/>
    <cellStyle name="Currency 3 2 2 3 4 2 2 2" xfId="6993"/>
    <cellStyle name="Currency 3 2 2 3 4 2 3" xfId="6994"/>
    <cellStyle name="Currency 3 2 2 3 4 2 3 2" xfId="6995"/>
    <cellStyle name="Currency 3 2 2 3 4 2 4" xfId="6996"/>
    <cellStyle name="Currency 3 2 2 3 4 2 4 2" xfId="6997"/>
    <cellStyle name="Currency 3 2 2 3 4 2 5" xfId="6998"/>
    <cellStyle name="Currency 3 2 2 3 4 2 6" xfId="6999"/>
    <cellStyle name="Currency 3 2 2 3 4 3" xfId="7000"/>
    <cellStyle name="Currency 3 2 2 3 4 3 2" xfId="7001"/>
    <cellStyle name="Currency 3 2 2 3 4 3 2 2" xfId="7002"/>
    <cellStyle name="Currency 3 2 2 3 4 3 3" xfId="7003"/>
    <cellStyle name="Currency 3 2 2 3 4 3 3 2" xfId="7004"/>
    <cellStyle name="Currency 3 2 2 3 4 3 4" xfId="7005"/>
    <cellStyle name="Currency 3 2 2 3 4 3 4 2" xfId="7006"/>
    <cellStyle name="Currency 3 2 2 3 4 3 5" xfId="7007"/>
    <cellStyle name="Currency 3 2 2 3 4 3 6" xfId="7008"/>
    <cellStyle name="Currency 3 2 2 3 4 4" xfId="7009"/>
    <cellStyle name="Currency 3 2 2 3 4 4 2" xfId="7010"/>
    <cellStyle name="Currency 3 2 2 3 4 4 2 2" xfId="7011"/>
    <cellStyle name="Currency 3 2 2 3 4 4 3" xfId="7012"/>
    <cellStyle name="Currency 3 2 2 3 4 4 3 2" xfId="7013"/>
    <cellStyle name="Currency 3 2 2 3 4 4 4" xfId="7014"/>
    <cellStyle name="Currency 3 2 2 3 4 4 4 2" xfId="7015"/>
    <cellStyle name="Currency 3 2 2 3 4 4 5" xfId="7016"/>
    <cellStyle name="Currency 3 2 2 3 4 4 6" xfId="7017"/>
    <cellStyle name="Currency 3 2 2 3 4 5" xfId="7018"/>
    <cellStyle name="Currency 3 2 2 3 4 5 2" xfId="7019"/>
    <cellStyle name="Currency 3 2 2 3 4 5 2 2" xfId="7020"/>
    <cellStyle name="Currency 3 2 2 3 4 5 3" xfId="7021"/>
    <cellStyle name="Currency 3 2 2 3 4 5 3 2" xfId="7022"/>
    <cellStyle name="Currency 3 2 2 3 4 5 4" xfId="7023"/>
    <cellStyle name="Currency 3 2 2 3 4 5 5" xfId="7024"/>
    <cellStyle name="Currency 3 2 2 3 4 6" xfId="7025"/>
    <cellStyle name="Currency 3 2 2 3 4 6 2" xfId="7026"/>
    <cellStyle name="Currency 3 2 2 3 4 7" xfId="7027"/>
    <cellStyle name="Currency 3 2 2 3 4 7 2" xfId="7028"/>
    <cellStyle name="Currency 3 2 2 3 4 8" xfId="7029"/>
    <cellStyle name="Currency 3 2 2 3 4 8 2" xfId="7030"/>
    <cellStyle name="Currency 3 2 2 3 4 9" xfId="7031"/>
    <cellStyle name="Currency 3 2 2 3 5" xfId="7032"/>
    <cellStyle name="Currency 3 2 2 3 5 2" xfId="7033"/>
    <cellStyle name="Currency 3 2 2 3 5 2 2" xfId="7034"/>
    <cellStyle name="Currency 3 2 2 3 5 3" xfId="7035"/>
    <cellStyle name="Currency 3 2 2 3 5 3 2" xfId="7036"/>
    <cellStyle name="Currency 3 2 2 3 5 4" xfId="7037"/>
    <cellStyle name="Currency 3 2 2 3 5 4 2" xfId="7038"/>
    <cellStyle name="Currency 3 2 2 3 5 5" xfId="7039"/>
    <cellStyle name="Currency 3 2 2 3 5 6" xfId="7040"/>
    <cellStyle name="Currency 3 2 2 3 6" xfId="7041"/>
    <cellStyle name="Currency 3 2 2 3 6 2" xfId="7042"/>
    <cellStyle name="Currency 3 2 2 3 6 2 2" xfId="7043"/>
    <cellStyle name="Currency 3 2 2 3 6 3" xfId="7044"/>
    <cellStyle name="Currency 3 2 2 3 6 3 2" xfId="7045"/>
    <cellStyle name="Currency 3 2 2 3 6 4" xfId="7046"/>
    <cellStyle name="Currency 3 2 2 3 6 4 2" xfId="7047"/>
    <cellStyle name="Currency 3 2 2 3 6 5" xfId="7048"/>
    <cellStyle name="Currency 3 2 2 3 6 6" xfId="7049"/>
    <cellStyle name="Currency 3 2 2 3 7" xfId="7050"/>
    <cellStyle name="Currency 3 2 2 3 7 2" xfId="7051"/>
    <cellStyle name="Currency 3 2 2 3 7 2 2" xfId="7052"/>
    <cellStyle name="Currency 3 2 2 3 7 3" xfId="7053"/>
    <cellStyle name="Currency 3 2 2 3 7 3 2" xfId="7054"/>
    <cellStyle name="Currency 3 2 2 3 7 4" xfId="7055"/>
    <cellStyle name="Currency 3 2 2 3 7 4 2" xfId="7056"/>
    <cellStyle name="Currency 3 2 2 3 7 5" xfId="7057"/>
    <cellStyle name="Currency 3 2 2 3 7 6" xfId="7058"/>
    <cellStyle name="Currency 3 2 2 3 8" xfId="7059"/>
    <cellStyle name="Currency 3 2 2 3 8 2" xfId="7060"/>
    <cellStyle name="Currency 3 2 2 3 8 2 2" xfId="7061"/>
    <cellStyle name="Currency 3 2 2 3 8 3" xfId="7062"/>
    <cellStyle name="Currency 3 2 2 3 8 3 2" xfId="7063"/>
    <cellStyle name="Currency 3 2 2 3 8 4" xfId="7064"/>
    <cellStyle name="Currency 3 2 2 3 8 5" xfId="7065"/>
    <cellStyle name="Currency 3 2 2 3 9" xfId="7066"/>
    <cellStyle name="Currency 3 2 2 3 9 2" xfId="7067"/>
    <cellStyle name="Currency 3 2 2 4" xfId="7068"/>
    <cellStyle name="Currency 3 2 2 4 10" xfId="7069"/>
    <cellStyle name="Currency 3 2 2 4 10 2" xfId="7070"/>
    <cellStyle name="Currency 3 2 2 4 11" xfId="7071"/>
    <cellStyle name="Currency 3 2 2 4 11 2" xfId="7072"/>
    <cellStyle name="Currency 3 2 2 4 12" xfId="7073"/>
    <cellStyle name="Currency 3 2 2 4 13" xfId="7074"/>
    <cellStyle name="Currency 3 2 2 4 2" xfId="7075"/>
    <cellStyle name="Currency 3 2 2 4 2 10" xfId="7076"/>
    <cellStyle name="Currency 3 2 2 4 2 11" xfId="7077"/>
    <cellStyle name="Currency 3 2 2 4 2 2" xfId="7078"/>
    <cellStyle name="Currency 3 2 2 4 2 2 2" xfId="7079"/>
    <cellStyle name="Currency 3 2 2 4 2 2 2 2" xfId="7080"/>
    <cellStyle name="Currency 3 2 2 4 2 2 3" xfId="7081"/>
    <cellStyle name="Currency 3 2 2 4 2 2 3 2" xfId="7082"/>
    <cellStyle name="Currency 3 2 2 4 2 2 4" xfId="7083"/>
    <cellStyle name="Currency 3 2 2 4 2 2 4 2" xfId="7084"/>
    <cellStyle name="Currency 3 2 2 4 2 2 5" xfId="7085"/>
    <cellStyle name="Currency 3 2 2 4 2 2 6" xfId="7086"/>
    <cellStyle name="Currency 3 2 2 4 2 3" xfId="7087"/>
    <cellStyle name="Currency 3 2 2 4 2 3 2" xfId="7088"/>
    <cellStyle name="Currency 3 2 2 4 2 3 2 2" xfId="7089"/>
    <cellStyle name="Currency 3 2 2 4 2 3 3" xfId="7090"/>
    <cellStyle name="Currency 3 2 2 4 2 3 3 2" xfId="7091"/>
    <cellStyle name="Currency 3 2 2 4 2 3 4" xfId="7092"/>
    <cellStyle name="Currency 3 2 2 4 2 3 4 2" xfId="7093"/>
    <cellStyle name="Currency 3 2 2 4 2 3 5" xfId="7094"/>
    <cellStyle name="Currency 3 2 2 4 2 3 6" xfId="7095"/>
    <cellStyle name="Currency 3 2 2 4 2 4" xfId="7096"/>
    <cellStyle name="Currency 3 2 2 4 2 4 2" xfId="7097"/>
    <cellStyle name="Currency 3 2 2 4 2 4 2 2" xfId="7098"/>
    <cellStyle name="Currency 3 2 2 4 2 4 3" xfId="7099"/>
    <cellStyle name="Currency 3 2 2 4 2 4 3 2" xfId="7100"/>
    <cellStyle name="Currency 3 2 2 4 2 4 4" xfId="7101"/>
    <cellStyle name="Currency 3 2 2 4 2 4 4 2" xfId="7102"/>
    <cellStyle name="Currency 3 2 2 4 2 4 5" xfId="7103"/>
    <cellStyle name="Currency 3 2 2 4 2 4 6" xfId="7104"/>
    <cellStyle name="Currency 3 2 2 4 2 5" xfId="7105"/>
    <cellStyle name="Currency 3 2 2 4 2 5 2" xfId="7106"/>
    <cellStyle name="Currency 3 2 2 4 2 5 2 2" xfId="7107"/>
    <cellStyle name="Currency 3 2 2 4 2 5 3" xfId="7108"/>
    <cellStyle name="Currency 3 2 2 4 2 5 3 2" xfId="7109"/>
    <cellStyle name="Currency 3 2 2 4 2 5 4" xfId="7110"/>
    <cellStyle name="Currency 3 2 2 4 2 5 4 2" xfId="7111"/>
    <cellStyle name="Currency 3 2 2 4 2 5 5" xfId="7112"/>
    <cellStyle name="Currency 3 2 2 4 2 5 6" xfId="7113"/>
    <cellStyle name="Currency 3 2 2 4 2 6" xfId="7114"/>
    <cellStyle name="Currency 3 2 2 4 2 6 2" xfId="7115"/>
    <cellStyle name="Currency 3 2 2 4 2 6 2 2" xfId="7116"/>
    <cellStyle name="Currency 3 2 2 4 2 6 3" xfId="7117"/>
    <cellStyle name="Currency 3 2 2 4 2 6 3 2" xfId="7118"/>
    <cellStyle name="Currency 3 2 2 4 2 6 4" xfId="7119"/>
    <cellStyle name="Currency 3 2 2 4 2 6 5" xfId="7120"/>
    <cellStyle name="Currency 3 2 2 4 2 7" xfId="7121"/>
    <cellStyle name="Currency 3 2 2 4 2 7 2" xfId="7122"/>
    <cellStyle name="Currency 3 2 2 4 2 8" xfId="7123"/>
    <cellStyle name="Currency 3 2 2 4 2 8 2" xfId="7124"/>
    <cellStyle name="Currency 3 2 2 4 2 9" xfId="7125"/>
    <cellStyle name="Currency 3 2 2 4 2 9 2" xfId="7126"/>
    <cellStyle name="Currency 3 2 2 4 3" xfId="7127"/>
    <cellStyle name="Currency 3 2 2 4 3 10" xfId="7128"/>
    <cellStyle name="Currency 3 2 2 4 3 2" xfId="7129"/>
    <cellStyle name="Currency 3 2 2 4 3 2 2" xfId="7130"/>
    <cellStyle name="Currency 3 2 2 4 3 2 2 2" xfId="7131"/>
    <cellStyle name="Currency 3 2 2 4 3 2 3" xfId="7132"/>
    <cellStyle name="Currency 3 2 2 4 3 2 3 2" xfId="7133"/>
    <cellStyle name="Currency 3 2 2 4 3 2 4" xfId="7134"/>
    <cellStyle name="Currency 3 2 2 4 3 2 4 2" xfId="7135"/>
    <cellStyle name="Currency 3 2 2 4 3 2 5" xfId="7136"/>
    <cellStyle name="Currency 3 2 2 4 3 2 6" xfId="7137"/>
    <cellStyle name="Currency 3 2 2 4 3 3" xfId="7138"/>
    <cellStyle name="Currency 3 2 2 4 3 3 2" xfId="7139"/>
    <cellStyle name="Currency 3 2 2 4 3 3 2 2" xfId="7140"/>
    <cellStyle name="Currency 3 2 2 4 3 3 3" xfId="7141"/>
    <cellStyle name="Currency 3 2 2 4 3 3 3 2" xfId="7142"/>
    <cellStyle name="Currency 3 2 2 4 3 3 4" xfId="7143"/>
    <cellStyle name="Currency 3 2 2 4 3 3 4 2" xfId="7144"/>
    <cellStyle name="Currency 3 2 2 4 3 3 5" xfId="7145"/>
    <cellStyle name="Currency 3 2 2 4 3 3 6" xfId="7146"/>
    <cellStyle name="Currency 3 2 2 4 3 4" xfId="7147"/>
    <cellStyle name="Currency 3 2 2 4 3 4 2" xfId="7148"/>
    <cellStyle name="Currency 3 2 2 4 3 4 2 2" xfId="7149"/>
    <cellStyle name="Currency 3 2 2 4 3 4 3" xfId="7150"/>
    <cellStyle name="Currency 3 2 2 4 3 4 3 2" xfId="7151"/>
    <cellStyle name="Currency 3 2 2 4 3 4 4" xfId="7152"/>
    <cellStyle name="Currency 3 2 2 4 3 4 4 2" xfId="7153"/>
    <cellStyle name="Currency 3 2 2 4 3 4 5" xfId="7154"/>
    <cellStyle name="Currency 3 2 2 4 3 4 6" xfId="7155"/>
    <cellStyle name="Currency 3 2 2 4 3 5" xfId="7156"/>
    <cellStyle name="Currency 3 2 2 4 3 5 2" xfId="7157"/>
    <cellStyle name="Currency 3 2 2 4 3 5 2 2" xfId="7158"/>
    <cellStyle name="Currency 3 2 2 4 3 5 3" xfId="7159"/>
    <cellStyle name="Currency 3 2 2 4 3 5 3 2" xfId="7160"/>
    <cellStyle name="Currency 3 2 2 4 3 5 4" xfId="7161"/>
    <cellStyle name="Currency 3 2 2 4 3 5 5" xfId="7162"/>
    <cellStyle name="Currency 3 2 2 4 3 6" xfId="7163"/>
    <cellStyle name="Currency 3 2 2 4 3 6 2" xfId="7164"/>
    <cellStyle name="Currency 3 2 2 4 3 7" xfId="7165"/>
    <cellStyle name="Currency 3 2 2 4 3 7 2" xfId="7166"/>
    <cellStyle name="Currency 3 2 2 4 3 8" xfId="7167"/>
    <cellStyle name="Currency 3 2 2 4 3 8 2" xfId="7168"/>
    <cellStyle name="Currency 3 2 2 4 3 9" xfId="7169"/>
    <cellStyle name="Currency 3 2 2 4 4" xfId="7170"/>
    <cellStyle name="Currency 3 2 2 4 4 10" xfId="7171"/>
    <cellStyle name="Currency 3 2 2 4 4 2" xfId="7172"/>
    <cellStyle name="Currency 3 2 2 4 4 2 2" xfId="7173"/>
    <cellStyle name="Currency 3 2 2 4 4 2 2 2" xfId="7174"/>
    <cellStyle name="Currency 3 2 2 4 4 2 3" xfId="7175"/>
    <cellStyle name="Currency 3 2 2 4 4 2 3 2" xfId="7176"/>
    <cellStyle name="Currency 3 2 2 4 4 2 4" xfId="7177"/>
    <cellStyle name="Currency 3 2 2 4 4 2 4 2" xfId="7178"/>
    <cellStyle name="Currency 3 2 2 4 4 2 5" xfId="7179"/>
    <cellStyle name="Currency 3 2 2 4 4 2 6" xfId="7180"/>
    <cellStyle name="Currency 3 2 2 4 4 3" xfId="7181"/>
    <cellStyle name="Currency 3 2 2 4 4 3 2" xfId="7182"/>
    <cellStyle name="Currency 3 2 2 4 4 3 2 2" xfId="7183"/>
    <cellStyle name="Currency 3 2 2 4 4 3 3" xfId="7184"/>
    <cellStyle name="Currency 3 2 2 4 4 3 3 2" xfId="7185"/>
    <cellStyle name="Currency 3 2 2 4 4 3 4" xfId="7186"/>
    <cellStyle name="Currency 3 2 2 4 4 3 4 2" xfId="7187"/>
    <cellStyle name="Currency 3 2 2 4 4 3 5" xfId="7188"/>
    <cellStyle name="Currency 3 2 2 4 4 3 6" xfId="7189"/>
    <cellStyle name="Currency 3 2 2 4 4 4" xfId="7190"/>
    <cellStyle name="Currency 3 2 2 4 4 4 2" xfId="7191"/>
    <cellStyle name="Currency 3 2 2 4 4 4 2 2" xfId="7192"/>
    <cellStyle name="Currency 3 2 2 4 4 4 3" xfId="7193"/>
    <cellStyle name="Currency 3 2 2 4 4 4 3 2" xfId="7194"/>
    <cellStyle name="Currency 3 2 2 4 4 4 4" xfId="7195"/>
    <cellStyle name="Currency 3 2 2 4 4 4 4 2" xfId="7196"/>
    <cellStyle name="Currency 3 2 2 4 4 4 5" xfId="7197"/>
    <cellStyle name="Currency 3 2 2 4 4 4 6" xfId="7198"/>
    <cellStyle name="Currency 3 2 2 4 4 5" xfId="7199"/>
    <cellStyle name="Currency 3 2 2 4 4 5 2" xfId="7200"/>
    <cellStyle name="Currency 3 2 2 4 4 5 2 2" xfId="7201"/>
    <cellStyle name="Currency 3 2 2 4 4 5 3" xfId="7202"/>
    <cellStyle name="Currency 3 2 2 4 4 5 3 2" xfId="7203"/>
    <cellStyle name="Currency 3 2 2 4 4 5 4" xfId="7204"/>
    <cellStyle name="Currency 3 2 2 4 4 5 5" xfId="7205"/>
    <cellStyle name="Currency 3 2 2 4 4 6" xfId="7206"/>
    <cellStyle name="Currency 3 2 2 4 4 6 2" xfId="7207"/>
    <cellStyle name="Currency 3 2 2 4 4 7" xfId="7208"/>
    <cellStyle name="Currency 3 2 2 4 4 7 2" xfId="7209"/>
    <cellStyle name="Currency 3 2 2 4 4 8" xfId="7210"/>
    <cellStyle name="Currency 3 2 2 4 4 8 2" xfId="7211"/>
    <cellStyle name="Currency 3 2 2 4 4 9" xfId="7212"/>
    <cellStyle name="Currency 3 2 2 4 5" xfId="7213"/>
    <cellStyle name="Currency 3 2 2 4 5 2" xfId="7214"/>
    <cellStyle name="Currency 3 2 2 4 5 2 2" xfId="7215"/>
    <cellStyle name="Currency 3 2 2 4 5 3" xfId="7216"/>
    <cellStyle name="Currency 3 2 2 4 5 3 2" xfId="7217"/>
    <cellStyle name="Currency 3 2 2 4 5 4" xfId="7218"/>
    <cellStyle name="Currency 3 2 2 4 5 4 2" xfId="7219"/>
    <cellStyle name="Currency 3 2 2 4 5 5" xfId="7220"/>
    <cellStyle name="Currency 3 2 2 4 5 6" xfId="7221"/>
    <cellStyle name="Currency 3 2 2 4 6" xfId="7222"/>
    <cellStyle name="Currency 3 2 2 4 6 2" xfId="7223"/>
    <cellStyle name="Currency 3 2 2 4 6 2 2" xfId="7224"/>
    <cellStyle name="Currency 3 2 2 4 6 3" xfId="7225"/>
    <cellStyle name="Currency 3 2 2 4 6 3 2" xfId="7226"/>
    <cellStyle name="Currency 3 2 2 4 6 4" xfId="7227"/>
    <cellStyle name="Currency 3 2 2 4 6 4 2" xfId="7228"/>
    <cellStyle name="Currency 3 2 2 4 6 5" xfId="7229"/>
    <cellStyle name="Currency 3 2 2 4 6 6" xfId="7230"/>
    <cellStyle name="Currency 3 2 2 4 7" xfId="7231"/>
    <cellStyle name="Currency 3 2 2 4 7 2" xfId="7232"/>
    <cellStyle name="Currency 3 2 2 4 7 2 2" xfId="7233"/>
    <cellStyle name="Currency 3 2 2 4 7 3" xfId="7234"/>
    <cellStyle name="Currency 3 2 2 4 7 3 2" xfId="7235"/>
    <cellStyle name="Currency 3 2 2 4 7 4" xfId="7236"/>
    <cellStyle name="Currency 3 2 2 4 7 4 2" xfId="7237"/>
    <cellStyle name="Currency 3 2 2 4 7 5" xfId="7238"/>
    <cellStyle name="Currency 3 2 2 4 7 6" xfId="7239"/>
    <cellStyle name="Currency 3 2 2 4 8" xfId="7240"/>
    <cellStyle name="Currency 3 2 2 4 8 2" xfId="7241"/>
    <cellStyle name="Currency 3 2 2 4 8 2 2" xfId="7242"/>
    <cellStyle name="Currency 3 2 2 4 8 3" xfId="7243"/>
    <cellStyle name="Currency 3 2 2 4 8 3 2" xfId="7244"/>
    <cellStyle name="Currency 3 2 2 4 8 4" xfId="7245"/>
    <cellStyle name="Currency 3 2 2 4 8 5" xfId="7246"/>
    <cellStyle name="Currency 3 2 2 4 9" xfId="7247"/>
    <cellStyle name="Currency 3 2 2 4 9 2" xfId="7248"/>
    <cellStyle name="Currency 3 2 2 5" xfId="7249"/>
    <cellStyle name="Currency 3 2 2 5 10" xfId="7250"/>
    <cellStyle name="Currency 3 2 2 5 10 2" xfId="7251"/>
    <cellStyle name="Currency 3 2 2 5 11" xfId="7252"/>
    <cellStyle name="Currency 3 2 2 5 12" xfId="7253"/>
    <cellStyle name="Currency 3 2 2 5 2" xfId="7254"/>
    <cellStyle name="Currency 3 2 2 5 2 10" xfId="7255"/>
    <cellStyle name="Currency 3 2 2 5 2 2" xfId="7256"/>
    <cellStyle name="Currency 3 2 2 5 2 2 2" xfId="7257"/>
    <cellStyle name="Currency 3 2 2 5 2 2 2 2" xfId="7258"/>
    <cellStyle name="Currency 3 2 2 5 2 2 3" xfId="7259"/>
    <cellStyle name="Currency 3 2 2 5 2 2 3 2" xfId="7260"/>
    <cellStyle name="Currency 3 2 2 5 2 2 4" xfId="7261"/>
    <cellStyle name="Currency 3 2 2 5 2 2 4 2" xfId="7262"/>
    <cellStyle name="Currency 3 2 2 5 2 2 5" xfId="7263"/>
    <cellStyle name="Currency 3 2 2 5 2 2 6" xfId="7264"/>
    <cellStyle name="Currency 3 2 2 5 2 3" xfId="7265"/>
    <cellStyle name="Currency 3 2 2 5 2 3 2" xfId="7266"/>
    <cellStyle name="Currency 3 2 2 5 2 3 2 2" xfId="7267"/>
    <cellStyle name="Currency 3 2 2 5 2 3 3" xfId="7268"/>
    <cellStyle name="Currency 3 2 2 5 2 3 3 2" xfId="7269"/>
    <cellStyle name="Currency 3 2 2 5 2 3 4" xfId="7270"/>
    <cellStyle name="Currency 3 2 2 5 2 3 4 2" xfId="7271"/>
    <cellStyle name="Currency 3 2 2 5 2 3 5" xfId="7272"/>
    <cellStyle name="Currency 3 2 2 5 2 3 6" xfId="7273"/>
    <cellStyle name="Currency 3 2 2 5 2 4" xfId="7274"/>
    <cellStyle name="Currency 3 2 2 5 2 4 2" xfId="7275"/>
    <cellStyle name="Currency 3 2 2 5 2 4 2 2" xfId="7276"/>
    <cellStyle name="Currency 3 2 2 5 2 4 3" xfId="7277"/>
    <cellStyle name="Currency 3 2 2 5 2 4 3 2" xfId="7278"/>
    <cellStyle name="Currency 3 2 2 5 2 4 4" xfId="7279"/>
    <cellStyle name="Currency 3 2 2 5 2 4 4 2" xfId="7280"/>
    <cellStyle name="Currency 3 2 2 5 2 4 5" xfId="7281"/>
    <cellStyle name="Currency 3 2 2 5 2 4 6" xfId="7282"/>
    <cellStyle name="Currency 3 2 2 5 2 5" xfId="7283"/>
    <cellStyle name="Currency 3 2 2 5 2 5 2" xfId="7284"/>
    <cellStyle name="Currency 3 2 2 5 2 5 2 2" xfId="7285"/>
    <cellStyle name="Currency 3 2 2 5 2 5 3" xfId="7286"/>
    <cellStyle name="Currency 3 2 2 5 2 5 3 2" xfId="7287"/>
    <cellStyle name="Currency 3 2 2 5 2 5 4" xfId="7288"/>
    <cellStyle name="Currency 3 2 2 5 2 5 5" xfId="7289"/>
    <cellStyle name="Currency 3 2 2 5 2 6" xfId="7290"/>
    <cellStyle name="Currency 3 2 2 5 2 6 2" xfId="7291"/>
    <cellStyle name="Currency 3 2 2 5 2 7" xfId="7292"/>
    <cellStyle name="Currency 3 2 2 5 2 7 2" xfId="7293"/>
    <cellStyle name="Currency 3 2 2 5 2 8" xfId="7294"/>
    <cellStyle name="Currency 3 2 2 5 2 8 2" xfId="7295"/>
    <cellStyle name="Currency 3 2 2 5 2 9" xfId="7296"/>
    <cellStyle name="Currency 3 2 2 5 3" xfId="7297"/>
    <cellStyle name="Currency 3 2 2 5 3 10" xfId="7298"/>
    <cellStyle name="Currency 3 2 2 5 3 2" xfId="7299"/>
    <cellStyle name="Currency 3 2 2 5 3 2 2" xfId="7300"/>
    <cellStyle name="Currency 3 2 2 5 3 2 2 2" xfId="7301"/>
    <cellStyle name="Currency 3 2 2 5 3 2 3" xfId="7302"/>
    <cellStyle name="Currency 3 2 2 5 3 2 3 2" xfId="7303"/>
    <cellStyle name="Currency 3 2 2 5 3 2 4" xfId="7304"/>
    <cellStyle name="Currency 3 2 2 5 3 2 4 2" xfId="7305"/>
    <cellStyle name="Currency 3 2 2 5 3 2 5" xfId="7306"/>
    <cellStyle name="Currency 3 2 2 5 3 2 6" xfId="7307"/>
    <cellStyle name="Currency 3 2 2 5 3 3" xfId="7308"/>
    <cellStyle name="Currency 3 2 2 5 3 3 2" xfId="7309"/>
    <cellStyle name="Currency 3 2 2 5 3 3 2 2" xfId="7310"/>
    <cellStyle name="Currency 3 2 2 5 3 3 3" xfId="7311"/>
    <cellStyle name="Currency 3 2 2 5 3 3 3 2" xfId="7312"/>
    <cellStyle name="Currency 3 2 2 5 3 3 4" xfId="7313"/>
    <cellStyle name="Currency 3 2 2 5 3 3 4 2" xfId="7314"/>
    <cellStyle name="Currency 3 2 2 5 3 3 5" xfId="7315"/>
    <cellStyle name="Currency 3 2 2 5 3 3 6" xfId="7316"/>
    <cellStyle name="Currency 3 2 2 5 3 4" xfId="7317"/>
    <cellStyle name="Currency 3 2 2 5 3 4 2" xfId="7318"/>
    <cellStyle name="Currency 3 2 2 5 3 4 2 2" xfId="7319"/>
    <cellStyle name="Currency 3 2 2 5 3 4 3" xfId="7320"/>
    <cellStyle name="Currency 3 2 2 5 3 4 3 2" xfId="7321"/>
    <cellStyle name="Currency 3 2 2 5 3 4 4" xfId="7322"/>
    <cellStyle name="Currency 3 2 2 5 3 4 4 2" xfId="7323"/>
    <cellStyle name="Currency 3 2 2 5 3 4 5" xfId="7324"/>
    <cellStyle name="Currency 3 2 2 5 3 4 6" xfId="7325"/>
    <cellStyle name="Currency 3 2 2 5 3 5" xfId="7326"/>
    <cellStyle name="Currency 3 2 2 5 3 5 2" xfId="7327"/>
    <cellStyle name="Currency 3 2 2 5 3 5 2 2" xfId="7328"/>
    <cellStyle name="Currency 3 2 2 5 3 5 3" xfId="7329"/>
    <cellStyle name="Currency 3 2 2 5 3 5 3 2" xfId="7330"/>
    <cellStyle name="Currency 3 2 2 5 3 5 4" xfId="7331"/>
    <cellStyle name="Currency 3 2 2 5 3 5 5" xfId="7332"/>
    <cellStyle name="Currency 3 2 2 5 3 6" xfId="7333"/>
    <cellStyle name="Currency 3 2 2 5 3 6 2" xfId="7334"/>
    <cellStyle name="Currency 3 2 2 5 3 7" xfId="7335"/>
    <cellStyle name="Currency 3 2 2 5 3 7 2" xfId="7336"/>
    <cellStyle name="Currency 3 2 2 5 3 8" xfId="7337"/>
    <cellStyle name="Currency 3 2 2 5 3 8 2" xfId="7338"/>
    <cellStyle name="Currency 3 2 2 5 3 9" xfId="7339"/>
    <cellStyle name="Currency 3 2 2 5 4" xfId="7340"/>
    <cellStyle name="Currency 3 2 2 5 4 2" xfId="7341"/>
    <cellStyle name="Currency 3 2 2 5 4 2 2" xfId="7342"/>
    <cellStyle name="Currency 3 2 2 5 4 3" xfId="7343"/>
    <cellStyle name="Currency 3 2 2 5 4 3 2" xfId="7344"/>
    <cellStyle name="Currency 3 2 2 5 4 4" xfId="7345"/>
    <cellStyle name="Currency 3 2 2 5 4 4 2" xfId="7346"/>
    <cellStyle name="Currency 3 2 2 5 4 5" xfId="7347"/>
    <cellStyle name="Currency 3 2 2 5 4 6" xfId="7348"/>
    <cellStyle name="Currency 3 2 2 5 5" xfId="7349"/>
    <cellStyle name="Currency 3 2 2 5 5 2" xfId="7350"/>
    <cellStyle name="Currency 3 2 2 5 5 2 2" xfId="7351"/>
    <cellStyle name="Currency 3 2 2 5 5 3" xfId="7352"/>
    <cellStyle name="Currency 3 2 2 5 5 3 2" xfId="7353"/>
    <cellStyle name="Currency 3 2 2 5 5 4" xfId="7354"/>
    <cellStyle name="Currency 3 2 2 5 5 4 2" xfId="7355"/>
    <cellStyle name="Currency 3 2 2 5 5 5" xfId="7356"/>
    <cellStyle name="Currency 3 2 2 5 5 6" xfId="7357"/>
    <cellStyle name="Currency 3 2 2 5 6" xfId="7358"/>
    <cellStyle name="Currency 3 2 2 5 6 2" xfId="7359"/>
    <cellStyle name="Currency 3 2 2 5 6 2 2" xfId="7360"/>
    <cellStyle name="Currency 3 2 2 5 6 3" xfId="7361"/>
    <cellStyle name="Currency 3 2 2 5 6 3 2" xfId="7362"/>
    <cellStyle name="Currency 3 2 2 5 6 4" xfId="7363"/>
    <cellStyle name="Currency 3 2 2 5 6 4 2" xfId="7364"/>
    <cellStyle name="Currency 3 2 2 5 6 5" xfId="7365"/>
    <cellStyle name="Currency 3 2 2 5 6 6" xfId="7366"/>
    <cellStyle name="Currency 3 2 2 5 7" xfId="7367"/>
    <cellStyle name="Currency 3 2 2 5 7 2" xfId="7368"/>
    <cellStyle name="Currency 3 2 2 5 7 2 2" xfId="7369"/>
    <cellStyle name="Currency 3 2 2 5 7 3" xfId="7370"/>
    <cellStyle name="Currency 3 2 2 5 7 3 2" xfId="7371"/>
    <cellStyle name="Currency 3 2 2 5 7 4" xfId="7372"/>
    <cellStyle name="Currency 3 2 2 5 7 5" xfId="7373"/>
    <cellStyle name="Currency 3 2 2 5 8" xfId="7374"/>
    <cellStyle name="Currency 3 2 2 5 8 2" xfId="7375"/>
    <cellStyle name="Currency 3 2 2 5 9" xfId="7376"/>
    <cellStyle name="Currency 3 2 2 5 9 2" xfId="7377"/>
    <cellStyle name="Currency 3 2 2 6" xfId="7378"/>
    <cellStyle name="Currency 3 2 2 6 10" xfId="7379"/>
    <cellStyle name="Currency 3 2 2 6 11" xfId="7380"/>
    <cellStyle name="Currency 3 2 2 6 2" xfId="7381"/>
    <cellStyle name="Currency 3 2 2 6 2 2" xfId="7382"/>
    <cellStyle name="Currency 3 2 2 6 2 2 2" xfId="7383"/>
    <cellStyle name="Currency 3 2 2 6 2 3" xfId="7384"/>
    <cellStyle name="Currency 3 2 2 6 2 3 2" xfId="7385"/>
    <cellStyle name="Currency 3 2 2 6 2 4" xfId="7386"/>
    <cellStyle name="Currency 3 2 2 6 2 4 2" xfId="7387"/>
    <cellStyle name="Currency 3 2 2 6 2 5" xfId="7388"/>
    <cellStyle name="Currency 3 2 2 6 2 6" xfId="7389"/>
    <cellStyle name="Currency 3 2 2 6 3" xfId="7390"/>
    <cellStyle name="Currency 3 2 2 6 3 2" xfId="7391"/>
    <cellStyle name="Currency 3 2 2 6 3 2 2" xfId="7392"/>
    <cellStyle name="Currency 3 2 2 6 3 3" xfId="7393"/>
    <cellStyle name="Currency 3 2 2 6 3 3 2" xfId="7394"/>
    <cellStyle name="Currency 3 2 2 6 3 4" xfId="7395"/>
    <cellStyle name="Currency 3 2 2 6 3 4 2" xfId="7396"/>
    <cellStyle name="Currency 3 2 2 6 3 5" xfId="7397"/>
    <cellStyle name="Currency 3 2 2 6 3 6" xfId="7398"/>
    <cellStyle name="Currency 3 2 2 6 4" xfId="7399"/>
    <cellStyle name="Currency 3 2 2 6 4 2" xfId="7400"/>
    <cellStyle name="Currency 3 2 2 6 4 2 2" xfId="7401"/>
    <cellStyle name="Currency 3 2 2 6 4 3" xfId="7402"/>
    <cellStyle name="Currency 3 2 2 6 4 3 2" xfId="7403"/>
    <cellStyle name="Currency 3 2 2 6 4 4" xfId="7404"/>
    <cellStyle name="Currency 3 2 2 6 4 4 2" xfId="7405"/>
    <cellStyle name="Currency 3 2 2 6 4 5" xfId="7406"/>
    <cellStyle name="Currency 3 2 2 6 4 6" xfId="7407"/>
    <cellStyle name="Currency 3 2 2 6 5" xfId="7408"/>
    <cellStyle name="Currency 3 2 2 6 5 2" xfId="7409"/>
    <cellStyle name="Currency 3 2 2 6 5 2 2" xfId="7410"/>
    <cellStyle name="Currency 3 2 2 6 5 3" xfId="7411"/>
    <cellStyle name="Currency 3 2 2 6 5 3 2" xfId="7412"/>
    <cellStyle name="Currency 3 2 2 6 5 4" xfId="7413"/>
    <cellStyle name="Currency 3 2 2 6 5 4 2" xfId="7414"/>
    <cellStyle name="Currency 3 2 2 6 5 5" xfId="7415"/>
    <cellStyle name="Currency 3 2 2 6 5 6" xfId="7416"/>
    <cellStyle name="Currency 3 2 2 6 6" xfId="7417"/>
    <cellStyle name="Currency 3 2 2 6 6 2" xfId="7418"/>
    <cellStyle name="Currency 3 2 2 6 6 2 2" xfId="7419"/>
    <cellStyle name="Currency 3 2 2 6 6 3" xfId="7420"/>
    <cellStyle name="Currency 3 2 2 6 6 3 2" xfId="7421"/>
    <cellStyle name="Currency 3 2 2 6 6 4" xfId="7422"/>
    <cellStyle name="Currency 3 2 2 6 6 5" xfId="7423"/>
    <cellStyle name="Currency 3 2 2 6 7" xfId="7424"/>
    <cellStyle name="Currency 3 2 2 6 7 2" xfId="7425"/>
    <cellStyle name="Currency 3 2 2 6 8" xfId="7426"/>
    <cellStyle name="Currency 3 2 2 6 8 2" xfId="7427"/>
    <cellStyle name="Currency 3 2 2 6 9" xfId="7428"/>
    <cellStyle name="Currency 3 2 2 6 9 2" xfId="7429"/>
    <cellStyle name="Currency 3 2 2 7" xfId="7430"/>
    <cellStyle name="Currency 3 2 2 7 10" xfId="7431"/>
    <cellStyle name="Currency 3 2 2 7 2" xfId="7432"/>
    <cellStyle name="Currency 3 2 2 7 2 2" xfId="7433"/>
    <cellStyle name="Currency 3 2 2 7 2 2 2" xfId="7434"/>
    <cellStyle name="Currency 3 2 2 7 2 3" xfId="7435"/>
    <cellStyle name="Currency 3 2 2 7 2 3 2" xfId="7436"/>
    <cellStyle name="Currency 3 2 2 7 2 4" xfId="7437"/>
    <cellStyle name="Currency 3 2 2 7 2 4 2" xfId="7438"/>
    <cellStyle name="Currency 3 2 2 7 2 5" xfId="7439"/>
    <cellStyle name="Currency 3 2 2 7 2 6" xfId="7440"/>
    <cellStyle name="Currency 3 2 2 7 3" xfId="7441"/>
    <cellStyle name="Currency 3 2 2 7 3 2" xfId="7442"/>
    <cellStyle name="Currency 3 2 2 7 3 2 2" xfId="7443"/>
    <cellStyle name="Currency 3 2 2 7 3 3" xfId="7444"/>
    <cellStyle name="Currency 3 2 2 7 3 3 2" xfId="7445"/>
    <cellStyle name="Currency 3 2 2 7 3 4" xfId="7446"/>
    <cellStyle name="Currency 3 2 2 7 3 4 2" xfId="7447"/>
    <cellStyle name="Currency 3 2 2 7 3 5" xfId="7448"/>
    <cellStyle name="Currency 3 2 2 7 3 6" xfId="7449"/>
    <cellStyle name="Currency 3 2 2 7 4" xfId="7450"/>
    <cellStyle name="Currency 3 2 2 7 4 2" xfId="7451"/>
    <cellStyle name="Currency 3 2 2 7 4 2 2" xfId="7452"/>
    <cellStyle name="Currency 3 2 2 7 4 3" xfId="7453"/>
    <cellStyle name="Currency 3 2 2 7 4 3 2" xfId="7454"/>
    <cellStyle name="Currency 3 2 2 7 4 4" xfId="7455"/>
    <cellStyle name="Currency 3 2 2 7 4 4 2" xfId="7456"/>
    <cellStyle name="Currency 3 2 2 7 4 5" xfId="7457"/>
    <cellStyle name="Currency 3 2 2 7 4 6" xfId="7458"/>
    <cellStyle name="Currency 3 2 2 7 5" xfId="7459"/>
    <cellStyle name="Currency 3 2 2 7 5 2" xfId="7460"/>
    <cellStyle name="Currency 3 2 2 7 5 2 2" xfId="7461"/>
    <cellStyle name="Currency 3 2 2 7 5 3" xfId="7462"/>
    <cellStyle name="Currency 3 2 2 7 5 3 2" xfId="7463"/>
    <cellStyle name="Currency 3 2 2 7 5 4" xfId="7464"/>
    <cellStyle name="Currency 3 2 2 7 5 5" xfId="7465"/>
    <cellStyle name="Currency 3 2 2 7 6" xfId="7466"/>
    <cellStyle name="Currency 3 2 2 7 6 2" xfId="7467"/>
    <cellStyle name="Currency 3 2 2 7 7" xfId="7468"/>
    <cellStyle name="Currency 3 2 2 7 7 2" xfId="7469"/>
    <cellStyle name="Currency 3 2 2 7 8" xfId="7470"/>
    <cellStyle name="Currency 3 2 2 7 8 2" xfId="7471"/>
    <cellStyle name="Currency 3 2 2 7 9" xfId="7472"/>
    <cellStyle name="Currency 3 2 2 8" xfId="7473"/>
    <cellStyle name="Currency 3 2 2 8 10" xfId="7474"/>
    <cellStyle name="Currency 3 2 2 8 2" xfId="7475"/>
    <cellStyle name="Currency 3 2 2 8 2 2" xfId="7476"/>
    <cellStyle name="Currency 3 2 2 8 2 2 2" xfId="7477"/>
    <cellStyle name="Currency 3 2 2 8 2 3" xfId="7478"/>
    <cellStyle name="Currency 3 2 2 8 2 3 2" xfId="7479"/>
    <cellStyle name="Currency 3 2 2 8 2 4" xfId="7480"/>
    <cellStyle name="Currency 3 2 2 8 2 4 2" xfId="7481"/>
    <cellStyle name="Currency 3 2 2 8 2 5" xfId="7482"/>
    <cellStyle name="Currency 3 2 2 8 2 6" xfId="7483"/>
    <cellStyle name="Currency 3 2 2 8 3" xfId="7484"/>
    <cellStyle name="Currency 3 2 2 8 3 2" xfId="7485"/>
    <cellStyle name="Currency 3 2 2 8 3 2 2" xfId="7486"/>
    <cellStyle name="Currency 3 2 2 8 3 3" xfId="7487"/>
    <cellStyle name="Currency 3 2 2 8 3 3 2" xfId="7488"/>
    <cellStyle name="Currency 3 2 2 8 3 4" xfId="7489"/>
    <cellStyle name="Currency 3 2 2 8 3 4 2" xfId="7490"/>
    <cellStyle name="Currency 3 2 2 8 3 5" xfId="7491"/>
    <cellStyle name="Currency 3 2 2 8 3 6" xfId="7492"/>
    <cellStyle name="Currency 3 2 2 8 4" xfId="7493"/>
    <cellStyle name="Currency 3 2 2 8 4 2" xfId="7494"/>
    <cellStyle name="Currency 3 2 2 8 4 2 2" xfId="7495"/>
    <cellStyle name="Currency 3 2 2 8 4 3" xfId="7496"/>
    <cellStyle name="Currency 3 2 2 8 4 3 2" xfId="7497"/>
    <cellStyle name="Currency 3 2 2 8 4 4" xfId="7498"/>
    <cellStyle name="Currency 3 2 2 8 4 4 2" xfId="7499"/>
    <cellStyle name="Currency 3 2 2 8 4 5" xfId="7500"/>
    <cellStyle name="Currency 3 2 2 8 4 6" xfId="7501"/>
    <cellStyle name="Currency 3 2 2 8 5" xfId="7502"/>
    <cellStyle name="Currency 3 2 2 8 5 2" xfId="7503"/>
    <cellStyle name="Currency 3 2 2 8 5 2 2" xfId="7504"/>
    <cellStyle name="Currency 3 2 2 8 5 3" xfId="7505"/>
    <cellStyle name="Currency 3 2 2 8 5 3 2" xfId="7506"/>
    <cellStyle name="Currency 3 2 2 8 5 4" xfId="7507"/>
    <cellStyle name="Currency 3 2 2 8 5 5" xfId="7508"/>
    <cellStyle name="Currency 3 2 2 8 6" xfId="7509"/>
    <cellStyle name="Currency 3 2 2 8 6 2" xfId="7510"/>
    <cellStyle name="Currency 3 2 2 8 7" xfId="7511"/>
    <cellStyle name="Currency 3 2 2 8 7 2" xfId="7512"/>
    <cellStyle name="Currency 3 2 2 8 8" xfId="7513"/>
    <cellStyle name="Currency 3 2 2 8 8 2" xfId="7514"/>
    <cellStyle name="Currency 3 2 2 8 9" xfId="7515"/>
    <cellStyle name="Currency 3 2 2 9" xfId="7516"/>
    <cellStyle name="Currency 3 2 2 9 2" xfId="7517"/>
    <cellStyle name="Currency 3 2 2 9 2 2" xfId="7518"/>
    <cellStyle name="Currency 3 2 2 9 3" xfId="7519"/>
    <cellStyle name="Currency 3 2 2 9 3 2" xfId="7520"/>
    <cellStyle name="Currency 3 2 2 9 4" xfId="7521"/>
    <cellStyle name="Currency 3 2 2 9 4 2" xfId="7522"/>
    <cellStyle name="Currency 3 2 2 9 5" xfId="7523"/>
    <cellStyle name="Currency 3 2 2 9 6" xfId="7524"/>
    <cellStyle name="Currency 3 2 3" xfId="7525"/>
    <cellStyle name="Currency 3 2 3 10" xfId="7526"/>
    <cellStyle name="Currency 3 2 3 10 2" xfId="7527"/>
    <cellStyle name="Currency 3 2 3 11" xfId="7528"/>
    <cellStyle name="Currency 3 2 3 11 2" xfId="7529"/>
    <cellStyle name="Currency 3 2 3 12" xfId="7530"/>
    <cellStyle name="Currency 3 2 3 13" xfId="7531"/>
    <cellStyle name="Currency 3 2 3 2" xfId="7532"/>
    <cellStyle name="Currency 3 2 3 2 10" xfId="7533"/>
    <cellStyle name="Currency 3 2 3 2 11" xfId="7534"/>
    <cellStyle name="Currency 3 2 3 2 2" xfId="7535"/>
    <cellStyle name="Currency 3 2 3 2 2 2" xfId="7536"/>
    <cellStyle name="Currency 3 2 3 2 2 2 2" xfId="7537"/>
    <cellStyle name="Currency 3 2 3 2 2 3" xfId="7538"/>
    <cellStyle name="Currency 3 2 3 2 2 3 2" xfId="7539"/>
    <cellStyle name="Currency 3 2 3 2 2 4" xfId="7540"/>
    <cellStyle name="Currency 3 2 3 2 2 4 2" xfId="7541"/>
    <cellStyle name="Currency 3 2 3 2 2 5" xfId="7542"/>
    <cellStyle name="Currency 3 2 3 2 2 6" xfId="7543"/>
    <cellStyle name="Currency 3 2 3 2 3" xfId="7544"/>
    <cellStyle name="Currency 3 2 3 2 3 2" xfId="7545"/>
    <cellStyle name="Currency 3 2 3 2 3 2 2" xfId="7546"/>
    <cellStyle name="Currency 3 2 3 2 3 3" xfId="7547"/>
    <cellStyle name="Currency 3 2 3 2 3 3 2" xfId="7548"/>
    <cellStyle name="Currency 3 2 3 2 3 4" xfId="7549"/>
    <cellStyle name="Currency 3 2 3 2 3 4 2" xfId="7550"/>
    <cellStyle name="Currency 3 2 3 2 3 5" xfId="7551"/>
    <cellStyle name="Currency 3 2 3 2 3 6" xfId="7552"/>
    <cellStyle name="Currency 3 2 3 2 4" xfId="7553"/>
    <cellStyle name="Currency 3 2 3 2 4 2" xfId="7554"/>
    <cellStyle name="Currency 3 2 3 2 4 2 2" xfId="7555"/>
    <cellStyle name="Currency 3 2 3 2 4 3" xfId="7556"/>
    <cellStyle name="Currency 3 2 3 2 4 3 2" xfId="7557"/>
    <cellStyle name="Currency 3 2 3 2 4 4" xfId="7558"/>
    <cellStyle name="Currency 3 2 3 2 4 4 2" xfId="7559"/>
    <cellStyle name="Currency 3 2 3 2 4 5" xfId="7560"/>
    <cellStyle name="Currency 3 2 3 2 4 6" xfId="7561"/>
    <cellStyle name="Currency 3 2 3 2 5" xfId="7562"/>
    <cellStyle name="Currency 3 2 3 2 5 2" xfId="7563"/>
    <cellStyle name="Currency 3 2 3 2 5 2 2" xfId="7564"/>
    <cellStyle name="Currency 3 2 3 2 5 3" xfId="7565"/>
    <cellStyle name="Currency 3 2 3 2 5 3 2" xfId="7566"/>
    <cellStyle name="Currency 3 2 3 2 5 4" xfId="7567"/>
    <cellStyle name="Currency 3 2 3 2 5 4 2" xfId="7568"/>
    <cellStyle name="Currency 3 2 3 2 5 5" xfId="7569"/>
    <cellStyle name="Currency 3 2 3 2 5 6" xfId="7570"/>
    <cellStyle name="Currency 3 2 3 2 6" xfId="7571"/>
    <cellStyle name="Currency 3 2 3 2 6 2" xfId="7572"/>
    <cellStyle name="Currency 3 2 3 2 6 2 2" xfId="7573"/>
    <cellStyle name="Currency 3 2 3 2 6 3" xfId="7574"/>
    <cellStyle name="Currency 3 2 3 2 6 3 2" xfId="7575"/>
    <cellStyle name="Currency 3 2 3 2 6 4" xfId="7576"/>
    <cellStyle name="Currency 3 2 3 2 6 5" xfId="7577"/>
    <cellStyle name="Currency 3 2 3 2 7" xfId="7578"/>
    <cellStyle name="Currency 3 2 3 2 7 2" xfId="7579"/>
    <cellStyle name="Currency 3 2 3 2 8" xfId="7580"/>
    <cellStyle name="Currency 3 2 3 2 8 2" xfId="7581"/>
    <cellStyle name="Currency 3 2 3 2 9" xfId="7582"/>
    <cellStyle name="Currency 3 2 3 2 9 2" xfId="7583"/>
    <cellStyle name="Currency 3 2 3 3" xfId="7584"/>
    <cellStyle name="Currency 3 2 3 3 10" xfId="7585"/>
    <cellStyle name="Currency 3 2 3 3 2" xfId="7586"/>
    <cellStyle name="Currency 3 2 3 3 2 2" xfId="7587"/>
    <cellStyle name="Currency 3 2 3 3 2 2 2" xfId="7588"/>
    <cellStyle name="Currency 3 2 3 3 2 3" xfId="7589"/>
    <cellStyle name="Currency 3 2 3 3 2 3 2" xfId="7590"/>
    <cellStyle name="Currency 3 2 3 3 2 4" xfId="7591"/>
    <cellStyle name="Currency 3 2 3 3 2 4 2" xfId="7592"/>
    <cellStyle name="Currency 3 2 3 3 2 5" xfId="7593"/>
    <cellStyle name="Currency 3 2 3 3 2 6" xfId="7594"/>
    <cellStyle name="Currency 3 2 3 3 3" xfId="7595"/>
    <cellStyle name="Currency 3 2 3 3 3 2" xfId="7596"/>
    <cellStyle name="Currency 3 2 3 3 3 2 2" xfId="7597"/>
    <cellStyle name="Currency 3 2 3 3 3 3" xfId="7598"/>
    <cellStyle name="Currency 3 2 3 3 3 3 2" xfId="7599"/>
    <cellStyle name="Currency 3 2 3 3 3 4" xfId="7600"/>
    <cellStyle name="Currency 3 2 3 3 3 4 2" xfId="7601"/>
    <cellStyle name="Currency 3 2 3 3 3 5" xfId="7602"/>
    <cellStyle name="Currency 3 2 3 3 3 6" xfId="7603"/>
    <cellStyle name="Currency 3 2 3 3 4" xfId="7604"/>
    <cellStyle name="Currency 3 2 3 3 4 2" xfId="7605"/>
    <cellStyle name="Currency 3 2 3 3 4 2 2" xfId="7606"/>
    <cellStyle name="Currency 3 2 3 3 4 3" xfId="7607"/>
    <cellStyle name="Currency 3 2 3 3 4 3 2" xfId="7608"/>
    <cellStyle name="Currency 3 2 3 3 4 4" xfId="7609"/>
    <cellStyle name="Currency 3 2 3 3 4 4 2" xfId="7610"/>
    <cellStyle name="Currency 3 2 3 3 4 5" xfId="7611"/>
    <cellStyle name="Currency 3 2 3 3 4 6" xfId="7612"/>
    <cellStyle name="Currency 3 2 3 3 5" xfId="7613"/>
    <cellStyle name="Currency 3 2 3 3 5 2" xfId="7614"/>
    <cellStyle name="Currency 3 2 3 3 5 2 2" xfId="7615"/>
    <cellStyle name="Currency 3 2 3 3 5 3" xfId="7616"/>
    <cellStyle name="Currency 3 2 3 3 5 3 2" xfId="7617"/>
    <cellStyle name="Currency 3 2 3 3 5 4" xfId="7618"/>
    <cellStyle name="Currency 3 2 3 3 5 5" xfId="7619"/>
    <cellStyle name="Currency 3 2 3 3 6" xfId="7620"/>
    <cellStyle name="Currency 3 2 3 3 6 2" xfId="7621"/>
    <cellStyle name="Currency 3 2 3 3 7" xfId="7622"/>
    <cellStyle name="Currency 3 2 3 3 7 2" xfId="7623"/>
    <cellStyle name="Currency 3 2 3 3 8" xfId="7624"/>
    <cellStyle name="Currency 3 2 3 3 8 2" xfId="7625"/>
    <cellStyle name="Currency 3 2 3 3 9" xfId="7626"/>
    <cellStyle name="Currency 3 2 3 4" xfId="7627"/>
    <cellStyle name="Currency 3 2 3 4 10" xfId="7628"/>
    <cellStyle name="Currency 3 2 3 4 2" xfId="7629"/>
    <cellStyle name="Currency 3 2 3 4 2 2" xfId="7630"/>
    <cellStyle name="Currency 3 2 3 4 2 2 2" xfId="7631"/>
    <cellStyle name="Currency 3 2 3 4 2 3" xfId="7632"/>
    <cellStyle name="Currency 3 2 3 4 2 3 2" xfId="7633"/>
    <cellStyle name="Currency 3 2 3 4 2 4" xfId="7634"/>
    <cellStyle name="Currency 3 2 3 4 2 4 2" xfId="7635"/>
    <cellStyle name="Currency 3 2 3 4 2 5" xfId="7636"/>
    <cellStyle name="Currency 3 2 3 4 2 6" xfId="7637"/>
    <cellStyle name="Currency 3 2 3 4 3" xfId="7638"/>
    <cellStyle name="Currency 3 2 3 4 3 2" xfId="7639"/>
    <cellStyle name="Currency 3 2 3 4 3 2 2" xfId="7640"/>
    <cellStyle name="Currency 3 2 3 4 3 3" xfId="7641"/>
    <cellStyle name="Currency 3 2 3 4 3 3 2" xfId="7642"/>
    <cellStyle name="Currency 3 2 3 4 3 4" xfId="7643"/>
    <cellStyle name="Currency 3 2 3 4 3 4 2" xfId="7644"/>
    <cellStyle name="Currency 3 2 3 4 3 5" xfId="7645"/>
    <cellStyle name="Currency 3 2 3 4 3 6" xfId="7646"/>
    <cellStyle name="Currency 3 2 3 4 4" xfId="7647"/>
    <cellStyle name="Currency 3 2 3 4 4 2" xfId="7648"/>
    <cellStyle name="Currency 3 2 3 4 4 2 2" xfId="7649"/>
    <cellStyle name="Currency 3 2 3 4 4 3" xfId="7650"/>
    <cellStyle name="Currency 3 2 3 4 4 3 2" xfId="7651"/>
    <cellStyle name="Currency 3 2 3 4 4 4" xfId="7652"/>
    <cellStyle name="Currency 3 2 3 4 4 4 2" xfId="7653"/>
    <cellStyle name="Currency 3 2 3 4 4 5" xfId="7654"/>
    <cellStyle name="Currency 3 2 3 4 4 6" xfId="7655"/>
    <cellStyle name="Currency 3 2 3 4 5" xfId="7656"/>
    <cellStyle name="Currency 3 2 3 4 5 2" xfId="7657"/>
    <cellStyle name="Currency 3 2 3 4 5 2 2" xfId="7658"/>
    <cellStyle name="Currency 3 2 3 4 5 3" xfId="7659"/>
    <cellStyle name="Currency 3 2 3 4 5 3 2" xfId="7660"/>
    <cellStyle name="Currency 3 2 3 4 5 4" xfId="7661"/>
    <cellStyle name="Currency 3 2 3 4 5 5" xfId="7662"/>
    <cellStyle name="Currency 3 2 3 4 6" xfId="7663"/>
    <cellStyle name="Currency 3 2 3 4 6 2" xfId="7664"/>
    <cellStyle name="Currency 3 2 3 4 7" xfId="7665"/>
    <cellStyle name="Currency 3 2 3 4 7 2" xfId="7666"/>
    <cellStyle name="Currency 3 2 3 4 8" xfId="7667"/>
    <cellStyle name="Currency 3 2 3 4 8 2" xfId="7668"/>
    <cellStyle name="Currency 3 2 3 4 9" xfId="7669"/>
    <cellStyle name="Currency 3 2 3 5" xfId="7670"/>
    <cellStyle name="Currency 3 2 3 5 2" xfId="7671"/>
    <cellStyle name="Currency 3 2 3 5 2 2" xfId="7672"/>
    <cellStyle name="Currency 3 2 3 5 3" xfId="7673"/>
    <cellStyle name="Currency 3 2 3 5 3 2" xfId="7674"/>
    <cellStyle name="Currency 3 2 3 5 4" xfId="7675"/>
    <cellStyle name="Currency 3 2 3 5 4 2" xfId="7676"/>
    <cellStyle name="Currency 3 2 3 5 5" xfId="7677"/>
    <cellStyle name="Currency 3 2 3 5 6" xfId="7678"/>
    <cellStyle name="Currency 3 2 3 6" xfId="7679"/>
    <cellStyle name="Currency 3 2 3 6 2" xfId="7680"/>
    <cellStyle name="Currency 3 2 3 6 2 2" xfId="7681"/>
    <cellStyle name="Currency 3 2 3 6 3" xfId="7682"/>
    <cellStyle name="Currency 3 2 3 6 3 2" xfId="7683"/>
    <cellStyle name="Currency 3 2 3 6 4" xfId="7684"/>
    <cellStyle name="Currency 3 2 3 6 4 2" xfId="7685"/>
    <cellStyle name="Currency 3 2 3 6 5" xfId="7686"/>
    <cellStyle name="Currency 3 2 3 6 6" xfId="7687"/>
    <cellStyle name="Currency 3 2 3 7" xfId="7688"/>
    <cellStyle name="Currency 3 2 3 7 2" xfId="7689"/>
    <cellStyle name="Currency 3 2 3 7 2 2" xfId="7690"/>
    <cellStyle name="Currency 3 2 3 7 3" xfId="7691"/>
    <cellStyle name="Currency 3 2 3 7 3 2" xfId="7692"/>
    <cellStyle name="Currency 3 2 3 7 4" xfId="7693"/>
    <cellStyle name="Currency 3 2 3 7 4 2" xfId="7694"/>
    <cellStyle name="Currency 3 2 3 7 5" xfId="7695"/>
    <cellStyle name="Currency 3 2 3 7 6" xfId="7696"/>
    <cellStyle name="Currency 3 2 3 8" xfId="7697"/>
    <cellStyle name="Currency 3 2 3 8 2" xfId="7698"/>
    <cellStyle name="Currency 3 2 3 8 2 2" xfId="7699"/>
    <cellStyle name="Currency 3 2 3 8 3" xfId="7700"/>
    <cellStyle name="Currency 3 2 3 8 3 2" xfId="7701"/>
    <cellStyle name="Currency 3 2 3 8 4" xfId="7702"/>
    <cellStyle name="Currency 3 2 3 8 5" xfId="7703"/>
    <cellStyle name="Currency 3 2 3 9" xfId="7704"/>
    <cellStyle name="Currency 3 2 3 9 2" xfId="7705"/>
    <cellStyle name="Currency 3 2 4" xfId="7706"/>
    <cellStyle name="Currency 3 2 4 10" xfId="7707"/>
    <cellStyle name="Currency 3 2 4 10 2" xfId="7708"/>
    <cellStyle name="Currency 3 2 4 11" xfId="7709"/>
    <cellStyle name="Currency 3 2 4 11 2" xfId="7710"/>
    <cellStyle name="Currency 3 2 4 12" xfId="7711"/>
    <cellStyle name="Currency 3 2 4 13" xfId="7712"/>
    <cellStyle name="Currency 3 2 4 2" xfId="7713"/>
    <cellStyle name="Currency 3 2 4 2 10" xfId="7714"/>
    <cellStyle name="Currency 3 2 4 2 11" xfId="7715"/>
    <cellStyle name="Currency 3 2 4 2 2" xfId="7716"/>
    <cellStyle name="Currency 3 2 4 2 2 2" xfId="7717"/>
    <cellStyle name="Currency 3 2 4 2 2 2 2" xfId="7718"/>
    <cellStyle name="Currency 3 2 4 2 2 3" xfId="7719"/>
    <cellStyle name="Currency 3 2 4 2 2 3 2" xfId="7720"/>
    <cellStyle name="Currency 3 2 4 2 2 4" xfId="7721"/>
    <cellStyle name="Currency 3 2 4 2 2 4 2" xfId="7722"/>
    <cellStyle name="Currency 3 2 4 2 2 5" xfId="7723"/>
    <cellStyle name="Currency 3 2 4 2 2 6" xfId="7724"/>
    <cellStyle name="Currency 3 2 4 2 3" xfId="7725"/>
    <cellStyle name="Currency 3 2 4 2 3 2" xfId="7726"/>
    <cellStyle name="Currency 3 2 4 2 3 2 2" xfId="7727"/>
    <cellStyle name="Currency 3 2 4 2 3 3" xfId="7728"/>
    <cellStyle name="Currency 3 2 4 2 3 3 2" xfId="7729"/>
    <cellStyle name="Currency 3 2 4 2 3 4" xfId="7730"/>
    <cellStyle name="Currency 3 2 4 2 3 4 2" xfId="7731"/>
    <cellStyle name="Currency 3 2 4 2 3 5" xfId="7732"/>
    <cellStyle name="Currency 3 2 4 2 3 6" xfId="7733"/>
    <cellStyle name="Currency 3 2 4 2 4" xfId="7734"/>
    <cellStyle name="Currency 3 2 4 2 4 2" xfId="7735"/>
    <cellStyle name="Currency 3 2 4 2 4 2 2" xfId="7736"/>
    <cellStyle name="Currency 3 2 4 2 4 3" xfId="7737"/>
    <cellStyle name="Currency 3 2 4 2 4 3 2" xfId="7738"/>
    <cellStyle name="Currency 3 2 4 2 4 4" xfId="7739"/>
    <cellStyle name="Currency 3 2 4 2 4 4 2" xfId="7740"/>
    <cellStyle name="Currency 3 2 4 2 4 5" xfId="7741"/>
    <cellStyle name="Currency 3 2 4 2 4 6" xfId="7742"/>
    <cellStyle name="Currency 3 2 4 2 5" xfId="7743"/>
    <cellStyle name="Currency 3 2 4 2 5 2" xfId="7744"/>
    <cellStyle name="Currency 3 2 4 2 5 2 2" xfId="7745"/>
    <cellStyle name="Currency 3 2 4 2 5 3" xfId="7746"/>
    <cellStyle name="Currency 3 2 4 2 5 3 2" xfId="7747"/>
    <cellStyle name="Currency 3 2 4 2 5 4" xfId="7748"/>
    <cellStyle name="Currency 3 2 4 2 5 4 2" xfId="7749"/>
    <cellStyle name="Currency 3 2 4 2 5 5" xfId="7750"/>
    <cellStyle name="Currency 3 2 4 2 5 6" xfId="7751"/>
    <cellStyle name="Currency 3 2 4 2 6" xfId="7752"/>
    <cellStyle name="Currency 3 2 4 2 6 2" xfId="7753"/>
    <cellStyle name="Currency 3 2 4 2 6 2 2" xfId="7754"/>
    <cellStyle name="Currency 3 2 4 2 6 3" xfId="7755"/>
    <cellStyle name="Currency 3 2 4 2 6 3 2" xfId="7756"/>
    <cellStyle name="Currency 3 2 4 2 6 4" xfId="7757"/>
    <cellStyle name="Currency 3 2 4 2 6 5" xfId="7758"/>
    <cellStyle name="Currency 3 2 4 2 7" xfId="7759"/>
    <cellStyle name="Currency 3 2 4 2 7 2" xfId="7760"/>
    <cellStyle name="Currency 3 2 4 2 8" xfId="7761"/>
    <cellStyle name="Currency 3 2 4 2 8 2" xfId="7762"/>
    <cellStyle name="Currency 3 2 4 2 9" xfId="7763"/>
    <cellStyle name="Currency 3 2 4 2 9 2" xfId="7764"/>
    <cellStyle name="Currency 3 2 4 3" xfId="7765"/>
    <cellStyle name="Currency 3 2 4 3 10" xfId="7766"/>
    <cellStyle name="Currency 3 2 4 3 2" xfId="7767"/>
    <cellStyle name="Currency 3 2 4 3 2 2" xfId="7768"/>
    <cellStyle name="Currency 3 2 4 3 2 2 2" xfId="7769"/>
    <cellStyle name="Currency 3 2 4 3 2 3" xfId="7770"/>
    <cellStyle name="Currency 3 2 4 3 2 3 2" xfId="7771"/>
    <cellStyle name="Currency 3 2 4 3 2 4" xfId="7772"/>
    <cellStyle name="Currency 3 2 4 3 2 4 2" xfId="7773"/>
    <cellStyle name="Currency 3 2 4 3 2 5" xfId="7774"/>
    <cellStyle name="Currency 3 2 4 3 2 6" xfId="7775"/>
    <cellStyle name="Currency 3 2 4 3 3" xfId="7776"/>
    <cellStyle name="Currency 3 2 4 3 3 2" xfId="7777"/>
    <cellStyle name="Currency 3 2 4 3 3 2 2" xfId="7778"/>
    <cellStyle name="Currency 3 2 4 3 3 3" xfId="7779"/>
    <cellStyle name="Currency 3 2 4 3 3 3 2" xfId="7780"/>
    <cellStyle name="Currency 3 2 4 3 3 4" xfId="7781"/>
    <cellStyle name="Currency 3 2 4 3 3 4 2" xfId="7782"/>
    <cellStyle name="Currency 3 2 4 3 3 5" xfId="7783"/>
    <cellStyle name="Currency 3 2 4 3 3 6" xfId="7784"/>
    <cellStyle name="Currency 3 2 4 3 4" xfId="7785"/>
    <cellStyle name="Currency 3 2 4 3 4 2" xfId="7786"/>
    <cellStyle name="Currency 3 2 4 3 4 2 2" xfId="7787"/>
    <cellStyle name="Currency 3 2 4 3 4 3" xfId="7788"/>
    <cellStyle name="Currency 3 2 4 3 4 3 2" xfId="7789"/>
    <cellStyle name="Currency 3 2 4 3 4 4" xfId="7790"/>
    <cellStyle name="Currency 3 2 4 3 4 4 2" xfId="7791"/>
    <cellStyle name="Currency 3 2 4 3 4 5" xfId="7792"/>
    <cellStyle name="Currency 3 2 4 3 4 6" xfId="7793"/>
    <cellStyle name="Currency 3 2 4 3 5" xfId="7794"/>
    <cellStyle name="Currency 3 2 4 3 5 2" xfId="7795"/>
    <cellStyle name="Currency 3 2 4 3 5 2 2" xfId="7796"/>
    <cellStyle name="Currency 3 2 4 3 5 3" xfId="7797"/>
    <cellStyle name="Currency 3 2 4 3 5 3 2" xfId="7798"/>
    <cellStyle name="Currency 3 2 4 3 5 4" xfId="7799"/>
    <cellStyle name="Currency 3 2 4 3 5 5" xfId="7800"/>
    <cellStyle name="Currency 3 2 4 3 6" xfId="7801"/>
    <cellStyle name="Currency 3 2 4 3 6 2" xfId="7802"/>
    <cellStyle name="Currency 3 2 4 3 7" xfId="7803"/>
    <cellStyle name="Currency 3 2 4 3 7 2" xfId="7804"/>
    <cellStyle name="Currency 3 2 4 3 8" xfId="7805"/>
    <cellStyle name="Currency 3 2 4 3 8 2" xfId="7806"/>
    <cellStyle name="Currency 3 2 4 3 9" xfId="7807"/>
    <cellStyle name="Currency 3 2 4 4" xfId="7808"/>
    <cellStyle name="Currency 3 2 4 4 10" xfId="7809"/>
    <cellStyle name="Currency 3 2 4 4 2" xfId="7810"/>
    <cellStyle name="Currency 3 2 4 4 2 2" xfId="7811"/>
    <cellStyle name="Currency 3 2 4 4 2 2 2" xfId="7812"/>
    <cellStyle name="Currency 3 2 4 4 2 3" xfId="7813"/>
    <cellStyle name="Currency 3 2 4 4 2 3 2" xfId="7814"/>
    <cellStyle name="Currency 3 2 4 4 2 4" xfId="7815"/>
    <cellStyle name="Currency 3 2 4 4 2 4 2" xfId="7816"/>
    <cellStyle name="Currency 3 2 4 4 2 5" xfId="7817"/>
    <cellStyle name="Currency 3 2 4 4 2 6" xfId="7818"/>
    <cellStyle name="Currency 3 2 4 4 3" xfId="7819"/>
    <cellStyle name="Currency 3 2 4 4 3 2" xfId="7820"/>
    <cellStyle name="Currency 3 2 4 4 3 2 2" xfId="7821"/>
    <cellStyle name="Currency 3 2 4 4 3 3" xfId="7822"/>
    <cellStyle name="Currency 3 2 4 4 3 3 2" xfId="7823"/>
    <cellStyle name="Currency 3 2 4 4 3 4" xfId="7824"/>
    <cellStyle name="Currency 3 2 4 4 3 4 2" xfId="7825"/>
    <cellStyle name="Currency 3 2 4 4 3 5" xfId="7826"/>
    <cellStyle name="Currency 3 2 4 4 3 6" xfId="7827"/>
    <cellStyle name="Currency 3 2 4 4 4" xfId="7828"/>
    <cellStyle name="Currency 3 2 4 4 4 2" xfId="7829"/>
    <cellStyle name="Currency 3 2 4 4 4 2 2" xfId="7830"/>
    <cellStyle name="Currency 3 2 4 4 4 3" xfId="7831"/>
    <cellStyle name="Currency 3 2 4 4 4 3 2" xfId="7832"/>
    <cellStyle name="Currency 3 2 4 4 4 4" xfId="7833"/>
    <cellStyle name="Currency 3 2 4 4 4 4 2" xfId="7834"/>
    <cellStyle name="Currency 3 2 4 4 4 5" xfId="7835"/>
    <cellStyle name="Currency 3 2 4 4 4 6" xfId="7836"/>
    <cellStyle name="Currency 3 2 4 4 5" xfId="7837"/>
    <cellStyle name="Currency 3 2 4 4 5 2" xfId="7838"/>
    <cellStyle name="Currency 3 2 4 4 5 2 2" xfId="7839"/>
    <cellStyle name="Currency 3 2 4 4 5 3" xfId="7840"/>
    <cellStyle name="Currency 3 2 4 4 5 3 2" xfId="7841"/>
    <cellStyle name="Currency 3 2 4 4 5 4" xfId="7842"/>
    <cellStyle name="Currency 3 2 4 4 5 5" xfId="7843"/>
    <cellStyle name="Currency 3 2 4 4 6" xfId="7844"/>
    <cellStyle name="Currency 3 2 4 4 6 2" xfId="7845"/>
    <cellStyle name="Currency 3 2 4 4 7" xfId="7846"/>
    <cellStyle name="Currency 3 2 4 4 7 2" xfId="7847"/>
    <cellStyle name="Currency 3 2 4 4 8" xfId="7848"/>
    <cellStyle name="Currency 3 2 4 4 8 2" xfId="7849"/>
    <cellStyle name="Currency 3 2 4 4 9" xfId="7850"/>
    <cellStyle name="Currency 3 2 4 5" xfId="7851"/>
    <cellStyle name="Currency 3 2 4 5 2" xfId="7852"/>
    <cellStyle name="Currency 3 2 4 5 2 2" xfId="7853"/>
    <cellStyle name="Currency 3 2 4 5 3" xfId="7854"/>
    <cellStyle name="Currency 3 2 4 5 3 2" xfId="7855"/>
    <cellStyle name="Currency 3 2 4 5 4" xfId="7856"/>
    <cellStyle name="Currency 3 2 4 5 4 2" xfId="7857"/>
    <cellStyle name="Currency 3 2 4 5 5" xfId="7858"/>
    <cellStyle name="Currency 3 2 4 5 6" xfId="7859"/>
    <cellStyle name="Currency 3 2 4 6" xfId="7860"/>
    <cellStyle name="Currency 3 2 4 6 2" xfId="7861"/>
    <cellStyle name="Currency 3 2 4 6 2 2" xfId="7862"/>
    <cellStyle name="Currency 3 2 4 6 3" xfId="7863"/>
    <cellStyle name="Currency 3 2 4 6 3 2" xfId="7864"/>
    <cellStyle name="Currency 3 2 4 6 4" xfId="7865"/>
    <cellStyle name="Currency 3 2 4 6 4 2" xfId="7866"/>
    <cellStyle name="Currency 3 2 4 6 5" xfId="7867"/>
    <cellStyle name="Currency 3 2 4 6 6" xfId="7868"/>
    <cellStyle name="Currency 3 2 4 7" xfId="7869"/>
    <cellStyle name="Currency 3 2 4 7 2" xfId="7870"/>
    <cellStyle name="Currency 3 2 4 7 2 2" xfId="7871"/>
    <cellStyle name="Currency 3 2 4 7 3" xfId="7872"/>
    <cellStyle name="Currency 3 2 4 7 3 2" xfId="7873"/>
    <cellStyle name="Currency 3 2 4 7 4" xfId="7874"/>
    <cellStyle name="Currency 3 2 4 7 4 2" xfId="7875"/>
    <cellStyle name="Currency 3 2 4 7 5" xfId="7876"/>
    <cellStyle name="Currency 3 2 4 7 6" xfId="7877"/>
    <cellStyle name="Currency 3 2 4 8" xfId="7878"/>
    <cellStyle name="Currency 3 2 4 8 2" xfId="7879"/>
    <cellStyle name="Currency 3 2 4 8 2 2" xfId="7880"/>
    <cellStyle name="Currency 3 2 4 8 3" xfId="7881"/>
    <cellStyle name="Currency 3 2 4 8 3 2" xfId="7882"/>
    <cellStyle name="Currency 3 2 4 8 4" xfId="7883"/>
    <cellStyle name="Currency 3 2 4 8 5" xfId="7884"/>
    <cellStyle name="Currency 3 2 4 9" xfId="7885"/>
    <cellStyle name="Currency 3 2 4 9 2" xfId="7886"/>
    <cellStyle name="Currency 3 2 5" xfId="7887"/>
    <cellStyle name="Currency 3 2 5 10" xfId="7888"/>
    <cellStyle name="Currency 3 2 5 10 2" xfId="7889"/>
    <cellStyle name="Currency 3 2 5 11" xfId="7890"/>
    <cellStyle name="Currency 3 2 5 12" xfId="7891"/>
    <cellStyle name="Currency 3 2 5 2" xfId="7892"/>
    <cellStyle name="Currency 3 2 5 2 10" xfId="7893"/>
    <cellStyle name="Currency 3 2 5 2 2" xfId="7894"/>
    <cellStyle name="Currency 3 2 5 2 2 2" xfId="7895"/>
    <cellStyle name="Currency 3 2 5 2 2 2 2" xfId="7896"/>
    <cellStyle name="Currency 3 2 5 2 2 3" xfId="7897"/>
    <cellStyle name="Currency 3 2 5 2 2 3 2" xfId="7898"/>
    <cellStyle name="Currency 3 2 5 2 2 4" xfId="7899"/>
    <cellStyle name="Currency 3 2 5 2 2 4 2" xfId="7900"/>
    <cellStyle name="Currency 3 2 5 2 2 5" xfId="7901"/>
    <cellStyle name="Currency 3 2 5 2 2 6" xfId="7902"/>
    <cellStyle name="Currency 3 2 5 2 3" xfId="7903"/>
    <cellStyle name="Currency 3 2 5 2 3 2" xfId="7904"/>
    <cellStyle name="Currency 3 2 5 2 3 2 2" xfId="7905"/>
    <cellStyle name="Currency 3 2 5 2 3 3" xfId="7906"/>
    <cellStyle name="Currency 3 2 5 2 3 3 2" xfId="7907"/>
    <cellStyle name="Currency 3 2 5 2 3 4" xfId="7908"/>
    <cellStyle name="Currency 3 2 5 2 3 4 2" xfId="7909"/>
    <cellStyle name="Currency 3 2 5 2 3 5" xfId="7910"/>
    <cellStyle name="Currency 3 2 5 2 3 6" xfId="7911"/>
    <cellStyle name="Currency 3 2 5 2 4" xfId="7912"/>
    <cellStyle name="Currency 3 2 5 2 4 2" xfId="7913"/>
    <cellStyle name="Currency 3 2 5 2 4 2 2" xfId="7914"/>
    <cellStyle name="Currency 3 2 5 2 4 3" xfId="7915"/>
    <cellStyle name="Currency 3 2 5 2 4 3 2" xfId="7916"/>
    <cellStyle name="Currency 3 2 5 2 4 4" xfId="7917"/>
    <cellStyle name="Currency 3 2 5 2 4 4 2" xfId="7918"/>
    <cellStyle name="Currency 3 2 5 2 4 5" xfId="7919"/>
    <cellStyle name="Currency 3 2 5 2 4 6" xfId="7920"/>
    <cellStyle name="Currency 3 2 5 2 5" xfId="7921"/>
    <cellStyle name="Currency 3 2 5 2 5 2" xfId="7922"/>
    <cellStyle name="Currency 3 2 5 2 5 2 2" xfId="7923"/>
    <cellStyle name="Currency 3 2 5 2 5 3" xfId="7924"/>
    <cellStyle name="Currency 3 2 5 2 5 3 2" xfId="7925"/>
    <cellStyle name="Currency 3 2 5 2 5 4" xfId="7926"/>
    <cellStyle name="Currency 3 2 5 2 5 5" xfId="7927"/>
    <cellStyle name="Currency 3 2 5 2 6" xfId="7928"/>
    <cellStyle name="Currency 3 2 5 2 6 2" xfId="7929"/>
    <cellStyle name="Currency 3 2 5 2 7" xfId="7930"/>
    <cellStyle name="Currency 3 2 5 2 7 2" xfId="7931"/>
    <cellStyle name="Currency 3 2 5 2 8" xfId="7932"/>
    <cellStyle name="Currency 3 2 5 2 8 2" xfId="7933"/>
    <cellStyle name="Currency 3 2 5 2 9" xfId="7934"/>
    <cellStyle name="Currency 3 2 5 3" xfId="7935"/>
    <cellStyle name="Currency 3 2 5 3 10" xfId="7936"/>
    <cellStyle name="Currency 3 2 5 3 2" xfId="7937"/>
    <cellStyle name="Currency 3 2 5 3 2 2" xfId="7938"/>
    <cellStyle name="Currency 3 2 5 3 2 2 2" xfId="7939"/>
    <cellStyle name="Currency 3 2 5 3 2 3" xfId="7940"/>
    <cellStyle name="Currency 3 2 5 3 2 3 2" xfId="7941"/>
    <cellStyle name="Currency 3 2 5 3 2 4" xfId="7942"/>
    <cellStyle name="Currency 3 2 5 3 2 4 2" xfId="7943"/>
    <cellStyle name="Currency 3 2 5 3 2 5" xfId="7944"/>
    <cellStyle name="Currency 3 2 5 3 2 6" xfId="7945"/>
    <cellStyle name="Currency 3 2 5 3 3" xfId="7946"/>
    <cellStyle name="Currency 3 2 5 3 3 2" xfId="7947"/>
    <cellStyle name="Currency 3 2 5 3 3 2 2" xfId="7948"/>
    <cellStyle name="Currency 3 2 5 3 3 3" xfId="7949"/>
    <cellStyle name="Currency 3 2 5 3 3 3 2" xfId="7950"/>
    <cellStyle name="Currency 3 2 5 3 3 4" xfId="7951"/>
    <cellStyle name="Currency 3 2 5 3 3 4 2" xfId="7952"/>
    <cellStyle name="Currency 3 2 5 3 3 5" xfId="7953"/>
    <cellStyle name="Currency 3 2 5 3 3 6" xfId="7954"/>
    <cellStyle name="Currency 3 2 5 3 4" xfId="7955"/>
    <cellStyle name="Currency 3 2 5 3 4 2" xfId="7956"/>
    <cellStyle name="Currency 3 2 5 3 4 2 2" xfId="7957"/>
    <cellStyle name="Currency 3 2 5 3 4 3" xfId="7958"/>
    <cellStyle name="Currency 3 2 5 3 4 3 2" xfId="7959"/>
    <cellStyle name="Currency 3 2 5 3 4 4" xfId="7960"/>
    <cellStyle name="Currency 3 2 5 3 4 4 2" xfId="7961"/>
    <cellStyle name="Currency 3 2 5 3 4 5" xfId="7962"/>
    <cellStyle name="Currency 3 2 5 3 4 6" xfId="7963"/>
    <cellStyle name="Currency 3 2 5 3 5" xfId="7964"/>
    <cellStyle name="Currency 3 2 5 3 5 2" xfId="7965"/>
    <cellStyle name="Currency 3 2 5 3 5 2 2" xfId="7966"/>
    <cellStyle name="Currency 3 2 5 3 5 3" xfId="7967"/>
    <cellStyle name="Currency 3 2 5 3 5 3 2" xfId="7968"/>
    <cellStyle name="Currency 3 2 5 3 5 4" xfId="7969"/>
    <cellStyle name="Currency 3 2 5 3 5 5" xfId="7970"/>
    <cellStyle name="Currency 3 2 5 3 6" xfId="7971"/>
    <cellStyle name="Currency 3 2 5 3 6 2" xfId="7972"/>
    <cellStyle name="Currency 3 2 5 3 7" xfId="7973"/>
    <cellStyle name="Currency 3 2 5 3 7 2" xfId="7974"/>
    <cellStyle name="Currency 3 2 5 3 8" xfId="7975"/>
    <cellStyle name="Currency 3 2 5 3 8 2" xfId="7976"/>
    <cellStyle name="Currency 3 2 5 3 9" xfId="7977"/>
    <cellStyle name="Currency 3 2 5 4" xfId="7978"/>
    <cellStyle name="Currency 3 2 5 4 2" xfId="7979"/>
    <cellStyle name="Currency 3 2 5 4 2 2" xfId="7980"/>
    <cellStyle name="Currency 3 2 5 4 3" xfId="7981"/>
    <cellStyle name="Currency 3 2 5 4 3 2" xfId="7982"/>
    <cellStyle name="Currency 3 2 5 4 4" xfId="7983"/>
    <cellStyle name="Currency 3 2 5 4 4 2" xfId="7984"/>
    <cellStyle name="Currency 3 2 5 4 5" xfId="7985"/>
    <cellStyle name="Currency 3 2 5 4 6" xfId="7986"/>
    <cellStyle name="Currency 3 2 5 5" xfId="7987"/>
    <cellStyle name="Currency 3 2 5 5 2" xfId="7988"/>
    <cellStyle name="Currency 3 2 5 5 2 2" xfId="7989"/>
    <cellStyle name="Currency 3 2 5 5 3" xfId="7990"/>
    <cellStyle name="Currency 3 2 5 5 3 2" xfId="7991"/>
    <cellStyle name="Currency 3 2 5 5 4" xfId="7992"/>
    <cellStyle name="Currency 3 2 5 5 4 2" xfId="7993"/>
    <cellStyle name="Currency 3 2 5 5 5" xfId="7994"/>
    <cellStyle name="Currency 3 2 5 5 6" xfId="7995"/>
    <cellStyle name="Currency 3 2 5 6" xfId="7996"/>
    <cellStyle name="Currency 3 2 5 6 2" xfId="7997"/>
    <cellStyle name="Currency 3 2 5 6 2 2" xfId="7998"/>
    <cellStyle name="Currency 3 2 5 6 3" xfId="7999"/>
    <cellStyle name="Currency 3 2 5 6 3 2" xfId="8000"/>
    <cellStyle name="Currency 3 2 5 6 4" xfId="8001"/>
    <cellStyle name="Currency 3 2 5 6 4 2" xfId="8002"/>
    <cellStyle name="Currency 3 2 5 6 5" xfId="8003"/>
    <cellStyle name="Currency 3 2 5 6 6" xfId="8004"/>
    <cellStyle name="Currency 3 2 5 7" xfId="8005"/>
    <cellStyle name="Currency 3 2 5 7 2" xfId="8006"/>
    <cellStyle name="Currency 3 2 5 7 2 2" xfId="8007"/>
    <cellStyle name="Currency 3 2 5 7 3" xfId="8008"/>
    <cellStyle name="Currency 3 2 5 7 3 2" xfId="8009"/>
    <cellStyle name="Currency 3 2 5 7 4" xfId="8010"/>
    <cellStyle name="Currency 3 2 5 7 5" xfId="8011"/>
    <cellStyle name="Currency 3 2 5 8" xfId="8012"/>
    <cellStyle name="Currency 3 2 5 8 2" xfId="8013"/>
    <cellStyle name="Currency 3 2 5 9" xfId="8014"/>
    <cellStyle name="Currency 3 2 5 9 2" xfId="8015"/>
    <cellStyle name="Currency 3 2 6" xfId="8016"/>
    <cellStyle name="Currency 3 2 6 10" xfId="8017"/>
    <cellStyle name="Currency 3 2 6 11" xfId="8018"/>
    <cellStyle name="Currency 3 2 6 2" xfId="8019"/>
    <cellStyle name="Currency 3 2 6 2 2" xfId="8020"/>
    <cellStyle name="Currency 3 2 6 2 2 2" xfId="8021"/>
    <cellStyle name="Currency 3 2 6 2 3" xfId="8022"/>
    <cellStyle name="Currency 3 2 6 2 3 2" xfId="8023"/>
    <cellStyle name="Currency 3 2 6 2 4" xfId="8024"/>
    <cellStyle name="Currency 3 2 6 2 4 2" xfId="8025"/>
    <cellStyle name="Currency 3 2 6 2 5" xfId="8026"/>
    <cellStyle name="Currency 3 2 6 2 6" xfId="8027"/>
    <cellStyle name="Currency 3 2 6 3" xfId="8028"/>
    <cellStyle name="Currency 3 2 6 3 2" xfId="8029"/>
    <cellStyle name="Currency 3 2 6 3 2 2" xfId="8030"/>
    <cellStyle name="Currency 3 2 6 3 3" xfId="8031"/>
    <cellStyle name="Currency 3 2 6 3 3 2" xfId="8032"/>
    <cellStyle name="Currency 3 2 6 3 4" xfId="8033"/>
    <cellStyle name="Currency 3 2 6 3 4 2" xfId="8034"/>
    <cellStyle name="Currency 3 2 6 3 5" xfId="8035"/>
    <cellStyle name="Currency 3 2 6 3 6" xfId="8036"/>
    <cellStyle name="Currency 3 2 6 4" xfId="8037"/>
    <cellStyle name="Currency 3 2 6 4 2" xfId="8038"/>
    <cellStyle name="Currency 3 2 6 4 2 2" xfId="8039"/>
    <cellStyle name="Currency 3 2 6 4 3" xfId="8040"/>
    <cellStyle name="Currency 3 2 6 4 3 2" xfId="8041"/>
    <cellStyle name="Currency 3 2 6 4 4" xfId="8042"/>
    <cellStyle name="Currency 3 2 6 4 4 2" xfId="8043"/>
    <cellStyle name="Currency 3 2 6 4 5" xfId="8044"/>
    <cellStyle name="Currency 3 2 6 4 6" xfId="8045"/>
    <cellStyle name="Currency 3 2 6 5" xfId="8046"/>
    <cellStyle name="Currency 3 2 6 5 2" xfId="8047"/>
    <cellStyle name="Currency 3 2 6 5 2 2" xfId="8048"/>
    <cellStyle name="Currency 3 2 6 5 3" xfId="8049"/>
    <cellStyle name="Currency 3 2 6 5 3 2" xfId="8050"/>
    <cellStyle name="Currency 3 2 6 5 4" xfId="8051"/>
    <cellStyle name="Currency 3 2 6 5 4 2" xfId="8052"/>
    <cellStyle name="Currency 3 2 6 5 5" xfId="8053"/>
    <cellStyle name="Currency 3 2 6 5 6" xfId="8054"/>
    <cellStyle name="Currency 3 2 6 6" xfId="8055"/>
    <cellStyle name="Currency 3 2 6 6 2" xfId="8056"/>
    <cellStyle name="Currency 3 2 6 6 2 2" xfId="8057"/>
    <cellStyle name="Currency 3 2 6 6 3" xfId="8058"/>
    <cellStyle name="Currency 3 2 6 6 3 2" xfId="8059"/>
    <cellStyle name="Currency 3 2 6 6 4" xfId="8060"/>
    <cellStyle name="Currency 3 2 6 6 5" xfId="8061"/>
    <cellStyle name="Currency 3 2 6 7" xfId="8062"/>
    <cellStyle name="Currency 3 2 6 7 2" xfId="8063"/>
    <cellStyle name="Currency 3 2 6 8" xfId="8064"/>
    <cellStyle name="Currency 3 2 6 8 2" xfId="8065"/>
    <cellStyle name="Currency 3 2 6 9" xfId="8066"/>
    <cellStyle name="Currency 3 2 6 9 2" xfId="8067"/>
    <cellStyle name="Currency 3 2 7" xfId="8068"/>
    <cellStyle name="Currency 3 2 7 10" xfId="8069"/>
    <cellStyle name="Currency 3 2 7 2" xfId="8070"/>
    <cellStyle name="Currency 3 2 7 2 2" xfId="8071"/>
    <cellStyle name="Currency 3 2 7 2 2 2" xfId="8072"/>
    <cellStyle name="Currency 3 2 7 2 3" xfId="8073"/>
    <cellStyle name="Currency 3 2 7 2 3 2" xfId="8074"/>
    <cellStyle name="Currency 3 2 7 2 4" xfId="8075"/>
    <cellStyle name="Currency 3 2 7 2 4 2" xfId="8076"/>
    <cellStyle name="Currency 3 2 7 2 5" xfId="8077"/>
    <cellStyle name="Currency 3 2 7 2 6" xfId="8078"/>
    <cellStyle name="Currency 3 2 7 3" xfId="8079"/>
    <cellStyle name="Currency 3 2 7 3 2" xfId="8080"/>
    <cellStyle name="Currency 3 2 7 3 2 2" xfId="8081"/>
    <cellStyle name="Currency 3 2 7 3 3" xfId="8082"/>
    <cellStyle name="Currency 3 2 7 3 3 2" xfId="8083"/>
    <cellStyle name="Currency 3 2 7 3 4" xfId="8084"/>
    <cellStyle name="Currency 3 2 7 3 4 2" xfId="8085"/>
    <cellStyle name="Currency 3 2 7 3 5" xfId="8086"/>
    <cellStyle name="Currency 3 2 7 3 6" xfId="8087"/>
    <cellStyle name="Currency 3 2 7 4" xfId="8088"/>
    <cellStyle name="Currency 3 2 7 4 2" xfId="8089"/>
    <cellStyle name="Currency 3 2 7 4 2 2" xfId="8090"/>
    <cellStyle name="Currency 3 2 7 4 3" xfId="8091"/>
    <cellStyle name="Currency 3 2 7 4 3 2" xfId="8092"/>
    <cellStyle name="Currency 3 2 7 4 4" xfId="8093"/>
    <cellStyle name="Currency 3 2 7 4 4 2" xfId="8094"/>
    <cellStyle name="Currency 3 2 7 4 5" xfId="8095"/>
    <cellStyle name="Currency 3 2 7 4 6" xfId="8096"/>
    <cellStyle name="Currency 3 2 7 5" xfId="8097"/>
    <cellStyle name="Currency 3 2 7 5 2" xfId="8098"/>
    <cellStyle name="Currency 3 2 7 5 2 2" xfId="8099"/>
    <cellStyle name="Currency 3 2 7 5 3" xfId="8100"/>
    <cellStyle name="Currency 3 2 7 5 3 2" xfId="8101"/>
    <cellStyle name="Currency 3 2 7 5 4" xfId="8102"/>
    <cellStyle name="Currency 3 2 7 5 5" xfId="8103"/>
    <cellStyle name="Currency 3 2 7 6" xfId="8104"/>
    <cellStyle name="Currency 3 2 7 6 2" xfId="8105"/>
    <cellStyle name="Currency 3 2 7 7" xfId="8106"/>
    <cellStyle name="Currency 3 2 7 7 2" xfId="8107"/>
    <cellStyle name="Currency 3 2 7 8" xfId="8108"/>
    <cellStyle name="Currency 3 2 7 8 2" xfId="8109"/>
    <cellStyle name="Currency 3 2 7 9" xfId="8110"/>
    <cellStyle name="Currency 3 2 8" xfId="8111"/>
    <cellStyle name="Currency 3 2 8 10" xfId="8112"/>
    <cellStyle name="Currency 3 2 8 2" xfId="8113"/>
    <cellStyle name="Currency 3 2 8 2 2" xfId="8114"/>
    <cellStyle name="Currency 3 2 8 2 2 2" xfId="8115"/>
    <cellStyle name="Currency 3 2 8 2 3" xfId="8116"/>
    <cellStyle name="Currency 3 2 8 2 3 2" xfId="8117"/>
    <cellStyle name="Currency 3 2 8 2 4" xfId="8118"/>
    <cellStyle name="Currency 3 2 8 2 4 2" xfId="8119"/>
    <cellStyle name="Currency 3 2 8 2 5" xfId="8120"/>
    <cellStyle name="Currency 3 2 8 2 6" xfId="8121"/>
    <cellStyle name="Currency 3 2 8 3" xfId="8122"/>
    <cellStyle name="Currency 3 2 8 3 2" xfId="8123"/>
    <cellStyle name="Currency 3 2 8 3 2 2" xfId="8124"/>
    <cellStyle name="Currency 3 2 8 3 3" xfId="8125"/>
    <cellStyle name="Currency 3 2 8 3 3 2" xfId="8126"/>
    <cellStyle name="Currency 3 2 8 3 4" xfId="8127"/>
    <cellStyle name="Currency 3 2 8 3 4 2" xfId="8128"/>
    <cellStyle name="Currency 3 2 8 3 5" xfId="8129"/>
    <cellStyle name="Currency 3 2 8 3 6" xfId="8130"/>
    <cellStyle name="Currency 3 2 8 4" xfId="8131"/>
    <cellStyle name="Currency 3 2 8 4 2" xfId="8132"/>
    <cellStyle name="Currency 3 2 8 4 2 2" xfId="8133"/>
    <cellStyle name="Currency 3 2 8 4 3" xfId="8134"/>
    <cellStyle name="Currency 3 2 8 4 3 2" xfId="8135"/>
    <cellStyle name="Currency 3 2 8 4 4" xfId="8136"/>
    <cellStyle name="Currency 3 2 8 4 4 2" xfId="8137"/>
    <cellStyle name="Currency 3 2 8 4 5" xfId="8138"/>
    <cellStyle name="Currency 3 2 8 4 6" xfId="8139"/>
    <cellStyle name="Currency 3 2 8 5" xfId="8140"/>
    <cellStyle name="Currency 3 2 8 5 2" xfId="8141"/>
    <cellStyle name="Currency 3 2 8 5 2 2" xfId="8142"/>
    <cellStyle name="Currency 3 2 8 5 3" xfId="8143"/>
    <cellStyle name="Currency 3 2 8 5 3 2" xfId="8144"/>
    <cellStyle name="Currency 3 2 8 5 4" xfId="8145"/>
    <cellStyle name="Currency 3 2 8 5 5" xfId="8146"/>
    <cellStyle name="Currency 3 2 8 6" xfId="8147"/>
    <cellStyle name="Currency 3 2 8 6 2" xfId="8148"/>
    <cellStyle name="Currency 3 2 8 7" xfId="8149"/>
    <cellStyle name="Currency 3 2 8 7 2" xfId="8150"/>
    <cellStyle name="Currency 3 2 8 8" xfId="8151"/>
    <cellStyle name="Currency 3 2 8 8 2" xfId="8152"/>
    <cellStyle name="Currency 3 2 8 9" xfId="8153"/>
    <cellStyle name="Currency 3 2 9" xfId="8154"/>
    <cellStyle name="Currency 3 2 9 2" xfId="8155"/>
    <cellStyle name="Currency 3 2 9 2 2" xfId="8156"/>
    <cellStyle name="Currency 3 2 9 3" xfId="8157"/>
    <cellStyle name="Currency 3 2 9 3 2" xfId="8158"/>
    <cellStyle name="Currency 3 2 9 4" xfId="8159"/>
    <cellStyle name="Currency 3 2 9 4 2" xfId="8160"/>
    <cellStyle name="Currency 3 2 9 5" xfId="8161"/>
    <cellStyle name="Currency 3 2 9 6" xfId="8162"/>
    <cellStyle name="Currency 3 3" xfId="8163"/>
    <cellStyle name="Currency 3 3 2" xfId="8164"/>
    <cellStyle name="Currency 3 3 3" xfId="8165"/>
    <cellStyle name="Currency 3 4" xfId="8166"/>
    <cellStyle name="Currency 3 4 2" xfId="8167"/>
    <cellStyle name="Currency 3 4 2 2" xfId="8168"/>
    <cellStyle name="Currency 3 5" xfId="8169"/>
    <cellStyle name="Currency 3 6" xfId="8170"/>
    <cellStyle name="Currency 3 7" xfId="8171"/>
    <cellStyle name="Currency 3 8" xfId="8172"/>
    <cellStyle name="Currency 30" xfId="8173"/>
    <cellStyle name="Currency 30 2" xfId="8174"/>
    <cellStyle name="Currency 30 2 2" xfId="8175"/>
    <cellStyle name="Currency 30 3" xfId="8176"/>
    <cellStyle name="Currency 30 3 2" xfId="8177"/>
    <cellStyle name="Currency 30 4" xfId="8178"/>
    <cellStyle name="Currency 31" xfId="8179"/>
    <cellStyle name="Currency 31 2" xfId="8180"/>
    <cellStyle name="Currency 31 2 2" xfId="8181"/>
    <cellStyle name="Currency 31 3" xfId="8182"/>
    <cellStyle name="Currency 31 3 2" xfId="8183"/>
    <cellStyle name="Currency 31 4" xfId="8184"/>
    <cellStyle name="Currency 32" xfId="8185"/>
    <cellStyle name="Currency 32 2" xfId="8186"/>
    <cellStyle name="Currency 32 2 2" xfId="8187"/>
    <cellStyle name="Currency 32 3" xfId="8188"/>
    <cellStyle name="Currency 33" xfId="8189"/>
    <cellStyle name="Currency 33 2" xfId="8190"/>
    <cellStyle name="Currency 33 2 2" xfId="8191"/>
    <cellStyle name="Currency 33 3" xfId="8192"/>
    <cellStyle name="Currency 34" xfId="8193"/>
    <cellStyle name="Currency 34 2" xfId="8194"/>
    <cellStyle name="Currency 34 2 2" xfId="8195"/>
    <cellStyle name="Currency 34 3" xfId="8196"/>
    <cellStyle name="Currency 35" xfId="8197"/>
    <cellStyle name="Currency 35 2" xfId="8198"/>
    <cellStyle name="Currency 36" xfId="8199"/>
    <cellStyle name="Currency 36 2" xfId="8200"/>
    <cellStyle name="Currency 37" xfId="8201"/>
    <cellStyle name="Currency 37 2" xfId="8202"/>
    <cellStyle name="Currency 37 2 2" xfId="8203"/>
    <cellStyle name="Currency 37 3" xfId="8204"/>
    <cellStyle name="Currency 38" xfId="8205"/>
    <cellStyle name="Currency 38 2" xfId="8206"/>
    <cellStyle name="Currency 39" xfId="8207"/>
    <cellStyle name="Currency 39 2" xfId="8208"/>
    <cellStyle name="Currency 4" xfId="73"/>
    <cellStyle name="Currency 4 10" xfId="8209"/>
    <cellStyle name="Currency 4 10 2" xfId="8210"/>
    <cellStyle name="Currency 4 10 2 2" xfId="8211"/>
    <cellStyle name="Currency 4 10 3" xfId="8212"/>
    <cellStyle name="Currency 4 10 3 2" xfId="8213"/>
    <cellStyle name="Currency 4 10 4" xfId="8214"/>
    <cellStyle name="Currency 4 10 4 2" xfId="8215"/>
    <cellStyle name="Currency 4 10 5" xfId="8216"/>
    <cellStyle name="Currency 4 10 6" xfId="8217"/>
    <cellStyle name="Currency 4 11" xfId="8218"/>
    <cellStyle name="Currency 4 11 2" xfId="8219"/>
    <cellStyle name="Currency 4 11 2 2" xfId="8220"/>
    <cellStyle name="Currency 4 11 3" xfId="8221"/>
    <cellStyle name="Currency 4 11 3 2" xfId="8222"/>
    <cellStyle name="Currency 4 11 4" xfId="8223"/>
    <cellStyle name="Currency 4 11 4 2" xfId="8224"/>
    <cellStyle name="Currency 4 11 5" xfId="8225"/>
    <cellStyle name="Currency 4 11 6" xfId="8226"/>
    <cellStyle name="Currency 4 12" xfId="8227"/>
    <cellStyle name="Currency 4 12 2" xfId="8228"/>
    <cellStyle name="Currency 4 12 2 2" xfId="8229"/>
    <cellStyle name="Currency 4 12 3" xfId="8230"/>
    <cellStyle name="Currency 4 12 3 2" xfId="8231"/>
    <cellStyle name="Currency 4 12 4" xfId="8232"/>
    <cellStyle name="Currency 4 12 4 2" xfId="8233"/>
    <cellStyle name="Currency 4 12 5" xfId="8234"/>
    <cellStyle name="Currency 4 12 6" xfId="8235"/>
    <cellStyle name="Currency 4 13" xfId="8236"/>
    <cellStyle name="Currency 4 13 2" xfId="8237"/>
    <cellStyle name="Currency 4 13 2 2" xfId="8238"/>
    <cellStyle name="Currency 4 13 3" xfId="8239"/>
    <cellStyle name="Currency 4 13 3 2" xfId="8240"/>
    <cellStyle name="Currency 4 13 4" xfId="8241"/>
    <cellStyle name="Currency 4 13 5" xfId="8242"/>
    <cellStyle name="Currency 4 14" xfId="8243"/>
    <cellStyle name="Currency 4 14 2" xfId="8244"/>
    <cellStyle name="Currency 4 15" xfId="8245"/>
    <cellStyle name="Currency 4 15 2" xfId="8246"/>
    <cellStyle name="Currency 4 16" xfId="8247"/>
    <cellStyle name="Currency 4 16 2" xfId="8248"/>
    <cellStyle name="Currency 4 17" xfId="8249"/>
    <cellStyle name="Currency 4 18" xfId="8250"/>
    <cellStyle name="Currency 4 19" xfId="8251"/>
    <cellStyle name="Currency 4 2" xfId="8252"/>
    <cellStyle name="Currency 4 2 10" xfId="8253"/>
    <cellStyle name="Currency 4 2 10 2" xfId="8254"/>
    <cellStyle name="Currency 4 2 10 2 2" xfId="8255"/>
    <cellStyle name="Currency 4 2 10 3" xfId="8256"/>
    <cellStyle name="Currency 4 2 10 3 2" xfId="8257"/>
    <cellStyle name="Currency 4 2 10 4" xfId="8258"/>
    <cellStyle name="Currency 4 2 10 4 2" xfId="8259"/>
    <cellStyle name="Currency 4 2 10 5" xfId="8260"/>
    <cellStyle name="Currency 4 2 10 6" xfId="8261"/>
    <cellStyle name="Currency 4 2 11" xfId="8262"/>
    <cellStyle name="Currency 4 2 11 2" xfId="8263"/>
    <cellStyle name="Currency 4 2 11 2 2" xfId="8264"/>
    <cellStyle name="Currency 4 2 11 3" xfId="8265"/>
    <cellStyle name="Currency 4 2 11 3 2" xfId="8266"/>
    <cellStyle name="Currency 4 2 11 4" xfId="8267"/>
    <cellStyle name="Currency 4 2 11 4 2" xfId="8268"/>
    <cellStyle name="Currency 4 2 11 5" xfId="8269"/>
    <cellStyle name="Currency 4 2 11 6" xfId="8270"/>
    <cellStyle name="Currency 4 2 12" xfId="8271"/>
    <cellStyle name="Currency 4 2 12 2" xfId="8272"/>
    <cellStyle name="Currency 4 2 12 2 2" xfId="8273"/>
    <cellStyle name="Currency 4 2 12 3" xfId="8274"/>
    <cellStyle name="Currency 4 2 12 3 2" xfId="8275"/>
    <cellStyle name="Currency 4 2 12 4" xfId="8276"/>
    <cellStyle name="Currency 4 2 12 5" xfId="8277"/>
    <cellStyle name="Currency 4 2 13" xfId="8278"/>
    <cellStyle name="Currency 4 2 13 2" xfId="8279"/>
    <cellStyle name="Currency 4 2 14" xfId="8280"/>
    <cellStyle name="Currency 4 2 14 2" xfId="8281"/>
    <cellStyle name="Currency 4 2 15" xfId="8282"/>
    <cellStyle name="Currency 4 2 15 2" xfId="8283"/>
    <cellStyle name="Currency 4 2 16" xfId="8284"/>
    <cellStyle name="Currency 4 2 17" xfId="8285"/>
    <cellStyle name="Currency 4 2 2" xfId="8286"/>
    <cellStyle name="Currency 4 2 2 10" xfId="8287"/>
    <cellStyle name="Currency 4 2 2 10 2" xfId="8288"/>
    <cellStyle name="Currency 4 2 2 10 2 2" xfId="8289"/>
    <cellStyle name="Currency 4 2 2 10 3" xfId="8290"/>
    <cellStyle name="Currency 4 2 2 10 3 2" xfId="8291"/>
    <cellStyle name="Currency 4 2 2 10 4" xfId="8292"/>
    <cellStyle name="Currency 4 2 2 10 4 2" xfId="8293"/>
    <cellStyle name="Currency 4 2 2 10 5" xfId="8294"/>
    <cellStyle name="Currency 4 2 2 10 6" xfId="8295"/>
    <cellStyle name="Currency 4 2 2 11" xfId="8296"/>
    <cellStyle name="Currency 4 2 2 11 2" xfId="8297"/>
    <cellStyle name="Currency 4 2 2 11 2 2" xfId="8298"/>
    <cellStyle name="Currency 4 2 2 11 3" xfId="8299"/>
    <cellStyle name="Currency 4 2 2 11 3 2" xfId="8300"/>
    <cellStyle name="Currency 4 2 2 11 4" xfId="8301"/>
    <cellStyle name="Currency 4 2 2 11 5" xfId="8302"/>
    <cellStyle name="Currency 4 2 2 12" xfId="8303"/>
    <cellStyle name="Currency 4 2 2 12 2" xfId="8304"/>
    <cellStyle name="Currency 4 2 2 13" xfId="8305"/>
    <cellStyle name="Currency 4 2 2 13 2" xfId="8306"/>
    <cellStyle name="Currency 4 2 2 14" xfId="8307"/>
    <cellStyle name="Currency 4 2 2 14 2" xfId="8308"/>
    <cellStyle name="Currency 4 2 2 15" xfId="8309"/>
    <cellStyle name="Currency 4 2 2 16" xfId="8310"/>
    <cellStyle name="Currency 4 2 2 2" xfId="8311"/>
    <cellStyle name="Currency 4 2 2 2 10" xfId="8312"/>
    <cellStyle name="Currency 4 2 2 2 10 2" xfId="8313"/>
    <cellStyle name="Currency 4 2 2 2 11" xfId="8314"/>
    <cellStyle name="Currency 4 2 2 2 11 2" xfId="8315"/>
    <cellStyle name="Currency 4 2 2 2 12" xfId="8316"/>
    <cellStyle name="Currency 4 2 2 2 13" xfId="8317"/>
    <cellStyle name="Currency 4 2 2 2 2" xfId="8318"/>
    <cellStyle name="Currency 4 2 2 2 2 10" xfId="8319"/>
    <cellStyle name="Currency 4 2 2 2 2 11" xfId="8320"/>
    <cellStyle name="Currency 4 2 2 2 2 2" xfId="8321"/>
    <cellStyle name="Currency 4 2 2 2 2 2 2" xfId="8322"/>
    <cellStyle name="Currency 4 2 2 2 2 2 2 2" xfId="8323"/>
    <cellStyle name="Currency 4 2 2 2 2 2 3" xfId="8324"/>
    <cellStyle name="Currency 4 2 2 2 2 2 3 2" xfId="8325"/>
    <cellStyle name="Currency 4 2 2 2 2 2 4" xfId="8326"/>
    <cellStyle name="Currency 4 2 2 2 2 2 4 2" xfId="8327"/>
    <cellStyle name="Currency 4 2 2 2 2 2 5" xfId="8328"/>
    <cellStyle name="Currency 4 2 2 2 2 2 6" xfId="8329"/>
    <cellStyle name="Currency 4 2 2 2 2 3" xfId="8330"/>
    <cellStyle name="Currency 4 2 2 2 2 3 2" xfId="8331"/>
    <cellStyle name="Currency 4 2 2 2 2 3 2 2" xfId="8332"/>
    <cellStyle name="Currency 4 2 2 2 2 3 3" xfId="8333"/>
    <cellStyle name="Currency 4 2 2 2 2 3 3 2" xfId="8334"/>
    <cellStyle name="Currency 4 2 2 2 2 3 4" xfId="8335"/>
    <cellStyle name="Currency 4 2 2 2 2 3 4 2" xfId="8336"/>
    <cellStyle name="Currency 4 2 2 2 2 3 5" xfId="8337"/>
    <cellStyle name="Currency 4 2 2 2 2 3 6" xfId="8338"/>
    <cellStyle name="Currency 4 2 2 2 2 4" xfId="8339"/>
    <cellStyle name="Currency 4 2 2 2 2 4 2" xfId="8340"/>
    <cellStyle name="Currency 4 2 2 2 2 4 2 2" xfId="8341"/>
    <cellStyle name="Currency 4 2 2 2 2 4 3" xfId="8342"/>
    <cellStyle name="Currency 4 2 2 2 2 4 3 2" xfId="8343"/>
    <cellStyle name="Currency 4 2 2 2 2 4 4" xfId="8344"/>
    <cellStyle name="Currency 4 2 2 2 2 4 4 2" xfId="8345"/>
    <cellStyle name="Currency 4 2 2 2 2 4 5" xfId="8346"/>
    <cellStyle name="Currency 4 2 2 2 2 4 6" xfId="8347"/>
    <cellStyle name="Currency 4 2 2 2 2 5" xfId="8348"/>
    <cellStyle name="Currency 4 2 2 2 2 5 2" xfId="8349"/>
    <cellStyle name="Currency 4 2 2 2 2 5 2 2" xfId="8350"/>
    <cellStyle name="Currency 4 2 2 2 2 5 3" xfId="8351"/>
    <cellStyle name="Currency 4 2 2 2 2 5 3 2" xfId="8352"/>
    <cellStyle name="Currency 4 2 2 2 2 5 4" xfId="8353"/>
    <cellStyle name="Currency 4 2 2 2 2 5 4 2" xfId="8354"/>
    <cellStyle name="Currency 4 2 2 2 2 5 5" xfId="8355"/>
    <cellStyle name="Currency 4 2 2 2 2 5 6" xfId="8356"/>
    <cellStyle name="Currency 4 2 2 2 2 6" xfId="8357"/>
    <cellStyle name="Currency 4 2 2 2 2 6 2" xfId="8358"/>
    <cellStyle name="Currency 4 2 2 2 2 6 2 2" xfId="8359"/>
    <cellStyle name="Currency 4 2 2 2 2 6 3" xfId="8360"/>
    <cellStyle name="Currency 4 2 2 2 2 6 3 2" xfId="8361"/>
    <cellStyle name="Currency 4 2 2 2 2 6 4" xfId="8362"/>
    <cellStyle name="Currency 4 2 2 2 2 6 5" xfId="8363"/>
    <cellStyle name="Currency 4 2 2 2 2 7" xfId="8364"/>
    <cellStyle name="Currency 4 2 2 2 2 7 2" xfId="8365"/>
    <cellStyle name="Currency 4 2 2 2 2 8" xfId="8366"/>
    <cellStyle name="Currency 4 2 2 2 2 8 2" xfId="8367"/>
    <cellStyle name="Currency 4 2 2 2 2 9" xfId="8368"/>
    <cellStyle name="Currency 4 2 2 2 2 9 2" xfId="8369"/>
    <cellStyle name="Currency 4 2 2 2 3" xfId="8370"/>
    <cellStyle name="Currency 4 2 2 2 3 10" xfId="8371"/>
    <cellStyle name="Currency 4 2 2 2 3 2" xfId="8372"/>
    <cellStyle name="Currency 4 2 2 2 3 2 2" xfId="8373"/>
    <cellStyle name="Currency 4 2 2 2 3 2 2 2" xfId="8374"/>
    <cellStyle name="Currency 4 2 2 2 3 2 3" xfId="8375"/>
    <cellStyle name="Currency 4 2 2 2 3 2 3 2" xfId="8376"/>
    <cellStyle name="Currency 4 2 2 2 3 2 4" xfId="8377"/>
    <cellStyle name="Currency 4 2 2 2 3 2 4 2" xfId="8378"/>
    <cellStyle name="Currency 4 2 2 2 3 2 5" xfId="8379"/>
    <cellStyle name="Currency 4 2 2 2 3 2 6" xfId="8380"/>
    <cellStyle name="Currency 4 2 2 2 3 3" xfId="8381"/>
    <cellStyle name="Currency 4 2 2 2 3 3 2" xfId="8382"/>
    <cellStyle name="Currency 4 2 2 2 3 3 2 2" xfId="8383"/>
    <cellStyle name="Currency 4 2 2 2 3 3 3" xfId="8384"/>
    <cellStyle name="Currency 4 2 2 2 3 3 3 2" xfId="8385"/>
    <cellStyle name="Currency 4 2 2 2 3 3 4" xfId="8386"/>
    <cellStyle name="Currency 4 2 2 2 3 3 4 2" xfId="8387"/>
    <cellStyle name="Currency 4 2 2 2 3 3 5" xfId="8388"/>
    <cellStyle name="Currency 4 2 2 2 3 3 6" xfId="8389"/>
    <cellStyle name="Currency 4 2 2 2 3 4" xfId="8390"/>
    <cellStyle name="Currency 4 2 2 2 3 4 2" xfId="8391"/>
    <cellStyle name="Currency 4 2 2 2 3 4 2 2" xfId="8392"/>
    <cellStyle name="Currency 4 2 2 2 3 4 3" xfId="8393"/>
    <cellStyle name="Currency 4 2 2 2 3 4 3 2" xfId="8394"/>
    <cellStyle name="Currency 4 2 2 2 3 4 4" xfId="8395"/>
    <cellStyle name="Currency 4 2 2 2 3 4 4 2" xfId="8396"/>
    <cellStyle name="Currency 4 2 2 2 3 4 5" xfId="8397"/>
    <cellStyle name="Currency 4 2 2 2 3 4 6" xfId="8398"/>
    <cellStyle name="Currency 4 2 2 2 3 5" xfId="8399"/>
    <cellStyle name="Currency 4 2 2 2 3 5 2" xfId="8400"/>
    <cellStyle name="Currency 4 2 2 2 3 5 2 2" xfId="8401"/>
    <cellStyle name="Currency 4 2 2 2 3 5 3" xfId="8402"/>
    <cellStyle name="Currency 4 2 2 2 3 5 3 2" xfId="8403"/>
    <cellStyle name="Currency 4 2 2 2 3 5 4" xfId="8404"/>
    <cellStyle name="Currency 4 2 2 2 3 5 5" xfId="8405"/>
    <cellStyle name="Currency 4 2 2 2 3 6" xfId="8406"/>
    <cellStyle name="Currency 4 2 2 2 3 6 2" xfId="8407"/>
    <cellStyle name="Currency 4 2 2 2 3 7" xfId="8408"/>
    <cellStyle name="Currency 4 2 2 2 3 7 2" xfId="8409"/>
    <cellStyle name="Currency 4 2 2 2 3 8" xfId="8410"/>
    <cellStyle name="Currency 4 2 2 2 3 8 2" xfId="8411"/>
    <cellStyle name="Currency 4 2 2 2 3 9" xfId="8412"/>
    <cellStyle name="Currency 4 2 2 2 4" xfId="8413"/>
    <cellStyle name="Currency 4 2 2 2 4 10" xfId="8414"/>
    <cellStyle name="Currency 4 2 2 2 4 2" xfId="8415"/>
    <cellStyle name="Currency 4 2 2 2 4 2 2" xfId="8416"/>
    <cellStyle name="Currency 4 2 2 2 4 2 2 2" xfId="8417"/>
    <cellStyle name="Currency 4 2 2 2 4 2 3" xfId="8418"/>
    <cellStyle name="Currency 4 2 2 2 4 2 3 2" xfId="8419"/>
    <cellStyle name="Currency 4 2 2 2 4 2 4" xfId="8420"/>
    <cellStyle name="Currency 4 2 2 2 4 2 4 2" xfId="8421"/>
    <cellStyle name="Currency 4 2 2 2 4 2 5" xfId="8422"/>
    <cellStyle name="Currency 4 2 2 2 4 2 6" xfId="8423"/>
    <cellStyle name="Currency 4 2 2 2 4 3" xfId="8424"/>
    <cellStyle name="Currency 4 2 2 2 4 3 2" xfId="8425"/>
    <cellStyle name="Currency 4 2 2 2 4 3 2 2" xfId="8426"/>
    <cellStyle name="Currency 4 2 2 2 4 3 3" xfId="8427"/>
    <cellStyle name="Currency 4 2 2 2 4 3 3 2" xfId="8428"/>
    <cellStyle name="Currency 4 2 2 2 4 3 4" xfId="8429"/>
    <cellStyle name="Currency 4 2 2 2 4 3 4 2" xfId="8430"/>
    <cellStyle name="Currency 4 2 2 2 4 3 5" xfId="8431"/>
    <cellStyle name="Currency 4 2 2 2 4 3 6" xfId="8432"/>
    <cellStyle name="Currency 4 2 2 2 4 4" xfId="8433"/>
    <cellStyle name="Currency 4 2 2 2 4 4 2" xfId="8434"/>
    <cellStyle name="Currency 4 2 2 2 4 4 2 2" xfId="8435"/>
    <cellStyle name="Currency 4 2 2 2 4 4 3" xfId="8436"/>
    <cellStyle name="Currency 4 2 2 2 4 4 3 2" xfId="8437"/>
    <cellStyle name="Currency 4 2 2 2 4 4 4" xfId="8438"/>
    <cellStyle name="Currency 4 2 2 2 4 4 4 2" xfId="8439"/>
    <cellStyle name="Currency 4 2 2 2 4 4 5" xfId="8440"/>
    <cellStyle name="Currency 4 2 2 2 4 4 6" xfId="8441"/>
    <cellStyle name="Currency 4 2 2 2 4 5" xfId="8442"/>
    <cellStyle name="Currency 4 2 2 2 4 5 2" xfId="8443"/>
    <cellStyle name="Currency 4 2 2 2 4 5 2 2" xfId="8444"/>
    <cellStyle name="Currency 4 2 2 2 4 5 3" xfId="8445"/>
    <cellStyle name="Currency 4 2 2 2 4 5 3 2" xfId="8446"/>
    <cellStyle name="Currency 4 2 2 2 4 5 4" xfId="8447"/>
    <cellStyle name="Currency 4 2 2 2 4 5 5" xfId="8448"/>
    <cellStyle name="Currency 4 2 2 2 4 6" xfId="8449"/>
    <cellStyle name="Currency 4 2 2 2 4 6 2" xfId="8450"/>
    <cellStyle name="Currency 4 2 2 2 4 7" xfId="8451"/>
    <cellStyle name="Currency 4 2 2 2 4 7 2" xfId="8452"/>
    <cellStyle name="Currency 4 2 2 2 4 8" xfId="8453"/>
    <cellStyle name="Currency 4 2 2 2 4 8 2" xfId="8454"/>
    <cellStyle name="Currency 4 2 2 2 4 9" xfId="8455"/>
    <cellStyle name="Currency 4 2 2 2 5" xfId="8456"/>
    <cellStyle name="Currency 4 2 2 2 5 2" xfId="8457"/>
    <cellStyle name="Currency 4 2 2 2 5 2 2" xfId="8458"/>
    <cellStyle name="Currency 4 2 2 2 5 3" xfId="8459"/>
    <cellStyle name="Currency 4 2 2 2 5 3 2" xfId="8460"/>
    <cellStyle name="Currency 4 2 2 2 5 4" xfId="8461"/>
    <cellStyle name="Currency 4 2 2 2 5 4 2" xfId="8462"/>
    <cellStyle name="Currency 4 2 2 2 5 5" xfId="8463"/>
    <cellStyle name="Currency 4 2 2 2 5 6" xfId="8464"/>
    <cellStyle name="Currency 4 2 2 2 6" xfId="8465"/>
    <cellStyle name="Currency 4 2 2 2 6 2" xfId="8466"/>
    <cellStyle name="Currency 4 2 2 2 6 2 2" xfId="8467"/>
    <cellStyle name="Currency 4 2 2 2 6 3" xfId="8468"/>
    <cellStyle name="Currency 4 2 2 2 6 3 2" xfId="8469"/>
    <cellStyle name="Currency 4 2 2 2 6 4" xfId="8470"/>
    <cellStyle name="Currency 4 2 2 2 6 4 2" xfId="8471"/>
    <cellStyle name="Currency 4 2 2 2 6 5" xfId="8472"/>
    <cellStyle name="Currency 4 2 2 2 6 6" xfId="8473"/>
    <cellStyle name="Currency 4 2 2 2 7" xfId="8474"/>
    <cellStyle name="Currency 4 2 2 2 7 2" xfId="8475"/>
    <cellStyle name="Currency 4 2 2 2 7 2 2" xfId="8476"/>
    <cellStyle name="Currency 4 2 2 2 7 3" xfId="8477"/>
    <cellStyle name="Currency 4 2 2 2 7 3 2" xfId="8478"/>
    <cellStyle name="Currency 4 2 2 2 7 4" xfId="8479"/>
    <cellStyle name="Currency 4 2 2 2 7 4 2" xfId="8480"/>
    <cellStyle name="Currency 4 2 2 2 7 5" xfId="8481"/>
    <cellStyle name="Currency 4 2 2 2 7 6" xfId="8482"/>
    <cellStyle name="Currency 4 2 2 2 8" xfId="8483"/>
    <cellStyle name="Currency 4 2 2 2 8 2" xfId="8484"/>
    <cellStyle name="Currency 4 2 2 2 8 2 2" xfId="8485"/>
    <cellStyle name="Currency 4 2 2 2 8 3" xfId="8486"/>
    <cellStyle name="Currency 4 2 2 2 8 3 2" xfId="8487"/>
    <cellStyle name="Currency 4 2 2 2 8 4" xfId="8488"/>
    <cellStyle name="Currency 4 2 2 2 8 5" xfId="8489"/>
    <cellStyle name="Currency 4 2 2 2 9" xfId="8490"/>
    <cellStyle name="Currency 4 2 2 2 9 2" xfId="8491"/>
    <cellStyle name="Currency 4 2 2 3" xfId="8492"/>
    <cellStyle name="Currency 4 2 2 3 10" xfId="8493"/>
    <cellStyle name="Currency 4 2 2 3 10 2" xfId="8494"/>
    <cellStyle name="Currency 4 2 2 3 11" xfId="8495"/>
    <cellStyle name="Currency 4 2 2 3 11 2" xfId="8496"/>
    <cellStyle name="Currency 4 2 2 3 12" xfId="8497"/>
    <cellStyle name="Currency 4 2 2 3 13" xfId="8498"/>
    <cellStyle name="Currency 4 2 2 3 2" xfId="8499"/>
    <cellStyle name="Currency 4 2 2 3 2 10" xfId="8500"/>
    <cellStyle name="Currency 4 2 2 3 2 11" xfId="8501"/>
    <cellStyle name="Currency 4 2 2 3 2 2" xfId="8502"/>
    <cellStyle name="Currency 4 2 2 3 2 2 2" xfId="8503"/>
    <cellStyle name="Currency 4 2 2 3 2 2 2 2" xfId="8504"/>
    <cellStyle name="Currency 4 2 2 3 2 2 3" xfId="8505"/>
    <cellStyle name="Currency 4 2 2 3 2 2 3 2" xfId="8506"/>
    <cellStyle name="Currency 4 2 2 3 2 2 4" xfId="8507"/>
    <cellStyle name="Currency 4 2 2 3 2 2 4 2" xfId="8508"/>
    <cellStyle name="Currency 4 2 2 3 2 2 5" xfId="8509"/>
    <cellStyle name="Currency 4 2 2 3 2 2 6" xfId="8510"/>
    <cellStyle name="Currency 4 2 2 3 2 3" xfId="8511"/>
    <cellStyle name="Currency 4 2 2 3 2 3 2" xfId="8512"/>
    <cellStyle name="Currency 4 2 2 3 2 3 2 2" xfId="8513"/>
    <cellStyle name="Currency 4 2 2 3 2 3 3" xfId="8514"/>
    <cellStyle name="Currency 4 2 2 3 2 3 3 2" xfId="8515"/>
    <cellStyle name="Currency 4 2 2 3 2 3 4" xfId="8516"/>
    <cellStyle name="Currency 4 2 2 3 2 3 4 2" xfId="8517"/>
    <cellStyle name="Currency 4 2 2 3 2 3 5" xfId="8518"/>
    <cellStyle name="Currency 4 2 2 3 2 3 6" xfId="8519"/>
    <cellStyle name="Currency 4 2 2 3 2 4" xfId="8520"/>
    <cellStyle name="Currency 4 2 2 3 2 4 2" xfId="8521"/>
    <cellStyle name="Currency 4 2 2 3 2 4 2 2" xfId="8522"/>
    <cellStyle name="Currency 4 2 2 3 2 4 3" xfId="8523"/>
    <cellStyle name="Currency 4 2 2 3 2 4 3 2" xfId="8524"/>
    <cellStyle name="Currency 4 2 2 3 2 4 4" xfId="8525"/>
    <cellStyle name="Currency 4 2 2 3 2 4 4 2" xfId="8526"/>
    <cellStyle name="Currency 4 2 2 3 2 4 5" xfId="8527"/>
    <cellStyle name="Currency 4 2 2 3 2 4 6" xfId="8528"/>
    <cellStyle name="Currency 4 2 2 3 2 5" xfId="8529"/>
    <cellStyle name="Currency 4 2 2 3 2 5 2" xfId="8530"/>
    <cellStyle name="Currency 4 2 2 3 2 5 2 2" xfId="8531"/>
    <cellStyle name="Currency 4 2 2 3 2 5 3" xfId="8532"/>
    <cellStyle name="Currency 4 2 2 3 2 5 3 2" xfId="8533"/>
    <cellStyle name="Currency 4 2 2 3 2 5 4" xfId="8534"/>
    <cellStyle name="Currency 4 2 2 3 2 5 4 2" xfId="8535"/>
    <cellStyle name="Currency 4 2 2 3 2 5 5" xfId="8536"/>
    <cellStyle name="Currency 4 2 2 3 2 5 6" xfId="8537"/>
    <cellStyle name="Currency 4 2 2 3 2 6" xfId="8538"/>
    <cellStyle name="Currency 4 2 2 3 2 6 2" xfId="8539"/>
    <cellStyle name="Currency 4 2 2 3 2 6 2 2" xfId="8540"/>
    <cellStyle name="Currency 4 2 2 3 2 6 3" xfId="8541"/>
    <cellStyle name="Currency 4 2 2 3 2 6 3 2" xfId="8542"/>
    <cellStyle name="Currency 4 2 2 3 2 6 4" xfId="8543"/>
    <cellStyle name="Currency 4 2 2 3 2 6 5" xfId="8544"/>
    <cellStyle name="Currency 4 2 2 3 2 7" xfId="8545"/>
    <cellStyle name="Currency 4 2 2 3 2 7 2" xfId="8546"/>
    <cellStyle name="Currency 4 2 2 3 2 8" xfId="8547"/>
    <cellStyle name="Currency 4 2 2 3 2 8 2" xfId="8548"/>
    <cellStyle name="Currency 4 2 2 3 2 9" xfId="8549"/>
    <cellStyle name="Currency 4 2 2 3 2 9 2" xfId="8550"/>
    <cellStyle name="Currency 4 2 2 3 3" xfId="8551"/>
    <cellStyle name="Currency 4 2 2 3 3 10" xfId="8552"/>
    <cellStyle name="Currency 4 2 2 3 3 2" xfId="8553"/>
    <cellStyle name="Currency 4 2 2 3 3 2 2" xfId="8554"/>
    <cellStyle name="Currency 4 2 2 3 3 2 2 2" xfId="8555"/>
    <cellStyle name="Currency 4 2 2 3 3 2 3" xfId="8556"/>
    <cellStyle name="Currency 4 2 2 3 3 2 3 2" xfId="8557"/>
    <cellStyle name="Currency 4 2 2 3 3 2 4" xfId="8558"/>
    <cellStyle name="Currency 4 2 2 3 3 2 4 2" xfId="8559"/>
    <cellStyle name="Currency 4 2 2 3 3 2 5" xfId="8560"/>
    <cellStyle name="Currency 4 2 2 3 3 2 6" xfId="8561"/>
    <cellStyle name="Currency 4 2 2 3 3 3" xfId="8562"/>
    <cellStyle name="Currency 4 2 2 3 3 3 2" xfId="8563"/>
    <cellStyle name="Currency 4 2 2 3 3 3 2 2" xfId="8564"/>
    <cellStyle name="Currency 4 2 2 3 3 3 3" xfId="8565"/>
    <cellStyle name="Currency 4 2 2 3 3 3 3 2" xfId="8566"/>
    <cellStyle name="Currency 4 2 2 3 3 3 4" xfId="8567"/>
    <cellStyle name="Currency 4 2 2 3 3 3 4 2" xfId="8568"/>
    <cellStyle name="Currency 4 2 2 3 3 3 5" xfId="8569"/>
    <cellStyle name="Currency 4 2 2 3 3 3 6" xfId="8570"/>
    <cellStyle name="Currency 4 2 2 3 3 4" xfId="8571"/>
    <cellStyle name="Currency 4 2 2 3 3 4 2" xfId="8572"/>
    <cellStyle name="Currency 4 2 2 3 3 4 2 2" xfId="8573"/>
    <cellStyle name="Currency 4 2 2 3 3 4 3" xfId="8574"/>
    <cellStyle name="Currency 4 2 2 3 3 4 3 2" xfId="8575"/>
    <cellStyle name="Currency 4 2 2 3 3 4 4" xfId="8576"/>
    <cellStyle name="Currency 4 2 2 3 3 4 4 2" xfId="8577"/>
    <cellStyle name="Currency 4 2 2 3 3 4 5" xfId="8578"/>
    <cellStyle name="Currency 4 2 2 3 3 4 6" xfId="8579"/>
    <cellStyle name="Currency 4 2 2 3 3 5" xfId="8580"/>
    <cellStyle name="Currency 4 2 2 3 3 5 2" xfId="8581"/>
    <cellStyle name="Currency 4 2 2 3 3 5 2 2" xfId="8582"/>
    <cellStyle name="Currency 4 2 2 3 3 5 3" xfId="8583"/>
    <cellStyle name="Currency 4 2 2 3 3 5 3 2" xfId="8584"/>
    <cellStyle name="Currency 4 2 2 3 3 5 4" xfId="8585"/>
    <cellStyle name="Currency 4 2 2 3 3 5 5" xfId="8586"/>
    <cellStyle name="Currency 4 2 2 3 3 6" xfId="8587"/>
    <cellStyle name="Currency 4 2 2 3 3 6 2" xfId="8588"/>
    <cellStyle name="Currency 4 2 2 3 3 7" xfId="8589"/>
    <cellStyle name="Currency 4 2 2 3 3 7 2" xfId="8590"/>
    <cellStyle name="Currency 4 2 2 3 3 8" xfId="8591"/>
    <cellStyle name="Currency 4 2 2 3 3 8 2" xfId="8592"/>
    <cellStyle name="Currency 4 2 2 3 3 9" xfId="8593"/>
    <cellStyle name="Currency 4 2 2 3 4" xfId="8594"/>
    <cellStyle name="Currency 4 2 2 3 4 10" xfId="8595"/>
    <cellStyle name="Currency 4 2 2 3 4 2" xfId="8596"/>
    <cellStyle name="Currency 4 2 2 3 4 2 2" xfId="8597"/>
    <cellStyle name="Currency 4 2 2 3 4 2 2 2" xfId="8598"/>
    <cellStyle name="Currency 4 2 2 3 4 2 3" xfId="8599"/>
    <cellStyle name="Currency 4 2 2 3 4 2 3 2" xfId="8600"/>
    <cellStyle name="Currency 4 2 2 3 4 2 4" xfId="8601"/>
    <cellStyle name="Currency 4 2 2 3 4 2 4 2" xfId="8602"/>
    <cellStyle name="Currency 4 2 2 3 4 2 5" xfId="8603"/>
    <cellStyle name="Currency 4 2 2 3 4 2 6" xfId="8604"/>
    <cellStyle name="Currency 4 2 2 3 4 3" xfId="8605"/>
    <cellStyle name="Currency 4 2 2 3 4 3 2" xfId="8606"/>
    <cellStyle name="Currency 4 2 2 3 4 3 2 2" xfId="8607"/>
    <cellStyle name="Currency 4 2 2 3 4 3 3" xfId="8608"/>
    <cellStyle name="Currency 4 2 2 3 4 3 3 2" xfId="8609"/>
    <cellStyle name="Currency 4 2 2 3 4 3 4" xfId="8610"/>
    <cellStyle name="Currency 4 2 2 3 4 3 4 2" xfId="8611"/>
    <cellStyle name="Currency 4 2 2 3 4 3 5" xfId="8612"/>
    <cellStyle name="Currency 4 2 2 3 4 3 6" xfId="8613"/>
    <cellStyle name="Currency 4 2 2 3 4 4" xfId="8614"/>
    <cellStyle name="Currency 4 2 2 3 4 4 2" xfId="8615"/>
    <cellStyle name="Currency 4 2 2 3 4 4 2 2" xfId="8616"/>
    <cellStyle name="Currency 4 2 2 3 4 4 3" xfId="8617"/>
    <cellStyle name="Currency 4 2 2 3 4 4 3 2" xfId="8618"/>
    <cellStyle name="Currency 4 2 2 3 4 4 4" xfId="8619"/>
    <cellStyle name="Currency 4 2 2 3 4 4 4 2" xfId="8620"/>
    <cellStyle name="Currency 4 2 2 3 4 4 5" xfId="8621"/>
    <cellStyle name="Currency 4 2 2 3 4 4 6" xfId="8622"/>
    <cellStyle name="Currency 4 2 2 3 4 5" xfId="8623"/>
    <cellStyle name="Currency 4 2 2 3 4 5 2" xfId="8624"/>
    <cellStyle name="Currency 4 2 2 3 4 5 2 2" xfId="8625"/>
    <cellStyle name="Currency 4 2 2 3 4 5 3" xfId="8626"/>
    <cellStyle name="Currency 4 2 2 3 4 5 3 2" xfId="8627"/>
    <cellStyle name="Currency 4 2 2 3 4 5 4" xfId="8628"/>
    <cellStyle name="Currency 4 2 2 3 4 5 5" xfId="8629"/>
    <cellStyle name="Currency 4 2 2 3 4 6" xfId="8630"/>
    <cellStyle name="Currency 4 2 2 3 4 6 2" xfId="8631"/>
    <cellStyle name="Currency 4 2 2 3 4 7" xfId="8632"/>
    <cellStyle name="Currency 4 2 2 3 4 7 2" xfId="8633"/>
    <cellStyle name="Currency 4 2 2 3 4 8" xfId="8634"/>
    <cellStyle name="Currency 4 2 2 3 4 8 2" xfId="8635"/>
    <cellStyle name="Currency 4 2 2 3 4 9" xfId="8636"/>
    <cellStyle name="Currency 4 2 2 3 5" xfId="8637"/>
    <cellStyle name="Currency 4 2 2 3 5 2" xfId="8638"/>
    <cellStyle name="Currency 4 2 2 3 5 2 2" xfId="8639"/>
    <cellStyle name="Currency 4 2 2 3 5 3" xfId="8640"/>
    <cellStyle name="Currency 4 2 2 3 5 3 2" xfId="8641"/>
    <cellStyle name="Currency 4 2 2 3 5 4" xfId="8642"/>
    <cellStyle name="Currency 4 2 2 3 5 4 2" xfId="8643"/>
    <cellStyle name="Currency 4 2 2 3 5 5" xfId="8644"/>
    <cellStyle name="Currency 4 2 2 3 5 6" xfId="8645"/>
    <cellStyle name="Currency 4 2 2 3 6" xfId="8646"/>
    <cellStyle name="Currency 4 2 2 3 6 2" xfId="8647"/>
    <cellStyle name="Currency 4 2 2 3 6 2 2" xfId="8648"/>
    <cellStyle name="Currency 4 2 2 3 6 3" xfId="8649"/>
    <cellStyle name="Currency 4 2 2 3 6 3 2" xfId="8650"/>
    <cellStyle name="Currency 4 2 2 3 6 4" xfId="8651"/>
    <cellStyle name="Currency 4 2 2 3 6 4 2" xfId="8652"/>
    <cellStyle name="Currency 4 2 2 3 6 5" xfId="8653"/>
    <cellStyle name="Currency 4 2 2 3 6 6" xfId="8654"/>
    <cellStyle name="Currency 4 2 2 3 7" xfId="8655"/>
    <cellStyle name="Currency 4 2 2 3 7 2" xfId="8656"/>
    <cellStyle name="Currency 4 2 2 3 7 2 2" xfId="8657"/>
    <cellStyle name="Currency 4 2 2 3 7 3" xfId="8658"/>
    <cellStyle name="Currency 4 2 2 3 7 3 2" xfId="8659"/>
    <cellStyle name="Currency 4 2 2 3 7 4" xfId="8660"/>
    <cellStyle name="Currency 4 2 2 3 7 4 2" xfId="8661"/>
    <cellStyle name="Currency 4 2 2 3 7 5" xfId="8662"/>
    <cellStyle name="Currency 4 2 2 3 7 6" xfId="8663"/>
    <cellStyle name="Currency 4 2 2 3 8" xfId="8664"/>
    <cellStyle name="Currency 4 2 2 3 8 2" xfId="8665"/>
    <cellStyle name="Currency 4 2 2 3 8 2 2" xfId="8666"/>
    <cellStyle name="Currency 4 2 2 3 8 3" xfId="8667"/>
    <cellStyle name="Currency 4 2 2 3 8 3 2" xfId="8668"/>
    <cellStyle name="Currency 4 2 2 3 8 4" xfId="8669"/>
    <cellStyle name="Currency 4 2 2 3 8 5" xfId="8670"/>
    <cellStyle name="Currency 4 2 2 3 9" xfId="8671"/>
    <cellStyle name="Currency 4 2 2 3 9 2" xfId="8672"/>
    <cellStyle name="Currency 4 2 2 4" xfId="8673"/>
    <cellStyle name="Currency 4 2 2 4 10" xfId="8674"/>
    <cellStyle name="Currency 4 2 2 4 10 2" xfId="8675"/>
    <cellStyle name="Currency 4 2 2 4 11" xfId="8676"/>
    <cellStyle name="Currency 4 2 2 4 12" xfId="8677"/>
    <cellStyle name="Currency 4 2 2 4 2" xfId="8678"/>
    <cellStyle name="Currency 4 2 2 4 2 10" xfId="8679"/>
    <cellStyle name="Currency 4 2 2 4 2 2" xfId="8680"/>
    <cellStyle name="Currency 4 2 2 4 2 2 2" xfId="8681"/>
    <cellStyle name="Currency 4 2 2 4 2 2 2 2" xfId="8682"/>
    <cellStyle name="Currency 4 2 2 4 2 2 3" xfId="8683"/>
    <cellStyle name="Currency 4 2 2 4 2 2 3 2" xfId="8684"/>
    <cellStyle name="Currency 4 2 2 4 2 2 4" xfId="8685"/>
    <cellStyle name="Currency 4 2 2 4 2 2 4 2" xfId="8686"/>
    <cellStyle name="Currency 4 2 2 4 2 2 5" xfId="8687"/>
    <cellStyle name="Currency 4 2 2 4 2 2 6" xfId="8688"/>
    <cellStyle name="Currency 4 2 2 4 2 3" xfId="8689"/>
    <cellStyle name="Currency 4 2 2 4 2 3 2" xfId="8690"/>
    <cellStyle name="Currency 4 2 2 4 2 3 2 2" xfId="8691"/>
    <cellStyle name="Currency 4 2 2 4 2 3 3" xfId="8692"/>
    <cellStyle name="Currency 4 2 2 4 2 3 3 2" xfId="8693"/>
    <cellStyle name="Currency 4 2 2 4 2 3 4" xfId="8694"/>
    <cellStyle name="Currency 4 2 2 4 2 3 4 2" xfId="8695"/>
    <cellStyle name="Currency 4 2 2 4 2 3 5" xfId="8696"/>
    <cellStyle name="Currency 4 2 2 4 2 3 6" xfId="8697"/>
    <cellStyle name="Currency 4 2 2 4 2 4" xfId="8698"/>
    <cellStyle name="Currency 4 2 2 4 2 4 2" xfId="8699"/>
    <cellStyle name="Currency 4 2 2 4 2 4 2 2" xfId="8700"/>
    <cellStyle name="Currency 4 2 2 4 2 4 3" xfId="8701"/>
    <cellStyle name="Currency 4 2 2 4 2 4 3 2" xfId="8702"/>
    <cellStyle name="Currency 4 2 2 4 2 4 4" xfId="8703"/>
    <cellStyle name="Currency 4 2 2 4 2 4 4 2" xfId="8704"/>
    <cellStyle name="Currency 4 2 2 4 2 4 5" xfId="8705"/>
    <cellStyle name="Currency 4 2 2 4 2 4 6" xfId="8706"/>
    <cellStyle name="Currency 4 2 2 4 2 5" xfId="8707"/>
    <cellStyle name="Currency 4 2 2 4 2 5 2" xfId="8708"/>
    <cellStyle name="Currency 4 2 2 4 2 5 2 2" xfId="8709"/>
    <cellStyle name="Currency 4 2 2 4 2 5 3" xfId="8710"/>
    <cellStyle name="Currency 4 2 2 4 2 5 3 2" xfId="8711"/>
    <cellStyle name="Currency 4 2 2 4 2 5 4" xfId="8712"/>
    <cellStyle name="Currency 4 2 2 4 2 5 5" xfId="8713"/>
    <cellStyle name="Currency 4 2 2 4 2 6" xfId="8714"/>
    <cellStyle name="Currency 4 2 2 4 2 6 2" xfId="8715"/>
    <cellStyle name="Currency 4 2 2 4 2 7" xfId="8716"/>
    <cellStyle name="Currency 4 2 2 4 2 7 2" xfId="8717"/>
    <cellStyle name="Currency 4 2 2 4 2 8" xfId="8718"/>
    <cellStyle name="Currency 4 2 2 4 2 8 2" xfId="8719"/>
    <cellStyle name="Currency 4 2 2 4 2 9" xfId="8720"/>
    <cellStyle name="Currency 4 2 2 4 3" xfId="8721"/>
    <cellStyle name="Currency 4 2 2 4 3 10" xfId="8722"/>
    <cellStyle name="Currency 4 2 2 4 3 2" xfId="8723"/>
    <cellStyle name="Currency 4 2 2 4 3 2 2" xfId="8724"/>
    <cellStyle name="Currency 4 2 2 4 3 2 2 2" xfId="8725"/>
    <cellStyle name="Currency 4 2 2 4 3 2 3" xfId="8726"/>
    <cellStyle name="Currency 4 2 2 4 3 2 3 2" xfId="8727"/>
    <cellStyle name="Currency 4 2 2 4 3 2 4" xfId="8728"/>
    <cellStyle name="Currency 4 2 2 4 3 2 4 2" xfId="8729"/>
    <cellStyle name="Currency 4 2 2 4 3 2 5" xfId="8730"/>
    <cellStyle name="Currency 4 2 2 4 3 2 6" xfId="8731"/>
    <cellStyle name="Currency 4 2 2 4 3 3" xfId="8732"/>
    <cellStyle name="Currency 4 2 2 4 3 3 2" xfId="8733"/>
    <cellStyle name="Currency 4 2 2 4 3 3 2 2" xfId="8734"/>
    <cellStyle name="Currency 4 2 2 4 3 3 3" xfId="8735"/>
    <cellStyle name="Currency 4 2 2 4 3 3 3 2" xfId="8736"/>
    <cellStyle name="Currency 4 2 2 4 3 3 4" xfId="8737"/>
    <cellStyle name="Currency 4 2 2 4 3 3 4 2" xfId="8738"/>
    <cellStyle name="Currency 4 2 2 4 3 3 5" xfId="8739"/>
    <cellStyle name="Currency 4 2 2 4 3 3 6" xfId="8740"/>
    <cellStyle name="Currency 4 2 2 4 3 4" xfId="8741"/>
    <cellStyle name="Currency 4 2 2 4 3 4 2" xfId="8742"/>
    <cellStyle name="Currency 4 2 2 4 3 4 2 2" xfId="8743"/>
    <cellStyle name="Currency 4 2 2 4 3 4 3" xfId="8744"/>
    <cellStyle name="Currency 4 2 2 4 3 4 3 2" xfId="8745"/>
    <cellStyle name="Currency 4 2 2 4 3 4 4" xfId="8746"/>
    <cellStyle name="Currency 4 2 2 4 3 4 4 2" xfId="8747"/>
    <cellStyle name="Currency 4 2 2 4 3 4 5" xfId="8748"/>
    <cellStyle name="Currency 4 2 2 4 3 4 6" xfId="8749"/>
    <cellStyle name="Currency 4 2 2 4 3 5" xfId="8750"/>
    <cellStyle name="Currency 4 2 2 4 3 5 2" xfId="8751"/>
    <cellStyle name="Currency 4 2 2 4 3 5 2 2" xfId="8752"/>
    <cellStyle name="Currency 4 2 2 4 3 5 3" xfId="8753"/>
    <cellStyle name="Currency 4 2 2 4 3 5 3 2" xfId="8754"/>
    <cellStyle name="Currency 4 2 2 4 3 5 4" xfId="8755"/>
    <cellStyle name="Currency 4 2 2 4 3 5 5" xfId="8756"/>
    <cellStyle name="Currency 4 2 2 4 3 6" xfId="8757"/>
    <cellStyle name="Currency 4 2 2 4 3 6 2" xfId="8758"/>
    <cellStyle name="Currency 4 2 2 4 3 7" xfId="8759"/>
    <cellStyle name="Currency 4 2 2 4 3 7 2" xfId="8760"/>
    <cellStyle name="Currency 4 2 2 4 3 8" xfId="8761"/>
    <cellStyle name="Currency 4 2 2 4 3 8 2" xfId="8762"/>
    <cellStyle name="Currency 4 2 2 4 3 9" xfId="8763"/>
    <cellStyle name="Currency 4 2 2 4 4" xfId="8764"/>
    <cellStyle name="Currency 4 2 2 4 4 2" xfId="8765"/>
    <cellStyle name="Currency 4 2 2 4 4 2 2" xfId="8766"/>
    <cellStyle name="Currency 4 2 2 4 4 3" xfId="8767"/>
    <cellStyle name="Currency 4 2 2 4 4 3 2" xfId="8768"/>
    <cellStyle name="Currency 4 2 2 4 4 4" xfId="8769"/>
    <cellStyle name="Currency 4 2 2 4 4 4 2" xfId="8770"/>
    <cellStyle name="Currency 4 2 2 4 4 5" xfId="8771"/>
    <cellStyle name="Currency 4 2 2 4 4 6" xfId="8772"/>
    <cellStyle name="Currency 4 2 2 4 5" xfId="8773"/>
    <cellStyle name="Currency 4 2 2 4 5 2" xfId="8774"/>
    <cellStyle name="Currency 4 2 2 4 5 2 2" xfId="8775"/>
    <cellStyle name="Currency 4 2 2 4 5 3" xfId="8776"/>
    <cellStyle name="Currency 4 2 2 4 5 3 2" xfId="8777"/>
    <cellStyle name="Currency 4 2 2 4 5 4" xfId="8778"/>
    <cellStyle name="Currency 4 2 2 4 5 4 2" xfId="8779"/>
    <cellStyle name="Currency 4 2 2 4 5 5" xfId="8780"/>
    <cellStyle name="Currency 4 2 2 4 5 6" xfId="8781"/>
    <cellStyle name="Currency 4 2 2 4 6" xfId="8782"/>
    <cellStyle name="Currency 4 2 2 4 6 2" xfId="8783"/>
    <cellStyle name="Currency 4 2 2 4 6 2 2" xfId="8784"/>
    <cellStyle name="Currency 4 2 2 4 6 3" xfId="8785"/>
    <cellStyle name="Currency 4 2 2 4 6 3 2" xfId="8786"/>
    <cellStyle name="Currency 4 2 2 4 6 4" xfId="8787"/>
    <cellStyle name="Currency 4 2 2 4 6 4 2" xfId="8788"/>
    <cellStyle name="Currency 4 2 2 4 6 5" xfId="8789"/>
    <cellStyle name="Currency 4 2 2 4 6 6" xfId="8790"/>
    <cellStyle name="Currency 4 2 2 4 7" xfId="8791"/>
    <cellStyle name="Currency 4 2 2 4 7 2" xfId="8792"/>
    <cellStyle name="Currency 4 2 2 4 7 2 2" xfId="8793"/>
    <cellStyle name="Currency 4 2 2 4 7 3" xfId="8794"/>
    <cellStyle name="Currency 4 2 2 4 7 3 2" xfId="8795"/>
    <cellStyle name="Currency 4 2 2 4 7 4" xfId="8796"/>
    <cellStyle name="Currency 4 2 2 4 7 5" xfId="8797"/>
    <cellStyle name="Currency 4 2 2 4 8" xfId="8798"/>
    <cellStyle name="Currency 4 2 2 4 8 2" xfId="8799"/>
    <cellStyle name="Currency 4 2 2 4 9" xfId="8800"/>
    <cellStyle name="Currency 4 2 2 4 9 2" xfId="8801"/>
    <cellStyle name="Currency 4 2 2 5" xfId="8802"/>
    <cellStyle name="Currency 4 2 2 5 10" xfId="8803"/>
    <cellStyle name="Currency 4 2 2 5 11" xfId="8804"/>
    <cellStyle name="Currency 4 2 2 5 2" xfId="8805"/>
    <cellStyle name="Currency 4 2 2 5 2 2" xfId="8806"/>
    <cellStyle name="Currency 4 2 2 5 2 2 2" xfId="8807"/>
    <cellStyle name="Currency 4 2 2 5 2 3" xfId="8808"/>
    <cellStyle name="Currency 4 2 2 5 2 3 2" xfId="8809"/>
    <cellStyle name="Currency 4 2 2 5 2 4" xfId="8810"/>
    <cellStyle name="Currency 4 2 2 5 2 4 2" xfId="8811"/>
    <cellStyle name="Currency 4 2 2 5 2 5" xfId="8812"/>
    <cellStyle name="Currency 4 2 2 5 2 6" xfId="8813"/>
    <cellStyle name="Currency 4 2 2 5 3" xfId="8814"/>
    <cellStyle name="Currency 4 2 2 5 3 2" xfId="8815"/>
    <cellStyle name="Currency 4 2 2 5 3 2 2" xfId="8816"/>
    <cellStyle name="Currency 4 2 2 5 3 3" xfId="8817"/>
    <cellStyle name="Currency 4 2 2 5 3 3 2" xfId="8818"/>
    <cellStyle name="Currency 4 2 2 5 3 4" xfId="8819"/>
    <cellStyle name="Currency 4 2 2 5 3 4 2" xfId="8820"/>
    <cellStyle name="Currency 4 2 2 5 3 5" xfId="8821"/>
    <cellStyle name="Currency 4 2 2 5 3 6" xfId="8822"/>
    <cellStyle name="Currency 4 2 2 5 4" xfId="8823"/>
    <cellStyle name="Currency 4 2 2 5 4 2" xfId="8824"/>
    <cellStyle name="Currency 4 2 2 5 4 2 2" xfId="8825"/>
    <cellStyle name="Currency 4 2 2 5 4 3" xfId="8826"/>
    <cellStyle name="Currency 4 2 2 5 4 3 2" xfId="8827"/>
    <cellStyle name="Currency 4 2 2 5 4 4" xfId="8828"/>
    <cellStyle name="Currency 4 2 2 5 4 4 2" xfId="8829"/>
    <cellStyle name="Currency 4 2 2 5 4 5" xfId="8830"/>
    <cellStyle name="Currency 4 2 2 5 4 6" xfId="8831"/>
    <cellStyle name="Currency 4 2 2 5 5" xfId="8832"/>
    <cellStyle name="Currency 4 2 2 5 5 2" xfId="8833"/>
    <cellStyle name="Currency 4 2 2 5 5 2 2" xfId="8834"/>
    <cellStyle name="Currency 4 2 2 5 5 3" xfId="8835"/>
    <cellStyle name="Currency 4 2 2 5 5 3 2" xfId="8836"/>
    <cellStyle name="Currency 4 2 2 5 5 4" xfId="8837"/>
    <cellStyle name="Currency 4 2 2 5 5 4 2" xfId="8838"/>
    <cellStyle name="Currency 4 2 2 5 5 5" xfId="8839"/>
    <cellStyle name="Currency 4 2 2 5 5 6" xfId="8840"/>
    <cellStyle name="Currency 4 2 2 5 6" xfId="8841"/>
    <cellStyle name="Currency 4 2 2 5 6 2" xfId="8842"/>
    <cellStyle name="Currency 4 2 2 5 6 2 2" xfId="8843"/>
    <cellStyle name="Currency 4 2 2 5 6 3" xfId="8844"/>
    <cellStyle name="Currency 4 2 2 5 6 3 2" xfId="8845"/>
    <cellStyle name="Currency 4 2 2 5 6 4" xfId="8846"/>
    <cellStyle name="Currency 4 2 2 5 6 5" xfId="8847"/>
    <cellStyle name="Currency 4 2 2 5 7" xfId="8848"/>
    <cellStyle name="Currency 4 2 2 5 7 2" xfId="8849"/>
    <cellStyle name="Currency 4 2 2 5 8" xfId="8850"/>
    <cellStyle name="Currency 4 2 2 5 8 2" xfId="8851"/>
    <cellStyle name="Currency 4 2 2 5 9" xfId="8852"/>
    <cellStyle name="Currency 4 2 2 5 9 2" xfId="8853"/>
    <cellStyle name="Currency 4 2 2 6" xfId="8854"/>
    <cellStyle name="Currency 4 2 2 6 10" xfId="8855"/>
    <cellStyle name="Currency 4 2 2 6 2" xfId="8856"/>
    <cellStyle name="Currency 4 2 2 6 2 2" xfId="8857"/>
    <cellStyle name="Currency 4 2 2 6 2 2 2" xfId="8858"/>
    <cellStyle name="Currency 4 2 2 6 2 3" xfId="8859"/>
    <cellStyle name="Currency 4 2 2 6 2 3 2" xfId="8860"/>
    <cellStyle name="Currency 4 2 2 6 2 4" xfId="8861"/>
    <cellStyle name="Currency 4 2 2 6 2 4 2" xfId="8862"/>
    <cellStyle name="Currency 4 2 2 6 2 5" xfId="8863"/>
    <cellStyle name="Currency 4 2 2 6 2 6" xfId="8864"/>
    <cellStyle name="Currency 4 2 2 6 3" xfId="8865"/>
    <cellStyle name="Currency 4 2 2 6 3 2" xfId="8866"/>
    <cellStyle name="Currency 4 2 2 6 3 2 2" xfId="8867"/>
    <cellStyle name="Currency 4 2 2 6 3 3" xfId="8868"/>
    <cellStyle name="Currency 4 2 2 6 3 3 2" xfId="8869"/>
    <cellStyle name="Currency 4 2 2 6 3 4" xfId="8870"/>
    <cellStyle name="Currency 4 2 2 6 3 4 2" xfId="8871"/>
    <cellStyle name="Currency 4 2 2 6 3 5" xfId="8872"/>
    <cellStyle name="Currency 4 2 2 6 3 6" xfId="8873"/>
    <cellStyle name="Currency 4 2 2 6 4" xfId="8874"/>
    <cellStyle name="Currency 4 2 2 6 4 2" xfId="8875"/>
    <cellStyle name="Currency 4 2 2 6 4 2 2" xfId="8876"/>
    <cellStyle name="Currency 4 2 2 6 4 3" xfId="8877"/>
    <cellStyle name="Currency 4 2 2 6 4 3 2" xfId="8878"/>
    <cellStyle name="Currency 4 2 2 6 4 4" xfId="8879"/>
    <cellStyle name="Currency 4 2 2 6 4 4 2" xfId="8880"/>
    <cellStyle name="Currency 4 2 2 6 4 5" xfId="8881"/>
    <cellStyle name="Currency 4 2 2 6 4 6" xfId="8882"/>
    <cellStyle name="Currency 4 2 2 6 5" xfId="8883"/>
    <cellStyle name="Currency 4 2 2 6 5 2" xfId="8884"/>
    <cellStyle name="Currency 4 2 2 6 5 2 2" xfId="8885"/>
    <cellStyle name="Currency 4 2 2 6 5 3" xfId="8886"/>
    <cellStyle name="Currency 4 2 2 6 5 3 2" xfId="8887"/>
    <cellStyle name="Currency 4 2 2 6 5 4" xfId="8888"/>
    <cellStyle name="Currency 4 2 2 6 5 5" xfId="8889"/>
    <cellStyle name="Currency 4 2 2 6 6" xfId="8890"/>
    <cellStyle name="Currency 4 2 2 6 6 2" xfId="8891"/>
    <cellStyle name="Currency 4 2 2 6 7" xfId="8892"/>
    <cellStyle name="Currency 4 2 2 6 7 2" xfId="8893"/>
    <cellStyle name="Currency 4 2 2 6 8" xfId="8894"/>
    <cellStyle name="Currency 4 2 2 6 8 2" xfId="8895"/>
    <cellStyle name="Currency 4 2 2 6 9" xfId="8896"/>
    <cellStyle name="Currency 4 2 2 7" xfId="8897"/>
    <cellStyle name="Currency 4 2 2 7 10" xfId="8898"/>
    <cellStyle name="Currency 4 2 2 7 2" xfId="8899"/>
    <cellStyle name="Currency 4 2 2 7 2 2" xfId="8900"/>
    <cellStyle name="Currency 4 2 2 7 2 2 2" xfId="8901"/>
    <cellStyle name="Currency 4 2 2 7 2 3" xfId="8902"/>
    <cellStyle name="Currency 4 2 2 7 2 3 2" xfId="8903"/>
    <cellStyle name="Currency 4 2 2 7 2 4" xfId="8904"/>
    <cellStyle name="Currency 4 2 2 7 2 4 2" xfId="8905"/>
    <cellStyle name="Currency 4 2 2 7 2 5" xfId="8906"/>
    <cellStyle name="Currency 4 2 2 7 2 6" xfId="8907"/>
    <cellStyle name="Currency 4 2 2 7 3" xfId="8908"/>
    <cellStyle name="Currency 4 2 2 7 3 2" xfId="8909"/>
    <cellStyle name="Currency 4 2 2 7 3 2 2" xfId="8910"/>
    <cellStyle name="Currency 4 2 2 7 3 3" xfId="8911"/>
    <cellStyle name="Currency 4 2 2 7 3 3 2" xfId="8912"/>
    <cellStyle name="Currency 4 2 2 7 3 4" xfId="8913"/>
    <cellStyle name="Currency 4 2 2 7 3 4 2" xfId="8914"/>
    <cellStyle name="Currency 4 2 2 7 3 5" xfId="8915"/>
    <cellStyle name="Currency 4 2 2 7 3 6" xfId="8916"/>
    <cellStyle name="Currency 4 2 2 7 4" xfId="8917"/>
    <cellStyle name="Currency 4 2 2 7 4 2" xfId="8918"/>
    <cellStyle name="Currency 4 2 2 7 4 2 2" xfId="8919"/>
    <cellStyle name="Currency 4 2 2 7 4 3" xfId="8920"/>
    <cellStyle name="Currency 4 2 2 7 4 3 2" xfId="8921"/>
    <cellStyle name="Currency 4 2 2 7 4 4" xfId="8922"/>
    <cellStyle name="Currency 4 2 2 7 4 4 2" xfId="8923"/>
    <cellStyle name="Currency 4 2 2 7 4 5" xfId="8924"/>
    <cellStyle name="Currency 4 2 2 7 4 6" xfId="8925"/>
    <cellStyle name="Currency 4 2 2 7 5" xfId="8926"/>
    <cellStyle name="Currency 4 2 2 7 5 2" xfId="8927"/>
    <cellStyle name="Currency 4 2 2 7 5 2 2" xfId="8928"/>
    <cellStyle name="Currency 4 2 2 7 5 3" xfId="8929"/>
    <cellStyle name="Currency 4 2 2 7 5 3 2" xfId="8930"/>
    <cellStyle name="Currency 4 2 2 7 5 4" xfId="8931"/>
    <cellStyle name="Currency 4 2 2 7 5 5" xfId="8932"/>
    <cellStyle name="Currency 4 2 2 7 6" xfId="8933"/>
    <cellStyle name="Currency 4 2 2 7 6 2" xfId="8934"/>
    <cellStyle name="Currency 4 2 2 7 7" xfId="8935"/>
    <cellStyle name="Currency 4 2 2 7 7 2" xfId="8936"/>
    <cellStyle name="Currency 4 2 2 7 8" xfId="8937"/>
    <cellStyle name="Currency 4 2 2 7 8 2" xfId="8938"/>
    <cellStyle name="Currency 4 2 2 7 9" xfId="8939"/>
    <cellStyle name="Currency 4 2 2 8" xfId="8940"/>
    <cellStyle name="Currency 4 2 2 8 2" xfId="8941"/>
    <cellStyle name="Currency 4 2 2 8 2 2" xfId="8942"/>
    <cellStyle name="Currency 4 2 2 8 3" xfId="8943"/>
    <cellStyle name="Currency 4 2 2 8 3 2" xfId="8944"/>
    <cellStyle name="Currency 4 2 2 8 4" xfId="8945"/>
    <cellStyle name="Currency 4 2 2 8 4 2" xfId="8946"/>
    <cellStyle name="Currency 4 2 2 8 5" xfId="8947"/>
    <cellStyle name="Currency 4 2 2 8 6" xfId="8948"/>
    <cellStyle name="Currency 4 2 2 9" xfId="8949"/>
    <cellStyle name="Currency 4 2 2 9 2" xfId="8950"/>
    <cellStyle name="Currency 4 2 2 9 2 2" xfId="8951"/>
    <cellStyle name="Currency 4 2 2 9 3" xfId="8952"/>
    <cellStyle name="Currency 4 2 2 9 3 2" xfId="8953"/>
    <cellStyle name="Currency 4 2 2 9 4" xfId="8954"/>
    <cellStyle name="Currency 4 2 2 9 4 2" xfId="8955"/>
    <cellStyle name="Currency 4 2 2 9 5" xfId="8956"/>
    <cellStyle name="Currency 4 2 2 9 6" xfId="8957"/>
    <cellStyle name="Currency 4 2 3" xfId="8958"/>
    <cellStyle name="Currency 4 2 3 10" xfId="8959"/>
    <cellStyle name="Currency 4 2 3 10 2" xfId="8960"/>
    <cellStyle name="Currency 4 2 3 11" xfId="8961"/>
    <cellStyle name="Currency 4 2 3 11 2" xfId="8962"/>
    <cellStyle name="Currency 4 2 3 12" xfId="8963"/>
    <cellStyle name="Currency 4 2 3 13" xfId="8964"/>
    <cellStyle name="Currency 4 2 3 2" xfId="8965"/>
    <cellStyle name="Currency 4 2 3 2 10" xfId="8966"/>
    <cellStyle name="Currency 4 2 3 2 11" xfId="8967"/>
    <cellStyle name="Currency 4 2 3 2 2" xfId="8968"/>
    <cellStyle name="Currency 4 2 3 2 2 2" xfId="8969"/>
    <cellStyle name="Currency 4 2 3 2 2 2 2" xfId="8970"/>
    <cellStyle name="Currency 4 2 3 2 2 3" xfId="8971"/>
    <cellStyle name="Currency 4 2 3 2 2 3 2" xfId="8972"/>
    <cellStyle name="Currency 4 2 3 2 2 4" xfId="8973"/>
    <cellStyle name="Currency 4 2 3 2 2 4 2" xfId="8974"/>
    <cellStyle name="Currency 4 2 3 2 2 5" xfId="8975"/>
    <cellStyle name="Currency 4 2 3 2 2 6" xfId="8976"/>
    <cellStyle name="Currency 4 2 3 2 3" xfId="8977"/>
    <cellStyle name="Currency 4 2 3 2 3 2" xfId="8978"/>
    <cellStyle name="Currency 4 2 3 2 3 2 2" xfId="8979"/>
    <cellStyle name="Currency 4 2 3 2 3 3" xfId="8980"/>
    <cellStyle name="Currency 4 2 3 2 3 3 2" xfId="8981"/>
    <cellStyle name="Currency 4 2 3 2 3 4" xfId="8982"/>
    <cellStyle name="Currency 4 2 3 2 3 4 2" xfId="8983"/>
    <cellStyle name="Currency 4 2 3 2 3 5" xfId="8984"/>
    <cellStyle name="Currency 4 2 3 2 3 6" xfId="8985"/>
    <cellStyle name="Currency 4 2 3 2 4" xfId="8986"/>
    <cellStyle name="Currency 4 2 3 2 4 2" xfId="8987"/>
    <cellStyle name="Currency 4 2 3 2 4 2 2" xfId="8988"/>
    <cellStyle name="Currency 4 2 3 2 4 3" xfId="8989"/>
    <cellStyle name="Currency 4 2 3 2 4 3 2" xfId="8990"/>
    <cellStyle name="Currency 4 2 3 2 4 4" xfId="8991"/>
    <cellStyle name="Currency 4 2 3 2 4 4 2" xfId="8992"/>
    <cellStyle name="Currency 4 2 3 2 4 5" xfId="8993"/>
    <cellStyle name="Currency 4 2 3 2 4 6" xfId="8994"/>
    <cellStyle name="Currency 4 2 3 2 5" xfId="8995"/>
    <cellStyle name="Currency 4 2 3 2 5 2" xfId="8996"/>
    <cellStyle name="Currency 4 2 3 2 5 2 2" xfId="8997"/>
    <cellStyle name="Currency 4 2 3 2 5 3" xfId="8998"/>
    <cellStyle name="Currency 4 2 3 2 5 3 2" xfId="8999"/>
    <cellStyle name="Currency 4 2 3 2 5 4" xfId="9000"/>
    <cellStyle name="Currency 4 2 3 2 5 4 2" xfId="9001"/>
    <cellStyle name="Currency 4 2 3 2 5 5" xfId="9002"/>
    <cellStyle name="Currency 4 2 3 2 5 6" xfId="9003"/>
    <cellStyle name="Currency 4 2 3 2 6" xfId="9004"/>
    <cellStyle name="Currency 4 2 3 2 6 2" xfId="9005"/>
    <cellStyle name="Currency 4 2 3 2 6 2 2" xfId="9006"/>
    <cellStyle name="Currency 4 2 3 2 6 3" xfId="9007"/>
    <cellStyle name="Currency 4 2 3 2 6 3 2" xfId="9008"/>
    <cellStyle name="Currency 4 2 3 2 6 4" xfId="9009"/>
    <cellStyle name="Currency 4 2 3 2 6 5" xfId="9010"/>
    <cellStyle name="Currency 4 2 3 2 7" xfId="9011"/>
    <cellStyle name="Currency 4 2 3 2 7 2" xfId="9012"/>
    <cellStyle name="Currency 4 2 3 2 8" xfId="9013"/>
    <cellStyle name="Currency 4 2 3 2 8 2" xfId="9014"/>
    <cellStyle name="Currency 4 2 3 2 9" xfId="9015"/>
    <cellStyle name="Currency 4 2 3 2 9 2" xfId="9016"/>
    <cellStyle name="Currency 4 2 3 3" xfId="9017"/>
    <cellStyle name="Currency 4 2 3 3 10" xfId="9018"/>
    <cellStyle name="Currency 4 2 3 3 2" xfId="9019"/>
    <cellStyle name="Currency 4 2 3 3 2 2" xfId="9020"/>
    <cellStyle name="Currency 4 2 3 3 2 2 2" xfId="9021"/>
    <cellStyle name="Currency 4 2 3 3 2 3" xfId="9022"/>
    <cellStyle name="Currency 4 2 3 3 2 3 2" xfId="9023"/>
    <cellStyle name="Currency 4 2 3 3 2 4" xfId="9024"/>
    <cellStyle name="Currency 4 2 3 3 2 4 2" xfId="9025"/>
    <cellStyle name="Currency 4 2 3 3 2 5" xfId="9026"/>
    <cellStyle name="Currency 4 2 3 3 2 6" xfId="9027"/>
    <cellStyle name="Currency 4 2 3 3 3" xfId="9028"/>
    <cellStyle name="Currency 4 2 3 3 3 2" xfId="9029"/>
    <cellStyle name="Currency 4 2 3 3 3 2 2" xfId="9030"/>
    <cellStyle name="Currency 4 2 3 3 3 3" xfId="9031"/>
    <cellStyle name="Currency 4 2 3 3 3 3 2" xfId="9032"/>
    <cellStyle name="Currency 4 2 3 3 3 4" xfId="9033"/>
    <cellStyle name="Currency 4 2 3 3 3 4 2" xfId="9034"/>
    <cellStyle name="Currency 4 2 3 3 3 5" xfId="9035"/>
    <cellStyle name="Currency 4 2 3 3 3 6" xfId="9036"/>
    <cellStyle name="Currency 4 2 3 3 4" xfId="9037"/>
    <cellStyle name="Currency 4 2 3 3 4 2" xfId="9038"/>
    <cellStyle name="Currency 4 2 3 3 4 2 2" xfId="9039"/>
    <cellStyle name="Currency 4 2 3 3 4 3" xfId="9040"/>
    <cellStyle name="Currency 4 2 3 3 4 3 2" xfId="9041"/>
    <cellStyle name="Currency 4 2 3 3 4 4" xfId="9042"/>
    <cellStyle name="Currency 4 2 3 3 4 4 2" xfId="9043"/>
    <cellStyle name="Currency 4 2 3 3 4 5" xfId="9044"/>
    <cellStyle name="Currency 4 2 3 3 4 6" xfId="9045"/>
    <cellStyle name="Currency 4 2 3 3 5" xfId="9046"/>
    <cellStyle name="Currency 4 2 3 3 5 2" xfId="9047"/>
    <cellStyle name="Currency 4 2 3 3 5 2 2" xfId="9048"/>
    <cellStyle name="Currency 4 2 3 3 5 3" xfId="9049"/>
    <cellStyle name="Currency 4 2 3 3 5 3 2" xfId="9050"/>
    <cellStyle name="Currency 4 2 3 3 5 4" xfId="9051"/>
    <cellStyle name="Currency 4 2 3 3 5 5" xfId="9052"/>
    <cellStyle name="Currency 4 2 3 3 6" xfId="9053"/>
    <cellStyle name="Currency 4 2 3 3 6 2" xfId="9054"/>
    <cellStyle name="Currency 4 2 3 3 7" xfId="9055"/>
    <cellStyle name="Currency 4 2 3 3 7 2" xfId="9056"/>
    <cellStyle name="Currency 4 2 3 3 8" xfId="9057"/>
    <cellStyle name="Currency 4 2 3 3 8 2" xfId="9058"/>
    <cellStyle name="Currency 4 2 3 3 9" xfId="9059"/>
    <cellStyle name="Currency 4 2 3 4" xfId="9060"/>
    <cellStyle name="Currency 4 2 3 4 10" xfId="9061"/>
    <cellStyle name="Currency 4 2 3 4 2" xfId="9062"/>
    <cellStyle name="Currency 4 2 3 4 2 2" xfId="9063"/>
    <cellStyle name="Currency 4 2 3 4 2 2 2" xfId="9064"/>
    <cellStyle name="Currency 4 2 3 4 2 3" xfId="9065"/>
    <cellStyle name="Currency 4 2 3 4 2 3 2" xfId="9066"/>
    <cellStyle name="Currency 4 2 3 4 2 4" xfId="9067"/>
    <cellStyle name="Currency 4 2 3 4 2 4 2" xfId="9068"/>
    <cellStyle name="Currency 4 2 3 4 2 5" xfId="9069"/>
    <cellStyle name="Currency 4 2 3 4 2 6" xfId="9070"/>
    <cellStyle name="Currency 4 2 3 4 3" xfId="9071"/>
    <cellStyle name="Currency 4 2 3 4 3 2" xfId="9072"/>
    <cellStyle name="Currency 4 2 3 4 3 2 2" xfId="9073"/>
    <cellStyle name="Currency 4 2 3 4 3 3" xfId="9074"/>
    <cellStyle name="Currency 4 2 3 4 3 3 2" xfId="9075"/>
    <cellStyle name="Currency 4 2 3 4 3 4" xfId="9076"/>
    <cellStyle name="Currency 4 2 3 4 3 4 2" xfId="9077"/>
    <cellStyle name="Currency 4 2 3 4 3 5" xfId="9078"/>
    <cellStyle name="Currency 4 2 3 4 3 6" xfId="9079"/>
    <cellStyle name="Currency 4 2 3 4 4" xfId="9080"/>
    <cellStyle name="Currency 4 2 3 4 4 2" xfId="9081"/>
    <cellStyle name="Currency 4 2 3 4 4 2 2" xfId="9082"/>
    <cellStyle name="Currency 4 2 3 4 4 3" xfId="9083"/>
    <cellStyle name="Currency 4 2 3 4 4 3 2" xfId="9084"/>
    <cellStyle name="Currency 4 2 3 4 4 4" xfId="9085"/>
    <cellStyle name="Currency 4 2 3 4 4 4 2" xfId="9086"/>
    <cellStyle name="Currency 4 2 3 4 4 5" xfId="9087"/>
    <cellStyle name="Currency 4 2 3 4 4 6" xfId="9088"/>
    <cellStyle name="Currency 4 2 3 4 5" xfId="9089"/>
    <cellStyle name="Currency 4 2 3 4 5 2" xfId="9090"/>
    <cellStyle name="Currency 4 2 3 4 5 2 2" xfId="9091"/>
    <cellStyle name="Currency 4 2 3 4 5 3" xfId="9092"/>
    <cellStyle name="Currency 4 2 3 4 5 3 2" xfId="9093"/>
    <cellStyle name="Currency 4 2 3 4 5 4" xfId="9094"/>
    <cellStyle name="Currency 4 2 3 4 5 5" xfId="9095"/>
    <cellStyle name="Currency 4 2 3 4 6" xfId="9096"/>
    <cellStyle name="Currency 4 2 3 4 6 2" xfId="9097"/>
    <cellStyle name="Currency 4 2 3 4 7" xfId="9098"/>
    <cellStyle name="Currency 4 2 3 4 7 2" xfId="9099"/>
    <cellStyle name="Currency 4 2 3 4 8" xfId="9100"/>
    <cellStyle name="Currency 4 2 3 4 8 2" xfId="9101"/>
    <cellStyle name="Currency 4 2 3 4 9" xfId="9102"/>
    <cellStyle name="Currency 4 2 3 5" xfId="9103"/>
    <cellStyle name="Currency 4 2 3 5 2" xfId="9104"/>
    <cellStyle name="Currency 4 2 3 5 2 2" xfId="9105"/>
    <cellStyle name="Currency 4 2 3 5 3" xfId="9106"/>
    <cellStyle name="Currency 4 2 3 5 3 2" xfId="9107"/>
    <cellStyle name="Currency 4 2 3 5 4" xfId="9108"/>
    <cellStyle name="Currency 4 2 3 5 4 2" xfId="9109"/>
    <cellStyle name="Currency 4 2 3 5 5" xfId="9110"/>
    <cellStyle name="Currency 4 2 3 5 6" xfId="9111"/>
    <cellStyle name="Currency 4 2 3 6" xfId="9112"/>
    <cellStyle name="Currency 4 2 3 6 2" xfId="9113"/>
    <cellStyle name="Currency 4 2 3 6 2 2" xfId="9114"/>
    <cellStyle name="Currency 4 2 3 6 3" xfId="9115"/>
    <cellStyle name="Currency 4 2 3 6 3 2" xfId="9116"/>
    <cellStyle name="Currency 4 2 3 6 4" xfId="9117"/>
    <cellStyle name="Currency 4 2 3 6 4 2" xfId="9118"/>
    <cellStyle name="Currency 4 2 3 6 5" xfId="9119"/>
    <cellStyle name="Currency 4 2 3 6 6" xfId="9120"/>
    <cellStyle name="Currency 4 2 3 7" xfId="9121"/>
    <cellStyle name="Currency 4 2 3 7 2" xfId="9122"/>
    <cellStyle name="Currency 4 2 3 7 2 2" xfId="9123"/>
    <cellStyle name="Currency 4 2 3 7 3" xfId="9124"/>
    <cellStyle name="Currency 4 2 3 7 3 2" xfId="9125"/>
    <cellStyle name="Currency 4 2 3 7 4" xfId="9126"/>
    <cellStyle name="Currency 4 2 3 7 4 2" xfId="9127"/>
    <cellStyle name="Currency 4 2 3 7 5" xfId="9128"/>
    <cellStyle name="Currency 4 2 3 7 6" xfId="9129"/>
    <cellStyle name="Currency 4 2 3 8" xfId="9130"/>
    <cellStyle name="Currency 4 2 3 8 2" xfId="9131"/>
    <cellStyle name="Currency 4 2 3 8 2 2" xfId="9132"/>
    <cellStyle name="Currency 4 2 3 8 3" xfId="9133"/>
    <cellStyle name="Currency 4 2 3 8 3 2" xfId="9134"/>
    <cellStyle name="Currency 4 2 3 8 4" xfId="9135"/>
    <cellStyle name="Currency 4 2 3 8 5" xfId="9136"/>
    <cellStyle name="Currency 4 2 3 9" xfId="9137"/>
    <cellStyle name="Currency 4 2 3 9 2" xfId="9138"/>
    <cellStyle name="Currency 4 2 4" xfId="9139"/>
    <cellStyle name="Currency 4 2 4 10" xfId="9140"/>
    <cellStyle name="Currency 4 2 4 10 2" xfId="9141"/>
    <cellStyle name="Currency 4 2 4 11" xfId="9142"/>
    <cellStyle name="Currency 4 2 4 11 2" xfId="9143"/>
    <cellStyle name="Currency 4 2 4 12" xfId="9144"/>
    <cellStyle name="Currency 4 2 4 13" xfId="9145"/>
    <cellStyle name="Currency 4 2 4 2" xfId="9146"/>
    <cellStyle name="Currency 4 2 4 2 10" xfId="9147"/>
    <cellStyle name="Currency 4 2 4 2 11" xfId="9148"/>
    <cellStyle name="Currency 4 2 4 2 2" xfId="9149"/>
    <cellStyle name="Currency 4 2 4 2 2 2" xfId="9150"/>
    <cellStyle name="Currency 4 2 4 2 2 2 2" xfId="9151"/>
    <cellStyle name="Currency 4 2 4 2 2 3" xfId="9152"/>
    <cellStyle name="Currency 4 2 4 2 2 3 2" xfId="9153"/>
    <cellStyle name="Currency 4 2 4 2 2 4" xfId="9154"/>
    <cellStyle name="Currency 4 2 4 2 2 4 2" xfId="9155"/>
    <cellStyle name="Currency 4 2 4 2 2 5" xfId="9156"/>
    <cellStyle name="Currency 4 2 4 2 2 6" xfId="9157"/>
    <cellStyle name="Currency 4 2 4 2 3" xfId="9158"/>
    <cellStyle name="Currency 4 2 4 2 3 2" xfId="9159"/>
    <cellStyle name="Currency 4 2 4 2 3 2 2" xfId="9160"/>
    <cellStyle name="Currency 4 2 4 2 3 3" xfId="9161"/>
    <cellStyle name="Currency 4 2 4 2 3 3 2" xfId="9162"/>
    <cellStyle name="Currency 4 2 4 2 3 4" xfId="9163"/>
    <cellStyle name="Currency 4 2 4 2 3 4 2" xfId="9164"/>
    <cellStyle name="Currency 4 2 4 2 3 5" xfId="9165"/>
    <cellStyle name="Currency 4 2 4 2 3 6" xfId="9166"/>
    <cellStyle name="Currency 4 2 4 2 4" xfId="9167"/>
    <cellStyle name="Currency 4 2 4 2 4 2" xfId="9168"/>
    <cellStyle name="Currency 4 2 4 2 4 2 2" xfId="9169"/>
    <cellStyle name="Currency 4 2 4 2 4 3" xfId="9170"/>
    <cellStyle name="Currency 4 2 4 2 4 3 2" xfId="9171"/>
    <cellStyle name="Currency 4 2 4 2 4 4" xfId="9172"/>
    <cellStyle name="Currency 4 2 4 2 4 4 2" xfId="9173"/>
    <cellStyle name="Currency 4 2 4 2 4 5" xfId="9174"/>
    <cellStyle name="Currency 4 2 4 2 4 6" xfId="9175"/>
    <cellStyle name="Currency 4 2 4 2 5" xfId="9176"/>
    <cellStyle name="Currency 4 2 4 2 5 2" xfId="9177"/>
    <cellStyle name="Currency 4 2 4 2 5 2 2" xfId="9178"/>
    <cellStyle name="Currency 4 2 4 2 5 3" xfId="9179"/>
    <cellStyle name="Currency 4 2 4 2 5 3 2" xfId="9180"/>
    <cellStyle name="Currency 4 2 4 2 5 4" xfId="9181"/>
    <cellStyle name="Currency 4 2 4 2 5 4 2" xfId="9182"/>
    <cellStyle name="Currency 4 2 4 2 5 5" xfId="9183"/>
    <cellStyle name="Currency 4 2 4 2 5 6" xfId="9184"/>
    <cellStyle name="Currency 4 2 4 2 6" xfId="9185"/>
    <cellStyle name="Currency 4 2 4 2 6 2" xfId="9186"/>
    <cellStyle name="Currency 4 2 4 2 6 2 2" xfId="9187"/>
    <cellStyle name="Currency 4 2 4 2 6 3" xfId="9188"/>
    <cellStyle name="Currency 4 2 4 2 6 3 2" xfId="9189"/>
    <cellStyle name="Currency 4 2 4 2 6 4" xfId="9190"/>
    <cellStyle name="Currency 4 2 4 2 6 5" xfId="9191"/>
    <cellStyle name="Currency 4 2 4 2 7" xfId="9192"/>
    <cellStyle name="Currency 4 2 4 2 7 2" xfId="9193"/>
    <cellStyle name="Currency 4 2 4 2 8" xfId="9194"/>
    <cellStyle name="Currency 4 2 4 2 8 2" xfId="9195"/>
    <cellStyle name="Currency 4 2 4 2 9" xfId="9196"/>
    <cellStyle name="Currency 4 2 4 2 9 2" xfId="9197"/>
    <cellStyle name="Currency 4 2 4 3" xfId="9198"/>
    <cellStyle name="Currency 4 2 4 3 10" xfId="9199"/>
    <cellStyle name="Currency 4 2 4 3 2" xfId="9200"/>
    <cellStyle name="Currency 4 2 4 3 2 2" xfId="9201"/>
    <cellStyle name="Currency 4 2 4 3 2 2 2" xfId="9202"/>
    <cellStyle name="Currency 4 2 4 3 2 3" xfId="9203"/>
    <cellStyle name="Currency 4 2 4 3 2 3 2" xfId="9204"/>
    <cellStyle name="Currency 4 2 4 3 2 4" xfId="9205"/>
    <cellStyle name="Currency 4 2 4 3 2 4 2" xfId="9206"/>
    <cellStyle name="Currency 4 2 4 3 2 5" xfId="9207"/>
    <cellStyle name="Currency 4 2 4 3 2 6" xfId="9208"/>
    <cellStyle name="Currency 4 2 4 3 3" xfId="9209"/>
    <cellStyle name="Currency 4 2 4 3 3 2" xfId="9210"/>
    <cellStyle name="Currency 4 2 4 3 3 2 2" xfId="9211"/>
    <cellStyle name="Currency 4 2 4 3 3 3" xfId="9212"/>
    <cellStyle name="Currency 4 2 4 3 3 3 2" xfId="9213"/>
    <cellStyle name="Currency 4 2 4 3 3 4" xfId="9214"/>
    <cellStyle name="Currency 4 2 4 3 3 4 2" xfId="9215"/>
    <cellStyle name="Currency 4 2 4 3 3 5" xfId="9216"/>
    <cellStyle name="Currency 4 2 4 3 3 6" xfId="9217"/>
    <cellStyle name="Currency 4 2 4 3 4" xfId="9218"/>
    <cellStyle name="Currency 4 2 4 3 4 2" xfId="9219"/>
    <cellStyle name="Currency 4 2 4 3 4 2 2" xfId="9220"/>
    <cellStyle name="Currency 4 2 4 3 4 3" xfId="9221"/>
    <cellStyle name="Currency 4 2 4 3 4 3 2" xfId="9222"/>
    <cellStyle name="Currency 4 2 4 3 4 4" xfId="9223"/>
    <cellStyle name="Currency 4 2 4 3 4 4 2" xfId="9224"/>
    <cellStyle name="Currency 4 2 4 3 4 5" xfId="9225"/>
    <cellStyle name="Currency 4 2 4 3 4 6" xfId="9226"/>
    <cellStyle name="Currency 4 2 4 3 5" xfId="9227"/>
    <cellStyle name="Currency 4 2 4 3 5 2" xfId="9228"/>
    <cellStyle name="Currency 4 2 4 3 5 2 2" xfId="9229"/>
    <cellStyle name="Currency 4 2 4 3 5 3" xfId="9230"/>
    <cellStyle name="Currency 4 2 4 3 5 3 2" xfId="9231"/>
    <cellStyle name="Currency 4 2 4 3 5 4" xfId="9232"/>
    <cellStyle name="Currency 4 2 4 3 5 5" xfId="9233"/>
    <cellStyle name="Currency 4 2 4 3 6" xfId="9234"/>
    <cellStyle name="Currency 4 2 4 3 6 2" xfId="9235"/>
    <cellStyle name="Currency 4 2 4 3 7" xfId="9236"/>
    <cellStyle name="Currency 4 2 4 3 7 2" xfId="9237"/>
    <cellStyle name="Currency 4 2 4 3 8" xfId="9238"/>
    <cellStyle name="Currency 4 2 4 3 8 2" xfId="9239"/>
    <cellStyle name="Currency 4 2 4 3 9" xfId="9240"/>
    <cellStyle name="Currency 4 2 4 4" xfId="9241"/>
    <cellStyle name="Currency 4 2 4 4 10" xfId="9242"/>
    <cellStyle name="Currency 4 2 4 4 2" xfId="9243"/>
    <cellStyle name="Currency 4 2 4 4 2 2" xfId="9244"/>
    <cellStyle name="Currency 4 2 4 4 2 2 2" xfId="9245"/>
    <cellStyle name="Currency 4 2 4 4 2 3" xfId="9246"/>
    <cellStyle name="Currency 4 2 4 4 2 3 2" xfId="9247"/>
    <cellStyle name="Currency 4 2 4 4 2 4" xfId="9248"/>
    <cellStyle name="Currency 4 2 4 4 2 4 2" xfId="9249"/>
    <cellStyle name="Currency 4 2 4 4 2 5" xfId="9250"/>
    <cellStyle name="Currency 4 2 4 4 2 6" xfId="9251"/>
    <cellStyle name="Currency 4 2 4 4 3" xfId="9252"/>
    <cellStyle name="Currency 4 2 4 4 3 2" xfId="9253"/>
    <cellStyle name="Currency 4 2 4 4 3 2 2" xfId="9254"/>
    <cellStyle name="Currency 4 2 4 4 3 3" xfId="9255"/>
    <cellStyle name="Currency 4 2 4 4 3 3 2" xfId="9256"/>
    <cellStyle name="Currency 4 2 4 4 3 4" xfId="9257"/>
    <cellStyle name="Currency 4 2 4 4 3 4 2" xfId="9258"/>
    <cellStyle name="Currency 4 2 4 4 3 5" xfId="9259"/>
    <cellStyle name="Currency 4 2 4 4 3 6" xfId="9260"/>
    <cellStyle name="Currency 4 2 4 4 4" xfId="9261"/>
    <cellStyle name="Currency 4 2 4 4 4 2" xfId="9262"/>
    <cellStyle name="Currency 4 2 4 4 4 2 2" xfId="9263"/>
    <cellStyle name="Currency 4 2 4 4 4 3" xfId="9264"/>
    <cellStyle name="Currency 4 2 4 4 4 3 2" xfId="9265"/>
    <cellStyle name="Currency 4 2 4 4 4 4" xfId="9266"/>
    <cellStyle name="Currency 4 2 4 4 4 4 2" xfId="9267"/>
    <cellStyle name="Currency 4 2 4 4 4 5" xfId="9268"/>
    <cellStyle name="Currency 4 2 4 4 4 6" xfId="9269"/>
    <cellStyle name="Currency 4 2 4 4 5" xfId="9270"/>
    <cellStyle name="Currency 4 2 4 4 5 2" xfId="9271"/>
    <cellStyle name="Currency 4 2 4 4 5 2 2" xfId="9272"/>
    <cellStyle name="Currency 4 2 4 4 5 3" xfId="9273"/>
    <cellStyle name="Currency 4 2 4 4 5 3 2" xfId="9274"/>
    <cellStyle name="Currency 4 2 4 4 5 4" xfId="9275"/>
    <cellStyle name="Currency 4 2 4 4 5 5" xfId="9276"/>
    <cellStyle name="Currency 4 2 4 4 6" xfId="9277"/>
    <cellStyle name="Currency 4 2 4 4 6 2" xfId="9278"/>
    <cellStyle name="Currency 4 2 4 4 7" xfId="9279"/>
    <cellStyle name="Currency 4 2 4 4 7 2" xfId="9280"/>
    <cellStyle name="Currency 4 2 4 4 8" xfId="9281"/>
    <cellStyle name="Currency 4 2 4 4 8 2" xfId="9282"/>
    <cellStyle name="Currency 4 2 4 4 9" xfId="9283"/>
    <cellStyle name="Currency 4 2 4 5" xfId="9284"/>
    <cellStyle name="Currency 4 2 4 5 2" xfId="9285"/>
    <cellStyle name="Currency 4 2 4 5 2 2" xfId="9286"/>
    <cellStyle name="Currency 4 2 4 5 3" xfId="9287"/>
    <cellStyle name="Currency 4 2 4 5 3 2" xfId="9288"/>
    <cellStyle name="Currency 4 2 4 5 4" xfId="9289"/>
    <cellStyle name="Currency 4 2 4 5 4 2" xfId="9290"/>
    <cellStyle name="Currency 4 2 4 5 5" xfId="9291"/>
    <cellStyle name="Currency 4 2 4 5 6" xfId="9292"/>
    <cellStyle name="Currency 4 2 4 6" xfId="9293"/>
    <cellStyle name="Currency 4 2 4 6 2" xfId="9294"/>
    <cellStyle name="Currency 4 2 4 6 2 2" xfId="9295"/>
    <cellStyle name="Currency 4 2 4 6 3" xfId="9296"/>
    <cellStyle name="Currency 4 2 4 6 3 2" xfId="9297"/>
    <cellStyle name="Currency 4 2 4 6 4" xfId="9298"/>
    <cellStyle name="Currency 4 2 4 6 4 2" xfId="9299"/>
    <cellStyle name="Currency 4 2 4 6 5" xfId="9300"/>
    <cellStyle name="Currency 4 2 4 6 6" xfId="9301"/>
    <cellStyle name="Currency 4 2 4 7" xfId="9302"/>
    <cellStyle name="Currency 4 2 4 7 2" xfId="9303"/>
    <cellStyle name="Currency 4 2 4 7 2 2" xfId="9304"/>
    <cellStyle name="Currency 4 2 4 7 3" xfId="9305"/>
    <cellStyle name="Currency 4 2 4 7 3 2" xfId="9306"/>
    <cellStyle name="Currency 4 2 4 7 4" xfId="9307"/>
    <cellStyle name="Currency 4 2 4 7 4 2" xfId="9308"/>
    <cellStyle name="Currency 4 2 4 7 5" xfId="9309"/>
    <cellStyle name="Currency 4 2 4 7 6" xfId="9310"/>
    <cellStyle name="Currency 4 2 4 8" xfId="9311"/>
    <cellStyle name="Currency 4 2 4 8 2" xfId="9312"/>
    <cellStyle name="Currency 4 2 4 8 2 2" xfId="9313"/>
    <cellStyle name="Currency 4 2 4 8 3" xfId="9314"/>
    <cellStyle name="Currency 4 2 4 8 3 2" xfId="9315"/>
    <cellStyle name="Currency 4 2 4 8 4" xfId="9316"/>
    <cellStyle name="Currency 4 2 4 8 5" xfId="9317"/>
    <cellStyle name="Currency 4 2 4 9" xfId="9318"/>
    <cellStyle name="Currency 4 2 4 9 2" xfId="9319"/>
    <cellStyle name="Currency 4 2 5" xfId="9320"/>
    <cellStyle name="Currency 4 2 5 10" xfId="9321"/>
    <cellStyle name="Currency 4 2 5 10 2" xfId="9322"/>
    <cellStyle name="Currency 4 2 5 11" xfId="9323"/>
    <cellStyle name="Currency 4 2 5 12" xfId="9324"/>
    <cellStyle name="Currency 4 2 5 2" xfId="9325"/>
    <cellStyle name="Currency 4 2 5 2 10" xfId="9326"/>
    <cellStyle name="Currency 4 2 5 2 2" xfId="9327"/>
    <cellStyle name="Currency 4 2 5 2 2 2" xfId="9328"/>
    <cellStyle name="Currency 4 2 5 2 2 2 2" xfId="9329"/>
    <cellStyle name="Currency 4 2 5 2 2 3" xfId="9330"/>
    <cellStyle name="Currency 4 2 5 2 2 3 2" xfId="9331"/>
    <cellStyle name="Currency 4 2 5 2 2 4" xfId="9332"/>
    <cellStyle name="Currency 4 2 5 2 2 4 2" xfId="9333"/>
    <cellStyle name="Currency 4 2 5 2 2 5" xfId="9334"/>
    <cellStyle name="Currency 4 2 5 2 2 6" xfId="9335"/>
    <cellStyle name="Currency 4 2 5 2 3" xfId="9336"/>
    <cellStyle name="Currency 4 2 5 2 3 2" xfId="9337"/>
    <cellStyle name="Currency 4 2 5 2 3 2 2" xfId="9338"/>
    <cellStyle name="Currency 4 2 5 2 3 3" xfId="9339"/>
    <cellStyle name="Currency 4 2 5 2 3 3 2" xfId="9340"/>
    <cellStyle name="Currency 4 2 5 2 3 4" xfId="9341"/>
    <cellStyle name="Currency 4 2 5 2 3 4 2" xfId="9342"/>
    <cellStyle name="Currency 4 2 5 2 3 5" xfId="9343"/>
    <cellStyle name="Currency 4 2 5 2 3 6" xfId="9344"/>
    <cellStyle name="Currency 4 2 5 2 4" xfId="9345"/>
    <cellStyle name="Currency 4 2 5 2 4 2" xfId="9346"/>
    <cellStyle name="Currency 4 2 5 2 4 2 2" xfId="9347"/>
    <cellStyle name="Currency 4 2 5 2 4 3" xfId="9348"/>
    <cellStyle name="Currency 4 2 5 2 4 3 2" xfId="9349"/>
    <cellStyle name="Currency 4 2 5 2 4 4" xfId="9350"/>
    <cellStyle name="Currency 4 2 5 2 4 4 2" xfId="9351"/>
    <cellStyle name="Currency 4 2 5 2 4 5" xfId="9352"/>
    <cellStyle name="Currency 4 2 5 2 4 6" xfId="9353"/>
    <cellStyle name="Currency 4 2 5 2 5" xfId="9354"/>
    <cellStyle name="Currency 4 2 5 2 5 2" xfId="9355"/>
    <cellStyle name="Currency 4 2 5 2 5 2 2" xfId="9356"/>
    <cellStyle name="Currency 4 2 5 2 5 3" xfId="9357"/>
    <cellStyle name="Currency 4 2 5 2 5 3 2" xfId="9358"/>
    <cellStyle name="Currency 4 2 5 2 5 4" xfId="9359"/>
    <cellStyle name="Currency 4 2 5 2 5 5" xfId="9360"/>
    <cellStyle name="Currency 4 2 5 2 6" xfId="9361"/>
    <cellStyle name="Currency 4 2 5 2 6 2" xfId="9362"/>
    <cellStyle name="Currency 4 2 5 2 7" xfId="9363"/>
    <cellStyle name="Currency 4 2 5 2 7 2" xfId="9364"/>
    <cellStyle name="Currency 4 2 5 2 8" xfId="9365"/>
    <cellStyle name="Currency 4 2 5 2 8 2" xfId="9366"/>
    <cellStyle name="Currency 4 2 5 2 9" xfId="9367"/>
    <cellStyle name="Currency 4 2 5 3" xfId="9368"/>
    <cellStyle name="Currency 4 2 5 3 10" xfId="9369"/>
    <cellStyle name="Currency 4 2 5 3 2" xfId="9370"/>
    <cellStyle name="Currency 4 2 5 3 2 2" xfId="9371"/>
    <cellStyle name="Currency 4 2 5 3 2 2 2" xfId="9372"/>
    <cellStyle name="Currency 4 2 5 3 2 3" xfId="9373"/>
    <cellStyle name="Currency 4 2 5 3 2 3 2" xfId="9374"/>
    <cellStyle name="Currency 4 2 5 3 2 4" xfId="9375"/>
    <cellStyle name="Currency 4 2 5 3 2 4 2" xfId="9376"/>
    <cellStyle name="Currency 4 2 5 3 2 5" xfId="9377"/>
    <cellStyle name="Currency 4 2 5 3 2 6" xfId="9378"/>
    <cellStyle name="Currency 4 2 5 3 3" xfId="9379"/>
    <cellStyle name="Currency 4 2 5 3 3 2" xfId="9380"/>
    <cellStyle name="Currency 4 2 5 3 3 2 2" xfId="9381"/>
    <cellStyle name="Currency 4 2 5 3 3 3" xfId="9382"/>
    <cellStyle name="Currency 4 2 5 3 3 3 2" xfId="9383"/>
    <cellStyle name="Currency 4 2 5 3 3 4" xfId="9384"/>
    <cellStyle name="Currency 4 2 5 3 3 4 2" xfId="9385"/>
    <cellStyle name="Currency 4 2 5 3 3 5" xfId="9386"/>
    <cellStyle name="Currency 4 2 5 3 3 6" xfId="9387"/>
    <cellStyle name="Currency 4 2 5 3 4" xfId="9388"/>
    <cellStyle name="Currency 4 2 5 3 4 2" xfId="9389"/>
    <cellStyle name="Currency 4 2 5 3 4 2 2" xfId="9390"/>
    <cellStyle name="Currency 4 2 5 3 4 3" xfId="9391"/>
    <cellStyle name="Currency 4 2 5 3 4 3 2" xfId="9392"/>
    <cellStyle name="Currency 4 2 5 3 4 4" xfId="9393"/>
    <cellStyle name="Currency 4 2 5 3 4 4 2" xfId="9394"/>
    <cellStyle name="Currency 4 2 5 3 4 5" xfId="9395"/>
    <cellStyle name="Currency 4 2 5 3 4 6" xfId="9396"/>
    <cellStyle name="Currency 4 2 5 3 5" xfId="9397"/>
    <cellStyle name="Currency 4 2 5 3 5 2" xfId="9398"/>
    <cellStyle name="Currency 4 2 5 3 5 2 2" xfId="9399"/>
    <cellStyle name="Currency 4 2 5 3 5 3" xfId="9400"/>
    <cellStyle name="Currency 4 2 5 3 5 3 2" xfId="9401"/>
    <cellStyle name="Currency 4 2 5 3 5 4" xfId="9402"/>
    <cellStyle name="Currency 4 2 5 3 5 5" xfId="9403"/>
    <cellStyle name="Currency 4 2 5 3 6" xfId="9404"/>
    <cellStyle name="Currency 4 2 5 3 6 2" xfId="9405"/>
    <cellStyle name="Currency 4 2 5 3 7" xfId="9406"/>
    <cellStyle name="Currency 4 2 5 3 7 2" xfId="9407"/>
    <cellStyle name="Currency 4 2 5 3 8" xfId="9408"/>
    <cellStyle name="Currency 4 2 5 3 8 2" xfId="9409"/>
    <cellStyle name="Currency 4 2 5 3 9" xfId="9410"/>
    <cellStyle name="Currency 4 2 5 4" xfId="9411"/>
    <cellStyle name="Currency 4 2 5 4 2" xfId="9412"/>
    <cellStyle name="Currency 4 2 5 4 2 2" xfId="9413"/>
    <cellStyle name="Currency 4 2 5 4 3" xfId="9414"/>
    <cellStyle name="Currency 4 2 5 4 3 2" xfId="9415"/>
    <cellStyle name="Currency 4 2 5 4 4" xfId="9416"/>
    <cellStyle name="Currency 4 2 5 4 4 2" xfId="9417"/>
    <cellStyle name="Currency 4 2 5 4 5" xfId="9418"/>
    <cellStyle name="Currency 4 2 5 4 6" xfId="9419"/>
    <cellStyle name="Currency 4 2 5 5" xfId="9420"/>
    <cellStyle name="Currency 4 2 5 5 2" xfId="9421"/>
    <cellStyle name="Currency 4 2 5 5 2 2" xfId="9422"/>
    <cellStyle name="Currency 4 2 5 5 3" xfId="9423"/>
    <cellStyle name="Currency 4 2 5 5 3 2" xfId="9424"/>
    <cellStyle name="Currency 4 2 5 5 4" xfId="9425"/>
    <cellStyle name="Currency 4 2 5 5 4 2" xfId="9426"/>
    <cellStyle name="Currency 4 2 5 5 5" xfId="9427"/>
    <cellStyle name="Currency 4 2 5 5 6" xfId="9428"/>
    <cellStyle name="Currency 4 2 5 6" xfId="9429"/>
    <cellStyle name="Currency 4 2 5 6 2" xfId="9430"/>
    <cellStyle name="Currency 4 2 5 6 2 2" xfId="9431"/>
    <cellStyle name="Currency 4 2 5 6 3" xfId="9432"/>
    <cellStyle name="Currency 4 2 5 6 3 2" xfId="9433"/>
    <cellStyle name="Currency 4 2 5 6 4" xfId="9434"/>
    <cellStyle name="Currency 4 2 5 6 4 2" xfId="9435"/>
    <cellStyle name="Currency 4 2 5 6 5" xfId="9436"/>
    <cellStyle name="Currency 4 2 5 6 6" xfId="9437"/>
    <cellStyle name="Currency 4 2 5 7" xfId="9438"/>
    <cellStyle name="Currency 4 2 5 7 2" xfId="9439"/>
    <cellStyle name="Currency 4 2 5 7 2 2" xfId="9440"/>
    <cellStyle name="Currency 4 2 5 7 3" xfId="9441"/>
    <cellStyle name="Currency 4 2 5 7 3 2" xfId="9442"/>
    <cellStyle name="Currency 4 2 5 7 4" xfId="9443"/>
    <cellStyle name="Currency 4 2 5 7 5" xfId="9444"/>
    <cellStyle name="Currency 4 2 5 8" xfId="9445"/>
    <cellStyle name="Currency 4 2 5 8 2" xfId="9446"/>
    <cellStyle name="Currency 4 2 5 9" xfId="9447"/>
    <cellStyle name="Currency 4 2 5 9 2" xfId="9448"/>
    <cellStyle name="Currency 4 2 6" xfId="9449"/>
    <cellStyle name="Currency 4 2 6 10" xfId="9450"/>
    <cellStyle name="Currency 4 2 6 11" xfId="9451"/>
    <cellStyle name="Currency 4 2 6 2" xfId="9452"/>
    <cellStyle name="Currency 4 2 6 2 2" xfId="9453"/>
    <cellStyle name="Currency 4 2 6 2 2 2" xfId="9454"/>
    <cellStyle name="Currency 4 2 6 2 3" xfId="9455"/>
    <cellStyle name="Currency 4 2 6 2 3 2" xfId="9456"/>
    <cellStyle name="Currency 4 2 6 2 4" xfId="9457"/>
    <cellStyle name="Currency 4 2 6 2 4 2" xfId="9458"/>
    <cellStyle name="Currency 4 2 6 2 5" xfId="9459"/>
    <cellStyle name="Currency 4 2 6 2 6" xfId="9460"/>
    <cellStyle name="Currency 4 2 6 3" xfId="9461"/>
    <cellStyle name="Currency 4 2 6 3 2" xfId="9462"/>
    <cellStyle name="Currency 4 2 6 3 2 2" xfId="9463"/>
    <cellStyle name="Currency 4 2 6 3 3" xfId="9464"/>
    <cellStyle name="Currency 4 2 6 3 3 2" xfId="9465"/>
    <cellStyle name="Currency 4 2 6 3 4" xfId="9466"/>
    <cellStyle name="Currency 4 2 6 3 4 2" xfId="9467"/>
    <cellStyle name="Currency 4 2 6 3 5" xfId="9468"/>
    <cellStyle name="Currency 4 2 6 3 6" xfId="9469"/>
    <cellStyle name="Currency 4 2 6 4" xfId="9470"/>
    <cellStyle name="Currency 4 2 6 4 2" xfId="9471"/>
    <cellStyle name="Currency 4 2 6 4 2 2" xfId="9472"/>
    <cellStyle name="Currency 4 2 6 4 3" xfId="9473"/>
    <cellStyle name="Currency 4 2 6 4 3 2" xfId="9474"/>
    <cellStyle name="Currency 4 2 6 4 4" xfId="9475"/>
    <cellStyle name="Currency 4 2 6 4 4 2" xfId="9476"/>
    <cellStyle name="Currency 4 2 6 4 5" xfId="9477"/>
    <cellStyle name="Currency 4 2 6 4 6" xfId="9478"/>
    <cellStyle name="Currency 4 2 6 5" xfId="9479"/>
    <cellStyle name="Currency 4 2 6 5 2" xfId="9480"/>
    <cellStyle name="Currency 4 2 6 5 2 2" xfId="9481"/>
    <cellStyle name="Currency 4 2 6 5 3" xfId="9482"/>
    <cellStyle name="Currency 4 2 6 5 3 2" xfId="9483"/>
    <cellStyle name="Currency 4 2 6 5 4" xfId="9484"/>
    <cellStyle name="Currency 4 2 6 5 4 2" xfId="9485"/>
    <cellStyle name="Currency 4 2 6 5 5" xfId="9486"/>
    <cellStyle name="Currency 4 2 6 5 6" xfId="9487"/>
    <cellStyle name="Currency 4 2 6 6" xfId="9488"/>
    <cellStyle name="Currency 4 2 6 6 2" xfId="9489"/>
    <cellStyle name="Currency 4 2 6 6 2 2" xfId="9490"/>
    <cellStyle name="Currency 4 2 6 6 3" xfId="9491"/>
    <cellStyle name="Currency 4 2 6 6 3 2" xfId="9492"/>
    <cellStyle name="Currency 4 2 6 6 4" xfId="9493"/>
    <cellStyle name="Currency 4 2 6 6 5" xfId="9494"/>
    <cellStyle name="Currency 4 2 6 7" xfId="9495"/>
    <cellStyle name="Currency 4 2 6 7 2" xfId="9496"/>
    <cellStyle name="Currency 4 2 6 8" xfId="9497"/>
    <cellStyle name="Currency 4 2 6 8 2" xfId="9498"/>
    <cellStyle name="Currency 4 2 6 9" xfId="9499"/>
    <cellStyle name="Currency 4 2 6 9 2" xfId="9500"/>
    <cellStyle name="Currency 4 2 7" xfId="9501"/>
    <cellStyle name="Currency 4 2 7 10" xfId="9502"/>
    <cellStyle name="Currency 4 2 7 2" xfId="9503"/>
    <cellStyle name="Currency 4 2 7 2 2" xfId="9504"/>
    <cellStyle name="Currency 4 2 7 2 2 2" xfId="9505"/>
    <cellStyle name="Currency 4 2 7 2 3" xfId="9506"/>
    <cellStyle name="Currency 4 2 7 2 3 2" xfId="9507"/>
    <cellStyle name="Currency 4 2 7 2 4" xfId="9508"/>
    <cellStyle name="Currency 4 2 7 2 4 2" xfId="9509"/>
    <cellStyle name="Currency 4 2 7 2 5" xfId="9510"/>
    <cellStyle name="Currency 4 2 7 2 6" xfId="9511"/>
    <cellStyle name="Currency 4 2 7 3" xfId="9512"/>
    <cellStyle name="Currency 4 2 7 3 2" xfId="9513"/>
    <cellStyle name="Currency 4 2 7 3 2 2" xfId="9514"/>
    <cellStyle name="Currency 4 2 7 3 3" xfId="9515"/>
    <cellStyle name="Currency 4 2 7 3 3 2" xfId="9516"/>
    <cellStyle name="Currency 4 2 7 3 4" xfId="9517"/>
    <cellStyle name="Currency 4 2 7 3 4 2" xfId="9518"/>
    <cellStyle name="Currency 4 2 7 3 5" xfId="9519"/>
    <cellStyle name="Currency 4 2 7 3 6" xfId="9520"/>
    <cellStyle name="Currency 4 2 7 4" xfId="9521"/>
    <cellStyle name="Currency 4 2 7 4 2" xfId="9522"/>
    <cellStyle name="Currency 4 2 7 4 2 2" xfId="9523"/>
    <cellStyle name="Currency 4 2 7 4 3" xfId="9524"/>
    <cellStyle name="Currency 4 2 7 4 3 2" xfId="9525"/>
    <cellStyle name="Currency 4 2 7 4 4" xfId="9526"/>
    <cellStyle name="Currency 4 2 7 4 4 2" xfId="9527"/>
    <cellStyle name="Currency 4 2 7 4 5" xfId="9528"/>
    <cellStyle name="Currency 4 2 7 4 6" xfId="9529"/>
    <cellStyle name="Currency 4 2 7 5" xfId="9530"/>
    <cellStyle name="Currency 4 2 7 5 2" xfId="9531"/>
    <cellStyle name="Currency 4 2 7 5 2 2" xfId="9532"/>
    <cellStyle name="Currency 4 2 7 5 3" xfId="9533"/>
    <cellStyle name="Currency 4 2 7 5 3 2" xfId="9534"/>
    <cellStyle name="Currency 4 2 7 5 4" xfId="9535"/>
    <cellStyle name="Currency 4 2 7 5 5" xfId="9536"/>
    <cellStyle name="Currency 4 2 7 6" xfId="9537"/>
    <cellStyle name="Currency 4 2 7 6 2" xfId="9538"/>
    <cellStyle name="Currency 4 2 7 7" xfId="9539"/>
    <cellStyle name="Currency 4 2 7 7 2" xfId="9540"/>
    <cellStyle name="Currency 4 2 7 8" xfId="9541"/>
    <cellStyle name="Currency 4 2 7 8 2" xfId="9542"/>
    <cellStyle name="Currency 4 2 7 9" xfId="9543"/>
    <cellStyle name="Currency 4 2 8" xfId="9544"/>
    <cellStyle name="Currency 4 2 8 10" xfId="9545"/>
    <cellStyle name="Currency 4 2 8 2" xfId="9546"/>
    <cellStyle name="Currency 4 2 8 2 2" xfId="9547"/>
    <cellStyle name="Currency 4 2 8 2 2 2" xfId="9548"/>
    <cellStyle name="Currency 4 2 8 2 3" xfId="9549"/>
    <cellStyle name="Currency 4 2 8 2 3 2" xfId="9550"/>
    <cellStyle name="Currency 4 2 8 2 4" xfId="9551"/>
    <cellStyle name="Currency 4 2 8 2 4 2" xfId="9552"/>
    <cellStyle name="Currency 4 2 8 2 5" xfId="9553"/>
    <cellStyle name="Currency 4 2 8 2 6" xfId="9554"/>
    <cellStyle name="Currency 4 2 8 3" xfId="9555"/>
    <cellStyle name="Currency 4 2 8 3 2" xfId="9556"/>
    <cellStyle name="Currency 4 2 8 3 2 2" xfId="9557"/>
    <cellStyle name="Currency 4 2 8 3 3" xfId="9558"/>
    <cellStyle name="Currency 4 2 8 3 3 2" xfId="9559"/>
    <cellStyle name="Currency 4 2 8 3 4" xfId="9560"/>
    <cellStyle name="Currency 4 2 8 3 4 2" xfId="9561"/>
    <cellStyle name="Currency 4 2 8 3 5" xfId="9562"/>
    <cellStyle name="Currency 4 2 8 3 6" xfId="9563"/>
    <cellStyle name="Currency 4 2 8 4" xfId="9564"/>
    <cellStyle name="Currency 4 2 8 4 2" xfId="9565"/>
    <cellStyle name="Currency 4 2 8 4 2 2" xfId="9566"/>
    <cellStyle name="Currency 4 2 8 4 3" xfId="9567"/>
    <cellStyle name="Currency 4 2 8 4 3 2" xfId="9568"/>
    <cellStyle name="Currency 4 2 8 4 4" xfId="9569"/>
    <cellStyle name="Currency 4 2 8 4 4 2" xfId="9570"/>
    <cellStyle name="Currency 4 2 8 4 5" xfId="9571"/>
    <cellStyle name="Currency 4 2 8 4 6" xfId="9572"/>
    <cellStyle name="Currency 4 2 8 5" xfId="9573"/>
    <cellStyle name="Currency 4 2 8 5 2" xfId="9574"/>
    <cellStyle name="Currency 4 2 8 5 2 2" xfId="9575"/>
    <cellStyle name="Currency 4 2 8 5 3" xfId="9576"/>
    <cellStyle name="Currency 4 2 8 5 3 2" xfId="9577"/>
    <cellStyle name="Currency 4 2 8 5 4" xfId="9578"/>
    <cellStyle name="Currency 4 2 8 5 5" xfId="9579"/>
    <cellStyle name="Currency 4 2 8 6" xfId="9580"/>
    <cellStyle name="Currency 4 2 8 6 2" xfId="9581"/>
    <cellStyle name="Currency 4 2 8 7" xfId="9582"/>
    <cellStyle name="Currency 4 2 8 7 2" xfId="9583"/>
    <cellStyle name="Currency 4 2 8 8" xfId="9584"/>
    <cellStyle name="Currency 4 2 8 8 2" xfId="9585"/>
    <cellStyle name="Currency 4 2 8 9" xfId="9586"/>
    <cellStyle name="Currency 4 2 9" xfId="9587"/>
    <cellStyle name="Currency 4 2 9 2" xfId="9588"/>
    <cellStyle name="Currency 4 2 9 2 2" xfId="9589"/>
    <cellStyle name="Currency 4 2 9 3" xfId="9590"/>
    <cellStyle name="Currency 4 2 9 3 2" xfId="9591"/>
    <cellStyle name="Currency 4 2 9 4" xfId="9592"/>
    <cellStyle name="Currency 4 2 9 4 2" xfId="9593"/>
    <cellStyle name="Currency 4 2 9 5" xfId="9594"/>
    <cellStyle name="Currency 4 2 9 6" xfId="9595"/>
    <cellStyle name="Currency 4 20" xfId="9596"/>
    <cellStyle name="Currency 4 3" xfId="9597"/>
    <cellStyle name="Currency 4 3 10" xfId="9598"/>
    <cellStyle name="Currency 4 3 10 2" xfId="9599"/>
    <cellStyle name="Currency 4 3 10 2 2" xfId="9600"/>
    <cellStyle name="Currency 4 3 10 3" xfId="9601"/>
    <cellStyle name="Currency 4 3 10 3 2" xfId="9602"/>
    <cellStyle name="Currency 4 3 10 4" xfId="9603"/>
    <cellStyle name="Currency 4 3 10 4 2" xfId="9604"/>
    <cellStyle name="Currency 4 3 10 5" xfId="9605"/>
    <cellStyle name="Currency 4 3 10 6" xfId="9606"/>
    <cellStyle name="Currency 4 3 11" xfId="9607"/>
    <cellStyle name="Currency 4 3 11 2" xfId="9608"/>
    <cellStyle name="Currency 4 3 11 2 2" xfId="9609"/>
    <cellStyle name="Currency 4 3 11 3" xfId="9610"/>
    <cellStyle name="Currency 4 3 11 3 2" xfId="9611"/>
    <cellStyle name="Currency 4 3 11 4" xfId="9612"/>
    <cellStyle name="Currency 4 3 11 5" xfId="9613"/>
    <cellStyle name="Currency 4 3 12" xfId="9614"/>
    <cellStyle name="Currency 4 3 12 2" xfId="9615"/>
    <cellStyle name="Currency 4 3 13" xfId="9616"/>
    <cellStyle name="Currency 4 3 13 2" xfId="9617"/>
    <cellStyle name="Currency 4 3 14" xfId="9618"/>
    <cellStyle name="Currency 4 3 14 2" xfId="9619"/>
    <cellStyle name="Currency 4 3 15" xfId="9620"/>
    <cellStyle name="Currency 4 3 16" xfId="9621"/>
    <cellStyle name="Currency 4 3 2" xfId="9622"/>
    <cellStyle name="Currency 4 3 2 10" xfId="9623"/>
    <cellStyle name="Currency 4 3 2 10 2" xfId="9624"/>
    <cellStyle name="Currency 4 3 2 11" xfId="9625"/>
    <cellStyle name="Currency 4 3 2 11 2" xfId="9626"/>
    <cellStyle name="Currency 4 3 2 12" xfId="9627"/>
    <cellStyle name="Currency 4 3 2 13" xfId="9628"/>
    <cellStyle name="Currency 4 3 2 2" xfId="9629"/>
    <cellStyle name="Currency 4 3 2 2 10" xfId="9630"/>
    <cellStyle name="Currency 4 3 2 2 11" xfId="9631"/>
    <cellStyle name="Currency 4 3 2 2 2" xfId="9632"/>
    <cellStyle name="Currency 4 3 2 2 2 2" xfId="9633"/>
    <cellStyle name="Currency 4 3 2 2 2 2 2" xfId="9634"/>
    <cellStyle name="Currency 4 3 2 2 2 3" xfId="9635"/>
    <cellStyle name="Currency 4 3 2 2 2 3 2" xfId="9636"/>
    <cellStyle name="Currency 4 3 2 2 2 4" xfId="9637"/>
    <cellStyle name="Currency 4 3 2 2 2 4 2" xfId="9638"/>
    <cellStyle name="Currency 4 3 2 2 2 5" xfId="9639"/>
    <cellStyle name="Currency 4 3 2 2 2 6" xfId="9640"/>
    <cellStyle name="Currency 4 3 2 2 3" xfId="9641"/>
    <cellStyle name="Currency 4 3 2 2 3 2" xfId="9642"/>
    <cellStyle name="Currency 4 3 2 2 3 2 2" xfId="9643"/>
    <cellStyle name="Currency 4 3 2 2 3 3" xfId="9644"/>
    <cellStyle name="Currency 4 3 2 2 3 3 2" xfId="9645"/>
    <cellStyle name="Currency 4 3 2 2 3 4" xfId="9646"/>
    <cellStyle name="Currency 4 3 2 2 3 4 2" xfId="9647"/>
    <cellStyle name="Currency 4 3 2 2 3 5" xfId="9648"/>
    <cellStyle name="Currency 4 3 2 2 3 6" xfId="9649"/>
    <cellStyle name="Currency 4 3 2 2 4" xfId="9650"/>
    <cellStyle name="Currency 4 3 2 2 4 2" xfId="9651"/>
    <cellStyle name="Currency 4 3 2 2 4 2 2" xfId="9652"/>
    <cellStyle name="Currency 4 3 2 2 4 3" xfId="9653"/>
    <cellStyle name="Currency 4 3 2 2 4 3 2" xfId="9654"/>
    <cellStyle name="Currency 4 3 2 2 4 4" xfId="9655"/>
    <cellStyle name="Currency 4 3 2 2 4 4 2" xfId="9656"/>
    <cellStyle name="Currency 4 3 2 2 4 5" xfId="9657"/>
    <cellStyle name="Currency 4 3 2 2 4 6" xfId="9658"/>
    <cellStyle name="Currency 4 3 2 2 5" xfId="9659"/>
    <cellStyle name="Currency 4 3 2 2 5 2" xfId="9660"/>
    <cellStyle name="Currency 4 3 2 2 5 2 2" xfId="9661"/>
    <cellStyle name="Currency 4 3 2 2 5 3" xfId="9662"/>
    <cellStyle name="Currency 4 3 2 2 5 3 2" xfId="9663"/>
    <cellStyle name="Currency 4 3 2 2 5 4" xfId="9664"/>
    <cellStyle name="Currency 4 3 2 2 5 4 2" xfId="9665"/>
    <cellStyle name="Currency 4 3 2 2 5 5" xfId="9666"/>
    <cellStyle name="Currency 4 3 2 2 5 6" xfId="9667"/>
    <cellStyle name="Currency 4 3 2 2 6" xfId="9668"/>
    <cellStyle name="Currency 4 3 2 2 6 2" xfId="9669"/>
    <cellStyle name="Currency 4 3 2 2 6 2 2" xfId="9670"/>
    <cellStyle name="Currency 4 3 2 2 6 3" xfId="9671"/>
    <cellStyle name="Currency 4 3 2 2 6 3 2" xfId="9672"/>
    <cellStyle name="Currency 4 3 2 2 6 4" xfId="9673"/>
    <cellStyle name="Currency 4 3 2 2 6 5" xfId="9674"/>
    <cellStyle name="Currency 4 3 2 2 7" xfId="9675"/>
    <cellStyle name="Currency 4 3 2 2 7 2" xfId="9676"/>
    <cellStyle name="Currency 4 3 2 2 8" xfId="9677"/>
    <cellStyle name="Currency 4 3 2 2 8 2" xfId="9678"/>
    <cellStyle name="Currency 4 3 2 2 9" xfId="9679"/>
    <cellStyle name="Currency 4 3 2 2 9 2" xfId="9680"/>
    <cellStyle name="Currency 4 3 2 3" xfId="9681"/>
    <cellStyle name="Currency 4 3 2 3 10" xfId="9682"/>
    <cellStyle name="Currency 4 3 2 3 2" xfId="9683"/>
    <cellStyle name="Currency 4 3 2 3 2 2" xfId="9684"/>
    <cellStyle name="Currency 4 3 2 3 2 2 2" xfId="9685"/>
    <cellStyle name="Currency 4 3 2 3 2 3" xfId="9686"/>
    <cellStyle name="Currency 4 3 2 3 2 3 2" xfId="9687"/>
    <cellStyle name="Currency 4 3 2 3 2 4" xfId="9688"/>
    <cellStyle name="Currency 4 3 2 3 2 4 2" xfId="9689"/>
    <cellStyle name="Currency 4 3 2 3 2 5" xfId="9690"/>
    <cellStyle name="Currency 4 3 2 3 2 6" xfId="9691"/>
    <cellStyle name="Currency 4 3 2 3 3" xfId="9692"/>
    <cellStyle name="Currency 4 3 2 3 3 2" xfId="9693"/>
    <cellStyle name="Currency 4 3 2 3 3 2 2" xfId="9694"/>
    <cellStyle name="Currency 4 3 2 3 3 3" xfId="9695"/>
    <cellStyle name="Currency 4 3 2 3 3 3 2" xfId="9696"/>
    <cellStyle name="Currency 4 3 2 3 3 4" xfId="9697"/>
    <cellStyle name="Currency 4 3 2 3 3 4 2" xfId="9698"/>
    <cellStyle name="Currency 4 3 2 3 3 5" xfId="9699"/>
    <cellStyle name="Currency 4 3 2 3 3 6" xfId="9700"/>
    <cellStyle name="Currency 4 3 2 3 4" xfId="9701"/>
    <cellStyle name="Currency 4 3 2 3 4 2" xfId="9702"/>
    <cellStyle name="Currency 4 3 2 3 4 2 2" xfId="9703"/>
    <cellStyle name="Currency 4 3 2 3 4 3" xfId="9704"/>
    <cellStyle name="Currency 4 3 2 3 4 3 2" xfId="9705"/>
    <cellStyle name="Currency 4 3 2 3 4 4" xfId="9706"/>
    <cellStyle name="Currency 4 3 2 3 4 4 2" xfId="9707"/>
    <cellStyle name="Currency 4 3 2 3 4 5" xfId="9708"/>
    <cellStyle name="Currency 4 3 2 3 4 6" xfId="9709"/>
    <cellStyle name="Currency 4 3 2 3 5" xfId="9710"/>
    <cellStyle name="Currency 4 3 2 3 5 2" xfId="9711"/>
    <cellStyle name="Currency 4 3 2 3 5 2 2" xfId="9712"/>
    <cellStyle name="Currency 4 3 2 3 5 3" xfId="9713"/>
    <cellStyle name="Currency 4 3 2 3 5 3 2" xfId="9714"/>
    <cellStyle name="Currency 4 3 2 3 5 4" xfId="9715"/>
    <cellStyle name="Currency 4 3 2 3 5 5" xfId="9716"/>
    <cellStyle name="Currency 4 3 2 3 6" xfId="9717"/>
    <cellStyle name="Currency 4 3 2 3 6 2" xfId="9718"/>
    <cellStyle name="Currency 4 3 2 3 7" xfId="9719"/>
    <cellStyle name="Currency 4 3 2 3 7 2" xfId="9720"/>
    <cellStyle name="Currency 4 3 2 3 8" xfId="9721"/>
    <cellStyle name="Currency 4 3 2 3 8 2" xfId="9722"/>
    <cellStyle name="Currency 4 3 2 3 9" xfId="9723"/>
    <cellStyle name="Currency 4 3 2 4" xfId="9724"/>
    <cellStyle name="Currency 4 3 2 4 10" xfId="9725"/>
    <cellStyle name="Currency 4 3 2 4 2" xfId="9726"/>
    <cellStyle name="Currency 4 3 2 4 2 2" xfId="9727"/>
    <cellStyle name="Currency 4 3 2 4 2 2 2" xfId="9728"/>
    <cellStyle name="Currency 4 3 2 4 2 3" xfId="9729"/>
    <cellStyle name="Currency 4 3 2 4 2 3 2" xfId="9730"/>
    <cellStyle name="Currency 4 3 2 4 2 4" xfId="9731"/>
    <cellStyle name="Currency 4 3 2 4 2 4 2" xfId="9732"/>
    <cellStyle name="Currency 4 3 2 4 2 5" xfId="9733"/>
    <cellStyle name="Currency 4 3 2 4 2 6" xfId="9734"/>
    <cellStyle name="Currency 4 3 2 4 3" xfId="9735"/>
    <cellStyle name="Currency 4 3 2 4 3 2" xfId="9736"/>
    <cellStyle name="Currency 4 3 2 4 3 2 2" xfId="9737"/>
    <cellStyle name="Currency 4 3 2 4 3 3" xfId="9738"/>
    <cellStyle name="Currency 4 3 2 4 3 3 2" xfId="9739"/>
    <cellStyle name="Currency 4 3 2 4 3 4" xfId="9740"/>
    <cellStyle name="Currency 4 3 2 4 3 4 2" xfId="9741"/>
    <cellStyle name="Currency 4 3 2 4 3 5" xfId="9742"/>
    <cellStyle name="Currency 4 3 2 4 3 6" xfId="9743"/>
    <cellStyle name="Currency 4 3 2 4 4" xfId="9744"/>
    <cellStyle name="Currency 4 3 2 4 4 2" xfId="9745"/>
    <cellStyle name="Currency 4 3 2 4 4 2 2" xfId="9746"/>
    <cellStyle name="Currency 4 3 2 4 4 3" xfId="9747"/>
    <cellStyle name="Currency 4 3 2 4 4 3 2" xfId="9748"/>
    <cellStyle name="Currency 4 3 2 4 4 4" xfId="9749"/>
    <cellStyle name="Currency 4 3 2 4 4 4 2" xfId="9750"/>
    <cellStyle name="Currency 4 3 2 4 4 5" xfId="9751"/>
    <cellStyle name="Currency 4 3 2 4 4 6" xfId="9752"/>
    <cellStyle name="Currency 4 3 2 4 5" xfId="9753"/>
    <cellStyle name="Currency 4 3 2 4 5 2" xfId="9754"/>
    <cellStyle name="Currency 4 3 2 4 5 2 2" xfId="9755"/>
    <cellStyle name="Currency 4 3 2 4 5 3" xfId="9756"/>
    <cellStyle name="Currency 4 3 2 4 5 3 2" xfId="9757"/>
    <cellStyle name="Currency 4 3 2 4 5 4" xfId="9758"/>
    <cellStyle name="Currency 4 3 2 4 5 5" xfId="9759"/>
    <cellStyle name="Currency 4 3 2 4 6" xfId="9760"/>
    <cellStyle name="Currency 4 3 2 4 6 2" xfId="9761"/>
    <cellStyle name="Currency 4 3 2 4 7" xfId="9762"/>
    <cellStyle name="Currency 4 3 2 4 7 2" xfId="9763"/>
    <cellStyle name="Currency 4 3 2 4 8" xfId="9764"/>
    <cellStyle name="Currency 4 3 2 4 8 2" xfId="9765"/>
    <cellStyle name="Currency 4 3 2 4 9" xfId="9766"/>
    <cellStyle name="Currency 4 3 2 5" xfId="9767"/>
    <cellStyle name="Currency 4 3 2 5 2" xfId="9768"/>
    <cellStyle name="Currency 4 3 2 5 2 2" xfId="9769"/>
    <cellStyle name="Currency 4 3 2 5 3" xfId="9770"/>
    <cellStyle name="Currency 4 3 2 5 3 2" xfId="9771"/>
    <cellStyle name="Currency 4 3 2 5 4" xfId="9772"/>
    <cellStyle name="Currency 4 3 2 5 4 2" xfId="9773"/>
    <cellStyle name="Currency 4 3 2 5 5" xfId="9774"/>
    <cellStyle name="Currency 4 3 2 5 6" xfId="9775"/>
    <cellStyle name="Currency 4 3 2 6" xfId="9776"/>
    <cellStyle name="Currency 4 3 2 6 2" xfId="9777"/>
    <cellStyle name="Currency 4 3 2 6 2 2" xfId="9778"/>
    <cellStyle name="Currency 4 3 2 6 3" xfId="9779"/>
    <cellStyle name="Currency 4 3 2 6 3 2" xfId="9780"/>
    <cellStyle name="Currency 4 3 2 6 4" xfId="9781"/>
    <cellStyle name="Currency 4 3 2 6 4 2" xfId="9782"/>
    <cellStyle name="Currency 4 3 2 6 5" xfId="9783"/>
    <cellStyle name="Currency 4 3 2 6 6" xfId="9784"/>
    <cellStyle name="Currency 4 3 2 7" xfId="9785"/>
    <cellStyle name="Currency 4 3 2 7 2" xfId="9786"/>
    <cellStyle name="Currency 4 3 2 7 2 2" xfId="9787"/>
    <cellStyle name="Currency 4 3 2 7 3" xfId="9788"/>
    <cellStyle name="Currency 4 3 2 7 3 2" xfId="9789"/>
    <cellStyle name="Currency 4 3 2 7 4" xfId="9790"/>
    <cellStyle name="Currency 4 3 2 7 4 2" xfId="9791"/>
    <cellStyle name="Currency 4 3 2 7 5" xfId="9792"/>
    <cellStyle name="Currency 4 3 2 7 6" xfId="9793"/>
    <cellStyle name="Currency 4 3 2 8" xfId="9794"/>
    <cellStyle name="Currency 4 3 2 8 2" xfId="9795"/>
    <cellStyle name="Currency 4 3 2 8 2 2" xfId="9796"/>
    <cellStyle name="Currency 4 3 2 8 3" xfId="9797"/>
    <cellStyle name="Currency 4 3 2 8 3 2" xfId="9798"/>
    <cellStyle name="Currency 4 3 2 8 4" xfId="9799"/>
    <cellStyle name="Currency 4 3 2 8 5" xfId="9800"/>
    <cellStyle name="Currency 4 3 2 9" xfId="9801"/>
    <cellStyle name="Currency 4 3 2 9 2" xfId="9802"/>
    <cellStyle name="Currency 4 3 3" xfId="9803"/>
    <cellStyle name="Currency 4 3 3 10" xfId="9804"/>
    <cellStyle name="Currency 4 3 3 10 2" xfId="9805"/>
    <cellStyle name="Currency 4 3 3 11" xfId="9806"/>
    <cellStyle name="Currency 4 3 3 11 2" xfId="9807"/>
    <cellStyle name="Currency 4 3 3 12" xfId="9808"/>
    <cellStyle name="Currency 4 3 3 13" xfId="9809"/>
    <cellStyle name="Currency 4 3 3 2" xfId="9810"/>
    <cellStyle name="Currency 4 3 3 2 10" xfId="9811"/>
    <cellStyle name="Currency 4 3 3 2 11" xfId="9812"/>
    <cellStyle name="Currency 4 3 3 2 2" xfId="9813"/>
    <cellStyle name="Currency 4 3 3 2 2 2" xfId="9814"/>
    <cellStyle name="Currency 4 3 3 2 2 2 2" xfId="9815"/>
    <cellStyle name="Currency 4 3 3 2 2 3" xfId="9816"/>
    <cellStyle name="Currency 4 3 3 2 2 3 2" xfId="9817"/>
    <cellStyle name="Currency 4 3 3 2 2 4" xfId="9818"/>
    <cellStyle name="Currency 4 3 3 2 2 4 2" xfId="9819"/>
    <cellStyle name="Currency 4 3 3 2 2 5" xfId="9820"/>
    <cellStyle name="Currency 4 3 3 2 2 6" xfId="9821"/>
    <cellStyle name="Currency 4 3 3 2 3" xfId="9822"/>
    <cellStyle name="Currency 4 3 3 2 3 2" xfId="9823"/>
    <cellStyle name="Currency 4 3 3 2 3 2 2" xfId="9824"/>
    <cellStyle name="Currency 4 3 3 2 3 3" xfId="9825"/>
    <cellStyle name="Currency 4 3 3 2 3 3 2" xfId="9826"/>
    <cellStyle name="Currency 4 3 3 2 3 4" xfId="9827"/>
    <cellStyle name="Currency 4 3 3 2 3 4 2" xfId="9828"/>
    <cellStyle name="Currency 4 3 3 2 3 5" xfId="9829"/>
    <cellStyle name="Currency 4 3 3 2 3 6" xfId="9830"/>
    <cellStyle name="Currency 4 3 3 2 4" xfId="9831"/>
    <cellStyle name="Currency 4 3 3 2 4 2" xfId="9832"/>
    <cellStyle name="Currency 4 3 3 2 4 2 2" xfId="9833"/>
    <cellStyle name="Currency 4 3 3 2 4 3" xfId="9834"/>
    <cellStyle name="Currency 4 3 3 2 4 3 2" xfId="9835"/>
    <cellStyle name="Currency 4 3 3 2 4 4" xfId="9836"/>
    <cellStyle name="Currency 4 3 3 2 4 4 2" xfId="9837"/>
    <cellStyle name="Currency 4 3 3 2 4 5" xfId="9838"/>
    <cellStyle name="Currency 4 3 3 2 4 6" xfId="9839"/>
    <cellStyle name="Currency 4 3 3 2 5" xfId="9840"/>
    <cellStyle name="Currency 4 3 3 2 5 2" xfId="9841"/>
    <cellStyle name="Currency 4 3 3 2 5 2 2" xfId="9842"/>
    <cellStyle name="Currency 4 3 3 2 5 3" xfId="9843"/>
    <cellStyle name="Currency 4 3 3 2 5 3 2" xfId="9844"/>
    <cellStyle name="Currency 4 3 3 2 5 4" xfId="9845"/>
    <cellStyle name="Currency 4 3 3 2 5 4 2" xfId="9846"/>
    <cellStyle name="Currency 4 3 3 2 5 5" xfId="9847"/>
    <cellStyle name="Currency 4 3 3 2 5 6" xfId="9848"/>
    <cellStyle name="Currency 4 3 3 2 6" xfId="9849"/>
    <cellStyle name="Currency 4 3 3 2 6 2" xfId="9850"/>
    <cellStyle name="Currency 4 3 3 2 6 2 2" xfId="9851"/>
    <cellStyle name="Currency 4 3 3 2 6 3" xfId="9852"/>
    <cellStyle name="Currency 4 3 3 2 6 3 2" xfId="9853"/>
    <cellStyle name="Currency 4 3 3 2 6 4" xfId="9854"/>
    <cellStyle name="Currency 4 3 3 2 6 5" xfId="9855"/>
    <cellStyle name="Currency 4 3 3 2 7" xfId="9856"/>
    <cellStyle name="Currency 4 3 3 2 7 2" xfId="9857"/>
    <cellStyle name="Currency 4 3 3 2 8" xfId="9858"/>
    <cellStyle name="Currency 4 3 3 2 8 2" xfId="9859"/>
    <cellStyle name="Currency 4 3 3 2 9" xfId="9860"/>
    <cellStyle name="Currency 4 3 3 2 9 2" xfId="9861"/>
    <cellStyle name="Currency 4 3 3 3" xfId="9862"/>
    <cellStyle name="Currency 4 3 3 3 10" xfId="9863"/>
    <cellStyle name="Currency 4 3 3 3 2" xfId="9864"/>
    <cellStyle name="Currency 4 3 3 3 2 2" xfId="9865"/>
    <cellStyle name="Currency 4 3 3 3 2 2 2" xfId="9866"/>
    <cellStyle name="Currency 4 3 3 3 2 3" xfId="9867"/>
    <cellStyle name="Currency 4 3 3 3 2 3 2" xfId="9868"/>
    <cellStyle name="Currency 4 3 3 3 2 4" xfId="9869"/>
    <cellStyle name="Currency 4 3 3 3 2 4 2" xfId="9870"/>
    <cellStyle name="Currency 4 3 3 3 2 5" xfId="9871"/>
    <cellStyle name="Currency 4 3 3 3 2 6" xfId="9872"/>
    <cellStyle name="Currency 4 3 3 3 3" xfId="9873"/>
    <cellStyle name="Currency 4 3 3 3 3 2" xfId="9874"/>
    <cellStyle name="Currency 4 3 3 3 3 2 2" xfId="9875"/>
    <cellStyle name="Currency 4 3 3 3 3 3" xfId="9876"/>
    <cellStyle name="Currency 4 3 3 3 3 3 2" xfId="9877"/>
    <cellStyle name="Currency 4 3 3 3 3 4" xfId="9878"/>
    <cellStyle name="Currency 4 3 3 3 3 4 2" xfId="9879"/>
    <cellStyle name="Currency 4 3 3 3 3 5" xfId="9880"/>
    <cellStyle name="Currency 4 3 3 3 3 6" xfId="9881"/>
    <cellStyle name="Currency 4 3 3 3 4" xfId="9882"/>
    <cellStyle name="Currency 4 3 3 3 4 2" xfId="9883"/>
    <cellStyle name="Currency 4 3 3 3 4 2 2" xfId="9884"/>
    <cellStyle name="Currency 4 3 3 3 4 3" xfId="9885"/>
    <cellStyle name="Currency 4 3 3 3 4 3 2" xfId="9886"/>
    <cellStyle name="Currency 4 3 3 3 4 4" xfId="9887"/>
    <cellStyle name="Currency 4 3 3 3 4 4 2" xfId="9888"/>
    <cellStyle name="Currency 4 3 3 3 4 5" xfId="9889"/>
    <cellStyle name="Currency 4 3 3 3 4 6" xfId="9890"/>
    <cellStyle name="Currency 4 3 3 3 5" xfId="9891"/>
    <cellStyle name="Currency 4 3 3 3 5 2" xfId="9892"/>
    <cellStyle name="Currency 4 3 3 3 5 2 2" xfId="9893"/>
    <cellStyle name="Currency 4 3 3 3 5 3" xfId="9894"/>
    <cellStyle name="Currency 4 3 3 3 5 3 2" xfId="9895"/>
    <cellStyle name="Currency 4 3 3 3 5 4" xfId="9896"/>
    <cellStyle name="Currency 4 3 3 3 5 5" xfId="9897"/>
    <cellStyle name="Currency 4 3 3 3 6" xfId="9898"/>
    <cellStyle name="Currency 4 3 3 3 6 2" xfId="9899"/>
    <cellStyle name="Currency 4 3 3 3 7" xfId="9900"/>
    <cellStyle name="Currency 4 3 3 3 7 2" xfId="9901"/>
    <cellStyle name="Currency 4 3 3 3 8" xfId="9902"/>
    <cellStyle name="Currency 4 3 3 3 8 2" xfId="9903"/>
    <cellStyle name="Currency 4 3 3 3 9" xfId="9904"/>
    <cellStyle name="Currency 4 3 3 4" xfId="9905"/>
    <cellStyle name="Currency 4 3 3 4 10" xfId="9906"/>
    <cellStyle name="Currency 4 3 3 4 2" xfId="9907"/>
    <cellStyle name="Currency 4 3 3 4 2 2" xfId="9908"/>
    <cellStyle name="Currency 4 3 3 4 2 2 2" xfId="9909"/>
    <cellStyle name="Currency 4 3 3 4 2 3" xfId="9910"/>
    <cellStyle name="Currency 4 3 3 4 2 3 2" xfId="9911"/>
    <cellStyle name="Currency 4 3 3 4 2 4" xfId="9912"/>
    <cellStyle name="Currency 4 3 3 4 2 4 2" xfId="9913"/>
    <cellStyle name="Currency 4 3 3 4 2 5" xfId="9914"/>
    <cellStyle name="Currency 4 3 3 4 2 6" xfId="9915"/>
    <cellStyle name="Currency 4 3 3 4 3" xfId="9916"/>
    <cellStyle name="Currency 4 3 3 4 3 2" xfId="9917"/>
    <cellStyle name="Currency 4 3 3 4 3 2 2" xfId="9918"/>
    <cellStyle name="Currency 4 3 3 4 3 3" xfId="9919"/>
    <cellStyle name="Currency 4 3 3 4 3 3 2" xfId="9920"/>
    <cellStyle name="Currency 4 3 3 4 3 4" xfId="9921"/>
    <cellStyle name="Currency 4 3 3 4 3 4 2" xfId="9922"/>
    <cellStyle name="Currency 4 3 3 4 3 5" xfId="9923"/>
    <cellStyle name="Currency 4 3 3 4 3 6" xfId="9924"/>
    <cellStyle name="Currency 4 3 3 4 4" xfId="9925"/>
    <cellStyle name="Currency 4 3 3 4 4 2" xfId="9926"/>
    <cellStyle name="Currency 4 3 3 4 4 2 2" xfId="9927"/>
    <cellStyle name="Currency 4 3 3 4 4 3" xfId="9928"/>
    <cellStyle name="Currency 4 3 3 4 4 3 2" xfId="9929"/>
    <cellStyle name="Currency 4 3 3 4 4 4" xfId="9930"/>
    <cellStyle name="Currency 4 3 3 4 4 4 2" xfId="9931"/>
    <cellStyle name="Currency 4 3 3 4 4 5" xfId="9932"/>
    <cellStyle name="Currency 4 3 3 4 4 6" xfId="9933"/>
    <cellStyle name="Currency 4 3 3 4 5" xfId="9934"/>
    <cellStyle name="Currency 4 3 3 4 5 2" xfId="9935"/>
    <cellStyle name="Currency 4 3 3 4 5 2 2" xfId="9936"/>
    <cellStyle name="Currency 4 3 3 4 5 3" xfId="9937"/>
    <cellStyle name="Currency 4 3 3 4 5 3 2" xfId="9938"/>
    <cellStyle name="Currency 4 3 3 4 5 4" xfId="9939"/>
    <cellStyle name="Currency 4 3 3 4 5 5" xfId="9940"/>
    <cellStyle name="Currency 4 3 3 4 6" xfId="9941"/>
    <cellStyle name="Currency 4 3 3 4 6 2" xfId="9942"/>
    <cellStyle name="Currency 4 3 3 4 7" xfId="9943"/>
    <cellStyle name="Currency 4 3 3 4 7 2" xfId="9944"/>
    <cellStyle name="Currency 4 3 3 4 8" xfId="9945"/>
    <cellStyle name="Currency 4 3 3 4 8 2" xfId="9946"/>
    <cellStyle name="Currency 4 3 3 4 9" xfId="9947"/>
    <cellStyle name="Currency 4 3 3 5" xfId="9948"/>
    <cellStyle name="Currency 4 3 3 5 2" xfId="9949"/>
    <cellStyle name="Currency 4 3 3 5 2 2" xfId="9950"/>
    <cellStyle name="Currency 4 3 3 5 3" xfId="9951"/>
    <cellStyle name="Currency 4 3 3 5 3 2" xfId="9952"/>
    <cellStyle name="Currency 4 3 3 5 4" xfId="9953"/>
    <cellStyle name="Currency 4 3 3 5 4 2" xfId="9954"/>
    <cellStyle name="Currency 4 3 3 5 5" xfId="9955"/>
    <cellStyle name="Currency 4 3 3 5 6" xfId="9956"/>
    <cellStyle name="Currency 4 3 3 6" xfId="9957"/>
    <cellStyle name="Currency 4 3 3 6 2" xfId="9958"/>
    <cellStyle name="Currency 4 3 3 6 2 2" xfId="9959"/>
    <cellStyle name="Currency 4 3 3 6 3" xfId="9960"/>
    <cellStyle name="Currency 4 3 3 6 3 2" xfId="9961"/>
    <cellStyle name="Currency 4 3 3 6 4" xfId="9962"/>
    <cellStyle name="Currency 4 3 3 6 4 2" xfId="9963"/>
    <cellStyle name="Currency 4 3 3 6 5" xfId="9964"/>
    <cellStyle name="Currency 4 3 3 6 6" xfId="9965"/>
    <cellStyle name="Currency 4 3 3 7" xfId="9966"/>
    <cellStyle name="Currency 4 3 3 7 2" xfId="9967"/>
    <cellStyle name="Currency 4 3 3 7 2 2" xfId="9968"/>
    <cellStyle name="Currency 4 3 3 7 3" xfId="9969"/>
    <cellStyle name="Currency 4 3 3 7 3 2" xfId="9970"/>
    <cellStyle name="Currency 4 3 3 7 4" xfId="9971"/>
    <cellStyle name="Currency 4 3 3 7 4 2" xfId="9972"/>
    <cellStyle name="Currency 4 3 3 7 5" xfId="9973"/>
    <cellStyle name="Currency 4 3 3 7 6" xfId="9974"/>
    <cellStyle name="Currency 4 3 3 8" xfId="9975"/>
    <cellStyle name="Currency 4 3 3 8 2" xfId="9976"/>
    <cellStyle name="Currency 4 3 3 8 2 2" xfId="9977"/>
    <cellStyle name="Currency 4 3 3 8 3" xfId="9978"/>
    <cellStyle name="Currency 4 3 3 8 3 2" xfId="9979"/>
    <cellStyle name="Currency 4 3 3 8 4" xfId="9980"/>
    <cellStyle name="Currency 4 3 3 8 5" xfId="9981"/>
    <cellStyle name="Currency 4 3 3 9" xfId="9982"/>
    <cellStyle name="Currency 4 3 3 9 2" xfId="9983"/>
    <cellStyle name="Currency 4 3 4" xfId="9984"/>
    <cellStyle name="Currency 4 3 4 10" xfId="9985"/>
    <cellStyle name="Currency 4 3 4 10 2" xfId="9986"/>
    <cellStyle name="Currency 4 3 4 11" xfId="9987"/>
    <cellStyle name="Currency 4 3 4 12" xfId="9988"/>
    <cellStyle name="Currency 4 3 4 2" xfId="9989"/>
    <cellStyle name="Currency 4 3 4 2 10" xfId="9990"/>
    <cellStyle name="Currency 4 3 4 2 2" xfId="9991"/>
    <cellStyle name="Currency 4 3 4 2 2 2" xfId="9992"/>
    <cellStyle name="Currency 4 3 4 2 2 2 2" xfId="9993"/>
    <cellStyle name="Currency 4 3 4 2 2 3" xfId="9994"/>
    <cellStyle name="Currency 4 3 4 2 2 3 2" xfId="9995"/>
    <cellStyle name="Currency 4 3 4 2 2 4" xfId="9996"/>
    <cellStyle name="Currency 4 3 4 2 2 4 2" xfId="9997"/>
    <cellStyle name="Currency 4 3 4 2 2 5" xfId="9998"/>
    <cellStyle name="Currency 4 3 4 2 2 6" xfId="9999"/>
    <cellStyle name="Currency 4 3 4 2 3" xfId="10000"/>
    <cellStyle name="Currency 4 3 4 2 3 2" xfId="10001"/>
    <cellStyle name="Currency 4 3 4 2 3 2 2" xfId="10002"/>
    <cellStyle name="Currency 4 3 4 2 3 3" xfId="10003"/>
    <cellStyle name="Currency 4 3 4 2 3 3 2" xfId="10004"/>
    <cellStyle name="Currency 4 3 4 2 3 4" xfId="10005"/>
    <cellStyle name="Currency 4 3 4 2 3 4 2" xfId="10006"/>
    <cellStyle name="Currency 4 3 4 2 3 5" xfId="10007"/>
    <cellStyle name="Currency 4 3 4 2 3 6" xfId="10008"/>
    <cellStyle name="Currency 4 3 4 2 4" xfId="10009"/>
    <cellStyle name="Currency 4 3 4 2 4 2" xfId="10010"/>
    <cellStyle name="Currency 4 3 4 2 4 2 2" xfId="10011"/>
    <cellStyle name="Currency 4 3 4 2 4 3" xfId="10012"/>
    <cellStyle name="Currency 4 3 4 2 4 3 2" xfId="10013"/>
    <cellStyle name="Currency 4 3 4 2 4 4" xfId="10014"/>
    <cellStyle name="Currency 4 3 4 2 4 4 2" xfId="10015"/>
    <cellStyle name="Currency 4 3 4 2 4 5" xfId="10016"/>
    <cellStyle name="Currency 4 3 4 2 4 6" xfId="10017"/>
    <cellStyle name="Currency 4 3 4 2 5" xfId="10018"/>
    <cellStyle name="Currency 4 3 4 2 5 2" xfId="10019"/>
    <cellStyle name="Currency 4 3 4 2 5 2 2" xfId="10020"/>
    <cellStyle name="Currency 4 3 4 2 5 3" xfId="10021"/>
    <cellStyle name="Currency 4 3 4 2 5 3 2" xfId="10022"/>
    <cellStyle name="Currency 4 3 4 2 5 4" xfId="10023"/>
    <cellStyle name="Currency 4 3 4 2 5 5" xfId="10024"/>
    <cellStyle name="Currency 4 3 4 2 6" xfId="10025"/>
    <cellStyle name="Currency 4 3 4 2 6 2" xfId="10026"/>
    <cellStyle name="Currency 4 3 4 2 7" xfId="10027"/>
    <cellStyle name="Currency 4 3 4 2 7 2" xfId="10028"/>
    <cellStyle name="Currency 4 3 4 2 8" xfId="10029"/>
    <cellStyle name="Currency 4 3 4 2 8 2" xfId="10030"/>
    <cellStyle name="Currency 4 3 4 2 9" xfId="10031"/>
    <cellStyle name="Currency 4 3 4 3" xfId="10032"/>
    <cellStyle name="Currency 4 3 4 3 10" xfId="10033"/>
    <cellStyle name="Currency 4 3 4 3 2" xfId="10034"/>
    <cellStyle name="Currency 4 3 4 3 2 2" xfId="10035"/>
    <cellStyle name="Currency 4 3 4 3 2 2 2" xfId="10036"/>
    <cellStyle name="Currency 4 3 4 3 2 3" xfId="10037"/>
    <cellStyle name="Currency 4 3 4 3 2 3 2" xfId="10038"/>
    <cellStyle name="Currency 4 3 4 3 2 4" xfId="10039"/>
    <cellStyle name="Currency 4 3 4 3 2 4 2" xfId="10040"/>
    <cellStyle name="Currency 4 3 4 3 2 5" xfId="10041"/>
    <cellStyle name="Currency 4 3 4 3 2 6" xfId="10042"/>
    <cellStyle name="Currency 4 3 4 3 3" xfId="10043"/>
    <cellStyle name="Currency 4 3 4 3 3 2" xfId="10044"/>
    <cellStyle name="Currency 4 3 4 3 3 2 2" xfId="10045"/>
    <cellStyle name="Currency 4 3 4 3 3 3" xfId="10046"/>
    <cellStyle name="Currency 4 3 4 3 3 3 2" xfId="10047"/>
    <cellStyle name="Currency 4 3 4 3 3 4" xfId="10048"/>
    <cellStyle name="Currency 4 3 4 3 3 4 2" xfId="10049"/>
    <cellStyle name="Currency 4 3 4 3 3 5" xfId="10050"/>
    <cellStyle name="Currency 4 3 4 3 3 6" xfId="10051"/>
    <cellStyle name="Currency 4 3 4 3 4" xfId="10052"/>
    <cellStyle name="Currency 4 3 4 3 4 2" xfId="10053"/>
    <cellStyle name="Currency 4 3 4 3 4 2 2" xfId="10054"/>
    <cellStyle name="Currency 4 3 4 3 4 3" xfId="10055"/>
    <cellStyle name="Currency 4 3 4 3 4 3 2" xfId="10056"/>
    <cellStyle name="Currency 4 3 4 3 4 4" xfId="10057"/>
    <cellStyle name="Currency 4 3 4 3 4 4 2" xfId="10058"/>
    <cellStyle name="Currency 4 3 4 3 4 5" xfId="10059"/>
    <cellStyle name="Currency 4 3 4 3 4 6" xfId="10060"/>
    <cellStyle name="Currency 4 3 4 3 5" xfId="10061"/>
    <cellStyle name="Currency 4 3 4 3 5 2" xfId="10062"/>
    <cellStyle name="Currency 4 3 4 3 5 2 2" xfId="10063"/>
    <cellStyle name="Currency 4 3 4 3 5 3" xfId="10064"/>
    <cellStyle name="Currency 4 3 4 3 5 3 2" xfId="10065"/>
    <cellStyle name="Currency 4 3 4 3 5 4" xfId="10066"/>
    <cellStyle name="Currency 4 3 4 3 5 5" xfId="10067"/>
    <cellStyle name="Currency 4 3 4 3 6" xfId="10068"/>
    <cellStyle name="Currency 4 3 4 3 6 2" xfId="10069"/>
    <cellStyle name="Currency 4 3 4 3 7" xfId="10070"/>
    <cellStyle name="Currency 4 3 4 3 7 2" xfId="10071"/>
    <cellStyle name="Currency 4 3 4 3 8" xfId="10072"/>
    <cellStyle name="Currency 4 3 4 3 8 2" xfId="10073"/>
    <cellStyle name="Currency 4 3 4 3 9" xfId="10074"/>
    <cellStyle name="Currency 4 3 4 4" xfId="10075"/>
    <cellStyle name="Currency 4 3 4 4 2" xfId="10076"/>
    <cellStyle name="Currency 4 3 4 4 2 2" xfId="10077"/>
    <cellStyle name="Currency 4 3 4 4 3" xfId="10078"/>
    <cellStyle name="Currency 4 3 4 4 3 2" xfId="10079"/>
    <cellStyle name="Currency 4 3 4 4 4" xfId="10080"/>
    <cellStyle name="Currency 4 3 4 4 4 2" xfId="10081"/>
    <cellStyle name="Currency 4 3 4 4 5" xfId="10082"/>
    <cellStyle name="Currency 4 3 4 4 6" xfId="10083"/>
    <cellStyle name="Currency 4 3 4 5" xfId="10084"/>
    <cellStyle name="Currency 4 3 4 5 2" xfId="10085"/>
    <cellStyle name="Currency 4 3 4 5 2 2" xfId="10086"/>
    <cellStyle name="Currency 4 3 4 5 3" xfId="10087"/>
    <cellStyle name="Currency 4 3 4 5 3 2" xfId="10088"/>
    <cellStyle name="Currency 4 3 4 5 4" xfId="10089"/>
    <cellStyle name="Currency 4 3 4 5 4 2" xfId="10090"/>
    <cellStyle name="Currency 4 3 4 5 5" xfId="10091"/>
    <cellStyle name="Currency 4 3 4 5 6" xfId="10092"/>
    <cellStyle name="Currency 4 3 4 6" xfId="10093"/>
    <cellStyle name="Currency 4 3 4 6 2" xfId="10094"/>
    <cellStyle name="Currency 4 3 4 6 2 2" xfId="10095"/>
    <cellStyle name="Currency 4 3 4 6 3" xfId="10096"/>
    <cellStyle name="Currency 4 3 4 6 3 2" xfId="10097"/>
    <cellStyle name="Currency 4 3 4 6 4" xfId="10098"/>
    <cellStyle name="Currency 4 3 4 6 4 2" xfId="10099"/>
    <cellStyle name="Currency 4 3 4 6 5" xfId="10100"/>
    <cellStyle name="Currency 4 3 4 6 6" xfId="10101"/>
    <cellStyle name="Currency 4 3 4 7" xfId="10102"/>
    <cellStyle name="Currency 4 3 4 7 2" xfId="10103"/>
    <cellStyle name="Currency 4 3 4 7 2 2" xfId="10104"/>
    <cellStyle name="Currency 4 3 4 7 3" xfId="10105"/>
    <cellStyle name="Currency 4 3 4 7 3 2" xfId="10106"/>
    <cellStyle name="Currency 4 3 4 7 4" xfId="10107"/>
    <cellStyle name="Currency 4 3 4 7 5" xfId="10108"/>
    <cellStyle name="Currency 4 3 4 8" xfId="10109"/>
    <cellStyle name="Currency 4 3 4 8 2" xfId="10110"/>
    <cellStyle name="Currency 4 3 4 9" xfId="10111"/>
    <cellStyle name="Currency 4 3 4 9 2" xfId="10112"/>
    <cellStyle name="Currency 4 3 5" xfId="10113"/>
    <cellStyle name="Currency 4 3 5 10" xfId="10114"/>
    <cellStyle name="Currency 4 3 5 11" xfId="10115"/>
    <cellStyle name="Currency 4 3 5 2" xfId="10116"/>
    <cellStyle name="Currency 4 3 5 2 2" xfId="10117"/>
    <cellStyle name="Currency 4 3 5 2 2 2" xfId="10118"/>
    <cellStyle name="Currency 4 3 5 2 3" xfId="10119"/>
    <cellStyle name="Currency 4 3 5 2 3 2" xfId="10120"/>
    <cellStyle name="Currency 4 3 5 2 4" xfId="10121"/>
    <cellStyle name="Currency 4 3 5 2 4 2" xfId="10122"/>
    <cellStyle name="Currency 4 3 5 2 5" xfId="10123"/>
    <cellStyle name="Currency 4 3 5 2 6" xfId="10124"/>
    <cellStyle name="Currency 4 3 5 3" xfId="10125"/>
    <cellStyle name="Currency 4 3 5 3 2" xfId="10126"/>
    <cellStyle name="Currency 4 3 5 3 2 2" xfId="10127"/>
    <cellStyle name="Currency 4 3 5 3 3" xfId="10128"/>
    <cellStyle name="Currency 4 3 5 3 3 2" xfId="10129"/>
    <cellStyle name="Currency 4 3 5 3 4" xfId="10130"/>
    <cellStyle name="Currency 4 3 5 3 4 2" xfId="10131"/>
    <cellStyle name="Currency 4 3 5 3 5" xfId="10132"/>
    <cellStyle name="Currency 4 3 5 3 6" xfId="10133"/>
    <cellStyle name="Currency 4 3 5 4" xfId="10134"/>
    <cellStyle name="Currency 4 3 5 4 2" xfId="10135"/>
    <cellStyle name="Currency 4 3 5 4 2 2" xfId="10136"/>
    <cellStyle name="Currency 4 3 5 4 3" xfId="10137"/>
    <cellStyle name="Currency 4 3 5 4 3 2" xfId="10138"/>
    <cellStyle name="Currency 4 3 5 4 4" xfId="10139"/>
    <cellStyle name="Currency 4 3 5 4 4 2" xfId="10140"/>
    <cellStyle name="Currency 4 3 5 4 5" xfId="10141"/>
    <cellStyle name="Currency 4 3 5 4 6" xfId="10142"/>
    <cellStyle name="Currency 4 3 5 5" xfId="10143"/>
    <cellStyle name="Currency 4 3 5 5 2" xfId="10144"/>
    <cellStyle name="Currency 4 3 5 5 2 2" xfId="10145"/>
    <cellStyle name="Currency 4 3 5 5 3" xfId="10146"/>
    <cellStyle name="Currency 4 3 5 5 3 2" xfId="10147"/>
    <cellStyle name="Currency 4 3 5 5 4" xfId="10148"/>
    <cellStyle name="Currency 4 3 5 5 4 2" xfId="10149"/>
    <cellStyle name="Currency 4 3 5 5 5" xfId="10150"/>
    <cellStyle name="Currency 4 3 5 5 6" xfId="10151"/>
    <cellStyle name="Currency 4 3 5 6" xfId="10152"/>
    <cellStyle name="Currency 4 3 5 6 2" xfId="10153"/>
    <cellStyle name="Currency 4 3 5 6 2 2" xfId="10154"/>
    <cellStyle name="Currency 4 3 5 6 3" xfId="10155"/>
    <cellStyle name="Currency 4 3 5 6 3 2" xfId="10156"/>
    <cellStyle name="Currency 4 3 5 6 4" xfId="10157"/>
    <cellStyle name="Currency 4 3 5 6 5" xfId="10158"/>
    <cellStyle name="Currency 4 3 5 7" xfId="10159"/>
    <cellStyle name="Currency 4 3 5 7 2" xfId="10160"/>
    <cellStyle name="Currency 4 3 5 8" xfId="10161"/>
    <cellStyle name="Currency 4 3 5 8 2" xfId="10162"/>
    <cellStyle name="Currency 4 3 5 9" xfId="10163"/>
    <cellStyle name="Currency 4 3 5 9 2" xfId="10164"/>
    <cellStyle name="Currency 4 3 6" xfId="10165"/>
    <cellStyle name="Currency 4 3 6 10" xfId="10166"/>
    <cellStyle name="Currency 4 3 6 2" xfId="10167"/>
    <cellStyle name="Currency 4 3 6 2 2" xfId="10168"/>
    <cellStyle name="Currency 4 3 6 2 2 2" xfId="10169"/>
    <cellStyle name="Currency 4 3 6 2 3" xfId="10170"/>
    <cellStyle name="Currency 4 3 6 2 3 2" xfId="10171"/>
    <cellStyle name="Currency 4 3 6 2 4" xfId="10172"/>
    <cellStyle name="Currency 4 3 6 2 4 2" xfId="10173"/>
    <cellStyle name="Currency 4 3 6 2 5" xfId="10174"/>
    <cellStyle name="Currency 4 3 6 2 6" xfId="10175"/>
    <cellStyle name="Currency 4 3 6 3" xfId="10176"/>
    <cellStyle name="Currency 4 3 6 3 2" xfId="10177"/>
    <cellStyle name="Currency 4 3 6 3 2 2" xfId="10178"/>
    <cellStyle name="Currency 4 3 6 3 3" xfId="10179"/>
    <cellStyle name="Currency 4 3 6 3 3 2" xfId="10180"/>
    <cellStyle name="Currency 4 3 6 3 4" xfId="10181"/>
    <cellStyle name="Currency 4 3 6 3 4 2" xfId="10182"/>
    <cellStyle name="Currency 4 3 6 3 5" xfId="10183"/>
    <cellStyle name="Currency 4 3 6 3 6" xfId="10184"/>
    <cellStyle name="Currency 4 3 6 4" xfId="10185"/>
    <cellStyle name="Currency 4 3 6 4 2" xfId="10186"/>
    <cellStyle name="Currency 4 3 6 4 2 2" xfId="10187"/>
    <cellStyle name="Currency 4 3 6 4 3" xfId="10188"/>
    <cellStyle name="Currency 4 3 6 4 3 2" xfId="10189"/>
    <cellStyle name="Currency 4 3 6 4 4" xfId="10190"/>
    <cellStyle name="Currency 4 3 6 4 4 2" xfId="10191"/>
    <cellStyle name="Currency 4 3 6 4 5" xfId="10192"/>
    <cellStyle name="Currency 4 3 6 4 6" xfId="10193"/>
    <cellStyle name="Currency 4 3 6 5" xfId="10194"/>
    <cellStyle name="Currency 4 3 6 5 2" xfId="10195"/>
    <cellStyle name="Currency 4 3 6 5 2 2" xfId="10196"/>
    <cellStyle name="Currency 4 3 6 5 3" xfId="10197"/>
    <cellStyle name="Currency 4 3 6 5 3 2" xfId="10198"/>
    <cellStyle name="Currency 4 3 6 5 4" xfId="10199"/>
    <cellStyle name="Currency 4 3 6 5 5" xfId="10200"/>
    <cellStyle name="Currency 4 3 6 6" xfId="10201"/>
    <cellStyle name="Currency 4 3 6 6 2" xfId="10202"/>
    <cellStyle name="Currency 4 3 6 7" xfId="10203"/>
    <cellStyle name="Currency 4 3 6 7 2" xfId="10204"/>
    <cellStyle name="Currency 4 3 6 8" xfId="10205"/>
    <cellStyle name="Currency 4 3 6 8 2" xfId="10206"/>
    <cellStyle name="Currency 4 3 6 9" xfId="10207"/>
    <cellStyle name="Currency 4 3 7" xfId="10208"/>
    <cellStyle name="Currency 4 3 7 10" xfId="10209"/>
    <cellStyle name="Currency 4 3 7 2" xfId="10210"/>
    <cellStyle name="Currency 4 3 7 2 2" xfId="10211"/>
    <cellStyle name="Currency 4 3 7 2 2 2" xfId="10212"/>
    <cellStyle name="Currency 4 3 7 2 3" xfId="10213"/>
    <cellStyle name="Currency 4 3 7 2 3 2" xfId="10214"/>
    <cellStyle name="Currency 4 3 7 2 4" xfId="10215"/>
    <cellStyle name="Currency 4 3 7 2 4 2" xfId="10216"/>
    <cellStyle name="Currency 4 3 7 2 5" xfId="10217"/>
    <cellStyle name="Currency 4 3 7 2 6" xfId="10218"/>
    <cellStyle name="Currency 4 3 7 3" xfId="10219"/>
    <cellStyle name="Currency 4 3 7 3 2" xfId="10220"/>
    <cellStyle name="Currency 4 3 7 3 2 2" xfId="10221"/>
    <cellStyle name="Currency 4 3 7 3 3" xfId="10222"/>
    <cellStyle name="Currency 4 3 7 3 3 2" xfId="10223"/>
    <cellStyle name="Currency 4 3 7 3 4" xfId="10224"/>
    <cellStyle name="Currency 4 3 7 3 4 2" xfId="10225"/>
    <cellStyle name="Currency 4 3 7 3 5" xfId="10226"/>
    <cellStyle name="Currency 4 3 7 3 6" xfId="10227"/>
    <cellStyle name="Currency 4 3 7 4" xfId="10228"/>
    <cellStyle name="Currency 4 3 7 4 2" xfId="10229"/>
    <cellStyle name="Currency 4 3 7 4 2 2" xfId="10230"/>
    <cellStyle name="Currency 4 3 7 4 3" xfId="10231"/>
    <cellStyle name="Currency 4 3 7 4 3 2" xfId="10232"/>
    <cellStyle name="Currency 4 3 7 4 4" xfId="10233"/>
    <cellStyle name="Currency 4 3 7 4 4 2" xfId="10234"/>
    <cellStyle name="Currency 4 3 7 4 5" xfId="10235"/>
    <cellStyle name="Currency 4 3 7 4 6" xfId="10236"/>
    <cellStyle name="Currency 4 3 7 5" xfId="10237"/>
    <cellStyle name="Currency 4 3 7 5 2" xfId="10238"/>
    <cellStyle name="Currency 4 3 7 5 2 2" xfId="10239"/>
    <cellStyle name="Currency 4 3 7 5 3" xfId="10240"/>
    <cellStyle name="Currency 4 3 7 5 3 2" xfId="10241"/>
    <cellStyle name="Currency 4 3 7 5 4" xfId="10242"/>
    <cellStyle name="Currency 4 3 7 5 5" xfId="10243"/>
    <cellStyle name="Currency 4 3 7 6" xfId="10244"/>
    <cellStyle name="Currency 4 3 7 6 2" xfId="10245"/>
    <cellStyle name="Currency 4 3 7 7" xfId="10246"/>
    <cellStyle name="Currency 4 3 7 7 2" xfId="10247"/>
    <cellStyle name="Currency 4 3 7 8" xfId="10248"/>
    <cellStyle name="Currency 4 3 7 8 2" xfId="10249"/>
    <cellStyle name="Currency 4 3 7 9" xfId="10250"/>
    <cellStyle name="Currency 4 3 8" xfId="10251"/>
    <cellStyle name="Currency 4 3 8 2" xfId="10252"/>
    <cellStyle name="Currency 4 3 8 2 2" xfId="10253"/>
    <cellStyle name="Currency 4 3 8 3" xfId="10254"/>
    <cellStyle name="Currency 4 3 8 3 2" xfId="10255"/>
    <cellStyle name="Currency 4 3 8 4" xfId="10256"/>
    <cellStyle name="Currency 4 3 8 4 2" xfId="10257"/>
    <cellStyle name="Currency 4 3 8 5" xfId="10258"/>
    <cellStyle name="Currency 4 3 8 6" xfId="10259"/>
    <cellStyle name="Currency 4 3 9" xfId="10260"/>
    <cellStyle name="Currency 4 3 9 2" xfId="10261"/>
    <cellStyle name="Currency 4 3 9 2 2" xfId="10262"/>
    <cellStyle name="Currency 4 3 9 3" xfId="10263"/>
    <cellStyle name="Currency 4 3 9 3 2" xfId="10264"/>
    <cellStyle name="Currency 4 3 9 4" xfId="10265"/>
    <cellStyle name="Currency 4 3 9 4 2" xfId="10266"/>
    <cellStyle name="Currency 4 3 9 5" xfId="10267"/>
    <cellStyle name="Currency 4 3 9 6" xfId="10268"/>
    <cellStyle name="Currency 4 4" xfId="10269"/>
    <cellStyle name="Currency 4 4 10" xfId="10270"/>
    <cellStyle name="Currency 4 4 10 2" xfId="10271"/>
    <cellStyle name="Currency 4 4 11" xfId="10272"/>
    <cellStyle name="Currency 4 4 11 2" xfId="10273"/>
    <cellStyle name="Currency 4 4 12" xfId="10274"/>
    <cellStyle name="Currency 4 4 13" xfId="10275"/>
    <cellStyle name="Currency 4 4 2" xfId="10276"/>
    <cellStyle name="Currency 4 4 2 10" xfId="10277"/>
    <cellStyle name="Currency 4 4 2 11" xfId="10278"/>
    <cellStyle name="Currency 4 4 2 2" xfId="10279"/>
    <cellStyle name="Currency 4 4 2 2 2" xfId="10280"/>
    <cellStyle name="Currency 4 4 2 2 2 2" xfId="10281"/>
    <cellStyle name="Currency 4 4 2 2 3" xfId="10282"/>
    <cellStyle name="Currency 4 4 2 2 3 2" xfId="10283"/>
    <cellStyle name="Currency 4 4 2 2 4" xfId="10284"/>
    <cellStyle name="Currency 4 4 2 2 4 2" xfId="10285"/>
    <cellStyle name="Currency 4 4 2 2 5" xfId="10286"/>
    <cellStyle name="Currency 4 4 2 2 6" xfId="10287"/>
    <cellStyle name="Currency 4 4 2 3" xfId="10288"/>
    <cellStyle name="Currency 4 4 2 3 2" xfId="10289"/>
    <cellStyle name="Currency 4 4 2 3 2 2" xfId="10290"/>
    <cellStyle name="Currency 4 4 2 3 3" xfId="10291"/>
    <cellStyle name="Currency 4 4 2 3 3 2" xfId="10292"/>
    <cellStyle name="Currency 4 4 2 3 4" xfId="10293"/>
    <cellStyle name="Currency 4 4 2 3 4 2" xfId="10294"/>
    <cellStyle name="Currency 4 4 2 3 5" xfId="10295"/>
    <cellStyle name="Currency 4 4 2 3 6" xfId="10296"/>
    <cellStyle name="Currency 4 4 2 4" xfId="10297"/>
    <cellStyle name="Currency 4 4 2 4 2" xfId="10298"/>
    <cellStyle name="Currency 4 4 2 4 2 2" xfId="10299"/>
    <cellStyle name="Currency 4 4 2 4 3" xfId="10300"/>
    <cellStyle name="Currency 4 4 2 4 3 2" xfId="10301"/>
    <cellStyle name="Currency 4 4 2 4 4" xfId="10302"/>
    <cellStyle name="Currency 4 4 2 4 4 2" xfId="10303"/>
    <cellStyle name="Currency 4 4 2 4 5" xfId="10304"/>
    <cellStyle name="Currency 4 4 2 4 6" xfId="10305"/>
    <cellStyle name="Currency 4 4 2 5" xfId="10306"/>
    <cellStyle name="Currency 4 4 2 5 2" xfId="10307"/>
    <cellStyle name="Currency 4 4 2 5 2 2" xfId="10308"/>
    <cellStyle name="Currency 4 4 2 5 3" xfId="10309"/>
    <cellStyle name="Currency 4 4 2 5 3 2" xfId="10310"/>
    <cellStyle name="Currency 4 4 2 5 4" xfId="10311"/>
    <cellStyle name="Currency 4 4 2 5 4 2" xfId="10312"/>
    <cellStyle name="Currency 4 4 2 5 5" xfId="10313"/>
    <cellStyle name="Currency 4 4 2 5 6" xfId="10314"/>
    <cellStyle name="Currency 4 4 2 6" xfId="10315"/>
    <cellStyle name="Currency 4 4 2 6 2" xfId="10316"/>
    <cellStyle name="Currency 4 4 2 6 2 2" xfId="10317"/>
    <cellStyle name="Currency 4 4 2 6 3" xfId="10318"/>
    <cellStyle name="Currency 4 4 2 6 3 2" xfId="10319"/>
    <cellStyle name="Currency 4 4 2 6 4" xfId="10320"/>
    <cellStyle name="Currency 4 4 2 6 5" xfId="10321"/>
    <cellStyle name="Currency 4 4 2 7" xfId="10322"/>
    <cellStyle name="Currency 4 4 2 7 2" xfId="10323"/>
    <cellStyle name="Currency 4 4 2 8" xfId="10324"/>
    <cellStyle name="Currency 4 4 2 8 2" xfId="10325"/>
    <cellStyle name="Currency 4 4 2 9" xfId="10326"/>
    <cellStyle name="Currency 4 4 2 9 2" xfId="10327"/>
    <cellStyle name="Currency 4 4 3" xfId="10328"/>
    <cellStyle name="Currency 4 4 3 10" xfId="10329"/>
    <cellStyle name="Currency 4 4 3 2" xfId="10330"/>
    <cellStyle name="Currency 4 4 3 2 2" xfId="10331"/>
    <cellStyle name="Currency 4 4 3 2 2 2" xfId="10332"/>
    <cellStyle name="Currency 4 4 3 2 3" xfId="10333"/>
    <cellStyle name="Currency 4 4 3 2 3 2" xfId="10334"/>
    <cellStyle name="Currency 4 4 3 2 4" xfId="10335"/>
    <cellStyle name="Currency 4 4 3 2 4 2" xfId="10336"/>
    <cellStyle name="Currency 4 4 3 2 5" xfId="10337"/>
    <cellStyle name="Currency 4 4 3 2 6" xfId="10338"/>
    <cellStyle name="Currency 4 4 3 3" xfId="10339"/>
    <cellStyle name="Currency 4 4 3 3 2" xfId="10340"/>
    <cellStyle name="Currency 4 4 3 3 2 2" xfId="10341"/>
    <cellStyle name="Currency 4 4 3 3 3" xfId="10342"/>
    <cellStyle name="Currency 4 4 3 3 3 2" xfId="10343"/>
    <cellStyle name="Currency 4 4 3 3 4" xfId="10344"/>
    <cellStyle name="Currency 4 4 3 3 4 2" xfId="10345"/>
    <cellStyle name="Currency 4 4 3 3 5" xfId="10346"/>
    <cellStyle name="Currency 4 4 3 3 6" xfId="10347"/>
    <cellStyle name="Currency 4 4 3 4" xfId="10348"/>
    <cellStyle name="Currency 4 4 3 4 2" xfId="10349"/>
    <cellStyle name="Currency 4 4 3 4 2 2" xfId="10350"/>
    <cellStyle name="Currency 4 4 3 4 3" xfId="10351"/>
    <cellStyle name="Currency 4 4 3 4 3 2" xfId="10352"/>
    <cellStyle name="Currency 4 4 3 4 4" xfId="10353"/>
    <cellStyle name="Currency 4 4 3 4 4 2" xfId="10354"/>
    <cellStyle name="Currency 4 4 3 4 5" xfId="10355"/>
    <cellStyle name="Currency 4 4 3 4 6" xfId="10356"/>
    <cellStyle name="Currency 4 4 3 5" xfId="10357"/>
    <cellStyle name="Currency 4 4 3 5 2" xfId="10358"/>
    <cellStyle name="Currency 4 4 3 5 2 2" xfId="10359"/>
    <cellStyle name="Currency 4 4 3 5 3" xfId="10360"/>
    <cellStyle name="Currency 4 4 3 5 3 2" xfId="10361"/>
    <cellStyle name="Currency 4 4 3 5 4" xfId="10362"/>
    <cellStyle name="Currency 4 4 3 5 5" xfId="10363"/>
    <cellStyle name="Currency 4 4 3 6" xfId="10364"/>
    <cellStyle name="Currency 4 4 3 6 2" xfId="10365"/>
    <cellStyle name="Currency 4 4 3 7" xfId="10366"/>
    <cellStyle name="Currency 4 4 3 7 2" xfId="10367"/>
    <cellStyle name="Currency 4 4 3 8" xfId="10368"/>
    <cellStyle name="Currency 4 4 3 8 2" xfId="10369"/>
    <cellStyle name="Currency 4 4 3 9" xfId="10370"/>
    <cellStyle name="Currency 4 4 4" xfId="10371"/>
    <cellStyle name="Currency 4 4 4 10" xfId="10372"/>
    <cellStyle name="Currency 4 4 4 2" xfId="10373"/>
    <cellStyle name="Currency 4 4 4 2 2" xfId="10374"/>
    <cellStyle name="Currency 4 4 4 2 2 2" xfId="10375"/>
    <cellStyle name="Currency 4 4 4 2 3" xfId="10376"/>
    <cellStyle name="Currency 4 4 4 2 3 2" xfId="10377"/>
    <cellStyle name="Currency 4 4 4 2 4" xfId="10378"/>
    <cellStyle name="Currency 4 4 4 2 4 2" xfId="10379"/>
    <cellStyle name="Currency 4 4 4 2 5" xfId="10380"/>
    <cellStyle name="Currency 4 4 4 2 6" xfId="10381"/>
    <cellStyle name="Currency 4 4 4 3" xfId="10382"/>
    <cellStyle name="Currency 4 4 4 3 2" xfId="10383"/>
    <cellStyle name="Currency 4 4 4 3 2 2" xfId="10384"/>
    <cellStyle name="Currency 4 4 4 3 3" xfId="10385"/>
    <cellStyle name="Currency 4 4 4 3 3 2" xfId="10386"/>
    <cellStyle name="Currency 4 4 4 3 4" xfId="10387"/>
    <cellStyle name="Currency 4 4 4 3 4 2" xfId="10388"/>
    <cellStyle name="Currency 4 4 4 3 5" xfId="10389"/>
    <cellStyle name="Currency 4 4 4 3 6" xfId="10390"/>
    <cellStyle name="Currency 4 4 4 4" xfId="10391"/>
    <cellStyle name="Currency 4 4 4 4 2" xfId="10392"/>
    <cellStyle name="Currency 4 4 4 4 2 2" xfId="10393"/>
    <cellStyle name="Currency 4 4 4 4 3" xfId="10394"/>
    <cellStyle name="Currency 4 4 4 4 3 2" xfId="10395"/>
    <cellStyle name="Currency 4 4 4 4 4" xfId="10396"/>
    <cellStyle name="Currency 4 4 4 4 4 2" xfId="10397"/>
    <cellStyle name="Currency 4 4 4 4 5" xfId="10398"/>
    <cellStyle name="Currency 4 4 4 4 6" xfId="10399"/>
    <cellStyle name="Currency 4 4 4 5" xfId="10400"/>
    <cellStyle name="Currency 4 4 4 5 2" xfId="10401"/>
    <cellStyle name="Currency 4 4 4 5 2 2" xfId="10402"/>
    <cellStyle name="Currency 4 4 4 5 3" xfId="10403"/>
    <cellStyle name="Currency 4 4 4 5 3 2" xfId="10404"/>
    <cellStyle name="Currency 4 4 4 5 4" xfId="10405"/>
    <cellStyle name="Currency 4 4 4 5 5" xfId="10406"/>
    <cellStyle name="Currency 4 4 4 6" xfId="10407"/>
    <cellStyle name="Currency 4 4 4 6 2" xfId="10408"/>
    <cellStyle name="Currency 4 4 4 7" xfId="10409"/>
    <cellStyle name="Currency 4 4 4 7 2" xfId="10410"/>
    <cellStyle name="Currency 4 4 4 8" xfId="10411"/>
    <cellStyle name="Currency 4 4 4 8 2" xfId="10412"/>
    <cellStyle name="Currency 4 4 4 9" xfId="10413"/>
    <cellStyle name="Currency 4 4 5" xfId="10414"/>
    <cellStyle name="Currency 4 4 5 2" xfId="10415"/>
    <cellStyle name="Currency 4 4 5 2 2" xfId="10416"/>
    <cellStyle name="Currency 4 4 5 3" xfId="10417"/>
    <cellStyle name="Currency 4 4 5 3 2" xfId="10418"/>
    <cellStyle name="Currency 4 4 5 4" xfId="10419"/>
    <cellStyle name="Currency 4 4 5 4 2" xfId="10420"/>
    <cellStyle name="Currency 4 4 5 5" xfId="10421"/>
    <cellStyle name="Currency 4 4 5 6" xfId="10422"/>
    <cellStyle name="Currency 4 4 6" xfId="10423"/>
    <cellStyle name="Currency 4 4 6 2" xfId="10424"/>
    <cellStyle name="Currency 4 4 6 2 2" xfId="10425"/>
    <cellStyle name="Currency 4 4 6 3" xfId="10426"/>
    <cellStyle name="Currency 4 4 6 3 2" xfId="10427"/>
    <cellStyle name="Currency 4 4 6 4" xfId="10428"/>
    <cellStyle name="Currency 4 4 6 4 2" xfId="10429"/>
    <cellStyle name="Currency 4 4 6 5" xfId="10430"/>
    <cellStyle name="Currency 4 4 6 6" xfId="10431"/>
    <cellStyle name="Currency 4 4 7" xfId="10432"/>
    <cellStyle name="Currency 4 4 7 2" xfId="10433"/>
    <cellStyle name="Currency 4 4 7 2 2" xfId="10434"/>
    <cellStyle name="Currency 4 4 7 3" xfId="10435"/>
    <cellStyle name="Currency 4 4 7 3 2" xfId="10436"/>
    <cellStyle name="Currency 4 4 7 4" xfId="10437"/>
    <cellStyle name="Currency 4 4 7 4 2" xfId="10438"/>
    <cellStyle name="Currency 4 4 7 5" xfId="10439"/>
    <cellStyle name="Currency 4 4 7 6" xfId="10440"/>
    <cellStyle name="Currency 4 4 8" xfId="10441"/>
    <cellStyle name="Currency 4 4 8 2" xfId="10442"/>
    <cellStyle name="Currency 4 4 8 2 2" xfId="10443"/>
    <cellStyle name="Currency 4 4 8 3" xfId="10444"/>
    <cellStyle name="Currency 4 4 8 3 2" xfId="10445"/>
    <cellStyle name="Currency 4 4 8 4" xfId="10446"/>
    <cellStyle name="Currency 4 4 8 5" xfId="10447"/>
    <cellStyle name="Currency 4 4 9" xfId="10448"/>
    <cellStyle name="Currency 4 4 9 2" xfId="10449"/>
    <cellStyle name="Currency 4 5" xfId="10450"/>
    <cellStyle name="Currency 4 5 10" xfId="10451"/>
    <cellStyle name="Currency 4 5 10 2" xfId="10452"/>
    <cellStyle name="Currency 4 5 11" xfId="10453"/>
    <cellStyle name="Currency 4 5 11 2" xfId="10454"/>
    <cellStyle name="Currency 4 5 12" xfId="10455"/>
    <cellStyle name="Currency 4 5 13" xfId="10456"/>
    <cellStyle name="Currency 4 5 2" xfId="10457"/>
    <cellStyle name="Currency 4 5 2 10" xfId="10458"/>
    <cellStyle name="Currency 4 5 2 11" xfId="10459"/>
    <cellStyle name="Currency 4 5 2 2" xfId="10460"/>
    <cellStyle name="Currency 4 5 2 2 2" xfId="10461"/>
    <cellStyle name="Currency 4 5 2 2 2 2" xfId="10462"/>
    <cellStyle name="Currency 4 5 2 2 3" xfId="10463"/>
    <cellStyle name="Currency 4 5 2 2 3 2" xfId="10464"/>
    <cellStyle name="Currency 4 5 2 2 4" xfId="10465"/>
    <cellStyle name="Currency 4 5 2 2 4 2" xfId="10466"/>
    <cellStyle name="Currency 4 5 2 2 5" xfId="10467"/>
    <cellStyle name="Currency 4 5 2 2 6" xfId="10468"/>
    <cellStyle name="Currency 4 5 2 3" xfId="10469"/>
    <cellStyle name="Currency 4 5 2 3 2" xfId="10470"/>
    <cellStyle name="Currency 4 5 2 3 2 2" xfId="10471"/>
    <cellStyle name="Currency 4 5 2 3 3" xfId="10472"/>
    <cellStyle name="Currency 4 5 2 3 3 2" xfId="10473"/>
    <cellStyle name="Currency 4 5 2 3 4" xfId="10474"/>
    <cellStyle name="Currency 4 5 2 3 4 2" xfId="10475"/>
    <cellStyle name="Currency 4 5 2 3 5" xfId="10476"/>
    <cellStyle name="Currency 4 5 2 3 6" xfId="10477"/>
    <cellStyle name="Currency 4 5 2 4" xfId="10478"/>
    <cellStyle name="Currency 4 5 2 4 2" xfId="10479"/>
    <cellStyle name="Currency 4 5 2 4 2 2" xfId="10480"/>
    <cellStyle name="Currency 4 5 2 4 3" xfId="10481"/>
    <cellStyle name="Currency 4 5 2 4 3 2" xfId="10482"/>
    <cellStyle name="Currency 4 5 2 4 4" xfId="10483"/>
    <cellStyle name="Currency 4 5 2 4 4 2" xfId="10484"/>
    <cellStyle name="Currency 4 5 2 4 5" xfId="10485"/>
    <cellStyle name="Currency 4 5 2 4 6" xfId="10486"/>
    <cellStyle name="Currency 4 5 2 5" xfId="10487"/>
    <cellStyle name="Currency 4 5 2 5 2" xfId="10488"/>
    <cellStyle name="Currency 4 5 2 5 2 2" xfId="10489"/>
    <cellStyle name="Currency 4 5 2 5 3" xfId="10490"/>
    <cellStyle name="Currency 4 5 2 5 3 2" xfId="10491"/>
    <cellStyle name="Currency 4 5 2 5 4" xfId="10492"/>
    <cellStyle name="Currency 4 5 2 5 4 2" xfId="10493"/>
    <cellStyle name="Currency 4 5 2 5 5" xfId="10494"/>
    <cellStyle name="Currency 4 5 2 5 6" xfId="10495"/>
    <cellStyle name="Currency 4 5 2 6" xfId="10496"/>
    <cellStyle name="Currency 4 5 2 6 2" xfId="10497"/>
    <cellStyle name="Currency 4 5 2 6 2 2" xfId="10498"/>
    <cellStyle name="Currency 4 5 2 6 3" xfId="10499"/>
    <cellStyle name="Currency 4 5 2 6 3 2" xfId="10500"/>
    <cellStyle name="Currency 4 5 2 6 4" xfId="10501"/>
    <cellStyle name="Currency 4 5 2 6 5" xfId="10502"/>
    <cellStyle name="Currency 4 5 2 7" xfId="10503"/>
    <cellStyle name="Currency 4 5 2 7 2" xfId="10504"/>
    <cellStyle name="Currency 4 5 2 8" xfId="10505"/>
    <cellStyle name="Currency 4 5 2 8 2" xfId="10506"/>
    <cellStyle name="Currency 4 5 2 9" xfId="10507"/>
    <cellStyle name="Currency 4 5 2 9 2" xfId="10508"/>
    <cellStyle name="Currency 4 5 3" xfId="10509"/>
    <cellStyle name="Currency 4 5 3 10" xfId="10510"/>
    <cellStyle name="Currency 4 5 3 2" xfId="10511"/>
    <cellStyle name="Currency 4 5 3 2 2" xfId="10512"/>
    <cellStyle name="Currency 4 5 3 2 2 2" xfId="10513"/>
    <cellStyle name="Currency 4 5 3 2 3" xfId="10514"/>
    <cellStyle name="Currency 4 5 3 2 3 2" xfId="10515"/>
    <cellStyle name="Currency 4 5 3 2 4" xfId="10516"/>
    <cellStyle name="Currency 4 5 3 2 4 2" xfId="10517"/>
    <cellStyle name="Currency 4 5 3 2 5" xfId="10518"/>
    <cellStyle name="Currency 4 5 3 2 6" xfId="10519"/>
    <cellStyle name="Currency 4 5 3 3" xfId="10520"/>
    <cellStyle name="Currency 4 5 3 3 2" xfId="10521"/>
    <cellStyle name="Currency 4 5 3 3 2 2" xfId="10522"/>
    <cellStyle name="Currency 4 5 3 3 3" xfId="10523"/>
    <cellStyle name="Currency 4 5 3 3 3 2" xfId="10524"/>
    <cellStyle name="Currency 4 5 3 3 4" xfId="10525"/>
    <cellStyle name="Currency 4 5 3 3 4 2" xfId="10526"/>
    <cellStyle name="Currency 4 5 3 3 5" xfId="10527"/>
    <cellStyle name="Currency 4 5 3 3 6" xfId="10528"/>
    <cellStyle name="Currency 4 5 3 4" xfId="10529"/>
    <cellStyle name="Currency 4 5 3 4 2" xfId="10530"/>
    <cellStyle name="Currency 4 5 3 4 2 2" xfId="10531"/>
    <cellStyle name="Currency 4 5 3 4 3" xfId="10532"/>
    <cellStyle name="Currency 4 5 3 4 3 2" xfId="10533"/>
    <cellStyle name="Currency 4 5 3 4 4" xfId="10534"/>
    <cellStyle name="Currency 4 5 3 4 4 2" xfId="10535"/>
    <cellStyle name="Currency 4 5 3 4 5" xfId="10536"/>
    <cellStyle name="Currency 4 5 3 4 6" xfId="10537"/>
    <cellStyle name="Currency 4 5 3 5" xfId="10538"/>
    <cellStyle name="Currency 4 5 3 5 2" xfId="10539"/>
    <cellStyle name="Currency 4 5 3 5 2 2" xfId="10540"/>
    <cellStyle name="Currency 4 5 3 5 3" xfId="10541"/>
    <cellStyle name="Currency 4 5 3 5 3 2" xfId="10542"/>
    <cellStyle name="Currency 4 5 3 5 4" xfId="10543"/>
    <cellStyle name="Currency 4 5 3 5 5" xfId="10544"/>
    <cellStyle name="Currency 4 5 3 6" xfId="10545"/>
    <cellStyle name="Currency 4 5 3 6 2" xfId="10546"/>
    <cellStyle name="Currency 4 5 3 7" xfId="10547"/>
    <cellStyle name="Currency 4 5 3 7 2" xfId="10548"/>
    <cellStyle name="Currency 4 5 3 8" xfId="10549"/>
    <cellStyle name="Currency 4 5 3 8 2" xfId="10550"/>
    <cellStyle name="Currency 4 5 3 9" xfId="10551"/>
    <cellStyle name="Currency 4 5 4" xfId="10552"/>
    <cellStyle name="Currency 4 5 4 10" xfId="10553"/>
    <cellStyle name="Currency 4 5 4 2" xfId="10554"/>
    <cellStyle name="Currency 4 5 4 2 2" xfId="10555"/>
    <cellStyle name="Currency 4 5 4 2 2 2" xfId="10556"/>
    <cellStyle name="Currency 4 5 4 2 3" xfId="10557"/>
    <cellStyle name="Currency 4 5 4 2 3 2" xfId="10558"/>
    <cellStyle name="Currency 4 5 4 2 4" xfId="10559"/>
    <cellStyle name="Currency 4 5 4 2 4 2" xfId="10560"/>
    <cellStyle name="Currency 4 5 4 2 5" xfId="10561"/>
    <cellStyle name="Currency 4 5 4 2 6" xfId="10562"/>
    <cellStyle name="Currency 4 5 4 3" xfId="10563"/>
    <cellStyle name="Currency 4 5 4 3 2" xfId="10564"/>
    <cellStyle name="Currency 4 5 4 3 2 2" xfId="10565"/>
    <cellStyle name="Currency 4 5 4 3 3" xfId="10566"/>
    <cellStyle name="Currency 4 5 4 3 3 2" xfId="10567"/>
    <cellStyle name="Currency 4 5 4 3 4" xfId="10568"/>
    <cellStyle name="Currency 4 5 4 3 4 2" xfId="10569"/>
    <cellStyle name="Currency 4 5 4 3 5" xfId="10570"/>
    <cellStyle name="Currency 4 5 4 3 6" xfId="10571"/>
    <cellStyle name="Currency 4 5 4 4" xfId="10572"/>
    <cellStyle name="Currency 4 5 4 4 2" xfId="10573"/>
    <cellStyle name="Currency 4 5 4 4 2 2" xfId="10574"/>
    <cellStyle name="Currency 4 5 4 4 3" xfId="10575"/>
    <cellStyle name="Currency 4 5 4 4 3 2" xfId="10576"/>
    <cellStyle name="Currency 4 5 4 4 4" xfId="10577"/>
    <cellStyle name="Currency 4 5 4 4 4 2" xfId="10578"/>
    <cellStyle name="Currency 4 5 4 4 5" xfId="10579"/>
    <cellStyle name="Currency 4 5 4 4 6" xfId="10580"/>
    <cellStyle name="Currency 4 5 4 5" xfId="10581"/>
    <cellStyle name="Currency 4 5 4 5 2" xfId="10582"/>
    <cellStyle name="Currency 4 5 4 5 2 2" xfId="10583"/>
    <cellStyle name="Currency 4 5 4 5 3" xfId="10584"/>
    <cellStyle name="Currency 4 5 4 5 3 2" xfId="10585"/>
    <cellStyle name="Currency 4 5 4 5 4" xfId="10586"/>
    <cellStyle name="Currency 4 5 4 5 5" xfId="10587"/>
    <cellStyle name="Currency 4 5 4 6" xfId="10588"/>
    <cellStyle name="Currency 4 5 4 6 2" xfId="10589"/>
    <cellStyle name="Currency 4 5 4 7" xfId="10590"/>
    <cellStyle name="Currency 4 5 4 7 2" xfId="10591"/>
    <cellStyle name="Currency 4 5 4 8" xfId="10592"/>
    <cellStyle name="Currency 4 5 4 8 2" xfId="10593"/>
    <cellStyle name="Currency 4 5 4 9" xfId="10594"/>
    <cellStyle name="Currency 4 5 5" xfId="10595"/>
    <cellStyle name="Currency 4 5 5 2" xfId="10596"/>
    <cellStyle name="Currency 4 5 5 2 2" xfId="10597"/>
    <cellStyle name="Currency 4 5 5 3" xfId="10598"/>
    <cellStyle name="Currency 4 5 5 3 2" xfId="10599"/>
    <cellStyle name="Currency 4 5 5 4" xfId="10600"/>
    <cellStyle name="Currency 4 5 5 4 2" xfId="10601"/>
    <cellStyle name="Currency 4 5 5 5" xfId="10602"/>
    <cellStyle name="Currency 4 5 5 6" xfId="10603"/>
    <cellStyle name="Currency 4 5 6" xfId="10604"/>
    <cellStyle name="Currency 4 5 6 2" xfId="10605"/>
    <cellStyle name="Currency 4 5 6 2 2" xfId="10606"/>
    <cellStyle name="Currency 4 5 6 3" xfId="10607"/>
    <cellStyle name="Currency 4 5 6 3 2" xfId="10608"/>
    <cellStyle name="Currency 4 5 6 4" xfId="10609"/>
    <cellStyle name="Currency 4 5 6 4 2" xfId="10610"/>
    <cellStyle name="Currency 4 5 6 5" xfId="10611"/>
    <cellStyle name="Currency 4 5 6 6" xfId="10612"/>
    <cellStyle name="Currency 4 5 7" xfId="10613"/>
    <cellStyle name="Currency 4 5 7 2" xfId="10614"/>
    <cellStyle name="Currency 4 5 7 2 2" xfId="10615"/>
    <cellStyle name="Currency 4 5 7 3" xfId="10616"/>
    <cellStyle name="Currency 4 5 7 3 2" xfId="10617"/>
    <cellStyle name="Currency 4 5 7 4" xfId="10618"/>
    <cellStyle name="Currency 4 5 7 4 2" xfId="10619"/>
    <cellStyle name="Currency 4 5 7 5" xfId="10620"/>
    <cellStyle name="Currency 4 5 7 6" xfId="10621"/>
    <cellStyle name="Currency 4 5 8" xfId="10622"/>
    <cellStyle name="Currency 4 5 8 2" xfId="10623"/>
    <cellStyle name="Currency 4 5 8 2 2" xfId="10624"/>
    <cellStyle name="Currency 4 5 8 3" xfId="10625"/>
    <cellStyle name="Currency 4 5 8 3 2" xfId="10626"/>
    <cellStyle name="Currency 4 5 8 4" xfId="10627"/>
    <cellStyle name="Currency 4 5 8 5" xfId="10628"/>
    <cellStyle name="Currency 4 5 9" xfId="10629"/>
    <cellStyle name="Currency 4 5 9 2" xfId="10630"/>
    <cellStyle name="Currency 4 6" xfId="10631"/>
    <cellStyle name="Currency 4 6 10" xfId="10632"/>
    <cellStyle name="Currency 4 6 10 2" xfId="10633"/>
    <cellStyle name="Currency 4 6 11" xfId="10634"/>
    <cellStyle name="Currency 4 6 12" xfId="10635"/>
    <cellStyle name="Currency 4 6 2" xfId="10636"/>
    <cellStyle name="Currency 4 6 2 10" xfId="10637"/>
    <cellStyle name="Currency 4 6 2 2" xfId="10638"/>
    <cellStyle name="Currency 4 6 2 2 2" xfId="10639"/>
    <cellStyle name="Currency 4 6 2 2 2 2" xfId="10640"/>
    <cellStyle name="Currency 4 6 2 2 3" xfId="10641"/>
    <cellStyle name="Currency 4 6 2 2 3 2" xfId="10642"/>
    <cellStyle name="Currency 4 6 2 2 4" xfId="10643"/>
    <cellStyle name="Currency 4 6 2 2 4 2" xfId="10644"/>
    <cellStyle name="Currency 4 6 2 2 5" xfId="10645"/>
    <cellStyle name="Currency 4 6 2 2 6" xfId="10646"/>
    <cellStyle name="Currency 4 6 2 3" xfId="10647"/>
    <cellStyle name="Currency 4 6 2 3 2" xfId="10648"/>
    <cellStyle name="Currency 4 6 2 3 2 2" xfId="10649"/>
    <cellStyle name="Currency 4 6 2 3 3" xfId="10650"/>
    <cellStyle name="Currency 4 6 2 3 3 2" xfId="10651"/>
    <cellStyle name="Currency 4 6 2 3 4" xfId="10652"/>
    <cellStyle name="Currency 4 6 2 3 4 2" xfId="10653"/>
    <cellStyle name="Currency 4 6 2 3 5" xfId="10654"/>
    <cellStyle name="Currency 4 6 2 3 6" xfId="10655"/>
    <cellStyle name="Currency 4 6 2 4" xfId="10656"/>
    <cellStyle name="Currency 4 6 2 4 2" xfId="10657"/>
    <cellStyle name="Currency 4 6 2 4 2 2" xfId="10658"/>
    <cellStyle name="Currency 4 6 2 4 3" xfId="10659"/>
    <cellStyle name="Currency 4 6 2 4 3 2" xfId="10660"/>
    <cellStyle name="Currency 4 6 2 4 4" xfId="10661"/>
    <cellStyle name="Currency 4 6 2 4 4 2" xfId="10662"/>
    <cellStyle name="Currency 4 6 2 4 5" xfId="10663"/>
    <cellStyle name="Currency 4 6 2 4 6" xfId="10664"/>
    <cellStyle name="Currency 4 6 2 5" xfId="10665"/>
    <cellStyle name="Currency 4 6 2 5 2" xfId="10666"/>
    <cellStyle name="Currency 4 6 2 5 2 2" xfId="10667"/>
    <cellStyle name="Currency 4 6 2 5 3" xfId="10668"/>
    <cellStyle name="Currency 4 6 2 5 3 2" xfId="10669"/>
    <cellStyle name="Currency 4 6 2 5 4" xfId="10670"/>
    <cellStyle name="Currency 4 6 2 5 5" xfId="10671"/>
    <cellStyle name="Currency 4 6 2 6" xfId="10672"/>
    <cellStyle name="Currency 4 6 2 6 2" xfId="10673"/>
    <cellStyle name="Currency 4 6 2 7" xfId="10674"/>
    <cellStyle name="Currency 4 6 2 7 2" xfId="10675"/>
    <cellStyle name="Currency 4 6 2 8" xfId="10676"/>
    <cellStyle name="Currency 4 6 2 8 2" xfId="10677"/>
    <cellStyle name="Currency 4 6 2 9" xfId="10678"/>
    <cellStyle name="Currency 4 6 3" xfId="10679"/>
    <cellStyle name="Currency 4 6 3 10" xfId="10680"/>
    <cellStyle name="Currency 4 6 3 2" xfId="10681"/>
    <cellStyle name="Currency 4 6 3 2 2" xfId="10682"/>
    <cellStyle name="Currency 4 6 3 2 2 2" xfId="10683"/>
    <cellStyle name="Currency 4 6 3 2 3" xfId="10684"/>
    <cellStyle name="Currency 4 6 3 2 3 2" xfId="10685"/>
    <cellStyle name="Currency 4 6 3 2 4" xfId="10686"/>
    <cellStyle name="Currency 4 6 3 2 4 2" xfId="10687"/>
    <cellStyle name="Currency 4 6 3 2 5" xfId="10688"/>
    <cellStyle name="Currency 4 6 3 2 6" xfId="10689"/>
    <cellStyle name="Currency 4 6 3 3" xfId="10690"/>
    <cellStyle name="Currency 4 6 3 3 2" xfId="10691"/>
    <cellStyle name="Currency 4 6 3 3 2 2" xfId="10692"/>
    <cellStyle name="Currency 4 6 3 3 3" xfId="10693"/>
    <cellStyle name="Currency 4 6 3 3 3 2" xfId="10694"/>
    <cellStyle name="Currency 4 6 3 3 4" xfId="10695"/>
    <cellStyle name="Currency 4 6 3 3 4 2" xfId="10696"/>
    <cellStyle name="Currency 4 6 3 3 5" xfId="10697"/>
    <cellStyle name="Currency 4 6 3 3 6" xfId="10698"/>
    <cellStyle name="Currency 4 6 3 4" xfId="10699"/>
    <cellStyle name="Currency 4 6 3 4 2" xfId="10700"/>
    <cellStyle name="Currency 4 6 3 4 2 2" xfId="10701"/>
    <cellStyle name="Currency 4 6 3 4 3" xfId="10702"/>
    <cellStyle name="Currency 4 6 3 4 3 2" xfId="10703"/>
    <cellStyle name="Currency 4 6 3 4 4" xfId="10704"/>
    <cellStyle name="Currency 4 6 3 4 4 2" xfId="10705"/>
    <cellStyle name="Currency 4 6 3 4 5" xfId="10706"/>
    <cellStyle name="Currency 4 6 3 4 6" xfId="10707"/>
    <cellStyle name="Currency 4 6 3 5" xfId="10708"/>
    <cellStyle name="Currency 4 6 3 5 2" xfId="10709"/>
    <cellStyle name="Currency 4 6 3 5 2 2" xfId="10710"/>
    <cellStyle name="Currency 4 6 3 5 3" xfId="10711"/>
    <cellStyle name="Currency 4 6 3 5 3 2" xfId="10712"/>
    <cellStyle name="Currency 4 6 3 5 4" xfId="10713"/>
    <cellStyle name="Currency 4 6 3 5 5" xfId="10714"/>
    <cellStyle name="Currency 4 6 3 6" xfId="10715"/>
    <cellStyle name="Currency 4 6 3 6 2" xfId="10716"/>
    <cellStyle name="Currency 4 6 3 7" xfId="10717"/>
    <cellStyle name="Currency 4 6 3 7 2" xfId="10718"/>
    <cellStyle name="Currency 4 6 3 8" xfId="10719"/>
    <cellStyle name="Currency 4 6 3 8 2" xfId="10720"/>
    <cellStyle name="Currency 4 6 3 9" xfId="10721"/>
    <cellStyle name="Currency 4 6 4" xfId="10722"/>
    <cellStyle name="Currency 4 6 4 2" xfId="10723"/>
    <cellStyle name="Currency 4 6 4 2 2" xfId="10724"/>
    <cellStyle name="Currency 4 6 4 3" xfId="10725"/>
    <cellStyle name="Currency 4 6 4 3 2" xfId="10726"/>
    <cellStyle name="Currency 4 6 4 4" xfId="10727"/>
    <cellStyle name="Currency 4 6 4 4 2" xfId="10728"/>
    <cellStyle name="Currency 4 6 4 5" xfId="10729"/>
    <cellStyle name="Currency 4 6 4 6" xfId="10730"/>
    <cellStyle name="Currency 4 6 5" xfId="10731"/>
    <cellStyle name="Currency 4 6 5 2" xfId="10732"/>
    <cellStyle name="Currency 4 6 5 2 2" xfId="10733"/>
    <cellStyle name="Currency 4 6 5 3" xfId="10734"/>
    <cellStyle name="Currency 4 6 5 3 2" xfId="10735"/>
    <cellStyle name="Currency 4 6 5 4" xfId="10736"/>
    <cellStyle name="Currency 4 6 5 4 2" xfId="10737"/>
    <cellStyle name="Currency 4 6 5 5" xfId="10738"/>
    <cellStyle name="Currency 4 6 5 6" xfId="10739"/>
    <cellStyle name="Currency 4 6 6" xfId="10740"/>
    <cellStyle name="Currency 4 6 6 2" xfId="10741"/>
    <cellStyle name="Currency 4 6 6 2 2" xfId="10742"/>
    <cellStyle name="Currency 4 6 6 3" xfId="10743"/>
    <cellStyle name="Currency 4 6 6 3 2" xfId="10744"/>
    <cellStyle name="Currency 4 6 6 4" xfId="10745"/>
    <cellStyle name="Currency 4 6 6 4 2" xfId="10746"/>
    <cellStyle name="Currency 4 6 6 5" xfId="10747"/>
    <cellStyle name="Currency 4 6 6 6" xfId="10748"/>
    <cellStyle name="Currency 4 6 7" xfId="10749"/>
    <cellStyle name="Currency 4 6 7 2" xfId="10750"/>
    <cellStyle name="Currency 4 6 7 2 2" xfId="10751"/>
    <cellStyle name="Currency 4 6 7 3" xfId="10752"/>
    <cellStyle name="Currency 4 6 7 3 2" xfId="10753"/>
    <cellStyle name="Currency 4 6 7 4" xfId="10754"/>
    <cellStyle name="Currency 4 6 7 5" xfId="10755"/>
    <cellStyle name="Currency 4 6 8" xfId="10756"/>
    <cellStyle name="Currency 4 6 8 2" xfId="10757"/>
    <cellStyle name="Currency 4 6 9" xfId="10758"/>
    <cellStyle name="Currency 4 6 9 2" xfId="10759"/>
    <cellStyle name="Currency 4 7" xfId="10760"/>
    <cellStyle name="Currency 4 7 10" xfId="10761"/>
    <cellStyle name="Currency 4 7 11" xfId="10762"/>
    <cellStyle name="Currency 4 7 2" xfId="10763"/>
    <cellStyle name="Currency 4 7 2 2" xfId="10764"/>
    <cellStyle name="Currency 4 7 2 2 2" xfId="10765"/>
    <cellStyle name="Currency 4 7 2 3" xfId="10766"/>
    <cellStyle name="Currency 4 7 2 3 2" xfId="10767"/>
    <cellStyle name="Currency 4 7 2 4" xfId="10768"/>
    <cellStyle name="Currency 4 7 2 4 2" xfId="10769"/>
    <cellStyle name="Currency 4 7 2 5" xfId="10770"/>
    <cellStyle name="Currency 4 7 2 6" xfId="10771"/>
    <cellStyle name="Currency 4 7 3" xfId="10772"/>
    <cellStyle name="Currency 4 7 3 2" xfId="10773"/>
    <cellStyle name="Currency 4 7 3 2 2" xfId="10774"/>
    <cellStyle name="Currency 4 7 3 3" xfId="10775"/>
    <cellStyle name="Currency 4 7 3 3 2" xfId="10776"/>
    <cellStyle name="Currency 4 7 3 4" xfId="10777"/>
    <cellStyle name="Currency 4 7 3 4 2" xfId="10778"/>
    <cellStyle name="Currency 4 7 3 5" xfId="10779"/>
    <cellStyle name="Currency 4 7 3 6" xfId="10780"/>
    <cellStyle name="Currency 4 7 4" xfId="10781"/>
    <cellStyle name="Currency 4 7 4 2" xfId="10782"/>
    <cellStyle name="Currency 4 7 4 2 2" xfId="10783"/>
    <cellStyle name="Currency 4 7 4 3" xfId="10784"/>
    <cellStyle name="Currency 4 7 4 3 2" xfId="10785"/>
    <cellStyle name="Currency 4 7 4 4" xfId="10786"/>
    <cellStyle name="Currency 4 7 4 4 2" xfId="10787"/>
    <cellStyle name="Currency 4 7 4 5" xfId="10788"/>
    <cellStyle name="Currency 4 7 4 6" xfId="10789"/>
    <cellStyle name="Currency 4 7 5" xfId="10790"/>
    <cellStyle name="Currency 4 7 5 2" xfId="10791"/>
    <cellStyle name="Currency 4 7 5 2 2" xfId="10792"/>
    <cellStyle name="Currency 4 7 5 3" xfId="10793"/>
    <cellStyle name="Currency 4 7 5 3 2" xfId="10794"/>
    <cellStyle name="Currency 4 7 5 4" xfId="10795"/>
    <cellStyle name="Currency 4 7 5 4 2" xfId="10796"/>
    <cellStyle name="Currency 4 7 5 5" xfId="10797"/>
    <cellStyle name="Currency 4 7 5 6" xfId="10798"/>
    <cellStyle name="Currency 4 7 6" xfId="10799"/>
    <cellStyle name="Currency 4 7 6 2" xfId="10800"/>
    <cellStyle name="Currency 4 7 6 2 2" xfId="10801"/>
    <cellStyle name="Currency 4 7 6 3" xfId="10802"/>
    <cellStyle name="Currency 4 7 6 3 2" xfId="10803"/>
    <cellStyle name="Currency 4 7 6 4" xfId="10804"/>
    <cellStyle name="Currency 4 7 6 5" xfId="10805"/>
    <cellStyle name="Currency 4 7 7" xfId="10806"/>
    <cellStyle name="Currency 4 7 7 2" xfId="10807"/>
    <cellStyle name="Currency 4 7 8" xfId="10808"/>
    <cellStyle name="Currency 4 7 8 2" xfId="10809"/>
    <cellStyle name="Currency 4 7 9" xfId="10810"/>
    <cellStyle name="Currency 4 7 9 2" xfId="10811"/>
    <cellStyle name="Currency 4 8" xfId="10812"/>
    <cellStyle name="Currency 4 8 10" xfId="10813"/>
    <cellStyle name="Currency 4 8 2" xfId="10814"/>
    <cellStyle name="Currency 4 8 2 2" xfId="10815"/>
    <cellStyle name="Currency 4 8 2 2 2" xfId="10816"/>
    <cellStyle name="Currency 4 8 2 3" xfId="10817"/>
    <cellStyle name="Currency 4 8 2 3 2" xfId="10818"/>
    <cellStyle name="Currency 4 8 2 4" xfId="10819"/>
    <cellStyle name="Currency 4 8 2 4 2" xfId="10820"/>
    <cellStyle name="Currency 4 8 2 5" xfId="10821"/>
    <cellStyle name="Currency 4 8 2 6" xfId="10822"/>
    <cellStyle name="Currency 4 8 3" xfId="10823"/>
    <cellStyle name="Currency 4 8 3 2" xfId="10824"/>
    <cellStyle name="Currency 4 8 3 2 2" xfId="10825"/>
    <cellStyle name="Currency 4 8 3 3" xfId="10826"/>
    <cellStyle name="Currency 4 8 3 3 2" xfId="10827"/>
    <cellStyle name="Currency 4 8 3 4" xfId="10828"/>
    <cellStyle name="Currency 4 8 3 4 2" xfId="10829"/>
    <cellStyle name="Currency 4 8 3 5" xfId="10830"/>
    <cellStyle name="Currency 4 8 3 6" xfId="10831"/>
    <cellStyle name="Currency 4 8 4" xfId="10832"/>
    <cellStyle name="Currency 4 8 4 2" xfId="10833"/>
    <cellStyle name="Currency 4 8 4 2 2" xfId="10834"/>
    <cellStyle name="Currency 4 8 4 3" xfId="10835"/>
    <cellStyle name="Currency 4 8 4 3 2" xfId="10836"/>
    <cellStyle name="Currency 4 8 4 4" xfId="10837"/>
    <cellStyle name="Currency 4 8 4 4 2" xfId="10838"/>
    <cellStyle name="Currency 4 8 4 5" xfId="10839"/>
    <cellStyle name="Currency 4 8 4 6" xfId="10840"/>
    <cellStyle name="Currency 4 8 5" xfId="10841"/>
    <cellStyle name="Currency 4 8 5 2" xfId="10842"/>
    <cellStyle name="Currency 4 8 5 2 2" xfId="10843"/>
    <cellStyle name="Currency 4 8 5 3" xfId="10844"/>
    <cellStyle name="Currency 4 8 5 3 2" xfId="10845"/>
    <cellStyle name="Currency 4 8 5 4" xfId="10846"/>
    <cellStyle name="Currency 4 8 5 5" xfId="10847"/>
    <cellStyle name="Currency 4 8 6" xfId="10848"/>
    <cellStyle name="Currency 4 8 6 2" xfId="10849"/>
    <cellStyle name="Currency 4 8 7" xfId="10850"/>
    <cellStyle name="Currency 4 8 7 2" xfId="10851"/>
    <cellStyle name="Currency 4 8 8" xfId="10852"/>
    <cellStyle name="Currency 4 8 8 2" xfId="10853"/>
    <cellStyle name="Currency 4 8 9" xfId="10854"/>
    <cellStyle name="Currency 4 9" xfId="10855"/>
    <cellStyle name="Currency 4 9 10" xfId="10856"/>
    <cellStyle name="Currency 4 9 2" xfId="10857"/>
    <cellStyle name="Currency 4 9 2 2" xfId="10858"/>
    <cellStyle name="Currency 4 9 2 2 2" xfId="10859"/>
    <cellStyle name="Currency 4 9 2 3" xfId="10860"/>
    <cellStyle name="Currency 4 9 2 3 2" xfId="10861"/>
    <cellStyle name="Currency 4 9 2 4" xfId="10862"/>
    <cellStyle name="Currency 4 9 2 4 2" xfId="10863"/>
    <cellStyle name="Currency 4 9 2 5" xfId="10864"/>
    <cellStyle name="Currency 4 9 2 6" xfId="10865"/>
    <cellStyle name="Currency 4 9 3" xfId="10866"/>
    <cellStyle name="Currency 4 9 3 2" xfId="10867"/>
    <cellStyle name="Currency 4 9 3 2 2" xfId="10868"/>
    <cellStyle name="Currency 4 9 3 3" xfId="10869"/>
    <cellStyle name="Currency 4 9 3 3 2" xfId="10870"/>
    <cellStyle name="Currency 4 9 3 4" xfId="10871"/>
    <cellStyle name="Currency 4 9 3 4 2" xfId="10872"/>
    <cellStyle name="Currency 4 9 3 5" xfId="10873"/>
    <cellStyle name="Currency 4 9 3 6" xfId="10874"/>
    <cellStyle name="Currency 4 9 4" xfId="10875"/>
    <cellStyle name="Currency 4 9 4 2" xfId="10876"/>
    <cellStyle name="Currency 4 9 4 2 2" xfId="10877"/>
    <cellStyle name="Currency 4 9 4 3" xfId="10878"/>
    <cellStyle name="Currency 4 9 4 3 2" xfId="10879"/>
    <cellStyle name="Currency 4 9 4 4" xfId="10880"/>
    <cellStyle name="Currency 4 9 4 4 2" xfId="10881"/>
    <cellStyle name="Currency 4 9 4 5" xfId="10882"/>
    <cellStyle name="Currency 4 9 4 6" xfId="10883"/>
    <cellStyle name="Currency 4 9 5" xfId="10884"/>
    <cellStyle name="Currency 4 9 5 2" xfId="10885"/>
    <cellStyle name="Currency 4 9 5 2 2" xfId="10886"/>
    <cellStyle name="Currency 4 9 5 3" xfId="10887"/>
    <cellStyle name="Currency 4 9 5 3 2" xfId="10888"/>
    <cellStyle name="Currency 4 9 5 4" xfId="10889"/>
    <cellStyle name="Currency 4 9 5 5" xfId="10890"/>
    <cellStyle name="Currency 4 9 6" xfId="10891"/>
    <cellStyle name="Currency 4 9 6 2" xfId="10892"/>
    <cellStyle name="Currency 4 9 7" xfId="10893"/>
    <cellStyle name="Currency 4 9 7 2" xfId="10894"/>
    <cellStyle name="Currency 4 9 8" xfId="10895"/>
    <cellStyle name="Currency 4 9 8 2" xfId="10896"/>
    <cellStyle name="Currency 4 9 9" xfId="10897"/>
    <cellStyle name="Currency 40" xfId="10898"/>
    <cellStyle name="Currency 40 2" xfId="10899"/>
    <cellStyle name="Currency 41" xfId="10900"/>
    <cellStyle name="Currency 41 2" xfId="10901"/>
    <cellStyle name="Currency 42" xfId="10902"/>
    <cellStyle name="Currency 43" xfId="10903"/>
    <cellStyle name="Currency 44" xfId="10904"/>
    <cellStyle name="Currency 45" xfId="10905"/>
    <cellStyle name="Currency 46" xfId="10906"/>
    <cellStyle name="Currency 47" xfId="48301"/>
    <cellStyle name="Currency 48" xfId="48302"/>
    <cellStyle name="Currency 49" xfId="10907"/>
    <cellStyle name="Currency 49 2" xfId="10908"/>
    <cellStyle name="Currency 5" xfId="10909"/>
    <cellStyle name="Currency 5 2" xfId="10910"/>
    <cellStyle name="Currency 5 2 2" xfId="10911"/>
    <cellStyle name="Currency 5 2 3" xfId="10912"/>
    <cellStyle name="Currency 5 2 4" xfId="10913"/>
    <cellStyle name="Currency 5 2 5" xfId="10914"/>
    <cellStyle name="Currency 5 3" xfId="10915"/>
    <cellStyle name="Currency 5 3 2" xfId="10916"/>
    <cellStyle name="Currency 5 3 2 2" xfId="10917"/>
    <cellStyle name="Currency 5 3 3" xfId="10918"/>
    <cellStyle name="Currency 5 4" xfId="10919"/>
    <cellStyle name="Currency 5 5" xfId="10920"/>
    <cellStyle name="Currency 5 6" xfId="10921"/>
    <cellStyle name="Currency 5 7" xfId="10922"/>
    <cellStyle name="Currency 59 14" xfId="10923"/>
    <cellStyle name="Currency 59 14 2" xfId="10924"/>
    <cellStyle name="Currency 59 14 2 2" xfId="10925"/>
    <cellStyle name="Currency 59 14 3" xfId="10926"/>
    <cellStyle name="Currency 59 14 3 2" xfId="10927"/>
    <cellStyle name="Currency 59 14 4" xfId="10928"/>
    <cellStyle name="Currency 6" xfId="10929"/>
    <cellStyle name="Currency 6 2" xfId="10930"/>
    <cellStyle name="Currency 6 2 2" xfId="10931"/>
    <cellStyle name="Currency 6 3" xfId="10932"/>
    <cellStyle name="Currency 6 3 2" xfId="10933"/>
    <cellStyle name="Currency 6 4" xfId="10934"/>
    <cellStyle name="Currency 6 5" xfId="10935"/>
    <cellStyle name="Currency 60" xfId="10936"/>
    <cellStyle name="Currency 60 2" xfId="10937"/>
    <cellStyle name="Currency 60 2 2" xfId="10938"/>
    <cellStyle name="Currency 60 3" xfId="10939"/>
    <cellStyle name="Currency 60 3 2" xfId="10940"/>
    <cellStyle name="Currency 60 4" xfId="10941"/>
    <cellStyle name="Currency 62 14" xfId="10942"/>
    <cellStyle name="Currency 62 14 2" xfId="10943"/>
    <cellStyle name="Currency 64 15" xfId="10944"/>
    <cellStyle name="Currency 64 15 2" xfId="10945"/>
    <cellStyle name="Currency 7" xfId="10946"/>
    <cellStyle name="Currency 7 2" xfId="10947"/>
    <cellStyle name="Currency 7 2 2" xfId="10948"/>
    <cellStyle name="Currency 7 3" xfId="10949"/>
    <cellStyle name="Currency 7 3 2" xfId="10950"/>
    <cellStyle name="Currency 7 4" xfId="10951"/>
    <cellStyle name="Currency 7 5" xfId="10952"/>
    <cellStyle name="Currency 8" xfId="10953"/>
    <cellStyle name="Currency 8 2" xfId="10954"/>
    <cellStyle name="Currency 8 2 2" xfId="10955"/>
    <cellStyle name="Currency 8 3" xfId="10956"/>
    <cellStyle name="Currency 8 3 2" xfId="10957"/>
    <cellStyle name="Currency 9" xfId="10958"/>
    <cellStyle name="Currency 9 2" xfId="10959"/>
    <cellStyle name="Currency 9 2 2" xfId="10960"/>
    <cellStyle name="Currency 9 3" xfId="10961"/>
    <cellStyle name="Currency 9 3 2" xfId="10962"/>
    <cellStyle name="Currency 9 4" xfId="10963"/>
    <cellStyle name="Currency 9 5" xfId="10964"/>
    <cellStyle name="Currency 94" xfId="10965"/>
    <cellStyle name="Currency 94 2" xfId="10966"/>
    <cellStyle name="Currency 95" xfId="10967"/>
    <cellStyle name="Currency 95 2" xfId="10968"/>
    <cellStyle name="Currency0" xfId="10969"/>
    <cellStyle name="Currency0 2" xfId="10970"/>
    <cellStyle name="Currency0 3" xfId="10971"/>
    <cellStyle name="Currency0 4" xfId="10972"/>
    <cellStyle name="Currency0 5" xfId="10973"/>
    <cellStyle name="Currency0 6" xfId="10974"/>
    <cellStyle name="Currency0 7" xfId="10975"/>
    <cellStyle name="Currency2" xfId="10976"/>
    <cellStyle name="Custom - Style1" xfId="9"/>
    <cellStyle name="Custom - Style8" xfId="10"/>
    <cellStyle name="Dash" xfId="48376"/>
    <cellStyle name="Data   - Style2" xfId="11"/>
    <cellStyle name="DATA TYPE" xfId="10977"/>
    <cellStyle name="Date" xfId="12"/>
    <cellStyle name="Date [mm-d-yyyy]" xfId="10978"/>
    <cellStyle name="Date [mmm-d-yyyy]" xfId="10979"/>
    <cellStyle name="Date [mmm-yyyy]" xfId="10980"/>
    <cellStyle name="Date 2" xfId="10981"/>
    <cellStyle name="Date 3" xfId="10982"/>
    <cellStyle name="Date_050318 MON POWER OHIO LOAD" xfId="10983"/>
    <cellStyle name="Date2" xfId="10984"/>
    <cellStyle name="DateHeading" xfId="10985"/>
    <cellStyle name="Dezimal [0]_Compiling Utility Macros" xfId="10986"/>
    <cellStyle name="Dezimal_Compiling Utility Macros" xfId="10987"/>
    <cellStyle name="dohm" xfId="10988"/>
    <cellStyle name="dohm1" xfId="10989"/>
    <cellStyle name="dohm2" xfId="10990"/>
    <cellStyle name="Dollars" xfId="10991"/>
    <cellStyle name="Edit" xfId="13"/>
    <cellStyle name="Eingabe" xfId="48481"/>
    <cellStyle name="Eingabe 2" xfId="48482"/>
    <cellStyle name="Engine" xfId="14"/>
    <cellStyle name="Error" xfId="10992"/>
    <cellStyle name="Errortest" xfId="10993"/>
    <cellStyle name="Euro" xfId="10994"/>
    <cellStyle name="Euro 2" xfId="10995"/>
    <cellStyle name="Explanatory Text 10" xfId="10996"/>
    <cellStyle name="Explanatory Text 11" xfId="10997"/>
    <cellStyle name="Explanatory Text 12" xfId="10998"/>
    <cellStyle name="Explanatory Text 13" xfId="10999"/>
    <cellStyle name="Explanatory Text 2" xfId="11000"/>
    <cellStyle name="Explanatory Text 2 2" xfId="11001"/>
    <cellStyle name="Explanatory Text 3" xfId="11002"/>
    <cellStyle name="Explanatory Text 3 2" xfId="11003"/>
    <cellStyle name="Explanatory Text 3 3" xfId="11004"/>
    <cellStyle name="Explanatory Text 4" xfId="11005"/>
    <cellStyle name="Explanatory Text 4 2" xfId="11006"/>
    <cellStyle name="Explanatory Text 5" xfId="11007"/>
    <cellStyle name="Explanatory Text 5 2" xfId="11008"/>
    <cellStyle name="Explanatory Text 6" xfId="11009"/>
    <cellStyle name="Explanatory Text 6 2" xfId="11010"/>
    <cellStyle name="Explanatory Text 7" xfId="11011"/>
    <cellStyle name="Explanatory Text 8" xfId="11012"/>
    <cellStyle name="Explanatory Text 9" xfId="11013"/>
    <cellStyle name="f" xfId="11014"/>
    <cellStyle name="f_vlookup" xfId="11015"/>
    <cellStyle name="F2" xfId="11016"/>
    <cellStyle name="F3" xfId="11017"/>
    <cellStyle name="F4" xfId="11018"/>
    <cellStyle name="F5" xfId="11019"/>
    <cellStyle name="F6" xfId="11020"/>
    <cellStyle name="F6 2" xfId="48483"/>
    <cellStyle name="F7" xfId="11021"/>
    <cellStyle name="F8" xfId="11022"/>
    <cellStyle name="File Input Cell" xfId="11023"/>
    <cellStyle name="Fixed" xfId="15"/>
    <cellStyle name="Fixed [0]" xfId="11024"/>
    <cellStyle name="Fixed [0] 2" xfId="11025"/>
    <cellStyle name="Fixed 2" xfId="11026"/>
    <cellStyle name="Fixed 3" xfId="11027"/>
    <cellStyle name="Fixed Inputs from Catawba Contracts" xfId="11028"/>
    <cellStyle name="Fixed Inputs from Catawba Contracts 2" xfId="11029"/>
    <cellStyle name="Fixed Inputs from Catawba Contracts 3" xfId="11030"/>
    <cellStyle name="Fixed Inputs from Catawba Contracts 4" xfId="11031"/>
    <cellStyle name="Fixed Inputs from Catawba Contracts 5" xfId="11032"/>
    <cellStyle name="Fixed Inputs from Catawba Contracts 6" xfId="11033"/>
    <cellStyle name="Fixed Inputs from Catawba Contracts 7" xfId="11034"/>
    <cellStyle name="Fixed Inputs from Catawba Contracts 8" xfId="11035"/>
    <cellStyle name="Fixed Inputs from Catawba Contracts 9" xfId="11036"/>
    <cellStyle name="Fixed_050318 MON POWER OHIO LOAD" xfId="11037"/>
    <cellStyle name="Fixed2 - Style2" xfId="11038"/>
    <cellStyle name="Fixed3 - Style3" xfId="11039"/>
    <cellStyle name="FUEL SUBTOTAL" xfId="11040"/>
    <cellStyle name="FUEL TYPE" xfId="11041"/>
    <cellStyle name="general" xfId="11042"/>
    <cellStyle name="Good 10" xfId="11043"/>
    <cellStyle name="Good 11" xfId="11044"/>
    <cellStyle name="Good 12" xfId="11045"/>
    <cellStyle name="Good 13" xfId="11046"/>
    <cellStyle name="Good 14" xfId="11047"/>
    <cellStyle name="Good 2" xfId="11048"/>
    <cellStyle name="Good 2 2" xfId="11049"/>
    <cellStyle name="Good 3" xfId="11050"/>
    <cellStyle name="Good 3 2" xfId="11051"/>
    <cellStyle name="Good 3 3" xfId="11052"/>
    <cellStyle name="Good 4" xfId="11053"/>
    <cellStyle name="Good 4 2" xfId="11054"/>
    <cellStyle name="Good 5" xfId="11055"/>
    <cellStyle name="Good 5 2" xfId="11056"/>
    <cellStyle name="Good 6" xfId="11057"/>
    <cellStyle name="Good 6 2" xfId="11058"/>
    <cellStyle name="Good 7" xfId="11059"/>
    <cellStyle name="Good 8" xfId="11060"/>
    <cellStyle name="Good 9" xfId="11061"/>
    <cellStyle name="Grey" xfId="16"/>
    <cellStyle name="Grey 2" xfId="11062"/>
    <cellStyle name="Grey 3" xfId="11063"/>
    <cellStyle name="Grey 4" xfId="11064"/>
    <cellStyle name="Grey 5" xfId="11065"/>
    <cellStyle name="HEADER" xfId="17"/>
    <cellStyle name="Header1" xfId="18"/>
    <cellStyle name="Header2" xfId="19"/>
    <cellStyle name="Header2 2" xfId="11066"/>
    <cellStyle name="Header2 3" xfId="11067"/>
    <cellStyle name="Header2 4" xfId="11068"/>
    <cellStyle name="Header2 5" xfId="11069"/>
    <cellStyle name="Header2 6" xfId="11070"/>
    <cellStyle name="Header2 7" xfId="11071"/>
    <cellStyle name="Header2 8" xfId="11072"/>
    <cellStyle name="Header2 9" xfId="11073"/>
    <cellStyle name="heading" xfId="20"/>
    <cellStyle name="Heading 1 10" xfId="11074"/>
    <cellStyle name="Heading 1 11" xfId="11075"/>
    <cellStyle name="Heading 1 12" xfId="11076"/>
    <cellStyle name="Heading 1 13" xfId="11077"/>
    <cellStyle name="Heading 1 14" xfId="11078"/>
    <cellStyle name="Heading 1 2" xfId="11079"/>
    <cellStyle name="Heading 1 2 2" xfId="11080"/>
    <cellStyle name="Heading 1 2 2 2" xfId="11081"/>
    <cellStyle name="Heading 1 2 3" xfId="11082"/>
    <cellStyle name="Heading 1 3" xfId="11083"/>
    <cellStyle name="Heading 1 3 2" xfId="11084"/>
    <cellStyle name="Heading 1 3 3" xfId="11085"/>
    <cellStyle name="Heading 1 4" xfId="11086"/>
    <cellStyle name="Heading 1 4 2" xfId="11087"/>
    <cellStyle name="Heading 1 5" xfId="11088"/>
    <cellStyle name="Heading 1 5 2" xfId="11089"/>
    <cellStyle name="Heading 1 6" xfId="11090"/>
    <cellStyle name="Heading 1 6 2" xfId="11091"/>
    <cellStyle name="Heading 1 7" xfId="11092"/>
    <cellStyle name="Heading 1 7 2" xfId="11093"/>
    <cellStyle name="Heading 1 8" xfId="11094"/>
    <cellStyle name="Heading 1 8 2" xfId="11095"/>
    <cellStyle name="Heading 1 9" xfId="11096"/>
    <cellStyle name="Heading 2 10" xfId="11097"/>
    <cellStyle name="Heading 2 11" xfId="11098"/>
    <cellStyle name="Heading 2 12" xfId="11099"/>
    <cellStyle name="Heading 2 13" xfId="11100"/>
    <cellStyle name="Heading 2 14" xfId="11101"/>
    <cellStyle name="Heading 2 2" xfId="11102"/>
    <cellStyle name="Heading 2 2 2" xfId="11103"/>
    <cellStyle name="Heading 2 2 2 2" xfId="11104"/>
    <cellStyle name="Heading 2 2 3" xfId="11105"/>
    <cellStyle name="Heading 2 3" xfId="11106"/>
    <cellStyle name="Heading 2 3 2" xfId="11107"/>
    <cellStyle name="Heading 2 3 3" xfId="11108"/>
    <cellStyle name="Heading 2 4" xfId="11109"/>
    <cellStyle name="Heading 2 4 2" xfId="11110"/>
    <cellStyle name="Heading 2 5" xfId="11111"/>
    <cellStyle name="Heading 2 5 2" xfId="11112"/>
    <cellStyle name="Heading 2 6" xfId="11113"/>
    <cellStyle name="Heading 2 6 2" xfId="11114"/>
    <cellStyle name="Heading 2 7" xfId="11115"/>
    <cellStyle name="Heading 2 7 2" xfId="11116"/>
    <cellStyle name="Heading 2 8" xfId="11117"/>
    <cellStyle name="Heading 2 8 2" xfId="11118"/>
    <cellStyle name="Heading 2 9" xfId="11119"/>
    <cellStyle name="Heading 3 10" xfId="11120"/>
    <cellStyle name="Heading 3 11" xfId="11121"/>
    <cellStyle name="Heading 3 12" xfId="11122"/>
    <cellStyle name="Heading 3 13" xfId="11123"/>
    <cellStyle name="Heading 3 14" xfId="11124"/>
    <cellStyle name="Heading 3 2" xfId="11125"/>
    <cellStyle name="Heading 3 2 2" xfId="11126"/>
    <cellStyle name="Heading 3 2 2 2" xfId="11127"/>
    <cellStyle name="Heading 3 3" xfId="11128"/>
    <cellStyle name="Heading 3 3 2" xfId="11129"/>
    <cellStyle name="Heading 3 3 3" xfId="11130"/>
    <cellStyle name="Heading 3 4" xfId="11131"/>
    <cellStyle name="Heading 3 4 2" xfId="11132"/>
    <cellStyle name="Heading 3 5" xfId="11133"/>
    <cellStyle name="Heading 3 5 2" xfId="11134"/>
    <cellStyle name="Heading 3 6" xfId="11135"/>
    <cellStyle name="Heading 3 6 2" xfId="11136"/>
    <cellStyle name="Heading 3 7" xfId="11137"/>
    <cellStyle name="Heading 3 7 2" xfId="11138"/>
    <cellStyle name="Heading 3 8" xfId="11139"/>
    <cellStyle name="Heading 3 8 2" xfId="11140"/>
    <cellStyle name="Heading 3 9" xfId="11141"/>
    <cellStyle name="Heading 4 10" xfId="11142"/>
    <cellStyle name="Heading 4 11" xfId="11143"/>
    <cellStyle name="Heading 4 12" xfId="11144"/>
    <cellStyle name="Heading 4 13" xfId="11145"/>
    <cellStyle name="Heading 4 2" xfId="11146"/>
    <cellStyle name="Heading 4 2 2" xfId="11147"/>
    <cellStyle name="Heading 4 2 2 2" xfId="11148"/>
    <cellStyle name="Heading 4 3" xfId="11149"/>
    <cellStyle name="Heading 4 3 2" xfId="11150"/>
    <cellStyle name="Heading 4 3 3" xfId="11151"/>
    <cellStyle name="Heading 4 4" xfId="11152"/>
    <cellStyle name="Heading 4 4 2" xfId="11153"/>
    <cellStyle name="Heading 4 5" xfId="11154"/>
    <cellStyle name="Heading 4 5 2" xfId="11155"/>
    <cellStyle name="Heading 4 6" xfId="11156"/>
    <cellStyle name="Heading 4 6 2" xfId="11157"/>
    <cellStyle name="Heading 4 7" xfId="11158"/>
    <cellStyle name="Heading 4 7 2" xfId="11159"/>
    <cellStyle name="Heading 4 8" xfId="11160"/>
    <cellStyle name="Heading 4 8 2" xfId="11161"/>
    <cellStyle name="Heading 4 9" xfId="11162"/>
    <cellStyle name="Heading1" xfId="21"/>
    <cellStyle name="Heading2" xfId="22"/>
    <cellStyle name="HEADINGS" xfId="11163"/>
    <cellStyle name="HIGHLIGHT" xfId="23"/>
    <cellStyle name="HIGHLIGHT 2" xfId="11164"/>
    <cellStyle name="Historical Inputs" xfId="11165"/>
    <cellStyle name="Hot Inputs" xfId="11166"/>
    <cellStyle name="Hot Inputs 2" xfId="11167"/>
    <cellStyle name="Hot Inputs 3" xfId="11168"/>
    <cellStyle name="Hot Inputs 4" xfId="11169"/>
    <cellStyle name="Hot Inputs 5" xfId="11170"/>
    <cellStyle name="Hot Inputs 6" xfId="11171"/>
    <cellStyle name="Hot Inputs 7" xfId="11172"/>
    <cellStyle name="Hot Inputs 8" xfId="11173"/>
    <cellStyle name="Hot Inputs 9" xfId="11174"/>
    <cellStyle name="Hyperlink 2" xfId="11175"/>
    <cellStyle name="Imported data from another worksheet" xfId="11176"/>
    <cellStyle name="Imported data from another worksheet 2" xfId="11177"/>
    <cellStyle name="Imported data from another worksheet 3" xfId="11178"/>
    <cellStyle name="Imported data from another worksheet 4" xfId="11179"/>
    <cellStyle name="Imported data from another worksheet 5" xfId="11180"/>
    <cellStyle name="Imported data from another worksheet 6" xfId="11181"/>
    <cellStyle name="Imported data from another worksheet 7" xfId="11182"/>
    <cellStyle name="Imported data from another worksheet 8" xfId="11183"/>
    <cellStyle name="Imported data from another worksheet 9" xfId="11184"/>
    <cellStyle name="inc/dec" xfId="11185"/>
    <cellStyle name="IndirectReference" xfId="11186"/>
    <cellStyle name="Input [yellow]" xfId="24"/>
    <cellStyle name="Input [yellow] 10" xfId="11187"/>
    <cellStyle name="Input [yellow] 2" xfId="11188"/>
    <cellStyle name="Input [yellow] 2 2" xfId="11189"/>
    <cellStyle name="Input [yellow] 3" xfId="11190"/>
    <cellStyle name="Input [yellow] 3 2" xfId="11191"/>
    <cellStyle name="Input [yellow] 4" xfId="11192"/>
    <cellStyle name="Input [yellow] 5" xfId="11193"/>
    <cellStyle name="Input [yellow] 5 2" xfId="11194"/>
    <cellStyle name="Input [yellow] 6" xfId="11195"/>
    <cellStyle name="Input [yellow] 6 2" xfId="11196"/>
    <cellStyle name="Input [yellow] 7" xfId="11197"/>
    <cellStyle name="Input [yellow] 8" xfId="11198"/>
    <cellStyle name="Input [yellow] 9" xfId="11199"/>
    <cellStyle name="Input 10" xfId="11200"/>
    <cellStyle name="Input 11" xfId="11201"/>
    <cellStyle name="Input 12" xfId="11202"/>
    <cellStyle name="Input 13" xfId="11203"/>
    <cellStyle name="Input 14" xfId="11204"/>
    <cellStyle name="Input 15" xfId="11205"/>
    <cellStyle name="Input 16" xfId="11206"/>
    <cellStyle name="Input 17" xfId="11207"/>
    <cellStyle name="Input 18" xfId="11208"/>
    <cellStyle name="Input 19" xfId="11209"/>
    <cellStyle name="Input 2" xfId="11210"/>
    <cellStyle name="Input 2 2" xfId="11211"/>
    <cellStyle name="Input 20" xfId="11212"/>
    <cellStyle name="Input 21" xfId="11213"/>
    <cellStyle name="Input 22" xfId="11214"/>
    <cellStyle name="Input 3" xfId="11215"/>
    <cellStyle name="Input 3 2" xfId="11216"/>
    <cellStyle name="Input 3 3" xfId="11217"/>
    <cellStyle name="Input 4" xfId="11218"/>
    <cellStyle name="Input 4 2" xfId="11219"/>
    <cellStyle name="Input 5" xfId="11220"/>
    <cellStyle name="Input 5 2" xfId="11221"/>
    <cellStyle name="Input 6" xfId="11222"/>
    <cellStyle name="Input 6 2" xfId="11223"/>
    <cellStyle name="Input 7" xfId="11224"/>
    <cellStyle name="Input 8" xfId="11225"/>
    <cellStyle name="Input 9" xfId="11226"/>
    <cellStyle name="Input Percent" xfId="11227"/>
    <cellStyle name="Input Percent 2" xfId="11228"/>
    <cellStyle name="Input Percent 3" xfId="11229"/>
    <cellStyle name="Input Percent 4" xfId="11230"/>
    <cellStyle name="Input Percent 5" xfId="11231"/>
    <cellStyle name="Input Percent 6" xfId="11232"/>
    <cellStyle name="Input Percent 7" xfId="11233"/>
    <cellStyle name="Input Percent 8" xfId="11234"/>
    <cellStyle name="Input Percent 9" xfId="11235"/>
    <cellStyle name="inputarea" xfId="11236"/>
    <cellStyle name="InputBlueFont" xfId="48377"/>
    <cellStyle name="INPUTS" xfId="11237"/>
    <cellStyle name="INPUTS 2" xfId="11238"/>
    <cellStyle name="INPUTS 3" xfId="11239"/>
    <cellStyle name="Inputs2" xfId="11240"/>
    <cellStyle name="kirkdollars" xfId="11241"/>
    <cellStyle name="Labels - Style3" xfId="25"/>
    <cellStyle name="Large Page Heading" xfId="26"/>
    <cellStyle name="LineItemPrompt" xfId="11242"/>
    <cellStyle name="LineItemValue" xfId="11243"/>
    <cellStyle name="LineItemValue 2" xfId="48484"/>
    <cellStyle name="Lines" xfId="11244"/>
    <cellStyle name="Linked Cell 10" xfId="11245"/>
    <cellStyle name="Linked Cell 11" xfId="11246"/>
    <cellStyle name="Linked Cell 12" xfId="11247"/>
    <cellStyle name="Linked Cell 13" xfId="11248"/>
    <cellStyle name="Linked Cell 14" xfId="11249"/>
    <cellStyle name="Linked Cell 2" xfId="11250"/>
    <cellStyle name="Linked Cell 2 2" xfId="11251"/>
    <cellStyle name="Linked Cell 2 2 2" xfId="48378"/>
    <cellStyle name="Linked Cell 3" xfId="11252"/>
    <cellStyle name="Linked Cell 3 2" xfId="11253"/>
    <cellStyle name="Linked Cell 3 3" xfId="11254"/>
    <cellStyle name="Linked Cell 4" xfId="11255"/>
    <cellStyle name="Linked Cell 4 2" xfId="11256"/>
    <cellStyle name="Linked Cell 5" xfId="11257"/>
    <cellStyle name="Linked Cell 5 2" xfId="11258"/>
    <cellStyle name="Linked Cell 6" xfId="11259"/>
    <cellStyle name="Linked Cell 6 2" xfId="11260"/>
    <cellStyle name="Linked Cell 7" xfId="11261"/>
    <cellStyle name="Linked Cell 8" xfId="11262"/>
    <cellStyle name="Linked Cell 9" xfId="11263"/>
    <cellStyle name="Long Date" xfId="11264"/>
    <cellStyle name="Manual Input" xfId="11265"/>
    <cellStyle name="Manual Input Cell" xfId="11266"/>
    <cellStyle name="Manual Input Cell 2" xfId="11267"/>
    <cellStyle name="Manual Input Cell 3" xfId="11268"/>
    <cellStyle name="Manual Input Cell 4" xfId="11269"/>
    <cellStyle name="Manual Input Cell 5" xfId="11270"/>
    <cellStyle name="Manual Input Cell 6" xfId="11271"/>
    <cellStyle name="Manual Input Cell 7" xfId="11272"/>
    <cellStyle name="Manual Input Cell 8" xfId="11273"/>
    <cellStyle name="Manual Input Cell 9" xfId="11274"/>
    <cellStyle name="mennu bar" xfId="11275"/>
    <cellStyle name="mennu bar 2" xfId="11276"/>
    <cellStyle name="mennu bar 3" xfId="11277"/>
    <cellStyle name="mennu bar 4" xfId="11278"/>
    <cellStyle name="mennu bar 5" xfId="11279"/>
    <cellStyle name="mennu bar 6" xfId="11280"/>
    <cellStyle name="mennu bar 7" xfId="11281"/>
    <cellStyle name="mennu bar 8" xfId="11282"/>
    <cellStyle name="mennu bar 9" xfId="11283"/>
    <cellStyle name="Millares [0]_laroux" xfId="48379"/>
    <cellStyle name="Millares_laroux" xfId="48380"/>
    <cellStyle name="Model Generated Cell" xfId="11284"/>
    <cellStyle name="ModGen" xfId="11285"/>
    <cellStyle name="Moneda [0]_laroux" xfId="48381"/>
    <cellStyle name="Moneda_laroux" xfId="48382"/>
    <cellStyle name="Multiple" xfId="11286"/>
    <cellStyle name="Multiple [1]" xfId="11287"/>
    <cellStyle name="NA is zero" xfId="11288"/>
    <cellStyle name="Names" xfId="11289"/>
    <cellStyle name="Neutral 10" xfId="11290"/>
    <cellStyle name="Neutral 11" xfId="11291"/>
    <cellStyle name="Neutral 12" xfId="11292"/>
    <cellStyle name="Neutral 13" xfId="11293"/>
    <cellStyle name="Neutral 14" xfId="11294"/>
    <cellStyle name="Neutral 2" xfId="11295"/>
    <cellStyle name="Neutral 2 2" xfId="11296"/>
    <cellStyle name="Neutral 3" xfId="11297"/>
    <cellStyle name="Neutral 3 2" xfId="11298"/>
    <cellStyle name="Neutral 3 3" xfId="11299"/>
    <cellStyle name="Neutral 4" xfId="11300"/>
    <cellStyle name="Neutral 4 2" xfId="11301"/>
    <cellStyle name="Neutral 5" xfId="11302"/>
    <cellStyle name="Neutral 5 2" xfId="11303"/>
    <cellStyle name="Neutral 6" xfId="11304"/>
    <cellStyle name="Neutral 6 2" xfId="11305"/>
    <cellStyle name="Neutral 7" xfId="11306"/>
    <cellStyle name="Neutral 8" xfId="11307"/>
    <cellStyle name="Neutral 9" xfId="11308"/>
    <cellStyle name="no dec" xfId="27"/>
    <cellStyle name="No Edit" xfId="28"/>
    <cellStyle name="Normal" xfId="0" builtinId="0"/>
    <cellStyle name="Normal - Style1" xfId="29"/>
    <cellStyle name="Normal - Style2" xfId="30"/>
    <cellStyle name="Normal - Style3" xfId="31"/>
    <cellStyle name="Normal - Style4" xfId="32"/>
    <cellStyle name="Normal - Style5" xfId="33"/>
    <cellStyle name="Normal - Style6" xfId="34"/>
    <cellStyle name="Normal - Style7" xfId="35"/>
    <cellStyle name="Normal - Style8" xfId="36"/>
    <cellStyle name="Normal [0]" xfId="11309"/>
    <cellStyle name="Normal [1]" xfId="11310"/>
    <cellStyle name="Normal [1] 2" xfId="11311"/>
    <cellStyle name="Normal [2]" xfId="11312"/>
    <cellStyle name="Normal [3]" xfId="11313"/>
    <cellStyle name="Normal 10" xfId="11314"/>
    <cellStyle name="Normal 10 10" xfId="11315"/>
    <cellStyle name="Normal 10 10 2" xfId="11316"/>
    <cellStyle name="Normal 10 10 2 2" xfId="11317"/>
    <cellStyle name="Normal 10 10 3" xfId="11318"/>
    <cellStyle name="Normal 10 10 3 2" xfId="11319"/>
    <cellStyle name="Normal 10 10 4" xfId="11320"/>
    <cellStyle name="Normal 10 10 4 2" xfId="11321"/>
    <cellStyle name="Normal 10 10 5" xfId="11322"/>
    <cellStyle name="Normal 10 10 6" xfId="11323"/>
    <cellStyle name="Normal 10 11" xfId="11324"/>
    <cellStyle name="Normal 10 11 2" xfId="11325"/>
    <cellStyle name="Normal 10 11 2 2" xfId="11326"/>
    <cellStyle name="Normal 10 11 3" xfId="11327"/>
    <cellStyle name="Normal 10 11 3 2" xfId="11328"/>
    <cellStyle name="Normal 10 11 4" xfId="11329"/>
    <cellStyle name="Normal 10 11 5" xfId="11330"/>
    <cellStyle name="Normal 10 12" xfId="11331"/>
    <cellStyle name="Normal 10 12 2" xfId="11332"/>
    <cellStyle name="Normal 10 13" xfId="11333"/>
    <cellStyle name="Normal 10 13 2" xfId="11334"/>
    <cellStyle name="Normal 10 14" xfId="11335"/>
    <cellStyle name="Normal 10 14 2" xfId="11336"/>
    <cellStyle name="Normal 10 15" xfId="11337"/>
    <cellStyle name="Normal 10 16" xfId="11338"/>
    <cellStyle name="Normal 10 17" xfId="11339"/>
    <cellStyle name="Normal 10 18" xfId="11340"/>
    <cellStyle name="Normal 10 2" xfId="11341"/>
    <cellStyle name="Normal 10 2 10" xfId="11342"/>
    <cellStyle name="Normal 10 2 10 2" xfId="11343"/>
    <cellStyle name="Normal 10 2 11" xfId="11344"/>
    <cellStyle name="Normal 10 2 11 2" xfId="11345"/>
    <cellStyle name="Normal 10 2 12" xfId="11346"/>
    <cellStyle name="Normal 10 2 13" xfId="11347"/>
    <cellStyle name="Normal 10 2 14" xfId="11348"/>
    <cellStyle name="Normal 10 2 15" xfId="11349"/>
    <cellStyle name="Normal 10 2 2" xfId="11350"/>
    <cellStyle name="Normal 10 2 2 10" xfId="11351"/>
    <cellStyle name="Normal 10 2 2 11" xfId="11352"/>
    <cellStyle name="Normal 10 2 2 12" xfId="11353"/>
    <cellStyle name="Normal 10 2 2 2" xfId="11354"/>
    <cellStyle name="Normal 10 2 2 2 2" xfId="11355"/>
    <cellStyle name="Normal 10 2 2 2 2 2" xfId="11356"/>
    <cellStyle name="Normal 10 2 2 2 2 3" xfId="11357"/>
    <cellStyle name="Normal 10 2 2 2 3" xfId="11358"/>
    <cellStyle name="Normal 10 2 2 2 3 2" xfId="11359"/>
    <cellStyle name="Normal 10 2 2 2 4" xfId="11360"/>
    <cellStyle name="Normal 10 2 2 2 4 2" xfId="11361"/>
    <cellStyle name="Normal 10 2 2 2 5" xfId="11362"/>
    <cellStyle name="Normal 10 2 2 2 6" xfId="11363"/>
    <cellStyle name="Normal 10 2 2 2 7" xfId="11364"/>
    <cellStyle name="Normal 10 2 2 3" xfId="11365"/>
    <cellStyle name="Normal 10 2 2 3 2" xfId="11366"/>
    <cellStyle name="Normal 10 2 2 3 2 2" xfId="11367"/>
    <cellStyle name="Normal 10 2 2 3 3" xfId="11368"/>
    <cellStyle name="Normal 10 2 2 3 3 2" xfId="11369"/>
    <cellStyle name="Normal 10 2 2 3 4" xfId="11370"/>
    <cellStyle name="Normal 10 2 2 3 4 2" xfId="11371"/>
    <cellStyle name="Normal 10 2 2 3 5" xfId="11372"/>
    <cellStyle name="Normal 10 2 2 3 6" xfId="11373"/>
    <cellStyle name="Normal 10 2 2 3 7" xfId="11374"/>
    <cellStyle name="Normal 10 2 2 4" xfId="11375"/>
    <cellStyle name="Normal 10 2 2 4 2" xfId="11376"/>
    <cellStyle name="Normal 10 2 2 4 2 2" xfId="11377"/>
    <cellStyle name="Normal 10 2 2 4 3" xfId="11378"/>
    <cellStyle name="Normal 10 2 2 4 3 2" xfId="11379"/>
    <cellStyle name="Normal 10 2 2 4 4" xfId="11380"/>
    <cellStyle name="Normal 10 2 2 4 4 2" xfId="11381"/>
    <cellStyle name="Normal 10 2 2 4 5" xfId="11382"/>
    <cellStyle name="Normal 10 2 2 4 6" xfId="11383"/>
    <cellStyle name="Normal 10 2 2 4 7" xfId="11384"/>
    <cellStyle name="Normal 10 2 2 5" xfId="11385"/>
    <cellStyle name="Normal 10 2 2 5 2" xfId="11386"/>
    <cellStyle name="Normal 10 2 2 5 2 2" xfId="11387"/>
    <cellStyle name="Normal 10 2 2 5 3" xfId="11388"/>
    <cellStyle name="Normal 10 2 2 5 3 2" xfId="11389"/>
    <cellStyle name="Normal 10 2 2 5 4" xfId="11390"/>
    <cellStyle name="Normal 10 2 2 5 4 2" xfId="11391"/>
    <cellStyle name="Normal 10 2 2 5 5" xfId="11392"/>
    <cellStyle name="Normal 10 2 2 5 6" xfId="11393"/>
    <cellStyle name="Normal 10 2 2 6" xfId="11394"/>
    <cellStyle name="Normal 10 2 2 6 2" xfId="11395"/>
    <cellStyle name="Normal 10 2 2 6 2 2" xfId="11396"/>
    <cellStyle name="Normal 10 2 2 6 3" xfId="11397"/>
    <cellStyle name="Normal 10 2 2 6 3 2" xfId="11398"/>
    <cellStyle name="Normal 10 2 2 6 4" xfId="11399"/>
    <cellStyle name="Normal 10 2 2 6 5" xfId="11400"/>
    <cellStyle name="Normal 10 2 2 7" xfId="11401"/>
    <cellStyle name="Normal 10 2 2 7 2" xfId="11402"/>
    <cellStyle name="Normal 10 2 2 8" xfId="11403"/>
    <cellStyle name="Normal 10 2 2 8 2" xfId="11404"/>
    <cellStyle name="Normal 10 2 2 9" xfId="11405"/>
    <cellStyle name="Normal 10 2 2 9 2" xfId="11406"/>
    <cellStyle name="Normal 10 2 3" xfId="11407"/>
    <cellStyle name="Normal 10 2 3 10" xfId="11408"/>
    <cellStyle name="Normal 10 2 3 11" xfId="11409"/>
    <cellStyle name="Normal 10 2 3 2" xfId="11410"/>
    <cellStyle name="Normal 10 2 3 2 2" xfId="11411"/>
    <cellStyle name="Normal 10 2 3 2 2 2" xfId="11412"/>
    <cellStyle name="Normal 10 2 3 2 3" xfId="11413"/>
    <cellStyle name="Normal 10 2 3 2 3 2" xfId="11414"/>
    <cellStyle name="Normal 10 2 3 2 4" xfId="11415"/>
    <cellStyle name="Normal 10 2 3 2 4 2" xfId="11416"/>
    <cellStyle name="Normal 10 2 3 2 5" xfId="11417"/>
    <cellStyle name="Normal 10 2 3 2 6" xfId="11418"/>
    <cellStyle name="Normal 10 2 3 2 7" xfId="11419"/>
    <cellStyle name="Normal 10 2 3 3" xfId="11420"/>
    <cellStyle name="Normal 10 2 3 3 2" xfId="11421"/>
    <cellStyle name="Normal 10 2 3 3 2 2" xfId="11422"/>
    <cellStyle name="Normal 10 2 3 3 3" xfId="11423"/>
    <cellStyle name="Normal 10 2 3 3 3 2" xfId="11424"/>
    <cellStyle name="Normal 10 2 3 3 4" xfId="11425"/>
    <cellStyle name="Normal 10 2 3 3 4 2" xfId="11426"/>
    <cellStyle name="Normal 10 2 3 3 5" xfId="11427"/>
    <cellStyle name="Normal 10 2 3 3 6" xfId="11428"/>
    <cellStyle name="Normal 10 2 3 4" xfId="11429"/>
    <cellStyle name="Normal 10 2 3 4 2" xfId="11430"/>
    <cellStyle name="Normal 10 2 3 4 2 2" xfId="11431"/>
    <cellStyle name="Normal 10 2 3 4 3" xfId="11432"/>
    <cellStyle name="Normal 10 2 3 4 3 2" xfId="11433"/>
    <cellStyle name="Normal 10 2 3 4 4" xfId="11434"/>
    <cellStyle name="Normal 10 2 3 4 4 2" xfId="11435"/>
    <cellStyle name="Normal 10 2 3 4 5" xfId="11436"/>
    <cellStyle name="Normal 10 2 3 4 6" xfId="11437"/>
    <cellStyle name="Normal 10 2 3 5" xfId="11438"/>
    <cellStyle name="Normal 10 2 3 5 2" xfId="11439"/>
    <cellStyle name="Normal 10 2 3 5 2 2" xfId="11440"/>
    <cellStyle name="Normal 10 2 3 5 3" xfId="11441"/>
    <cellStyle name="Normal 10 2 3 5 3 2" xfId="11442"/>
    <cellStyle name="Normal 10 2 3 5 4" xfId="11443"/>
    <cellStyle name="Normal 10 2 3 5 5" xfId="11444"/>
    <cellStyle name="Normal 10 2 3 6" xfId="11445"/>
    <cellStyle name="Normal 10 2 3 6 2" xfId="11446"/>
    <cellStyle name="Normal 10 2 3 7" xfId="11447"/>
    <cellStyle name="Normal 10 2 3 7 2" xfId="11448"/>
    <cellStyle name="Normal 10 2 3 8" xfId="11449"/>
    <cellStyle name="Normal 10 2 3 8 2" xfId="11450"/>
    <cellStyle name="Normal 10 2 3 9" xfId="11451"/>
    <cellStyle name="Normal 10 2 4" xfId="11452"/>
    <cellStyle name="Normal 10 2 4 10" xfId="11453"/>
    <cellStyle name="Normal 10 2 4 11" xfId="11454"/>
    <cellStyle name="Normal 10 2 4 2" xfId="11455"/>
    <cellStyle name="Normal 10 2 4 2 2" xfId="11456"/>
    <cellStyle name="Normal 10 2 4 2 2 2" xfId="11457"/>
    <cellStyle name="Normal 10 2 4 2 3" xfId="11458"/>
    <cellStyle name="Normal 10 2 4 2 3 2" xfId="11459"/>
    <cellStyle name="Normal 10 2 4 2 4" xfId="11460"/>
    <cellStyle name="Normal 10 2 4 2 4 2" xfId="11461"/>
    <cellStyle name="Normal 10 2 4 2 5" xfId="11462"/>
    <cellStyle name="Normal 10 2 4 2 6" xfId="11463"/>
    <cellStyle name="Normal 10 2 4 3" xfId="11464"/>
    <cellStyle name="Normal 10 2 4 3 2" xfId="11465"/>
    <cellStyle name="Normal 10 2 4 3 2 2" xfId="11466"/>
    <cellStyle name="Normal 10 2 4 3 3" xfId="11467"/>
    <cellStyle name="Normal 10 2 4 3 3 2" xfId="11468"/>
    <cellStyle name="Normal 10 2 4 3 4" xfId="11469"/>
    <cellStyle name="Normal 10 2 4 3 4 2" xfId="11470"/>
    <cellStyle name="Normal 10 2 4 3 5" xfId="11471"/>
    <cellStyle name="Normal 10 2 4 3 6" xfId="11472"/>
    <cellStyle name="Normal 10 2 4 4" xfId="11473"/>
    <cellStyle name="Normal 10 2 4 4 2" xfId="11474"/>
    <cellStyle name="Normal 10 2 4 4 2 2" xfId="11475"/>
    <cellStyle name="Normal 10 2 4 4 3" xfId="11476"/>
    <cellStyle name="Normal 10 2 4 4 3 2" xfId="11477"/>
    <cellStyle name="Normal 10 2 4 4 4" xfId="11478"/>
    <cellStyle name="Normal 10 2 4 4 4 2" xfId="11479"/>
    <cellStyle name="Normal 10 2 4 4 5" xfId="11480"/>
    <cellStyle name="Normal 10 2 4 4 6" xfId="11481"/>
    <cellStyle name="Normal 10 2 4 5" xfId="11482"/>
    <cellStyle name="Normal 10 2 4 5 2" xfId="11483"/>
    <cellStyle name="Normal 10 2 4 5 2 2" xfId="11484"/>
    <cellStyle name="Normal 10 2 4 5 3" xfId="11485"/>
    <cellStyle name="Normal 10 2 4 5 3 2" xfId="11486"/>
    <cellStyle name="Normal 10 2 4 5 4" xfId="11487"/>
    <cellStyle name="Normal 10 2 4 5 5" xfId="11488"/>
    <cellStyle name="Normal 10 2 4 6" xfId="11489"/>
    <cellStyle name="Normal 10 2 4 6 2" xfId="11490"/>
    <cellStyle name="Normal 10 2 4 7" xfId="11491"/>
    <cellStyle name="Normal 10 2 4 7 2" xfId="11492"/>
    <cellStyle name="Normal 10 2 4 8" xfId="11493"/>
    <cellStyle name="Normal 10 2 4 8 2" xfId="11494"/>
    <cellStyle name="Normal 10 2 4 9" xfId="11495"/>
    <cellStyle name="Normal 10 2 5" xfId="11496"/>
    <cellStyle name="Normal 10 2 5 2" xfId="11497"/>
    <cellStyle name="Normal 10 2 5 2 2" xfId="11498"/>
    <cellStyle name="Normal 10 2 5 3" xfId="11499"/>
    <cellStyle name="Normal 10 2 5 3 2" xfId="11500"/>
    <cellStyle name="Normal 10 2 5 4" xfId="11501"/>
    <cellStyle name="Normal 10 2 5 4 2" xfId="11502"/>
    <cellStyle name="Normal 10 2 5 5" xfId="11503"/>
    <cellStyle name="Normal 10 2 5 6" xfId="11504"/>
    <cellStyle name="Normal 10 2 5 7" xfId="11505"/>
    <cellStyle name="Normal 10 2 6" xfId="11506"/>
    <cellStyle name="Normal 10 2 6 2" xfId="11507"/>
    <cellStyle name="Normal 10 2 6 2 2" xfId="11508"/>
    <cellStyle name="Normal 10 2 6 3" xfId="11509"/>
    <cellStyle name="Normal 10 2 6 3 2" xfId="11510"/>
    <cellStyle name="Normal 10 2 6 4" xfId="11511"/>
    <cellStyle name="Normal 10 2 6 4 2" xfId="11512"/>
    <cellStyle name="Normal 10 2 6 5" xfId="11513"/>
    <cellStyle name="Normal 10 2 6 6" xfId="11514"/>
    <cellStyle name="Normal 10 2 7" xfId="11515"/>
    <cellStyle name="Normal 10 2 7 2" xfId="11516"/>
    <cellStyle name="Normal 10 2 7 2 2" xfId="11517"/>
    <cellStyle name="Normal 10 2 7 3" xfId="11518"/>
    <cellStyle name="Normal 10 2 7 3 2" xfId="11519"/>
    <cellStyle name="Normal 10 2 7 4" xfId="11520"/>
    <cellStyle name="Normal 10 2 7 4 2" xfId="11521"/>
    <cellStyle name="Normal 10 2 7 5" xfId="11522"/>
    <cellStyle name="Normal 10 2 7 6" xfId="11523"/>
    <cellStyle name="Normal 10 2 8" xfId="11524"/>
    <cellStyle name="Normal 10 2 8 2" xfId="11525"/>
    <cellStyle name="Normal 10 2 8 2 2" xfId="11526"/>
    <cellStyle name="Normal 10 2 8 3" xfId="11527"/>
    <cellStyle name="Normal 10 2 8 3 2" xfId="11528"/>
    <cellStyle name="Normal 10 2 8 4" xfId="11529"/>
    <cellStyle name="Normal 10 2 8 5" xfId="11530"/>
    <cellStyle name="Normal 10 2 9" xfId="11531"/>
    <cellStyle name="Normal 10 2 9 2" xfId="11532"/>
    <cellStyle name="Normal 10 3" xfId="11533"/>
    <cellStyle name="Normal 10 3 10" xfId="11534"/>
    <cellStyle name="Normal 10 3 10 2" xfId="11535"/>
    <cellStyle name="Normal 10 3 11" xfId="11536"/>
    <cellStyle name="Normal 10 3 11 2" xfId="11537"/>
    <cellStyle name="Normal 10 3 12" xfId="11538"/>
    <cellStyle name="Normal 10 3 13" xfId="11539"/>
    <cellStyle name="Normal 10 3 14" xfId="11540"/>
    <cellStyle name="Normal 10 3 2" xfId="11541"/>
    <cellStyle name="Normal 10 3 2 10" xfId="11542"/>
    <cellStyle name="Normal 10 3 2 11" xfId="11543"/>
    <cellStyle name="Normal 10 3 2 12" xfId="11544"/>
    <cellStyle name="Normal 10 3 2 2" xfId="11545"/>
    <cellStyle name="Normal 10 3 2 2 2" xfId="11546"/>
    <cellStyle name="Normal 10 3 2 2 2 2" xfId="11547"/>
    <cellStyle name="Normal 10 3 2 2 3" xfId="11548"/>
    <cellStyle name="Normal 10 3 2 2 3 2" xfId="11549"/>
    <cellStyle name="Normal 10 3 2 2 4" xfId="11550"/>
    <cellStyle name="Normal 10 3 2 2 4 2" xfId="11551"/>
    <cellStyle name="Normal 10 3 2 2 5" xfId="11552"/>
    <cellStyle name="Normal 10 3 2 2 6" xfId="11553"/>
    <cellStyle name="Normal 10 3 2 2 7" xfId="11554"/>
    <cellStyle name="Normal 10 3 2 3" xfId="11555"/>
    <cellStyle name="Normal 10 3 2 3 2" xfId="11556"/>
    <cellStyle name="Normal 10 3 2 3 2 2" xfId="11557"/>
    <cellStyle name="Normal 10 3 2 3 3" xfId="11558"/>
    <cellStyle name="Normal 10 3 2 3 3 2" xfId="11559"/>
    <cellStyle name="Normal 10 3 2 3 4" xfId="11560"/>
    <cellStyle name="Normal 10 3 2 3 4 2" xfId="11561"/>
    <cellStyle name="Normal 10 3 2 3 5" xfId="11562"/>
    <cellStyle name="Normal 10 3 2 3 6" xfId="11563"/>
    <cellStyle name="Normal 10 3 2 4" xfId="11564"/>
    <cellStyle name="Normal 10 3 2 4 2" xfId="11565"/>
    <cellStyle name="Normal 10 3 2 4 2 2" xfId="11566"/>
    <cellStyle name="Normal 10 3 2 4 3" xfId="11567"/>
    <cellStyle name="Normal 10 3 2 4 3 2" xfId="11568"/>
    <cellStyle name="Normal 10 3 2 4 4" xfId="11569"/>
    <cellStyle name="Normal 10 3 2 4 4 2" xfId="11570"/>
    <cellStyle name="Normal 10 3 2 4 5" xfId="11571"/>
    <cellStyle name="Normal 10 3 2 4 6" xfId="11572"/>
    <cellStyle name="Normal 10 3 2 5" xfId="11573"/>
    <cellStyle name="Normal 10 3 2 5 2" xfId="11574"/>
    <cellStyle name="Normal 10 3 2 5 2 2" xfId="11575"/>
    <cellStyle name="Normal 10 3 2 5 3" xfId="11576"/>
    <cellStyle name="Normal 10 3 2 5 3 2" xfId="11577"/>
    <cellStyle name="Normal 10 3 2 5 4" xfId="11578"/>
    <cellStyle name="Normal 10 3 2 5 4 2" xfId="11579"/>
    <cellStyle name="Normal 10 3 2 5 5" xfId="11580"/>
    <cellStyle name="Normal 10 3 2 5 6" xfId="11581"/>
    <cellStyle name="Normal 10 3 2 6" xfId="11582"/>
    <cellStyle name="Normal 10 3 2 6 2" xfId="11583"/>
    <cellStyle name="Normal 10 3 2 6 2 2" xfId="11584"/>
    <cellStyle name="Normal 10 3 2 6 3" xfId="11585"/>
    <cellStyle name="Normal 10 3 2 6 3 2" xfId="11586"/>
    <cellStyle name="Normal 10 3 2 6 4" xfId="11587"/>
    <cellStyle name="Normal 10 3 2 6 5" xfId="11588"/>
    <cellStyle name="Normal 10 3 2 7" xfId="11589"/>
    <cellStyle name="Normal 10 3 2 7 2" xfId="11590"/>
    <cellStyle name="Normal 10 3 2 8" xfId="11591"/>
    <cellStyle name="Normal 10 3 2 8 2" xfId="11592"/>
    <cellStyle name="Normal 10 3 2 9" xfId="11593"/>
    <cellStyle name="Normal 10 3 2 9 2" xfId="11594"/>
    <cellStyle name="Normal 10 3 3" xfId="11595"/>
    <cellStyle name="Normal 10 3 3 10" xfId="11596"/>
    <cellStyle name="Normal 10 3 3 11" xfId="11597"/>
    <cellStyle name="Normal 10 3 3 2" xfId="11598"/>
    <cellStyle name="Normal 10 3 3 2 2" xfId="11599"/>
    <cellStyle name="Normal 10 3 3 2 2 2" xfId="11600"/>
    <cellStyle name="Normal 10 3 3 2 3" xfId="11601"/>
    <cellStyle name="Normal 10 3 3 2 3 2" xfId="11602"/>
    <cellStyle name="Normal 10 3 3 2 4" xfId="11603"/>
    <cellStyle name="Normal 10 3 3 2 4 2" xfId="11604"/>
    <cellStyle name="Normal 10 3 3 2 5" xfId="11605"/>
    <cellStyle name="Normal 10 3 3 2 6" xfId="11606"/>
    <cellStyle name="Normal 10 3 3 3" xfId="11607"/>
    <cellStyle name="Normal 10 3 3 3 2" xfId="11608"/>
    <cellStyle name="Normal 10 3 3 3 2 2" xfId="11609"/>
    <cellStyle name="Normal 10 3 3 3 3" xfId="11610"/>
    <cellStyle name="Normal 10 3 3 3 3 2" xfId="11611"/>
    <cellStyle name="Normal 10 3 3 3 4" xfId="11612"/>
    <cellStyle name="Normal 10 3 3 3 4 2" xfId="11613"/>
    <cellStyle name="Normal 10 3 3 3 5" xfId="11614"/>
    <cellStyle name="Normal 10 3 3 3 6" xfId="11615"/>
    <cellStyle name="Normal 10 3 3 4" xfId="11616"/>
    <cellStyle name="Normal 10 3 3 4 2" xfId="11617"/>
    <cellStyle name="Normal 10 3 3 4 2 2" xfId="11618"/>
    <cellStyle name="Normal 10 3 3 4 3" xfId="11619"/>
    <cellStyle name="Normal 10 3 3 4 3 2" xfId="11620"/>
    <cellStyle name="Normal 10 3 3 4 4" xfId="11621"/>
    <cellStyle name="Normal 10 3 3 4 4 2" xfId="11622"/>
    <cellStyle name="Normal 10 3 3 4 5" xfId="11623"/>
    <cellStyle name="Normal 10 3 3 4 6" xfId="11624"/>
    <cellStyle name="Normal 10 3 3 5" xfId="11625"/>
    <cellStyle name="Normal 10 3 3 5 2" xfId="11626"/>
    <cellStyle name="Normal 10 3 3 5 2 2" xfId="11627"/>
    <cellStyle name="Normal 10 3 3 5 3" xfId="11628"/>
    <cellStyle name="Normal 10 3 3 5 3 2" xfId="11629"/>
    <cellStyle name="Normal 10 3 3 5 4" xfId="11630"/>
    <cellStyle name="Normal 10 3 3 5 5" xfId="11631"/>
    <cellStyle name="Normal 10 3 3 6" xfId="11632"/>
    <cellStyle name="Normal 10 3 3 6 2" xfId="11633"/>
    <cellStyle name="Normal 10 3 3 7" xfId="11634"/>
    <cellStyle name="Normal 10 3 3 7 2" xfId="11635"/>
    <cellStyle name="Normal 10 3 3 8" xfId="11636"/>
    <cellStyle name="Normal 10 3 3 8 2" xfId="11637"/>
    <cellStyle name="Normal 10 3 3 9" xfId="11638"/>
    <cellStyle name="Normal 10 3 4" xfId="11639"/>
    <cellStyle name="Normal 10 3 4 10" xfId="11640"/>
    <cellStyle name="Normal 10 3 4 11" xfId="11641"/>
    <cellStyle name="Normal 10 3 4 2" xfId="11642"/>
    <cellStyle name="Normal 10 3 4 2 2" xfId="11643"/>
    <cellStyle name="Normal 10 3 4 2 2 2" xfId="11644"/>
    <cellStyle name="Normal 10 3 4 2 3" xfId="11645"/>
    <cellStyle name="Normal 10 3 4 2 3 2" xfId="11646"/>
    <cellStyle name="Normal 10 3 4 2 4" xfId="11647"/>
    <cellStyle name="Normal 10 3 4 2 4 2" xfId="11648"/>
    <cellStyle name="Normal 10 3 4 2 5" xfId="11649"/>
    <cellStyle name="Normal 10 3 4 2 6" xfId="11650"/>
    <cellStyle name="Normal 10 3 4 3" xfId="11651"/>
    <cellStyle name="Normal 10 3 4 3 2" xfId="11652"/>
    <cellStyle name="Normal 10 3 4 3 2 2" xfId="11653"/>
    <cellStyle name="Normal 10 3 4 3 3" xfId="11654"/>
    <cellStyle name="Normal 10 3 4 3 3 2" xfId="11655"/>
    <cellStyle name="Normal 10 3 4 3 4" xfId="11656"/>
    <cellStyle name="Normal 10 3 4 3 4 2" xfId="11657"/>
    <cellStyle name="Normal 10 3 4 3 5" xfId="11658"/>
    <cellStyle name="Normal 10 3 4 3 6" xfId="11659"/>
    <cellStyle name="Normal 10 3 4 4" xfId="11660"/>
    <cellStyle name="Normal 10 3 4 4 2" xfId="11661"/>
    <cellStyle name="Normal 10 3 4 4 2 2" xfId="11662"/>
    <cellStyle name="Normal 10 3 4 4 3" xfId="11663"/>
    <cellStyle name="Normal 10 3 4 4 3 2" xfId="11664"/>
    <cellStyle name="Normal 10 3 4 4 4" xfId="11665"/>
    <cellStyle name="Normal 10 3 4 4 4 2" xfId="11666"/>
    <cellStyle name="Normal 10 3 4 4 5" xfId="11667"/>
    <cellStyle name="Normal 10 3 4 4 6" xfId="11668"/>
    <cellStyle name="Normal 10 3 4 5" xfId="11669"/>
    <cellStyle name="Normal 10 3 4 5 2" xfId="11670"/>
    <cellStyle name="Normal 10 3 4 5 2 2" xfId="11671"/>
    <cellStyle name="Normal 10 3 4 5 3" xfId="11672"/>
    <cellStyle name="Normal 10 3 4 5 3 2" xfId="11673"/>
    <cellStyle name="Normal 10 3 4 5 4" xfId="11674"/>
    <cellStyle name="Normal 10 3 4 5 5" xfId="11675"/>
    <cellStyle name="Normal 10 3 4 6" xfId="11676"/>
    <cellStyle name="Normal 10 3 4 6 2" xfId="11677"/>
    <cellStyle name="Normal 10 3 4 7" xfId="11678"/>
    <cellStyle name="Normal 10 3 4 7 2" xfId="11679"/>
    <cellStyle name="Normal 10 3 4 8" xfId="11680"/>
    <cellStyle name="Normal 10 3 4 8 2" xfId="11681"/>
    <cellStyle name="Normal 10 3 4 9" xfId="11682"/>
    <cellStyle name="Normal 10 3 5" xfId="11683"/>
    <cellStyle name="Normal 10 3 5 2" xfId="11684"/>
    <cellStyle name="Normal 10 3 5 2 2" xfId="11685"/>
    <cellStyle name="Normal 10 3 5 3" xfId="11686"/>
    <cellStyle name="Normal 10 3 5 3 2" xfId="11687"/>
    <cellStyle name="Normal 10 3 5 4" xfId="11688"/>
    <cellStyle name="Normal 10 3 5 4 2" xfId="11689"/>
    <cellStyle name="Normal 10 3 5 5" xfId="11690"/>
    <cellStyle name="Normal 10 3 5 6" xfId="11691"/>
    <cellStyle name="Normal 10 3 6" xfId="11692"/>
    <cellStyle name="Normal 10 3 6 2" xfId="11693"/>
    <cellStyle name="Normal 10 3 6 2 2" xfId="11694"/>
    <cellStyle name="Normal 10 3 6 3" xfId="11695"/>
    <cellStyle name="Normal 10 3 6 3 2" xfId="11696"/>
    <cellStyle name="Normal 10 3 6 4" xfId="11697"/>
    <cellStyle name="Normal 10 3 6 4 2" xfId="11698"/>
    <cellStyle name="Normal 10 3 6 5" xfId="11699"/>
    <cellStyle name="Normal 10 3 6 6" xfId="11700"/>
    <cellStyle name="Normal 10 3 7" xfId="11701"/>
    <cellStyle name="Normal 10 3 7 2" xfId="11702"/>
    <cellStyle name="Normal 10 3 7 2 2" xfId="11703"/>
    <cellStyle name="Normal 10 3 7 3" xfId="11704"/>
    <cellStyle name="Normal 10 3 7 3 2" xfId="11705"/>
    <cellStyle name="Normal 10 3 7 4" xfId="11706"/>
    <cellStyle name="Normal 10 3 7 4 2" xfId="11707"/>
    <cellStyle name="Normal 10 3 7 5" xfId="11708"/>
    <cellStyle name="Normal 10 3 7 6" xfId="11709"/>
    <cellStyle name="Normal 10 3 8" xfId="11710"/>
    <cellStyle name="Normal 10 3 8 2" xfId="11711"/>
    <cellStyle name="Normal 10 3 8 2 2" xfId="11712"/>
    <cellStyle name="Normal 10 3 8 3" xfId="11713"/>
    <cellStyle name="Normal 10 3 8 3 2" xfId="11714"/>
    <cellStyle name="Normal 10 3 8 4" xfId="11715"/>
    <cellStyle name="Normal 10 3 8 5" xfId="11716"/>
    <cellStyle name="Normal 10 3 9" xfId="11717"/>
    <cellStyle name="Normal 10 3 9 2" xfId="11718"/>
    <cellStyle name="Normal 10 4" xfId="11719"/>
    <cellStyle name="Normal 10 4 10" xfId="11720"/>
    <cellStyle name="Normal 10 4 10 2" xfId="11721"/>
    <cellStyle name="Normal 10 4 11" xfId="11722"/>
    <cellStyle name="Normal 10 4 12" xfId="11723"/>
    <cellStyle name="Normal 10 4 13" xfId="11724"/>
    <cellStyle name="Normal 10 4 2" xfId="11725"/>
    <cellStyle name="Normal 10 4 2 10" xfId="11726"/>
    <cellStyle name="Normal 10 4 2 11" xfId="11727"/>
    <cellStyle name="Normal 10 4 2 2" xfId="11728"/>
    <cellStyle name="Normal 10 4 2 2 2" xfId="11729"/>
    <cellStyle name="Normal 10 4 2 2 2 2" xfId="11730"/>
    <cellStyle name="Normal 10 4 2 2 3" xfId="11731"/>
    <cellStyle name="Normal 10 4 2 2 3 2" xfId="11732"/>
    <cellStyle name="Normal 10 4 2 2 4" xfId="11733"/>
    <cellStyle name="Normal 10 4 2 2 4 2" xfId="11734"/>
    <cellStyle name="Normal 10 4 2 2 5" xfId="11735"/>
    <cellStyle name="Normal 10 4 2 2 6" xfId="11736"/>
    <cellStyle name="Normal 10 4 2 2 7" xfId="11737"/>
    <cellStyle name="Normal 10 4 2 3" xfId="11738"/>
    <cellStyle name="Normal 10 4 2 3 2" xfId="11739"/>
    <cellStyle name="Normal 10 4 2 3 2 2" xfId="11740"/>
    <cellStyle name="Normal 10 4 2 3 3" xfId="11741"/>
    <cellStyle name="Normal 10 4 2 3 3 2" xfId="11742"/>
    <cellStyle name="Normal 10 4 2 3 4" xfId="11743"/>
    <cellStyle name="Normal 10 4 2 3 4 2" xfId="11744"/>
    <cellStyle name="Normal 10 4 2 3 5" xfId="11745"/>
    <cellStyle name="Normal 10 4 2 3 6" xfId="11746"/>
    <cellStyle name="Normal 10 4 2 4" xfId="11747"/>
    <cellStyle name="Normal 10 4 2 4 2" xfId="11748"/>
    <cellStyle name="Normal 10 4 2 4 2 2" xfId="11749"/>
    <cellStyle name="Normal 10 4 2 4 3" xfId="11750"/>
    <cellStyle name="Normal 10 4 2 4 3 2" xfId="11751"/>
    <cellStyle name="Normal 10 4 2 4 4" xfId="11752"/>
    <cellStyle name="Normal 10 4 2 4 4 2" xfId="11753"/>
    <cellStyle name="Normal 10 4 2 4 5" xfId="11754"/>
    <cellStyle name="Normal 10 4 2 4 6" xfId="11755"/>
    <cellStyle name="Normal 10 4 2 5" xfId="11756"/>
    <cellStyle name="Normal 10 4 2 5 2" xfId="11757"/>
    <cellStyle name="Normal 10 4 2 5 2 2" xfId="11758"/>
    <cellStyle name="Normal 10 4 2 5 3" xfId="11759"/>
    <cellStyle name="Normal 10 4 2 5 3 2" xfId="11760"/>
    <cellStyle name="Normal 10 4 2 5 4" xfId="11761"/>
    <cellStyle name="Normal 10 4 2 5 5" xfId="11762"/>
    <cellStyle name="Normal 10 4 2 6" xfId="11763"/>
    <cellStyle name="Normal 10 4 2 6 2" xfId="11764"/>
    <cellStyle name="Normal 10 4 2 7" xfId="11765"/>
    <cellStyle name="Normal 10 4 2 7 2" xfId="11766"/>
    <cellStyle name="Normal 10 4 2 8" xfId="11767"/>
    <cellStyle name="Normal 10 4 2 8 2" xfId="11768"/>
    <cellStyle name="Normal 10 4 2 9" xfId="11769"/>
    <cellStyle name="Normal 10 4 3" xfId="11770"/>
    <cellStyle name="Normal 10 4 3 10" xfId="11771"/>
    <cellStyle name="Normal 10 4 3 11" xfId="11772"/>
    <cellStyle name="Normal 10 4 3 2" xfId="11773"/>
    <cellStyle name="Normal 10 4 3 2 2" xfId="11774"/>
    <cellStyle name="Normal 10 4 3 2 2 2" xfId="11775"/>
    <cellStyle name="Normal 10 4 3 2 3" xfId="11776"/>
    <cellStyle name="Normal 10 4 3 2 3 2" xfId="11777"/>
    <cellStyle name="Normal 10 4 3 2 4" xfId="11778"/>
    <cellStyle name="Normal 10 4 3 2 4 2" xfId="11779"/>
    <cellStyle name="Normal 10 4 3 2 5" xfId="11780"/>
    <cellStyle name="Normal 10 4 3 2 6" xfId="11781"/>
    <cellStyle name="Normal 10 4 3 3" xfId="11782"/>
    <cellStyle name="Normal 10 4 3 3 2" xfId="11783"/>
    <cellStyle name="Normal 10 4 3 3 2 2" xfId="11784"/>
    <cellStyle name="Normal 10 4 3 3 3" xfId="11785"/>
    <cellStyle name="Normal 10 4 3 3 3 2" xfId="11786"/>
    <cellStyle name="Normal 10 4 3 3 4" xfId="11787"/>
    <cellStyle name="Normal 10 4 3 3 4 2" xfId="11788"/>
    <cellStyle name="Normal 10 4 3 3 5" xfId="11789"/>
    <cellStyle name="Normal 10 4 3 3 6" xfId="11790"/>
    <cellStyle name="Normal 10 4 3 4" xfId="11791"/>
    <cellStyle name="Normal 10 4 3 4 2" xfId="11792"/>
    <cellStyle name="Normal 10 4 3 4 2 2" xfId="11793"/>
    <cellStyle name="Normal 10 4 3 4 3" xfId="11794"/>
    <cellStyle name="Normal 10 4 3 4 3 2" xfId="11795"/>
    <cellStyle name="Normal 10 4 3 4 4" xfId="11796"/>
    <cellStyle name="Normal 10 4 3 4 4 2" xfId="11797"/>
    <cellStyle name="Normal 10 4 3 4 5" xfId="11798"/>
    <cellStyle name="Normal 10 4 3 4 6" xfId="11799"/>
    <cellStyle name="Normal 10 4 3 5" xfId="11800"/>
    <cellStyle name="Normal 10 4 3 5 2" xfId="11801"/>
    <cellStyle name="Normal 10 4 3 5 2 2" xfId="11802"/>
    <cellStyle name="Normal 10 4 3 5 3" xfId="11803"/>
    <cellStyle name="Normal 10 4 3 5 3 2" xfId="11804"/>
    <cellStyle name="Normal 10 4 3 5 4" xfId="11805"/>
    <cellStyle name="Normal 10 4 3 5 5" xfId="11806"/>
    <cellStyle name="Normal 10 4 3 6" xfId="11807"/>
    <cellStyle name="Normal 10 4 3 6 2" xfId="11808"/>
    <cellStyle name="Normal 10 4 3 7" xfId="11809"/>
    <cellStyle name="Normal 10 4 3 7 2" xfId="11810"/>
    <cellStyle name="Normal 10 4 3 8" xfId="11811"/>
    <cellStyle name="Normal 10 4 3 8 2" xfId="11812"/>
    <cellStyle name="Normal 10 4 3 9" xfId="11813"/>
    <cellStyle name="Normal 10 4 4" xfId="11814"/>
    <cellStyle name="Normal 10 4 4 2" xfId="11815"/>
    <cellStyle name="Normal 10 4 4 2 2" xfId="11816"/>
    <cellStyle name="Normal 10 4 4 3" xfId="11817"/>
    <cellStyle name="Normal 10 4 4 3 2" xfId="11818"/>
    <cellStyle name="Normal 10 4 4 4" xfId="11819"/>
    <cellStyle name="Normal 10 4 4 4 2" xfId="11820"/>
    <cellStyle name="Normal 10 4 4 5" xfId="11821"/>
    <cellStyle name="Normal 10 4 4 6" xfId="11822"/>
    <cellStyle name="Normal 10 4 4 7" xfId="11823"/>
    <cellStyle name="Normal 10 4 5" xfId="11824"/>
    <cellStyle name="Normal 10 4 5 2" xfId="11825"/>
    <cellStyle name="Normal 10 4 5 2 2" xfId="11826"/>
    <cellStyle name="Normal 10 4 5 3" xfId="11827"/>
    <cellStyle name="Normal 10 4 5 3 2" xfId="11828"/>
    <cellStyle name="Normal 10 4 5 4" xfId="11829"/>
    <cellStyle name="Normal 10 4 5 4 2" xfId="11830"/>
    <cellStyle name="Normal 10 4 5 5" xfId="11831"/>
    <cellStyle name="Normal 10 4 5 6" xfId="11832"/>
    <cellStyle name="Normal 10 4 6" xfId="11833"/>
    <cellStyle name="Normal 10 4 6 2" xfId="11834"/>
    <cellStyle name="Normal 10 4 6 2 2" xfId="11835"/>
    <cellStyle name="Normal 10 4 6 3" xfId="11836"/>
    <cellStyle name="Normal 10 4 6 3 2" xfId="11837"/>
    <cellStyle name="Normal 10 4 6 4" xfId="11838"/>
    <cellStyle name="Normal 10 4 6 4 2" xfId="11839"/>
    <cellStyle name="Normal 10 4 6 5" xfId="11840"/>
    <cellStyle name="Normal 10 4 6 6" xfId="11841"/>
    <cellStyle name="Normal 10 4 7" xfId="11842"/>
    <cellStyle name="Normal 10 4 7 2" xfId="11843"/>
    <cellStyle name="Normal 10 4 7 2 2" xfId="11844"/>
    <cellStyle name="Normal 10 4 7 3" xfId="11845"/>
    <cellStyle name="Normal 10 4 7 3 2" xfId="11846"/>
    <cellStyle name="Normal 10 4 7 4" xfId="11847"/>
    <cellStyle name="Normal 10 4 7 5" xfId="11848"/>
    <cellStyle name="Normal 10 4 8" xfId="11849"/>
    <cellStyle name="Normal 10 4 8 2" xfId="11850"/>
    <cellStyle name="Normal 10 4 9" xfId="11851"/>
    <cellStyle name="Normal 10 4 9 2" xfId="11852"/>
    <cellStyle name="Normal 10 5" xfId="11853"/>
    <cellStyle name="Normal 10 5 10" xfId="11854"/>
    <cellStyle name="Normal 10 5 11" xfId="11855"/>
    <cellStyle name="Normal 10 5 12" xfId="11856"/>
    <cellStyle name="Normal 10 5 2" xfId="11857"/>
    <cellStyle name="Normal 10 5 2 2" xfId="11858"/>
    <cellStyle name="Normal 10 5 2 2 2" xfId="11859"/>
    <cellStyle name="Normal 10 5 2 2 3" xfId="11860"/>
    <cellStyle name="Normal 10 5 2 3" xfId="11861"/>
    <cellStyle name="Normal 10 5 2 3 2" xfId="11862"/>
    <cellStyle name="Normal 10 5 2 4" xfId="11863"/>
    <cellStyle name="Normal 10 5 2 4 2" xfId="11864"/>
    <cellStyle name="Normal 10 5 2 5" xfId="11865"/>
    <cellStyle name="Normal 10 5 2 6" xfId="11866"/>
    <cellStyle name="Normal 10 5 2 7" xfId="11867"/>
    <cellStyle name="Normal 10 5 3" xfId="11868"/>
    <cellStyle name="Normal 10 5 3 2" xfId="11869"/>
    <cellStyle name="Normal 10 5 3 2 2" xfId="11870"/>
    <cellStyle name="Normal 10 5 3 3" xfId="11871"/>
    <cellStyle name="Normal 10 5 3 3 2" xfId="11872"/>
    <cellStyle name="Normal 10 5 3 4" xfId="11873"/>
    <cellStyle name="Normal 10 5 3 4 2" xfId="11874"/>
    <cellStyle name="Normal 10 5 3 5" xfId="11875"/>
    <cellStyle name="Normal 10 5 3 6" xfId="11876"/>
    <cellStyle name="Normal 10 5 3 7" xfId="11877"/>
    <cellStyle name="Normal 10 5 4" xfId="11878"/>
    <cellStyle name="Normal 10 5 4 2" xfId="11879"/>
    <cellStyle name="Normal 10 5 4 2 2" xfId="11880"/>
    <cellStyle name="Normal 10 5 4 3" xfId="11881"/>
    <cellStyle name="Normal 10 5 4 3 2" xfId="11882"/>
    <cellStyle name="Normal 10 5 4 4" xfId="11883"/>
    <cellStyle name="Normal 10 5 4 4 2" xfId="11884"/>
    <cellStyle name="Normal 10 5 4 5" xfId="11885"/>
    <cellStyle name="Normal 10 5 4 6" xfId="11886"/>
    <cellStyle name="Normal 10 5 4 7" xfId="11887"/>
    <cellStyle name="Normal 10 5 5" xfId="11888"/>
    <cellStyle name="Normal 10 5 5 2" xfId="11889"/>
    <cellStyle name="Normal 10 5 5 2 2" xfId="11890"/>
    <cellStyle name="Normal 10 5 5 3" xfId="11891"/>
    <cellStyle name="Normal 10 5 5 3 2" xfId="11892"/>
    <cellStyle name="Normal 10 5 5 4" xfId="11893"/>
    <cellStyle name="Normal 10 5 5 4 2" xfId="11894"/>
    <cellStyle name="Normal 10 5 5 5" xfId="11895"/>
    <cellStyle name="Normal 10 5 5 6" xfId="11896"/>
    <cellStyle name="Normal 10 5 6" xfId="11897"/>
    <cellStyle name="Normal 10 5 6 2" xfId="11898"/>
    <cellStyle name="Normal 10 5 6 2 2" xfId="11899"/>
    <cellStyle name="Normal 10 5 6 3" xfId="11900"/>
    <cellStyle name="Normal 10 5 6 3 2" xfId="11901"/>
    <cellStyle name="Normal 10 5 6 4" xfId="11902"/>
    <cellStyle name="Normal 10 5 6 5" xfId="11903"/>
    <cellStyle name="Normal 10 5 7" xfId="11904"/>
    <cellStyle name="Normal 10 5 7 2" xfId="11905"/>
    <cellStyle name="Normal 10 5 8" xfId="11906"/>
    <cellStyle name="Normal 10 5 8 2" xfId="11907"/>
    <cellStyle name="Normal 10 5 9" xfId="11908"/>
    <cellStyle name="Normal 10 5 9 2" xfId="11909"/>
    <cellStyle name="Normal 10 6" xfId="11910"/>
    <cellStyle name="Normal 10 6 10" xfId="11911"/>
    <cellStyle name="Normal 10 6 11" xfId="11912"/>
    <cellStyle name="Normal 10 6 2" xfId="11913"/>
    <cellStyle name="Normal 10 6 2 2" xfId="11914"/>
    <cellStyle name="Normal 10 6 2 2 2" xfId="11915"/>
    <cellStyle name="Normal 10 6 2 3" xfId="11916"/>
    <cellStyle name="Normal 10 6 2 3 2" xfId="11917"/>
    <cellStyle name="Normal 10 6 2 4" xfId="11918"/>
    <cellStyle name="Normal 10 6 2 4 2" xfId="11919"/>
    <cellStyle name="Normal 10 6 2 5" xfId="11920"/>
    <cellStyle name="Normal 10 6 2 6" xfId="11921"/>
    <cellStyle name="Normal 10 6 2 7" xfId="11922"/>
    <cellStyle name="Normal 10 6 3" xfId="11923"/>
    <cellStyle name="Normal 10 6 3 2" xfId="11924"/>
    <cellStyle name="Normal 10 6 3 2 2" xfId="11925"/>
    <cellStyle name="Normal 10 6 3 3" xfId="11926"/>
    <cellStyle name="Normal 10 6 3 3 2" xfId="11927"/>
    <cellStyle name="Normal 10 6 3 4" xfId="11928"/>
    <cellStyle name="Normal 10 6 3 4 2" xfId="11929"/>
    <cellStyle name="Normal 10 6 3 5" xfId="11930"/>
    <cellStyle name="Normal 10 6 3 6" xfId="11931"/>
    <cellStyle name="Normal 10 6 4" xfId="11932"/>
    <cellStyle name="Normal 10 6 4 2" xfId="11933"/>
    <cellStyle name="Normal 10 6 4 2 2" xfId="11934"/>
    <cellStyle name="Normal 10 6 4 3" xfId="11935"/>
    <cellStyle name="Normal 10 6 4 3 2" xfId="11936"/>
    <cellStyle name="Normal 10 6 4 4" xfId="11937"/>
    <cellStyle name="Normal 10 6 4 4 2" xfId="11938"/>
    <cellStyle name="Normal 10 6 4 5" xfId="11939"/>
    <cellStyle name="Normal 10 6 4 6" xfId="11940"/>
    <cellStyle name="Normal 10 6 5" xfId="11941"/>
    <cellStyle name="Normal 10 6 5 2" xfId="11942"/>
    <cellStyle name="Normal 10 6 5 2 2" xfId="11943"/>
    <cellStyle name="Normal 10 6 5 3" xfId="11944"/>
    <cellStyle name="Normal 10 6 5 3 2" xfId="11945"/>
    <cellStyle name="Normal 10 6 5 4" xfId="11946"/>
    <cellStyle name="Normal 10 6 5 5" xfId="11947"/>
    <cellStyle name="Normal 10 6 6" xfId="11948"/>
    <cellStyle name="Normal 10 6 6 2" xfId="11949"/>
    <cellStyle name="Normal 10 6 7" xfId="11950"/>
    <cellStyle name="Normal 10 6 7 2" xfId="11951"/>
    <cellStyle name="Normal 10 6 8" xfId="11952"/>
    <cellStyle name="Normal 10 6 8 2" xfId="11953"/>
    <cellStyle name="Normal 10 6 9" xfId="11954"/>
    <cellStyle name="Normal 10 7" xfId="11955"/>
    <cellStyle name="Normal 10 7 10" xfId="11956"/>
    <cellStyle name="Normal 10 7 11" xfId="11957"/>
    <cellStyle name="Normal 10 7 2" xfId="11958"/>
    <cellStyle name="Normal 10 7 2 2" xfId="11959"/>
    <cellStyle name="Normal 10 7 2 2 2" xfId="11960"/>
    <cellStyle name="Normal 10 7 2 3" xfId="11961"/>
    <cellStyle name="Normal 10 7 2 3 2" xfId="11962"/>
    <cellStyle name="Normal 10 7 2 4" xfId="11963"/>
    <cellStyle name="Normal 10 7 2 4 2" xfId="11964"/>
    <cellStyle name="Normal 10 7 2 5" xfId="11965"/>
    <cellStyle name="Normal 10 7 2 6" xfId="11966"/>
    <cellStyle name="Normal 10 7 3" xfId="11967"/>
    <cellStyle name="Normal 10 7 3 2" xfId="11968"/>
    <cellStyle name="Normal 10 7 3 2 2" xfId="11969"/>
    <cellStyle name="Normal 10 7 3 3" xfId="11970"/>
    <cellStyle name="Normal 10 7 3 3 2" xfId="11971"/>
    <cellStyle name="Normal 10 7 3 4" xfId="11972"/>
    <cellStyle name="Normal 10 7 3 4 2" xfId="11973"/>
    <cellStyle name="Normal 10 7 3 5" xfId="11974"/>
    <cellStyle name="Normal 10 7 3 6" xfId="11975"/>
    <cellStyle name="Normal 10 7 4" xfId="11976"/>
    <cellStyle name="Normal 10 7 4 2" xfId="11977"/>
    <cellStyle name="Normal 10 7 4 2 2" xfId="11978"/>
    <cellStyle name="Normal 10 7 4 3" xfId="11979"/>
    <cellStyle name="Normal 10 7 4 3 2" xfId="11980"/>
    <cellStyle name="Normal 10 7 4 4" xfId="11981"/>
    <cellStyle name="Normal 10 7 4 4 2" xfId="11982"/>
    <cellStyle name="Normal 10 7 4 5" xfId="11983"/>
    <cellStyle name="Normal 10 7 4 6" xfId="11984"/>
    <cellStyle name="Normal 10 7 5" xfId="11985"/>
    <cellStyle name="Normal 10 7 5 2" xfId="11986"/>
    <cellStyle name="Normal 10 7 5 2 2" xfId="11987"/>
    <cellStyle name="Normal 10 7 5 3" xfId="11988"/>
    <cellStyle name="Normal 10 7 5 3 2" xfId="11989"/>
    <cellStyle name="Normal 10 7 5 4" xfId="11990"/>
    <cellStyle name="Normal 10 7 5 5" xfId="11991"/>
    <cellStyle name="Normal 10 7 6" xfId="11992"/>
    <cellStyle name="Normal 10 7 6 2" xfId="11993"/>
    <cellStyle name="Normal 10 7 7" xfId="11994"/>
    <cellStyle name="Normal 10 7 7 2" xfId="11995"/>
    <cellStyle name="Normal 10 7 8" xfId="11996"/>
    <cellStyle name="Normal 10 7 8 2" xfId="11997"/>
    <cellStyle name="Normal 10 7 9" xfId="11998"/>
    <cellStyle name="Normal 10 8" xfId="11999"/>
    <cellStyle name="Normal 10 8 2" xfId="12000"/>
    <cellStyle name="Normal 10 8 2 2" xfId="12001"/>
    <cellStyle name="Normal 10 8 3" xfId="12002"/>
    <cellStyle name="Normal 10 8 3 2" xfId="12003"/>
    <cellStyle name="Normal 10 8 4" xfId="12004"/>
    <cellStyle name="Normal 10 8 4 2" xfId="12005"/>
    <cellStyle name="Normal 10 8 5" xfId="12006"/>
    <cellStyle name="Normal 10 8 6" xfId="12007"/>
    <cellStyle name="Normal 10 8 7" xfId="12008"/>
    <cellStyle name="Normal 10 9" xfId="12009"/>
    <cellStyle name="Normal 10 9 2" xfId="12010"/>
    <cellStyle name="Normal 10 9 2 2" xfId="12011"/>
    <cellStyle name="Normal 10 9 3" xfId="12012"/>
    <cellStyle name="Normal 10 9 3 2" xfId="12013"/>
    <cellStyle name="Normal 10 9 4" xfId="12014"/>
    <cellStyle name="Normal 10 9 4 2" xfId="12015"/>
    <cellStyle name="Normal 10 9 5" xfId="12016"/>
    <cellStyle name="Normal 10 9 6" xfId="12017"/>
    <cellStyle name="Normal 100" xfId="12018"/>
    <cellStyle name="Normal 100 2" xfId="12019"/>
    <cellStyle name="Normal 101" xfId="12020"/>
    <cellStyle name="Normal 101 2" xfId="12021"/>
    <cellStyle name="Normal 102" xfId="12022"/>
    <cellStyle name="Normal 102 2" xfId="12023"/>
    <cellStyle name="Normal 103" xfId="12024"/>
    <cellStyle name="Normal 103 2" xfId="12025"/>
    <cellStyle name="Normal 104" xfId="12026"/>
    <cellStyle name="Normal 104 2" xfId="12027"/>
    <cellStyle name="Normal 105" xfId="12028"/>
    <cellStyle name="Normal 105 2" xfId="12029"/>
    <cellStyle name="Normal 106" xfId="12030"/>
    <cellStyle name="Normal 106 2" xfId="12031"/>
    <cellStyle name="Normal 107" xfId="12032"/>
    <cellStyle name="Normal 108" xfId="12033"/>
    <cellStyle name="Normal 109" xfId="12034"/>
    <cellStyle name="Normal 109 2" xfId="12035"/>
    <cellStyle name="Normal 11" xfId="63"/>
    <cellStyle name="Normal 11 10" xfId="12036"/>
    <cellStyle name="Normal 11 10 2" xfId="12037"/>
    <cellStyle name="Normal 11 11" xfId="12038"/>
    <cellStyle name="Normal 11 12" xfId="12039"/>
    <cellStyle name="Normal 11 13" xfId="12040"/>
    <cellStyle name="Normal 11 2" xfId="12041"/>
    <cellStyle name="Normal 11 2 10" xfId="12042"/>
    <cellStyle name="Normal 11 2 11" xfId="12043"/>
    <cellStyle name="Normal 11 2 2" xfId="12044"/>
    <cellStyle name="Normal 11 2 2 2" xfId="12045"/>
    <cellStyle name="Normal 11 2 2 2 2" xfId="12046"/>
    <cellStyle name="Normal 11 2 2 2 2 2" xfId="12047"/>
    <cellStyle name="Normal 11 2 2 2 2 3" xfId="12048"/>
    <cellStyle name="Normal 11 2 2 2 3" xfId="12049"/>
    <cellStyle name="Normal 11 2 2 2 4" xfId="12050"/>
    <cellStyle name="Normal 11 2 2 2 5" xfId="12051"/>
    <cellStyle name="Normal 11 2 2 3" xfId="12052"/>
    <cellStyle name="Normal 11 2 2 3 2" xfId="12053"/>
    <cellStyle name="Normal 11 2 2 3 2 2" xfId="12054"/>
    <cellStyle name="Normal 11 2 2 3 3" xfId="12055"/>
    <cellStyle name="Normal 11 2 2 4" xfId="12056"/>
    <cellStyle name="Normal 11 2 2 4 2" xfId="12057"/>
    <cellStyle name="Normal 11 2 2 4 3" xfId="12058"/>
    <cellStyle name="Normal 11 2 2 5" xfId="12059"/>
    <cellStyle name="Normal 11 2 2 5 2" xfId="12060"/>
    <cellStyle name="Normal 11 2 2 6" xfId="12061"/>
    <cellStyle name="Normal 11 2 2 7" xfId="12062"/>
    <cellStyle name="Normal 11 2 3" xfId="12063"/>
    <cellStyle name="Normal 11 2 3 2" xfId="12064"/>
    <cellStyle name="Normal 11 2 3 2 2" xfId="12065"/>
    <cellStyle name="Normal 11 2 3 2 2 2" xfId="12066"/>
    <cellStyle name="Normal 11 2 3 2 3" xfId="12067"/>
    <cellStyle name="Normal 11 2 3 3" xfId="12068"/>
    <cellStyle name="Normal 11 2 3 3 2" xfId="12069"/>
    <cellStyle name="Normal 11 2 3 3 3" xfId="12070"/>
    <cellStyle name="Normal 11 2 3 4" xfId="12071"/>
    <cellStyle name="Normal 11 2 3 4 2" xfId="12072"/>
    <cellStyle name="Normal 11 2 3 4 3" xfId="12073"/>
    <cellStyle name="Normal 11 2 3 5" xfId="12074"/>
    <cellStyle name="Normal 11 2 3 6" xfId="12075"/>
    <cellStyle name="Normal 11 2 3 7" xfId="12076"/>
    <cellStyle name="Normal 11 2 4" xfId="12077"/>
    <cellStyle name="Normal 11 2 4 2" xfId="12078"/>
    <cellStyle name="Normal 11 2 4 2 2" xfId="12079"/>
    <cellStyle name="Normal 11 2 4 2 2 2" xfId="12080"/>
    <cellStyle name="Normal 11 2 4 2 3" xfId="12081"/>
    <cellStyle name="Normal 11 2 4 3" xfId="12082"/>
    <cellStyle name="Normal 11 2 4 3 2" xfId="12083"/>
    <cellStyle name="Normal 11 2 4 3 3" xfId="12084"/>
    <cellStyle name="Normal 11 2 4 4" xfId="12085"/>
    <cellStyle name="Normal 11 2 4 4 2" xfId="12086"/>
    <cellStyle name="Normal 11 2 4 4 3" xfId="12087"/>
    <cellStyle name="Normal 11 2 4 5" xfId="12088"/>
    <cellStyle name="Normal 11 2 4 6" xfId="12089"/>
    <cellStyle name="Normal 11 2 4 7" xfId="12090"/>
    <cellStyle name="Normal 11 2 5" xfId="12091"/>
    <cellStyle name="Normal 11 2 5 2" xfId="12092"/>
    <cellStyle name="Normal 11 2 5 2 2" xfId="12093"/>
    <cellStyle name="Normal 11 2 5 2 2 2" xfId="12094"/>
    <cellStyle name="Normal 11 2 5 2 3" xfId="12095"/>
    <cellStyle name="Normal 11 2 5 3" xfId="12096"/>
    <cellStyle name="Normal 11 2 5 3 2" xfId="12097"/>
    <cellStyle name="Normal 11 2 5 3 3" xfId="12098"/>
    <cellStyle name="Normal 11 2 5 4" xfId="12099"/>
    <cellStyle name="Normal 11 2 5 4 2" xfId="12100"/>
    <cellStyle name="Normal 11 2 5 5" xfId="12101"/>
    <cellStyle name="Normal 11 2 5 6" xfId="12102"/>
    <cellStyle name="Normal 11 2 6" xfId="12103"/>
    <cellStyle name="Normal 11 2 6 2" xfId="12104"/>
    <cellStyle name="Normal 11 2 6 2 2" xfId="12105"/>
    <cellStyle name="Normal 11 2 6 3" xfId="12106"/>
    <cellStyle name="Normal 11 2 7" xfId="12107"/>
    <cellStyle name="Normal 11 2 7 2" xfId="12108"/>
    <cellStyle name="Normal 11 2 7 3" xfId="12109"/>
    <cellStyle name="Normal 11 2 8" xfId="12110"/>
    <cellStyle name="Normal 11 2 8 2" xfId="12111"/>
    <cellStyle name="Normal 11 2 8 3" xfId="12112"/>
    <cellStyle name="Normal 11 2 9" xfId="12113"/>
    <cellStyle name="Normal 11 3" xfId="12114"/>
    <cellStyle name="Normal 11 3 10" xfId="12115"/>
    <cellStyle name="Normal 11 3 11" xfId="12116"/>
    <cellStyle name="Normal 11 3 2" xfId="12117"/>
    <cellStyle name="Normal 11 3 2 2" xfId="12118"/>
    <cellStyle name="Normal 11 3 2 2 2" xfId="12119"/>
    <cellStyle name="Normal 11 3 2 2 2 2" xfId="12120"/>
    <cellStyle name="Normal 11 3 2 2 3" xfId="12121"/>
    <cellStyle name="Normal 11 3 2 3" xfId="12122"/>
    <cellStyle name="Normal 11 3 2 3 2" xfId="12123"/>
    <cellStyle name="Normal 11 3 2 3 3" xfId="12124"/>
    <cellStyle name="Normal 11 3 2 4" xfId="12125"/>
    <cellStyle name="Normal 11 3 2 4 2" xfId="12126"/>
    <cellStyle name="Normal 11 3 2 4 3" xfId="12127"/>
    <cellStyle name="Normal 11 3 2 5" xfId="12128"/>
    <cellStyle name="Normal 11 3 2 6" xfId="12129"/>
    <cellStyle name="Normal 11 3 2 7" xfId="12130"/>
    <cellStyle name="Normal 11 3 3" xfId="12131"/>
    <cellStyle name="Normal 11 3 3 2" xfId="12132"/>
    <cellStyle name="Normal 11 3 3 2 2" xfId="12133"/>
    <cellStyle name="Normal 11 3 3 2 3" xfId="12134"/>
    <cellStyle name="Normal 11 3 3 3" xfId="12135"/>
    <cellStyle name="Normal 11 3 3 3 2" xfId="12136"/>
    <cellStyle name="Normal 11 3 3 4" xfId="12137"/>
    <cellStyle name="Normal 11 3 3 4 2" xfId="12138"/>
    <cellStyle name="Normal 11 3 3 5" xfId="12139"/>
    <cellStyle name="Normal 11 3 3 6" xfId="12140"/>
    <cellStyle name="Normal 11 3 3 7" xfId="12141"/>
    <cellStyle name="Normal 11 3 4" xfId="12142"/>
    <cellStyle name="Normal 11 3 4 2" xfId="12143"/>
    <cellStyle name="Normal 11 3 4 2 2" xfId="12144"/>
    <cellStyle name="Normal 11 3 4 3" xfId="12145"/>
    <cellStyle name="Normal 11 3 4 3 2" xfId="12146"/>
    <cellStyle name="Normal 11 3 4 4" xfId="12147"/>
    <cellStyle name="Normal 11 3 4 4 2" xfId="12148"/>
    <cellStyle name="Normal 11 3 4 5" xfId="12149"/>
    <cellStyle name="Normal 11 3 4 6" xfId="12150"/>
    <cellStyle name="Normal 11 3 4 7" xfId="12151"/>
    <cellStyle name="Normal 11 3 5" xfId="12152"/>
    <cellStyle name="Normal 11 3 5 2" xfId="12153"/>
    <cellStyle name="Normal 11 3 5 2 2" xfId="12154"/>
    <cellStyle name="Normal 11 3 5 3" xfId="12155"/>
    <cellStyle name="Normal 11 3 5 3 2" xfId="12156"/>
    <cellStyle name="Normal 11 3 5 4" xfId="12157"/>
    <cellStyle name="Normal 11 3 5 5" xfId="12158"/>
    <cellStyle name="Normal 11 3 5 6" xfId="12159"/>
    <cellStyle name="Normal 11 3 6" xfId="12160"/>
    <cellStyle name="Normal 11 3 6 2" xfId="12161"/>
    <cellStyle name="Normal 11 3 7" xfId="12162"/>
    <cellStyle name="Normal 11 3 7 2" xfId="12163"/>
    <cellStyle name="Normal 11 3 8" xfId="12164"/>
    <cellStyle name="Normal 11 3 8 2" xfId="12165"/>
    <cellStyle name="Normal 11 3 9" xfId="12166"/>
    <cellStyle name="Normal 11 4" xfId="12167"/>
    <cellStyle name="Normal 11 4 2" xfId="12168"/>
    <cellStyle name="Normal 11 4 2 2" xfId="12169"/>
    <cellStyle name="Normal 11 4 2 2 2" xfId="12170"/>
    <cellStyle name="Normal 11 4 2 3" xfId="12171"/>
    <cellStyle name="Normal 11 4 3" xfId="12172"/>
    <cellStyle name="Normal 11 4 3 2" xfId="12173"/>
    <cellStyle name="Normal 11 4 3 3" xfId="12174"/>
    <cellStyle name="Normal 11 4 4" xfId="12175"/>
    <cellStyle name="Normal 11 4 4 2" xfId="12176"/>
    <cellStyle name="Normal 11 4 4 3" xfId="12177"/>
    <cellStyle name="Normal 11 4 5" xfId="12178"/>
    <cellStyle name="Normal 11 4 6" xfId="12179"/>
    <cellStyle name="Normal 11 4 7" xfId="12180"/>
    <cellStyle name="Normal 11 5" xfId="12181"/>
    <cellStyle name="Normal 11 5 2" xfId="12182"/>
    <cellStyle name="Normal 11 5 2 2" xfId="12183"/>
    <cellStyle name="Normal 11 5 2 2 2" xfId="12184"/>
    <cellStyle name="Normal 11 5 2 3" xfId="12185"/>
    <cellStyle name="Normal 11 5 3" xfId="12186"/>
    <cellStyle name="Normal 11 5 3 2" xfId="12187"/>
    <cellStyle name="Normal 11 5 3 3" xfId="12188"/>
    <cellStyle name="Normal 11 5 4" xfId="12189"/>
    <cellStyle name="Normal 11 5 4 2" xfId="12190"/>
    <cellStyle name="Normal 11 5 4 3" xfId="12191"/>
    <cellStyle name="Normal 11 5 5" xfId="12192"/>
    <cellStyle name="Normal 11 5 6" xfId="12193"/>
    <cellStyle name="Normal 11 5 7" xfId="12194"/>
    <cellStyle name="Normal 11 6" xfId="12195"/>
    <cellStyle name="Normal 11 6 2" xfId="12196"/>
    <cellStyle name="Normal 11 6 2 2" xfId="12197"/>
    <cellStyle name="Normal 11 6 2 2 2" xfId="12198"/>
    <cellStyle name="Normal 11 6 2 3" xfId="12199"/>
    <cellStyle name="Normal 11 6 3" xfId="12200"/>
    <cellStyle name="Normal 11 6 3 2" xfId="12201"/>
    <cellStyle name="Normal 11 6 3 3" xfId="12202"/>
    <cellStyle name="Normal 11 6 4" xfId="12203"/>
    <cellStyle name="Normal 11 6 4 2" xfId="12204"/>
    <cellStyle name="Normal 11 6 4 3" xfId="12205"/>
    <cellStyle name="Normal 11 6 5" xfId="12206"/>
    <cellStyle name="Normal 11 6 6" xfId="12207"/>
    <cellStyle name="Normal 11 6 7" xfId="12208"/>
    <cellStyle name="Normal 11 7" xfId="12209"/>
    <cellStyle name="Normal 11 7 2" xfId="12210"/>
    <cellStyle name="Normal 11 7 2 2" xfId="12211"/>
    <cellStyle name="Normal 11 7 2 3" xfId="12212"/>
    <cellStyle name="Normal 11 7 3" xfId="12213"/>
    <cellStyle name="Normal 11 7 3 2" xfId="12214"/>
    <cellStyle name="Normal 11 7 4" xfId="12215"/>
    <cellStyle name="Normal 11 7 5" xfId="12216"/>
    <cellStyle name="Normal 11 7 6" xfId="12217"/>
    <cellStyle name="Normal 11 8" xfId="12218"/>
    <cellStyle name="Normal 11 8 2" xfId="12219"/>
    <cellStyle name="Normal 11 8 3" xfId="12220"/>
    <cellStyle name="Normal 11 9" xfId="12221"/>
    <cellStyle name="Normal 11 9 2" xfId="12222"/>
    <cellStyle name="Normal 11 9 3" xfId="12223"/>
    <cellStyle name="Normal 110" xfId="12224"/>
    <cellStyle name="Normal 110 2" xfId="12225"/>
    <cellStyle name="Normal 111" xfId="12226"/>
    <cellStyle name="Normal 111 2" xfId="12227"/>
    <cellStyle name="Normal 112" xfId="12228"/>
    <cellStyle name="Normal 112 2" xfId="12229"/>
    <cellStyle name="Normal 113" xfId="12230"/>
    <cellStyle name="Normal 113 2" xfId="12231"/>
    <cellStyle name="Normal 114" xfId="12232"/>
    <cellStyle name="Normal 114 2" xfId="12233"/>
    <cellStyle name="Normal 115" xfId="12234"/>
    <cellStyle name="Normal 115 2" xfId="12235"/>
    <cellStyle name="Normal 116" xfId="12236"/>
    <cellStyle name="Normal 117" xfId="12237"/>
    <cellStyle name="Normal 118" xfId="12238"/>
    <cellStyle name="Normal 119" xfId="12239"/>
    <cellStyle name="Normal 12" xfId="12240"/>
    <cellStyle name="Normal 12 10" xfId="12241"/>
    <cellStyle name="Normal 12 10 2" xfId="12242"/>
    <cellStyle name="Normal 12 11" xfId="12243"/>
    <cellStyle name="Normal 12 11 2" xfId="12244"/>
    <cellStyle name="Normal 12 12" xfId="12245"/>
    <cellStyle name="Normal 12 12 2" xfId="12246"/>
    <cellStyle name="Normal 12 13" xfId="12247"/>
    <cellStyle name="Normal 12 13 2" xfId="12248"/>
    <cellStyle name="Normal 12 2" xfId="12249"/>
    <cellStyle name="Normal 12 2 2" xfId="12250"/>
    <cellStyle name="Normal 12 2 2 2" xfId="12251"/>
    <cellStyle name="Normal 12 2 2 2 2" xfId="12252"/>
    <cellStyle name="Normal 12 2 2 3" xfId="12253"/>
    <cellStyle name="Normal 12 2 2 3 2" xfId="12254"/>
    <cellStyle name="Normal 12 2 2 4" xfId="12255"/>
    <cellStyle name="Normal 12 2 2 5" xfId="12256"/>
    <cellStyle name="Normal 12 2 3" xfId="12257"/>
    <cellStyle name="Normal 12 2 3 2" xfId="12258"/>
    <cellStyle name="Normal 12 2 3 3" xfId="12259"/>
    <cellStyle name="Normal 12 2 4" xfId="12260"/>
    <cellStyle name="Normal 12 2 4 2" xfId="12261"/>
    <cellStyle name="Normal 12 2 5" xfId="12262"/>
    <cellStyle name="Normal 12 2 5 2" xfId="12263"/>
    <cellStyle name="Normal 12 2 6" xfId="12264"/>
    <cellStyle name="Normal 12 3" xfId="12265"/>
    <cellStyle name="Normal 12 3 2" xfId="12266"/>
    <cellStyle name="Normal 12 3 2 2" xfId="12267"/>
    <cellStyle name="Normal 12 3 2 2 2" xfId="12268"/>
    <cellStyle name="Normal 12 3 2 3" xfId="12269"/>
    <cellStyle name="Normal 12 3 2 3 2" xfId="12270"/>
    <cellStyle name="Normal 12 3 2 4" xfId="12271"/>
    <cellStyle name="Normal 12 3 3" xfId="12272"/>
    <cellStyle name="Normal 12 3 3 2" xfId="12273"/>
    <cellStyle name="Normal 12 3 4" xfId="12274"/>
    <cellStyle name="Normal 12 3 4 2" xfId="12275"/>
    <cellStyle name="Normal 12 3 5" xfId="12276"/>
    <cellStyle name="Normal 12 4" xfId="12277"/>
    <cellStyle name="Normal 12 4 2" xfId="12278"/>
    <cellStyle name="Normal 12 4 2 2" xfId="12279"/>
    <cellStyle name="Normal 12 4 3" xfId="12280"/>
    <cellStyle name="Normal 12 4 4" xfId="12281"/>
    <cellStyle name="Normal 12 4 5" xfId="12282"/>
    <cellStyle name="Normal 12 5" xfId="12283"/>
    <cellStyle name="Normal 12 5 2" xfId="12284"/>
    <cellStyle name="Normal 12 5 2 2" xfId="12285"/>
    <cellStyle name="Normal 12 5 3" xfId="12286"/>
    <cellStyle name="Normal 12 5 4" xfId="12287"/>
    <cellStyle name="Normal 12 5 5" xfId="12288"/>
    <cellStyle name="Normal 12 6" xfId="12289"/>
    <cellStyle name="Normal 12 6 2" xfId="12290"/>
    <cellStyle name="Normal 12 6 3" xfId="12291"/>
    <cellStyle name="Normal 12 7" xfId="12292"/>
    <cellStyle name="Normal 12 7 2" xfId="12293"/>
    <cellStyle name="Normal 12 8" xfId="12294"/>
    <cellStyle name="Normal 12 8 2" xfId="12295"/>
    <cellStyle name="Normal 12 8 2 2" xfId="12296"/>
    <cellStyle name="Normal 12 8 3" xfId="12297"/>
    <cellStyle name="Normal 12 8 3 2" xfId="12298"/>
    <cellStyle name="Normal 12 8 4" xfId="12299"/>
    <cellStyle name="Normal 12 9" xfId="12300"/>
    <cellStyle name="Normal 12 9 2" xfId="12301"/>
    <cellStyle name="Normal 120" xfId="12302"/>
    <cellStyle name="Normal 121" xfId="12303"/>
    <cellStyle name="Normal 121 2" xfId="12304"/>
    <cellStyle name="Normal 122" xfId="12305"/>
    <cellStyle name="Normal 122 2" xfId="12306"/>
    <cellStyle name="Normal 123" xfId="12307"/>
    <cellStyle name="Normal 123 2" xfId="12308"/>
    <cellStyle name="Normal 124" xfId="12309"/>
    <cellStyle name="Normal 125" xfId="12310"/>
    <cellStyle name="Normal 126" xfId="12311"/>
    <cellStyle name="Normal 127" xfId="12312"/>
    <cellStyle name="Normal 128" xfId="12313"/>
    <cellStyle name="Normal 129" xfId="12314"/>
    <cellStyle name="Normal 129 2" xfId="12315"/>
    <cellStyle name="Normal 13" xfId="12316"/>
    <cellStyle name="Normal 13 2" xfId="12317"/>
    <cellStyle name="Normal 13 2 2" xfId="12318"/>
    <cellStyle name="Normal 13 2 2 2" xfId="12319"/>
    <cellStyle name="Normal 13 2 3" xfId="12320"/>
    <cellStyle name="Normal 13 2 3 2" xfId="12321"/>
    <cellStyle name="Normal 13 3" xfId="12322"/>
    <cellStyle name="Normal 13 3 2" xfId="12323"/>
    <cellStyle name="Normal 13 3 3" xfId="12324"/>
    <cellStyle name="Normal 13 4" xfId="12325"/>
    <cellStyle name="Normal 13 4 2" xfId="12326"/>
    <cellStyle name="Normal 13 5" xfId="12327"/>
    <cellStyle name="Normal 13 5 2" xfId="12328"/>
    <cellStyle name="Normal 13 6" xfId="12329"/>
    <cellStyle name="Normal 13 6 2" xfId="12330"/>
    <cellStyle name="Normal 13 7" xfId="12331"/>
    <cellStyle name="Normal 13 7 2" xfId="12332"/>
    <cellStyle name="Normal 130" xfId="12333"/>
    <cellStyle name="Normal 130 2" xfId="12334"/>
    <cellStyle name="Normal 131" xfId="12335"/>
    <cellStyle name="Normal 131 2" xfId="12336"/>
    <cellStyle name="Normal 131 3" xfId="12337"/>
    <cellStyle name="Normal 132" xfId="12338"/>
    <cellStyle name="Normal 132 2" xfId="12339"/>
    <cellStyle name="Normal 133" xfId="12340"/>
    <cellStyle name="Normal 133 2" xfId="12341"/>
    <cellStyle name="Normal 134" xfId="12342"/>
    <cellStyle name="Normal 135" xfId="12343"/>
    <cellStyle name="Normal 135 2" xfId="12344"/>
    <cellStyle name="Normal 136" xfId="12345"/>
    <cellStyle name="Normal 136 2" xfId="12346"/>
    <cellStyle name="Normal 137" xfId="12347"/>
    <cellStyle name="Normal 138" xfId="12348"/>
    <cellStyle name="Normal 139" xfId="12349"/>
    <cellStyle name="Normal 14" xfId="12350"/>
    <cellStyle name="Normal 14 10" xfId="12351"/>
    <cellStyle name="Normal 14 10 2" xfId="12352"/>
    <cellStyle name="Normal 14 11" xfId="12353"/>
    <cellStyle name="Normal 14 11 2" xfId="12354"/>
    <cellStyle name="Normal 14 12" xfId="12355"/>
    <cellStyle name="Normal 14 12 2" xfId="12356"/>
    <cellStyle name="Normal 14 13" xfId="12357"/>
    <cellStyle name="Normal 14 13 2" xfId="12358"/>
    <cellStyle name="Normal 14 14" xfId="12359"/>
    <cellStyle name="Normal 14 14 2" xfId="12360"/>
    <cellStyle name="Normal 14 2" xfId="12361"/>
    <cellStyle name="Normal 14 2 2" xfId="12362"/>
    <cellStyle name="Normal 14 2 2 2" xfId="12363"/>
    <cellStyle name="Normal 14 2 2 2 2" xfId="12364"/>
    <cellStyle name="Normal 14 2 2 3" xfId="12365"/>
    <cellStyle name="Normal 14 2 2 3 2" xfId="12366"/>
    <cellStyle name="Normal 14 2 2 4" xfId="12367"/>
    <cellStyle name="Normal 14 2 3" xfId="12368"/>
    <cellStyle name="Normal 14 2 3 2" xfId="12369"/>
    <cellStyle name="Normal 14 2 4" xfId="12370"/>
    <cellStyle name="Normal 14 2 4 2" xfId="12371"/>
    <cellStyle name="Normal 14 2 5" xfId="12372"/>
    <cellStyle name="Normal 14 2 6" xfId="12373"/>
    <cellStyle name="Normal 14 3" xfId="12374"/>
    <cellStyle name="Normal 14 3 2" xfId="12375"/>
    <cellStyle name="Normal 14 3 2 2" xfId="12376"/>
    <cellStyle name="Normal 14 3 2 2 2" xfId="12377"/>
    <cellStyle name="Normal 14 3 2 3" xfId="12378"/>
    <cellStyle name="Normal 14 3 2 3 2" xfId="12379"/>
    <cellStyle name="Normal 14 3 2 4" xfId="12380"/>
    <cellStyle name="Normal 14 3 3" xfId="12381"/>
    <cellStyle name="Normal 14 3 3 2" xfId="12382"/>
    <cellStyle name="Normal 14 3 4" xfId="12383"/>
    <cellStyle name="Normal 14 3 4 2" xfId="12384"/>
    <cellStyle name="Normal 14 3 5" xfId="12385"/>
    <cellStyle name="Normal 14 4" xfId="12386"/>
    <cellStyle name="Normal 14 4 2" xfId="12387"/>
    <cellStyle name="Normal 14 4 2 2" xfId="12388"/>
    <cellStyle name="Normal 14 4 3" xfId="12389"/>
    <cellStyle name="Normal 14 4 4" xfId="12390"/>
    <cellStyle name="Normal 14 5" xfId="12391"/>
    <cellStyle name="Normal 14 5 2" xfId="12392"/>
    <cellStyle name="Normal 14 5 2 2" xfId="12393"/>
    <cellStyle name="Normal 14 5 3" xfId="12394"/>
    <cellStyle name="Normal 14 5 4" xfId="12395"/>
    <cellStyle name="Normal 14 6" xfId="12396"/>
    <cellStyle name="Normal 14 6 2" xfId="12397"/>
    <cellStyle name="Normal 14 7" xfId="12398"/>
    <cellStyle name="Normal 14 7 2" xfId="12399"/>
    <cellStyle name="Normal 14 8" xfId="12400"/>
    <cellStyle name="Normal 14 8 2" xfId="12401"/>
    <cellStyle name="Normal 14 9" xfId="12402"/>
    <cellStyle name="Normal 14 9 2" xfId="12403"/>
    <cellStyle name="Normal 14 9 2 2" xfId="12404"/>
    <cellStyle name="Normal 14 9 3" xfId="12405"/>
    <cellStyle name="Normal 14 9 3 2" xfId="12406"/>
    <cellStyle name="Normal 14 9 4" xfId="12407"/>
    <cellStyle name="Normal 14_KY NBV" xfId="12408"/>
    <cellStyle name="Normal 140" xfId="12409"/>
    <cellStyle name="Normal 141" xfId="12410"/>
    <cellStyle name="Normal 142" xfId="12411"/>
    <cellStyle name="Normal 143" xfId="12412"/>
    <cellStyle name="Normal 144" xfId="12413"/>
    <cellStyle name="Normal 145" xfId="12414"/>
    <cellStyle name="Normal 146" xfId="12415"/>
    <cellStyle name="Normal 147" xfId="85"/>
    <cellStyle name="Normal 148" xfId="48303"/>
    <cellStyle name="Normal 15" xfId="12416"/>
    <cellStyle name="Normal 15 10" xfId="12417"/>
    <cellStyle name="Normal 15 10 2" xfId="12418"/>
    <cellStyle name="Normal 15 2" xfId="12419"/>
    <cellStyle name="Normal 15 2 2" xfId="12420"/>
    <cellStyle name="Normal 15 2 2 2" xfId="12421"/>
    <cellStyle name="Normal 15 2 2 2 2" xfId="12422"/>
    <cellStyle name="Normal 15 2 2 2 2 2" xfId="12423"/>
    <cellStyle name="Normal 15 2 2 2 3" xfId="12424"/>
    <cellStyle name="Normal 15 2 2 2 4" xfId="12425"/>
    <cellStyle name="Normal 15 2 2 3" xfId="12426"/>
    <cellStyle name="Normal 15 2 2 3 2" xfId="12427"/>
    <cellStyle name="Normal 15 2 2 3 3" xfId="12428"/>
    <cellStyle name="Normal 15 2 2 4" xfId="12429"/>
    <cellStyle name="Normal 15 2 2 5" xfId="12430"/>
    <cellStyle name="Normal 15 2 3" xfId="12431"/>
    <cellStyle name="Normal 15 2 3 2" xfId="12432"/>
    <cellStyle name="Normal 15 2 3 2 2" xfId="12433"/>
    <cellStyle name="Normal 15 2 3 3" xfId="12434"/>
    <cellStyle name="Normal 15 2 3 4" xfId="12435"/>
    <cellStyle name="Normal 15 2 4" xfId="12436"/>
    <cellStyle name="Normal 15 2 4 2" xfId="12437"/>
    <cellStyle name="Normal 15 2 4 3" xfId="12438"/>
    <cellStyle name="Normal 15 2 5" xfId="12439"/>
    <cellStyle name="Normal 15 2 5 2" xfId="12440"/>
    <cellStyle name="Normal 15 2 6" xfId="12441"/>
    <cellStyle name="Normal 15 3" xfId="12442"/>
    <cellStyle name="Normal 15 3 2" xfId="12443"/>
    <cellStyle name="Normal 15 3 2 2" xfId="12444"/>
    <cellStyle name="Normal 15 3 2 2 2" xfId="12445"/>
    <cellStyle name="Normal 15 3 2 2 2 2" xfId="12446"/>
    <cellStyle name="Normal 15 3 2 2 3" xfId="12447"/>
    <cellStyle name="Normal 15 3 2 2 4" xfId="12448"/>
    <cellStyle name="Normal 15 3 2 3" xfId="12449"/>
    <cellStyle name="Normal 15 3 2 3 2" xfId="12450"/>
    <cellStyle name="Normal 15 3 2 3 3" xfId="12451"/>
    <cellStyle name="Normal 15 3 2 4" xfId="12452"/>
    <cellStyle name="Normal 15 3 2 5" xfId="12453"/>
    <cellStyle name="Normal 15 3 3" xfId="12454"/>
    <cellStyle name="Normal 15 3 3 2" xfId="12455"/>
    <cellStyle name="Normal 15 3 3 2 2" xfId="12456"/>
    <cellStyle name="Normal 15 3 3 3" xfId="12457"/>
    <cellStyle name="Normal 15 3 3 4" xfId="12458"/>
    <cellStyle name="Normal 15 3 4" xfId="12459"/>
    <cellStyle name="Normal 15 3 4 2" xfId="12460"/>
    <cellStyle name="Normal 15 3 4 3" xfId="12461"/>
    <cellStyle name="Normal 15 3 5" xfId="12462"/>
    <cellStyle name="Normal 15 3 5 2" xfId="12463"/>
    <cellStyle name="Normal 15 3 6" xfId="12464"/>
    <cellStyle name="Normal 15 4" xfId="12465"/>
    <cellStyle name="Normal 15 4 2" xfId="12466"/>
    <cellStyle name="Normal 15 4 2 2" xfId="12467"/>
    <cellStyle name="Normal 15 4 2 2 2" xfId="12468"/>
    <cellStyle name="Normal 15 4 2 3" xfId="12469"/>
    <cellStyle name="Normal 15 4 3" xfId="12470"/>
    <cellStyle name="Normal 15 4 3 2" xfId="12471"/>
    <cellStyle name="Normal 15 4 4" xfId="12472"/>
    <cellStyle name="Normal 15 4 5" xfId="12473"/>
    <cellStyle name="Normal 15 5" xfId="12474"/>
    <cellStyle name="Normal 15 5 2" xfId="12475"/>
    <cellStyle name="Normal 15 5 2 2" xfId="12476"/>
    <cellStyle name="Normal 15 5 3" xfId="12477"/>
    <cellStyle name="Normal 15 5 4" xfId="12478"/>
    <cellStyle name="Normal 15 6" xfId="12479"/>
    <cellStyle name="Normal 15 6 2" xfId="12480"/>
    <cellStyle name="Normal 15 6 3" xfId="12481"/>
    <cellStyle name="Normal 15 7" xfId="12482"/>
    <cellStyle name="Normal 15 7 2" xfId="12483"/>
    <cellStyle name="Normal 15 8" xfId="12484"/>
    <cellStyle name="Normal 15 8 2" xfId="12485"/>
    <cellStyle name="Normal 15 8 2 2" xfId="12486"/>
    <cellStyle name="Normal 15 8 3" xfId="12487"/>
    <cellStyle name="Normal 15 8 3 2" xfId="12488"/>
    <cellStyle name="Normal 15 8 4" xfId="12489"/>
    <cellStyle name="Normal 15 9" xfId="12490"/>
    <cellStyle name="Normal 15 9 2" xfId="12491"/>
    <cellStyle name="Normal 15_KY NBV" xfId="12492"/>
    <cellStyle name="Normal 150" xfId="12493"/>
    <cellStyle name="Normal 16" xfId="12494"/>
    <cellStyle name="Normal 16 2" xfId="12495"/>
    <cellStyle name="Normal 16 2 2" xfId="12496"/>
    <cellStyle name="Normal 16 2 2 2" xfId="12497"/>
    <cellStyle name="Normal 16 2 2 3" xfId="12498"/>
    <cellStyle name="Normal 16 2 3" xfId="12499"/>
    <cellStyle name="Normal 16 2 4" xfId="12500"/>
    <cellStyle name="Normal 16 2 5" xfId="12501"/>
    <cellStyle name="Normal 16 3" xfId="12502"/>
    <cellStyle name="Normal 16 3 2" xfId="12503"/>
    <cellStyle name="Normal 16 3 2 2" xfId="12504"/>
    <cellStyle name="Normal 16 3 2 3" xfId="12505"/>
    <cellStyle name="Normal 16 3 3" xfId="12506"/>
    <cellStyle name="Normal 16 4" xfId="12507"/>
    <cellStyle name="Normal 16 4 2" xfId="12508"/>
    <cellStyle name="Normal 16 4 2 2" xfId="12509"/>
    <cellStyle name="Normal 16 4 3" xfId="12510"/>
    <cellStyle name="Normal 16 4 4" xfId="12511"/>
    <cellStyle name="Normal 16 5" xfId="12512"/>
    <cellStyle name="Normal 16 6" xfId="12513"/>
    <cellStyle name="Normal 16 7" xfId="12514"/>
    <cellStyle name="Normal 17" xfId="12515"/>
    <cellStyle name="Normal 17 2" xfId="12516"/>
    <cellStyle name="Normal 17 2 2" xfId="12517"/>
    <cellStyle name="Normal 17 2 2 2" xfId="12518"/>
    <cellStyle name="Normal 17 2 2 3" xfId="12519"/>
    <cellStyle name="Normal 17 2 3" xfId="12520"/>
    <cellStyle name="Normal 17 2 4" xfId="12521"/>
    <cellStyle name="Normal 17 2 5" xfId="12522"/>
    <cellStyle name="Normal 17 2 6" xfId="12523"/>
    <cellStyle name="Normal 17 3" xfId="12524"/>
    <cellStyle name="Normal 17 3 2" xfId="12525"/>
    <cellStyle name="Normal 17 4" xfId="12526"/>
    <cellStyle name="Normal 17 4 2" xfId="12527"/>
    <cellStyle name="Normal 17 5" xfId="12528"/>
    <cellStyle name="Normal 17 6" xfId="12529"/>
    <cellStyle name="Normal 17 7" xfId="12530"/>
    <cellStyle name="Normal 17 8" xfId="12531"/>
    <cellStyle name="Normal 17 8 2" xfId="12532"/>
    <cellStyle name="Normal 17 9" xfId="12533"/>
    <cellStyle name="Normal 18" xfId="12534"/>
    <cellStyle name="Normal 18 2" xfId="12535"/>
    <cellStyle name="Normal 18 2 2" xfId="12536"/>
    <cellStyle name="Normal 18 2 2 2" xfId="12537"/>
    <cellStyle name="Normal 18 3" xfId="12538"/>
    <cellStyle name="Normal 18 3 2" xfId="12539"/>
    <cellStyle name="Normal 18 4" xfId="12540"/>
    <cellStyle name="Normal 18 4 2" xfId="12541"/>
    <cellStyle name="Normal 18 5" xfId="12542"/>
    <cellStyle name="Normal 18 6" xfId="12543"/>
    <cellStyle name="Normal 19" xfId="12544"/>
    <cellStyle name="Normal 19 2" xfId="12545"/>
    <cellStyle name="Normal 19 2 2" xfId="12546"/>
    <cellStyle name="Normal 19 3" xfId="12547"/>
    <cellStyle name="Normal 19 3 2" xfId="12548"/>
    <cellStyle name="Normal 19 4" xfId="12549"/>
    <cellStyle name="Normal 19 4 2" xfId="12550"/>
    <cellStyle name="Normal 19 5" xfId="12551"/>
    <cellStyle name="Normal 19 6" xfId="12552"/>
    <cellStyle name="Normal 2" xfId="65"/>
    <cellStyle name="Normal 2 10" xfId="12553"/>
    <cellStyle name="Normal 2 10 2" xfId="12554"/>
    <cellStyle name="Normal 2 10 2 2" xfId="12555"/>
    <cellStyle name="Normal 2 10 2 2 2" xfId="12556"/>
    <cellStyle name="Normal 2 10 2 3" xfId="12557"/>
    <cellStyle name="Normal 2 10 3" xfId="12558"/>
    <cellStyle name="Normal 2 10 3 2" xfId="12559"/>
    <cellStyle name="Normal 2 10 4" xfId="12560"/>
    <cellStyle name="Normal 2 11" xfId="12561"/>
    <cellStyle name="Normal 2 11 2" xfId="12562"/>
    <cellStyle name="Normal 2 11 2 2" xfId="12563"/>
    <cellStyle name="Normal 2 11 2 2 2" xfId="12564"/>
    <cellStyle name="Normal 2 11 2 3" xfId="12565"/>
    <cellStyle name="Normal 2 11 3" xfId="12566"/>
    <cellStyle name="Normal 2 11 3 2" xfId="12567"/>
    <cellStyle name="Normal 2 11 4" xfId="12568"/>
    <cellStyle name="Normal 2 12" xfId="12569"/>
    <cellStyle name="Normal 2 12 2" xfId="12570"/>
    <cellStyle name="Normal 2 12 2 2" xfId="12571"/>
    <cellStyle name="Normal 2 12 2 2 2" xfId="12572"/>
    <cellStyle name="Normal 2 12 2 2 3" xfId="12573"/>
    <cellStyle name="Normal 2 12 2 3" xfId="12574"/>
    <cellStyle name="Normal 2 12 2 4" xfId="12575"/>
    <cellStyle name="Normal 2 12 3" xfId="12576"/>
    <cellStyle name="Normal 2 12 3 2" xfId="12577"/>
    <cellStyle name="Normal 2 12 3 3" xfId="12578"/>
    <cellStyle name="Normal 2 12 4" xfId="12579"/>
    <cellStyle name="Normal 2 12 4 2" xfId="12580"/>
    <cellStyle name="Normal 2 12 4 3" xfId="12581"/>
    <cellStyle name="Normal 2 12 5" xfId="12582"/>
    <cellStyle name="Normal 2 12 6" xfId="12583"/>
    <cellStyle name="Normal 2 13" xfId="12584"/>
    <cellStyle name="Normal 2 13 2" xfId="12585"/>
    <cellStyle name="Normal 2 14" xfId="12586"/>
    <cellStyle name="Normal 2 14 2" xfId="12587"/>
    <cellStyle name="Normal 2 15" xfId="12588"/>
    <cellStyle name="Normal 2 16" xfId="12589"/>
    <cellStyle name="Normal 2 17" xfId="12590"/>
    <cellStyle name="Normal 2 2" xfId="74"/>
    <cellStyle name="Normal 2 2 2" xfId="12591"/>
    <cellStyle name="Normal 2 2 2 10" xfId="12592"/>
    <cellStyle name="Normal 2 2 2 10 2" xfId="12593"/>
    <cellStyle name="Normal 2 2 2 10 2 2" xfId="12594"/>
    <cellStyle name="Normal 2 2 2 10 3" xfId="12595"/>
    <cellStyle name="Normal 2 2 2 10 3 2" xfId="12596"/>
    <cellStyle name="Normal 2 2 2 10 4" xfId="12597"/>
    <cellStyle name="Normal 2 2 2 10 4 2" xfId="12598"/>
    <cellStyle name="Normal 2 2 2 10 5" xfId="12599"/>
    <cellStyle name="Normal 2 2 2 10 6" xfId="12600"/>
    <cellStyle name="Normal 2 2 2 11" xfId="12601"/>
    <cellStyle name="Normal 2 2 2 11 2" xfId="12602"/>
    <cellStyle name="Normal 2 2 2 11 2 2" xfId="12603"/>
    <cellStyle name="Normal 2 2 2 11 3" xfId="12604"/>
    <cellStyle name="Normal 2 2 2 11 3 2" xfId="12605"/>
    <cellStyle name="Normal 2 2 2 11 4" xfId="12606"/>
    <cellStyle name="Normal 2 2 2 11 4 2" xfId="12607"/>
    <cellStyle name="Normal 2 2 2 11 5" xfId="12608"/>
    <cellStyle name="Normal 2 2 2 11 6" xfId="12609"/>
    <cellStyle name="Normal 2 2 2 12" xfId="12610"/>
    <cellStyle name="Normal 2 2 2 12 2" xfId="12611"/>
    <cellStyle name="Normal 2 2 2 12 2 2" xfId="12612"/>
    <cellStyle name="Normal 2 2 2 12 3" xfId="12613"/>
    <cellStyle name="Normal 2 2 2 12 3 2" xfId="12614"/>
    <cellStyle name="Normal 2 2 2 12 4" xfId="12615"/>
    <cellStyle name="Normal 2 2 2 12 5" xfId="12616"/>
    <cellStyle name="Normal 2 2 2 13" xfId="12617"/>
    <cellStyle name="Normal 2 2 2 13 2" xfId="12618"/>
    <cellStyle name="Normal 2 2 2 14" xfId="12619"/>
    <cellStyle name="Normal 2 2 2 14 2" xfId="12620"/>
    <cellStyle name="Normal 2 2 2 15" xfId="12621"/>
    <cellStyle name="Normal 2 2 2 15 2" xfId="12622"/>
    <cellStyle name="Normal 2 2 2 16" xfId="12623"/>
    <cellStyle name="Normal 2 2 2 17" xfId="12624"/>
    <cellStyle name="Normal 2 2 2 18" xfId="12625"/>
    <cellStyle name="Normal 2 2 2 2" xfId="12626"/>
    <cellStyle name="Normal 2 2 2 2 2" xfId="12627"/>
    <cellStyle name="Normal 2 2 2 3" xfId="12628"/>
    <cellStyle name="Normal 2 2 2 3 10" xfId="12629"/>
    <cellStyle name="Normal 2 2 2 3 10 2" xfId="12630"/>
    <cellStyle name="Normal 2 2 2 3 11" xfId="12631"/>
    <cellStyle name="Normal 2 2 2 3 11 2" xfId="12632"/>
    <cellStyle name="Normal 2 2 2 3 12" xfId="12633"/>
    <cellStyle name="Normal 2 2 2 3 13" xfId="12634"/>
    <cellStyle name="Normal 2 2 2 3 2" xfId="12635"/>
    <cellStyle name="Normal 2 2 2 3 2 10" xfId="12636"/>
    <cellStyle name="Normal 2 2 2 3 2 11" xfId="12637"/>
    <cellStyle name="Normal 2 2 2 3 2 2" xfId="12638"/>
    <cellStyle name="Normal 2 2 2 3 2 2 2" xfId="12639"/>
    <cellStyle name="Normal 2 2 2 3 2 2 2 2" xfId="12640"/>
    <cellStyle name="Normal 2 2 2 3 2 2 3" xfId="12641"/>
    <cellStyle name="Normal 2 2 2 3 2 2 3 2" xfId="12642"/>
    <cellStyle name="Normal 2 2 2 3 2 2 4" xfId="12643"/>
    <cellStyle name="Normal 2 2 2 3 2 2 4 2" xfId="12644"/>
    <cellStyle name="Normal 2 2 2 3 2 2 5" xfId="12645"/>
    <cellStyle name="Normal 2 2 2 3 2 2 6" xfId="12646"/>
    <cellStyle name="Normal 2 2 2 3 2 3" xfId="12647"/>
    <cellStyle name="Normal 2 2 2 3 2 3 2" xfId="12648"/>
    <cellStyle name="Normal 2 2 2 3 2 3 2 2" xfId="12649"/>
    <cellStyle name="Normal 2 2 2 3 2 3 3" xfId="12650"/>
    <cellStyle name="Normal 2 2 2 3 2 3 3 2" xfId="12651"/>
    <cellStyle name="Normal 2 2 2 3 2 3 4" xfId="12652"/>
    <cellStyle name="Normal 2 2 2 3 2 3 4 2" xfId="12653"/>
    <cellStyle name="Normal 2 2 2 3 2 3 5" xfId="12654"/>
    <cellStyle name="Normal 2 2 2 3 2 3 6" xfId="12655"/>
    <cellStyle name="Normal 2 2 2 3 2 4" xfId="12656"/>
    <cellStyle name="Normal 2 2 2 3 2 4 2" xfId="12657"/>
    <cellStyle name="Normal 2 2 2 3 2 4 2 2" xfId="12658"/>
    <cellStyle name="Normal 2 2 2 3 2 4 3" xfId="12659"/>
    <cellStyle name="Normal 2 2 2 3 2 4 3 2" xfId="12660"/>
    <cellStyle name="Normal 2 2 2 3 2 4 4" xfId="12661"/>
    <cellStyle name="Normal 2 2 2 3 2 4 4 2" xfId="12662"/>
    <cellStyle name="Normal 2 2 2 3 2 4 5" xfId="12663"/>
    <cellStyle name="Normal 2 2 2 3 2 4 6" xfId="12664"/>
    <cellStyle name="Normal 2 2 2 3 2 5" xfId="12665"/>
    <cellStyle name="Normal 2 2 2 3 2 5 2" xfId="12666"/>
    <cellStyle name="Normal 2 2 2 3 2 5 2 2" xfId="12667"/>
    <cellStyle name="Normal 2 2 2 3 2 5 3" xfId="12668"/>
    <cellStyle name="Normal 2 2 2 3 2 5 3 2" xfId="12669"/>
    <cellStyle name="Normal 2 2 2 3 2 5 4" xfId="12670"/>
    <cellStyle name="Normal 2 2 2 3 2 5 4 2" xfId="12671"/>
    <cellStyle name="Normal 2 2 2 3 2 5 5" xfId="12672"/>
    <cellStyle name="Normal 2 2 2 3 2 5 6" xfId="12673"/>
    <cellStyle name="Normal 2 2 2 3 2 6" xfId="12674"/>
    <cellStyle name="Normal 2 2 2 3 2 6 2" xfId="12675"/>
    <cellStyle name="Normal 2 2 2 3 2 6 2 2" xfId="12676"/>
    <cellStyle name="Normal 2 2 2 3 2 6 3" xfId="12677"/>
    <cellStyle name="Normal 2 2 2 3 2 6 3 2" xfId="12678"/>
    <cellStyle name="Normal 2 2 2 3 2 6 4" xfId="12679"/>
    <cellStyle name="Normal 2 2 2 3 2 6 5" xfId="12680"/>
    <cellStyle name="Normal 2 2 2 3 2 7" xfId="12681"/>
    <cellStyle name="Normal 2 2 2 3 2 7 2" xfId="12682"/>
    <cellStyle name="Normal 2 2 2 3 2 8" xfId="12683"/>
    <cellStyle name="Normal 2 2 2 3 2 8 2" xfId="12684"/>
    <cellStyle name="Normal 2 2 2 3 2 9" xfId="12685"/>
    <cellStyle name="Normal 2 2 2 3 2 9 2" xfId="12686"/>
    <cellStyle name="Normal 2 2 2 3 3" xfId="12687"/>
    <cellStyle name="Normal 2 2 2 3 3 10" xfId="12688"/>
    <cellStyle name="Normal 2 2 2 3 3 2" xfId="12689"/>
    <cellStyle name="Normal 2 2 2 3 3 2 2" xfId="12690"/>
    <cellStyle name="Normal 2 2 2 3 3 2 2 2" xfId="12691"/>
    <cellStyle name="Normal 2 2 2 3 3 2 3" xfId="12692"/>
    <cellStyle name="Normal 2 2 2 3 3 2 3 2" xfId="12693"/>
    <cellStyle name="Normal 2 2 2 3 3 2 4" xfId="12694"/>
    <cellStyle name="Normal 2 2 2 3 3 2 4 2" xfId="12695"/>
    <cellStyle name="Normal 2 2 2 3 3 2 5" xfId="12696"/>
    <cellStyle name="Normal 2 2 2 3 3 2 6" xfId="12697"/>
    <cellStyle name="Normal 2 2 2 3 3 3" xfId="12698"/>
    <cellStyle name="Normal 2 2 2 3 3 3 2" xfId="12699"/>
    <cellStyle name="Normal 2 2 2 3 3 3 2 2" xfId="12700"/>
    <cellStyle name="Normal 2 2 2 3 3 3 3" xfId="12701"/>
    <cellStyle name="Normal 2 2 2 3 3 3 3 2" xfId="12702"/>
    <cellStyle name="Normal 2 2 2 3 3 3 4" xfId="12703"/>
    <cellStyle name="Normal 2 2 2 3 3 3 4 2" xfId="12704"/>
    <cellStyle name="Normal 2 2 2 3 3 3 5" xfId="12705"/>
    <cellStyle name="Normal 2 2 2 3 3 3 6" xfId="12706"/>
    <cellStyle name="Normal 2 2 2 3 3 4" xfId="12707"/>
    <cellStyle name="Normal 2 2 2 3 3 4 2" xfId="12708"/>
    <cellStyle name="Normal 2 2 2 3 3 4 2 2" xfId="12709"/>
    <cellStyle name="Normal 2 2 2 3 3 4 3" xfId="12710"/>
    <cellStyle name="Normal 2 2 2 3 3 4 3 2" xfId="12711"/>
    <cellStyle name="Normal 2 2 2 3 3 4 4" xfId="12712"/>
    <cellStyle name="Normal 2 2 2 3 3 4 4 2" xfId="12713"/>
    <cellStyle name="Normal 2 2 2 3 3 4 5" xfId="12714"/>
    <cellStyle name="Normal 2 2 2 3 3 4 6" xfId="12715"/>
    <cellStyle name="Normal 2 2 2 3 3 5" xfId="12716"/>
    <cellStyle name="Normal 2 2 2 3 3 5 2" xfId="12717"/>
    <cellStyle name="Normal 2 2 2 3 3 5 2 2" xfId="12718"/>
    <cellStyle name="Normal 2 2 2 3 3 5 3" xfId="12719"/>
    <cellStyle name="Normal 2 2 2 3 3 5 3 2" xfId="12720"/>
    <cellStyle name="Normal 2 2 2 3 3 5 4" xfId="12721"/>
    <cellStyle name="Normal 2 2 2 3 3 5 5" xfId="12722"/>
    <cellStyle name="Normal 2 2 2 3 3 6" xfId="12723"/>
    <cellStyle name="Normal 2 2 2 3 3 6 2" xfId="12724"/>
    <cellStyle name="Normal 2 2 2 3 3 7" xfId="12725"/>
    <cellStyle name="Normal 2 2 2 3 3 7 2" xfId="12726"/>
    <cellStyle name="Normal 2 2 2 3 3 8" xfId="12727"/>
    <cellStyle name="Normal 2 2 2 3 3 8 2" xfId="12728"/>
    <cellStyle name="Normal 2 2 2 3 3 9" xfId="12729"/>
    <cellStyle name="Normal 2 2 2 3 4" xfId="12730"/>
    <cellStyle name="Normal 2 2 2 3 4 10" xfId="12731"/>
    <cellStyle name="Normal 2 2 2 3 4 2" xfId="12732"/>
    <cellStyle name="Normal 2 2 2 3 4 2 2" xfId="12733"/>
    <cellStyle name="Normal 2 2 2 3 4 2 2 2" xfId="12734"/>
    <cellStyle name="Normal 2 2 2 3 4 2 3" xfId="12735"/>
    <cellStyle name="Normal 2 2 2 3 4 2 3 2" xfId="12736"/>
    <cellStyle name="Normal 2 2 2 3 4 2 4" xfId="12737"/>
    <cellStyle name="Normal 2 2 2 3 4 2 4 2" xfId="12738"/>
    <cellStyle name="Normal 2 2 2 3 4 2 5" xfId="12739"/>
    <cellStyle name="Normal 2 2 2 3 4 2 6" xfId="12740"/>
    <cellStyle name="Normal 2 2 2 3 4 3" xfId="12741"/>
    <cellStyle name="Normal 2 2 2 3 4 3 2" xfId="12742"/>
    <cellStyle name="Normal 2 2 2 3 4 3 2 2" xfId="12743"/>
    <cellStyle name="Normal 2 2 2 3 4 3 3" xfId="12744"/>
    <cellStyle name="Normal 2 2 2 3 4 3 3 2" xfId="12745"/>
    <cellStyle name="Normal 2 2 2 3 4 3 4" xfId="12746"/>
    <cellStyle name="Normal 2 2 2 3 4 3 4 2" xfId="12747"/>
    <cellStyle name="Normal 2 2 2 3 4 3 5" xfId="12748"/>
    <cellStyle name="Normal 2 2 2 3 4 3 6" xfId="12749"/>
    <cellStyle name="Normal 2 2 2 3 4 4" xfId="12750"/>
    <cellStyle name="Normal 2 2 2 3 4 4 2" xfId="12751"/>
    <cellStyle name="Normal 2 2 2 3 4 4 2 2" xfId="12752"/>
    <cellStyle name="Normal 2 2 2 3 4 4 3" xfId="12753"/>
    <cellStyle name="Normal 2 2 2 3 4 4 3 2" xfId="12754"/>
    <cellStyle name="Normal 2 2 2 3 4 4 4" xfId="12755"/>
    <cellStyle name="Normal 2 2 2 3 4 4 4 2" xfId="12756"/>
    <cellStyle name="Normal 2 2 2 3 4 4 5" xfId="12757"/>
    <cellStyle name="Normal 2 2 2 3 4 4 6" xfId="12758"/>
    <cellStyle name="Normal 2 2 2 3 4 5" xfId="12759"/>
    <cellStyle name="Normal 2 2 2 3 4 5 2" xfId="12760"/>
    <cellStyle name="Normal 2 2 2 3 4 5 2 2" xfId="12761"/>
    <cellStyle name="Normal 2 2 2 3 4 5 3" xfId="12762"/>
    <cellStyle name="Normal 2 2 2 3 4 5 3 2" xfId="12763"/>
    <cellStyle name="Normal 2 2 2 3 4 5 4" xfId="12764"/>
    <cellStyle name="Normal 2 2 2 3 4 5 5" xfId="12765"/>
    <cellStyle name="Normal 2 2 2 3 4 6" xfId="12766"/>
    <cellStyle name="Normal 2 2 2 3 4 6 2" xfId="12767"/>
    <cellStyle name="Normal 2 2 2 3 4 7" xfId="12768"/>
    <cellStyle name="Normal 2 2 2 3 4 7 2" xfId="12769"/>
    <cellStyle name="Normal 2 2 2 3 4 8" xfId="12770"/>
    <cellStyle name="Normal 2 2 2 3 4 8 2" xfId="12771"/>
    <cellStyle name="Normal 2 2 2 3 4 9" xfId="12772"/>
    <cellStyle name="Normal 2 2 2 3 5" xfId="12773"/>
    <cellStyle name="Normal 2 2 2 3 5 2" xfId="12774"/>
    <cellStyle name="Normal 2 2 2 3 5 2 2" xfId="12775"/>
    <cellStyle name="Normal 2 2 2 3 5 3" xfId="12776"/>
    <cellStyle name="Normal 2 2 2 3 5 3 2" xfId="12777"/>
    <cellStyle name="Normal 2 2 2 3 5 4" xfId="12778"/>
    <cellStyle name="Normal 2 2 2 3 5 4 2" xfId="12779"/>
    <cellStyle name="Normal 2 2 2 3 5 5" xfId="12780"/>
    <cellStyle name="Normal 2 2 2 3 5 6" xfId="12781"/>
    <cellStyle name="Normal 2 2 2 3 6" xfId="12782"/>
    <cellStyle name="Normal 2 2 2 3 6 2" xfId="12783"/>
    <cellStyle name="Normal 2 2 2 3 6 2 2" xfId="12784"/>
    <cellStyle name="Normal 2 2 2 3 6 3" xfId="12785"/>
    <cellStyle name="Normal 2 2 2 3 6 3 2" xfId="12786"/>
    <cellStyle name="Normal 2 2 2 3 6 4" xfId="12787"/>
    <cellStyle name="Normal 2 2 2 3 6 4 2" xfId="12788"/>
    <cellStyle name="Normal 2 2 2 3 6 5" xfId="12789"/>
    <cellStyle name="Normal 2 2 2 3 6 6" xfId="12790"/>
    <cellStyle name="Normal 2 2 2 3 7" xfId="12791"/>
    <cellStyle name="Normal 2 2 2 3 7 2" xfId="12792"/>
    <cellStyle name="Normal 2 2 2 3 7 2 2" xfId="12793"/>
    <cellStyle name="Normal 2 2 2 3 7 3" xfId="12794"/>
    <cellStyle name="Normal 2 2 2 3 7 3 2" xfId="12795"/>
    <cellStyle name="Normal 2 2 2 3 7 4" xfId="12796"/>
    <cellStyle name="Normal 2 2 2 3 7 4 2" xfId="12797"/>
    <cellStyle name="Normal 2 2 2 3 7 5" xfId="12798"/>
    <cellStyle name="Normal 2 2 2 3 7 6" xfId="12799"/>
    <cellStyle name="Normal 2 2 2 3 8" xfId="12800"/>
    <cellStyle name="Normal 2 2 2 3 8 2" xfId="12801"/>
    <cellStyle name="Normal 2 2 2 3 8 2 2" xfId="12802"/>
    <cellStyle name="Normal 2 2 2 3 8 3" xfId="12803"/>
    <cellStyle name="Normal 2 2 2 3 8 3 2" xfId="12804"/>
    <cellStyle name="Normal 2 2 2 3 8 4" xfId="12805"/>
    <cellStyle name="Normal 2 2 2 3 8 5" xfId="12806"/>
    <cellStyle name="Normal 2 2 2 3 9" xfId="12807"/>
    <cellStyle name="Normal 2 2 2 3 9 2" xfId="12808"/>
    <cellStyle name="Normal 2 2 2 4" xfId="12809"/>
    <cellStyle name="Normal 2 2 2 4 10" xfId="12810"/>
    <cellStyle name="Normal 2 2 2 4 10 2" xfId="12811"/>
    <cellStyle name="Normal 2 2 2 4 11" xfId="12812"/>
    <cellStyle name="Normal 2 2 2 4 11 2" xfId="12813"/>
    <cellStyle name="Normal 2 2 2 4 12" xfId="12814"/>
    <cellStyle name="Normal 2 2 2 4 13" xfId="12815"/>
    <cellStyle name="Normal 2 2 2 4 2" xfId="12816"/>
    <cellStyle name="Normal 2 2 2 4 2 10" xfId="12817"/>
    <cellStyle name="Normal 2 2 2 4 2 11" xfId="12818"/>
    <cellStyle name="Normal 2 2 2 4 2 2" xfId="12819"/>
    <cellStyle name="Normal 2 2 2 4 2 2 2" xfId="12820"/>
    <cellStyle name="Normal 2 2 2 4 2 2 2 2" xfId="12821"/>
    <cellStyle name="Normal 2 2 2 4 2 2 3" xfId="12822"/>
    <cellStyle name="Normal 2 2 2 4 2 2 3 2" xfId="12823"/>
    <cellStyle name="Normal 2 2 2 4 2 2 4" xfId="12824"/>
    <cellStyle name="Normal 2 2 2 4 2 2 4 2" xfId="12825"/>
    <cellStyle name="Normal 2 2 2 4 2 2 5" xfId="12826"/>
    <cellStyle name="Normal 2 2 2 4 2 2 6" xfId="12827"/>
    <cellStyle name="Normal 2 2 2 4 2 3" xfId="12828"/>
    <cellStyle name="Normal 2 2 2 4 2 3 2" xfId="12829"/>
    <cellStyle name="Normal 2 2 2 4 2 3 2 2" xfId="12830"/>
    <cellStyle name="Normal 2 2 2 4 2 3 3" xfId="12831"/>
    <cellStyle name="Normal 2 2 2 4 2 3 3 2" xfId="12832"/>
    <cellStyle name="Normal 2 2 2 4 2 3 4" xfId="12833"/>
    <cellStyle name="Normal 2 2 2 4 2 3 4 2" xfId="12834"/>
    <cellStyle name="Normal 2 2 2 4 2 3 5" xfId="12835"/>
    <cellStyle name="Normal 2 2 2 4 2 3 6" xfId="12836"/>
    <cellStyle name="Normal 2 2 2 4 2 4" xfId="12837"/>
    <cellStyle name="Normal 2 2 2 4 2 4 2" xfId="12838"/>
    <cellStyle name="Normal 2 2 2 4 2 4 2 2" xfId="12839"/>
    <cellStyle name="Normal 2 2 2 4 2 4 3" xfId="12840"/>
    <cellStyle name="Normal 2 2 2 4 2 4 3 2" xfId="12841"/>
    <cellStyle name="Normal 2 2 2 4 2 4 4" xfId="12842"/>
    <cellStyle name="Normal 2 2 2 4 2 4 4 2" xfId="12843"/>
    <cellStyle name="Normal 2 2 2 4 2 4 5" xfId="12844"/>
    <cellStyle name="Normal 2 2 2 4 2 4 6" xfId="12845"/>
    <cellStyle name="Normal 2 2 2 4 2 5" xfId="12846"/>
    <cellStyle name="Normal 2 2 2 4 2 5 2" xfId="12847"/>
    <cellStyle name="Normal 2 2 2 4 2 5 2 2" xfId="12848"/>
    <cellStyle name="Normal 2 2 2 4 2 5 3" xfId="12849"/>
    <cellStyle name="Normal 2 2 2 4 2 5 3 2" xfId="12850"/>
    <cellStyle name="Normal 2 2 2 4 2 5 4" xfId="12851"/>
    <cellStyle name="Normal 2 2 2 4 2 5 4 2" xfId="12852"/>
    <cellStyle name="Normal 2 2 2 4 2 5 5" xfId="12853"/>
    <cellStyle name="Normal 2 2 2 4 2 5 6" xfId="12854"/>
    <cellStyle name="Normal 2 2 2 4 2 6" xfId="12855"/>
    <cellStyle name="Normal 2 2 2 4 2 6 2" xfId="12856"/>
    <cellStyle name="Normal 2 2 2 4 2 6 2 2" xfId="12857"/>
    <cellStyle name="Normal 2 2 2 4 2 6 3" xfId="12858"/>
    <cellStyle name="Normal 2 2 2 4 2 6 3 2" xfId="12859"/>
    <cellStyle name="Normal 2 2 2 4 2 6 4" xfId="12860"/>
    <cellStyle name="Normal 2 2 2 4 2 6 5" xfId="12861"/>
    <cellStyle name="Normal 2 2 2 4 2 7" xfId="12862"/>
    <cellStyle name="Normal 2 2 2 4 2 7 2" xfId="12863"/>
    <cellStyle name="Normal 2 2 2 4 2 8" xfId="12864"/>
    <cellStyle name="Normal 2 2 2 4 2 8 2" xfId="12865"/>
    <cellStyle name="Normal 2 2 2 4 2 9" xfId="12866"/>
    <cellStyle name="Normal 2 2 2 4 2 9 2" xfId="12867"/>
    <cellStyle name="Normal 2 2 2 4 3" xfId="12868"/>
    <cellStyle name="Normal 2 2 2 4 3 10" xfId="12869"/>
    <cellStyle name="Normal 2 2 2 4 3 2" xfId="12870"/>
    <cellStyle name="Normal 2 2 2 4 3 2 2" xfId="12871"/>
    <cellStyle name="Normal 2 2 2 4 3 2 2 2" xfId="12872"/>
    <cellStyle name="Normal 2 2 2 4 3 2 3" xfId="12873"/>
    <cellStyle name="Normal 2 2 2 4 3 2 3 2" xfId="12874"/>
    <cellStyle name="Normal 2 2 2 4 3 2 4" xfId="12875"/>
    <cellStyle name="Normal 2 2 2 4 3 2 4 2" xfId="12876"/>
    <cellStyle name="Normal 2 2 2 4 3 2 5" xfId="12877"/>
    <cellStyle name="Normal 2 2 2 4 3 2 6" xfId="12878"/>
    <cellStyle name="Normal 2 2 2 4 3 3" xfId="12879"/>
    <cellStyle name="Normal 2 2 2 4 3 3 2" xfId="12880"/>
    <cellStyle name="Normal 2 2 2 4 3 3 2 2" xfId="12881"/>
    <cellStyle name="Normal 2 2 2 4 3 3 3" xfId="12882"/>
    <cellStyle name="Normal 2 2 2 4 3 3 3 2" xfId="12883"/>
    <cellStyle name="Normal 2 2 2 4 3 3 4" xfId="12884"/>
    <cellStyle name="Normal 2 2 2 4 3 3 4 2" xfId="12885"/>
    <cellStyle name="Normal 2 2 2 4 3 3 5" xfId="12886"/>
    <cellStyle name="Normal 2 2 2 4 3 3 6" xfId="12887"/>
    <cellStyle name="Normal 2 2 2 4 3 4" xfId="12888"/>
    <cellStyle name="Normal 2 2 2 4 3 4 2" xfId="12889"/>
    <cellStyle name="Normal 2 2 2 4 3 4 2 2" xfId="12890"/>
    <cellStyle name="Normal 2 2 2 4 3 4 3" xfId="12891"/>
    <cellStyle name="Normal 2 2 2 4 3 4 3 2" xfId="12892"/>
    <cellStyle name="Normal 2 2 2 4 3 4 4" xfId="12893"/>
    <cellStyle name="Normal 2 2 2 4 3 4 4 2" xfId="12894"/>
    <cellStyle name="Normal 2 2 2 4 3 4 5" xfId="12895"/>
    <cellStyle name="Normal 2 2 2 4 3 4 6" xfId="12896"/>
    <cellStyle name="Normal 2 2 2 4 3 5" xfId="12897"/>
    <cellStyle name="Normal 2 2 2 4 3 5 2" xfId="12898"/>
    <cellStyle name="Normal 2 2 2 4 3 5 2 2" xfId="12899"/>
    <cellStyle name="Normal 2 2 2 4 3 5 3" xfId="12900"/>
    <cellStyle name="Normal 2 2 2 4 3 5 3 2" xfId="12901"/>
    <cellStyle name="Normal 2 2 2 4 3 5 4" xfId="12902"/>
    <cellStyle name="Normal 2 2 2 4 3 5 5" xfId="12903"/>
    <cellStyle name="Normal 2 2 2 4 3 6" xfId="12904"/>
    <cellStyle name="Normal 2 2 2 4 3 6 2" xfId="12905"/>
    <cellStyle name="Normal 2 2 2 4 3 7" xfId="12906"/>
    <cellStyle name="Normal 2 2 2 4 3 7 2" xfId="12907"/>
    <cellStyle name="Normal 2 2 2 4 3 8" xfId="12908"/>
    <cellStyle name="Normal 2 2 2 4 3 8 2" xfId="12909"/>
    <cellStyle name="Normal 2 2 2 4 3 9" xfId="12910"/>
    <cellStyle name="Normal 2 2 2 4 4" xfId="12911"/>
    <cellStyle name="Normal 2 2 2 4 4 10" xfId="12912"/>
    <cellStyle name="Normal 2 2 2 4 4 2" xfId="12913"/>
    <cellStyle name="Normal 2 2 2 4 4 2 2" xfId="12914"/>
    <cellStyle name="Normal 2 2 2 4 4 2 2 2" xfId="12915"/>
    <cellStyle name="Normal 2 2 2 4 4 2 3" xfId="12916"/>
    <cellStyle name="Normal 2 2 2 4 4 2 3 2" xfId="12917"/>
    <cellStyle name="Normal 2 2 2 4 4 2 4" xfId="12918"/>
    <cellStyle name="Normal 2 2 2 4 4 2 4 2" xfId="12919"/>
    <cellStyle name="Normal 2 2 2 4 4 2 5" xfId="12920"/>
    <cellStyle name="Normal 2 2 2 4 4 2 6" xfId="12921"/>
    <cellStyle name="Normal 2 2 2 4 4 3" xfId="12922"/>
    <cellStyle name="Normal 2 2 2 4 4 3 2" xfId="12923"/>
    <cellStyle name="Normal 2 2 2 4 4 3 2 2" xfId="12924"/>
    <cellStyle name="Normal 2 2 2 4 4 3 3" xfId="12925"/>
    <cellStyle name="Normal 2 2 2 4 4 3 3 2" xfId="12926"/>
    <cellStyle name="Normal 2 2 2 4 4 3 4" xfId="12927"/>
    <cellStyle name="Normal 2 2 2 4 4 3 4 2" xfId="12928"/>
    <cellStyle name="Normal 2 2 2 4 4 3 5" xfId="12929"/>
    <cellStyle name="Normal 2 2 2 4 4 3 6" xfId="12930"/>
    <cellStyle name="Normal 2 2 2 4 4 4" xfId="12931"/>
    <cellStyle name="Normal 2 2 2 4 4 4 2" xfId="12932"/>
    <cellStyle name="Normal 2 2 2 4 4 4 2 2" xfId="12933"/>
    <cellStyle name="Normal 2 2 2 4 4 4 3" xfId="12934"/>
    <cellStyle name="Normal 2 2 2 4 4 4 3 2" xfId="12935"/>
    <cellStyle name="Normal 2 2 2 4 4 4 4" xfId="12936"/>
    <cellStyle name="Normal 2 2 2 4 4 4 4 2" xfId="12937"/>
    <cellStyle name="Normal 2 2 2 4 4 4 5" xfId="12938"/>
    <cellStyle name="Normal 2 2 2 4 4 4 6" xfId="12939"/>
    <cellStyle name="Normal 2 2 2 4 4 5" xfId="12940"/>
    <cellStyle name="Normal 2 2 2 4 4 5 2" xfId="12941"/>
    <cellStyle name="Normal 2 2 2 4 4 5 2 2" xfId="12942"/>
    <cellStyle name="Normal 2 2 2 4 4 5 3" xfId="12943"/>
    <cellStyle name="Normal 2 2 2 4 4 5 3 2" xfId="12944"/>
    <cellStyle name="Normal 2 2 2 4 4 5 4" xfId="12945"/>
    <cellStyle name="Normal 2 2 2 4 4 5 5" xfId="12946"/>
    <cellStyle name="Normal 2 2 2 4 4 6" xfId="12947"/>
    <cellStyle name="Normal 2 2 2 4 4 6 2" xfId="12948"/>
    <cellStyle name="Normal 2 2 2 4 4 7" xfId="12949"/>
    <cellStyle name="Normal 2 2 2 4 4 7 2" xfId="12950"/>
    <cellStyle name="Normal 2 2 2 4 4 8" xfId="12951"/>
    <cellStyle name="Normal 2 2 2 4 4 8 2" xfId="12952"/>
    <cellStyle name="Normal 2 2 2 4 4 9" xfId="12953"/>
    <cellStyle name="Normal 2 2 2 4 5" xfId="12954"/>
    <cellStyle name="Normal 2 2 2 4 5 2" xfId="12955"/>
    <cellStyle name="Normal 2 2 2 4 5 2 2" xfId="12956"/>
    <cellStyle name="Normal 2 2 2 4 5 3" xfId="12957"/>
    <cellStyle name="Normal 2 2 2 4 5 3 2" xfId="12958"/>
    <cellStyle name="Normal 2 2 2 4 5 4" xfId="12959"/>
    <cellStyle name="Normal 2 2 2 4 5 4 2" xfId="12960"/>
    <cellStyle name="Normal 2 2 2 4 5 5" xfId="12961"/>
    <cellStyle name="Normal 2 2 2 4 5 6" xfId="12962"/>
    <cellStyle name="Normal 2 2 2 4 6" xfId="12963"/>
    <cellStyle name="Normal 2 2 2 4 6 2" xfId="12964"/>
    <cellStyle name="Normal 2 2 2 4 6 2 2" xfId="12965"/>
    <cellStyle name="Normal 2 2 2 4 6 3" xfId="12966"/>
    <cellStyle name="Normal 2 2 2 4 6 3 2" xfId="12967"/>
    <cellStyle name="Normal 2 2 2 4 6 4" xfId="12968"/>
    <cellStyle name="Normal 2 2 2 4 6 4 2" xfId="12969"/>
    <cellStyle name="Normal 2 2 2 4 6 5" xfId="12970"/>
    <cellStyle name="Normal 2 2 2 4 6 6" xfId="12971"/>
    <cellStyle name="Normal 2 2 2 4 7" xfId="12972"/>
    <cellStyle name="Normal 2 2 2 4 7 2" xfId="12973"/>
    <cellStyle name="Normal 2 2 2 4 7 2 2" xfId="12974"/>
    <cellStyle name="Normal 2 2 2 4 7 3" xfId="12975"/>
    <cellStyle name="Normal 2 2 2 4 7 3 2" xfId="12976"/>
    <cellStyle name="Normal 2 2 2 4 7 4" xfId="12977"/>
    <cellStyle name="Normal 2 2 2 4 7 4 2" xfId="12978"/>
    <cellStyle name="Normal 2 2 2 4 7 5" xfId="12979"/>
    <cellStyle name="Normal 2 2 2 4 7 6" xfId="12980"/>
    <cellStyle name="Normal 2 2 2 4 8" xfId="12981"/>
    <cellStyle name="Normal 2 2 2 4 8 2" xfId="12982"/>
    <cellStyle name="Normal 2 2 2 4 8 2 2" xfId="12983"/>
    <cellStyle name="Normal 2 2 2 4 8 3" xfId="12984"/>
    <cellStyle name="Normal 2 2 2 4 8 3 2" xfId="12985"/>
    <cellStyle name="Normal 2 2 2 4 8 4" xfId="12986"/>
    <cellStyle name="Normal 2 2 2 4 8 5" xfId="12987"/>
    <cellStyle name="Normal 2 2 2 4 9" xfId="12988"/>
    <cellStyle name="Normal 2 2 2 4 9 2" xfId="12989"/>
    <cellStyle name="Normal 2 2 2 5" xfId="12990"/>
    <cellStyle name="Normal 2 2 2 5 10" xfId="12991"/>
    <cellStyle name="Normal 2 2 2 5 10 2" xfId="12992"/>
    <cellStyle name="Normal 2 2 2 5 11" xfId="12993"/>
    <cellStyle name="Normal 2 2 2 5 12" xfId="12994"/>
    <cellStyle name="Normal 2 2 2 5 2" xfId="12995"/>
    <cellStyle name="Normal 2 2 2 5 2 10" xfId="12996"/>
    <cellStyle name="Normal 2 2 2 5 2 2" xfId="12997"/>
    <cellStyle name="Normal 2 2 2 5 2 2 2" xfId="12998"/>
    <cellStyle name="Normal 2 2 2 5 2 2 2 2" xfId="12999"/>
    <cellStyle name="Normal 2 2 2 5 2 2 3" xfId="13000"/>
    <cellStyle name="Normal 2 2 2 5 2 2 3 2" xfId="13001"/>
    <cellStyle name="Normal 2 2 2 5 2 2 4" xfId="13002"/>
    <cellStyle name="Normal 2 2 2 5 2 2 4 2" xfId="13003"/>
    <cellStyle name="Normal 2 2 2 5 2 2 5" xfId="13004"/>
    <cellStyle name="Normal 2 2 2 5 2 2 6" xfId="13005"/>
    <cellStyle name="Normal 2 2 2 5 2 3" xfId="13006"/>
    <cellStyle name="Normal 2 2 2 5 2 3 2" xfId="13007"/>
    <cellStyle name="Normal 2 2 2 5 2 3 2 2" xfId="13008"/>
    <cellStyle name="Normal 2 2 2 5 2 3 3" xfId="13009"/>
    <cellStyle name="Normal 2 2 2 5 2 3 3 2" xfId="13010"/>
    <cellStyle name="Normal 2 2 2 5 2 3 4" xfId="13011"/>
    <cellStyle name="Normal 2 2 2 5 2 3 4 2" xfId="13012"/>
    <cellStyle name="Normal 2 2 2 5 2 3 5" xfId="13013"/>
    <cellStyle name="Normal 2 2 2 5 2 3 6" xfId="13014"/>
    <cellStyle name="Normal 2 2 2 5 2 4" xfId="13015"/>
    <cellStyle name="Normal 2 2 2 5 2 4 2" xfId="13016"/>
    <cellStyle name="Normal 2 2 2 5 2 4 2 2" xfId="13017"/>
    <cellStyle name="Normal 2 2 2 5 2 4 3" xfId="13018"/>
    <cellStyle name="Normal 2 2 2 5 2 4 3 2" xfId="13019"/>
    <cellStyle name="Normal 2 2 2 5 2 4 4" xfId="13020"/>
    <cellStyle name="Normal 2 2 2 5 2 4 4 2" xfId="13021"/>
    <cellStyle name="Normal 2 2 2 5 2 4 5" xfId="13022"/>
    <cellStyle name="Normal 2 2 2 5 2 4 6" xfId="13023"/>
    <cellStyle name="Normal 2 2 2 5 2 5" xfId="13024"/>
    <cellStyle name="Normal 2 2 2 5 2 5 2" xfId="13025"/>
    <cellStyle name="Normal 2 2 2 5 2 5 2 2" xfId="13026"/>
    <cellStyle name="Normal 2 2 2 5 2 5 3" xfId="13027"/>
    <cellStyle name="Normal 2 2 2 5 2 5 3 2" xfId="13028"/>
    <cellStyle name="Normal 2 2 2 5 2 5 4" xfId="13029"/>
    <cellStyle name="Normal 2 2 2 5 2 5 5" xfId="13030"/>
    <cellStyle name="Normal 2 2 2 5 2 6" xfId="13031"/>
    <cellStyle name="Normal 2 2 2 5 2 6 2" xfId="13032"/>
    <cellStyle name="Normal 2 2 2 5 2 7" xfId="13033"/>
    <cellStyle name="Normal 2 2 2 5 2 7 2" xfId="13034"/>
    <cellStyle name="Normal 2 2 2 5 2 8" xfId="13035"/>
    <cellStyle name="Normal 2 2 2 5 2 8 2" xfId="13036"/>
    <cellStyle name="Normal 2 2 2 5 2 9" xfId="13037"/>
    <cellStyle name="Normal 2 2 2 5 3" xfId="13038"/>
    <cellStyle name="Normal 2 2 2 5 3 10" xfId="13039"/>
    <cellStyle name="Normal 2 2 2 5 3 2" xfId="13040"/>
    <cellStyle name="Normal 2 2 2 5 3 2 2" xfId="13041"/>
    <cellStyle name="Normal 2 2 2 5 3 2 2 2" xfId="13042"/>
    <cellStyle name="Normal 2 2 2 5 3 2 3" xfId="13043"/>
    <cellStyle name="Normal 2 2 2 5 3 2 3 2" xfId="13044"/>
    <cellStyle name="Normal 2 2 2 5 3 2 4" xfId="13045"/>
    <cellStyle name="Normal 2 2 2 5 3 2 4 2" xfId="13046"/>
    <cellStyle name="Normal 2 2 2 5 3 2 5" xfId="13047"/>
    <cellStyle name="Normal 2 2 2 5 3 2 6" xfId="13048"/>
    <cellStyle name="Normal 2 2 2 5 3 3" xfId="13049"/>
    <cellStyle name="Normal 2 2 2 5 3 3 2" xfId="13050"/>
    <cellStyle name="Normal 2 2 2 5 3 3 2 2" xfId="13051"/>
    <cellStyle name="Normal 2 2 2 5 3 3 3" xfId="13052"/>
    <cellStyle name="Normal 2 2 2 5 3 3 3 2" xfId="13053"/>
    <cellStyle name="Normal 2 2 2 5 3 3 4" xfId="13054"/>
    <cellStyle name="Normal 2 2 2 5 3 3 4 2" xfId="13055"/>
    <cellStyle name="Normal 2 2 2 5 3 3 5" xfId="13056"/>
    <cellStyle name="Normal 2 2 2 5 3 3 6" xfId="13057"/>
    <cellStyle name="Normal 2 2 2 5 3 4" xfId="13058"/>
    <cellStyle name="Normal 2 2 2 5 3 4 2" xfId="13059"/>
    <cellStyle name="Normal 2 2 2 5 3 4 2 2" xfId="13060"/>
    <cellStyle name="Normal 2 2 2 5 3 4 3" xfId="13061"/>
    <cellStyle name="Normal 2 2 2 5 3 4 3 2" xfId="13062"/>
    <cellStyle name="Normal 2 2 2 5 3 4 4" xfId="13063"/>
    <cellStyle name="Normal 2 2 2 5 3 4 4 2" xfId="13064"/>
    <cellStyle name="Normal 2 2 2 5 3 4 5" xfId="13065"/>
    <cellStyle name="Normal 2 2 2 5 3 4 6" xfId="13066"/>
    <cellStyle name="Normal 2 2 2 5 3 5" xfId="13067"/>
    <cellStyle name="Normal 2 2 2 5 3 5 2" xfId="13068"/>
    <cellStyle name="Normal 2 2 2 5 3 5 2 2" xfId="13069"/>
    <cellStyle name="Normal 2 2 2 5 3 5 3" xfId="13070"/>
    <cellStyle name="Normal 2 2 2 5 3 5 3 2" xfId="13071"/>
    <cellStyle name="Normal 2 2 2 5 3 5 4" xfId="13072"/>
    <cellStyle name="Normal 2 2 2 5 3 5 5" xfId="13073"/>
    <cellStyle name="Normal 2 2 2 5 3 6" xfId="13074"/>
    <cellStyle name="Normal 2 2 2 5 3 6 2" xfId="13075"/>
    <cellStyle name="Normal 2 2 2 5 3 7" xfId="13076"/>
    <cellStyle name="Normal 2 2 2 5 3 7 2" xfId="13077"/>
    <cellStyle name="Normal 2 2 2 5 3 8" xfId="13078"/>
    <cellStyle name="Normal 2 2 2 5 3 8 2" xfId="13079"/>
    <cellStyle name="Normal 2 2 2 5 3 9" xfId="13080"/>
    <cellStyle name="Normal 2 2 2 5 4" xfId="13081"/>
    <cellStyle name="Normal 2 2 2 5 4 2" xfId="13082"/>
    <cellStyle name="Normal 2 2 2 5 4 2 2" xfId="13083"/>
    <cellStyle name="Normal 2 2 2 5 4 3" xfId="13084"/>
    <cellStyle name="Normal 2 2 2 5 4 3 2" xfId="13085"/>
    <cellStyle name="Normal 2 2 2 5 4 4" xfId="13086"/>
    <cellStyle name="Normal 2 2 2 5 4 4 2" xfId="13087"/>
    <cellStyle name="Normal 2 2 2 5 4 5" xfId="13088"/>
    <cellStyle name="Normal 2 2 2 5 4 6" xfId="13089"/>
    <cellStyle name="Normal 2 2 2 5 5" xfId="13090"/>
    <cellStyle name="Normal 2 2 2 5 5 2" xfId="13091"/>
    <cellStyle name="Normal 2 2 2 5 5 2 2" xfId="13092"/>
    <cellStyle name="Normal 2 2 2 5 5 3" xfId="13093"/>
    <cellStyle name="Normal 2 2 2 5 5 3 2" xfId="13094"/>
    <cellStyle name="Normal 2 2 2 5 5 4" xfId="13095"/>
    <cellStyle name="Normal 2 2 2 5 5 4 2" xfId="13096"/>
    <cellStyle name="Normal 2 2 2 5 5 5" xfId="13097"/>
    <cellStyle name="Normal 2 2 2 5 5 6" xfId="13098"/>
    <cellStyle name="Normal 2 2 2 5 6" xfId="13099"/>
    <cellStyle name="Normal 2 2 2 5 6 2" xfId="13100"/>
    <cellStyle name="Normal 2 2 2 5 6 2 2" xfId="13101"/>
    <cellStyle name="Normal 2 2 2 5 6 3" xfId="13102"/>
    <cellStyle name="Normal 2 2 2 5 6 3 2" xfId="13103"/>
    <cellStyle name="Normal 2 2 2 5 6 4" xfId="13104"/>
    <cellStyle name="Normal 2 2 2 5 6 4 2" xfId="13105"/>
    <cellStyle name="Normal 2 2 2 5 6 5" xfId="13106"/>
    <cellStyle name="Normal 2 2 2 5 6 6" xfId="13107"/>
    <cellStyle name="Normal 2 2 2 5 7" xfId="13108"/>
    <cellStyle name="Normal 2 2 2 5 7 2" xfId="13109"/>
    <cellStyle name="Normal 2 2 2 5 7 2 2" xfId="13110"/>
    <cellStyle name="Normal 2 2 2 5 7 3" xfId="13111"/>
    <cellStyle name="Normal 2 2 2 5 7 3 2" xfId="13112"/>
    <cellStyle name="Normal 2 2 2 5 7 4" xfId="13113"/>
    <cellStyle name="Normal 2 2 2 5 7 5" xfId="13114"/>
    <cellStyle name="Normal 2 2 2 5 8" xfId="13115"/>
    <cellStyle name="Normal 2 2 2 5 8 2" xfId="13116"/>
    <cellStyle name="Normal 2 2 2 5 9" xfId="13117"/>
    <cellStyle name="Normal 2 2 2 5 9 2" xfId="13118"/>
    <cellStyle name="Normal 2 2 2 6" xfId="13119"/>
    <cellStyle name="Normal 2 2 2 6 10" xfId="13120"/>
    <cellStyle name="Normal 2 2 2 6 11" xfId="13121"/>
    <cellStyle name="Normal 2 2 2 6 2" xfId="13122"/>
    <cellStyle name="Normal 2 2 2 6 2 2" xfId="13123"/>
    <cellStyle name="Normal 2 2 2 6 2 2 2" xfId="13124"/>
    <cellStyle name="Normal 2 2 2 6 2 3" xfId="13125"/>
    <cellStyle name="Normal 2 2 2 6 2 3 2" xfId="13126"/>
    <cellStyle name="Normal 2 2 2 6 2 4" xfId="13127"/>
    <cellStyle name="Normal 2 2 2 6 2 4 2" xfId="13128"/>
    <cellStyle name="Normal 2 2 2 6 2 5" xfId="13129"/>
    <cellStyle name="Normal 2 2 2 6 2 6" xfId="13130"/>
    <cellStyle name="Normal 2 2 2 6 3" xfId="13131"/>
    <cellStyle name="Normal 2 2 2 6 3 2" xfId="13132"/>
    <cellStyle name="Normal 2 2 2 6 3 2 2" xfId="13133"/>
    <cellStyle name="Normal 2 2 2 6 3 3" xfId="13134"/>
    <cellStyle name="Normal 2 2 2 6 3 3 2" xfId="13135"/>
    <cellStyle name="Normal 2 2 2 6 3 4" xfId="13136"/>
    <cellStyle name="Normal 2 2 2 6 3 4 2" xfId="13137"/>
    <cellStyle name="Normal 2 2 2 6 3 5" xfId="13138"/>
    <cellStyle name="Normal 2 2 2 6 3 6" xfId="13139"/>
    <cellStyle name="Normal 2 2 2 6 4" xfId="13140"/>
    <cellStyle name="Normal 2 2 2 6 4 2" xfId="13141"/>
    <cellStyle name="Normal 2 2 2 6 4 2 2" xfId="13142"/>
    <cellStyle name="Normal 2 2 2 6 4 3" xfId="13143"/>
    <cellStyle name="Normal 2 2 2 6 4 3 2" xfId="13144"/>
    <cellStyle name="Normal 2 2 2 6 4 4" xfId="13145"/>
    <cellStyle name="Normal 2 2 2 6 4 4 2" xfId="13146"/>
    <cellStyle name="Normal 2 2 2 6 4 5" xfId="13147"/>
    <cellStyle name="Normal 2 2 2 6 4 6" xfId="13148"/>
    <cellStyle name="Normal 2 2 2 6 5" xfId="13149"/>
    <cellStyle name="Normal 2 2 2 6 5 2" xfId="13150"/>
    <cellStyle name="Normal 2 2 2 6 5 2 2" xfId="13151"/>
    <cellStyle name="Normal 2 2 2 6 5 3" xfId="13152"/>
    <cellStyle name="Normal 2 2 2 6 5 3 2" xfId="13153"/>
    <cellStyle name="Normal 2 2 2 6 5 4" xfId="13154"/>
    <cellStyle name="Normal 2 2 2 6 5 4 2" xfId="13155"/>
    <cellStyle name="Normal 2 2 2 6 5 5" xfId="13156"/>
    <cellStyle name="Normal 2 2 2 6 5 6" xfId="13157"/>
    <cellStyle name="Normal 2 2 2 6 6" xfId="13158"/>
    <cellStyle name="Normal 2 2 2 6 6 2" xfId="13159"/>
    <cellStyle name="Normal 2 2 2 6 6 2 2" xfId="13160"/>
    <cellStyle name="Normal 2 2 2 6 6 3" xfId="13161"/>
    <cellStyle name="Normal 2 2 2 6 6 3 2" xfId="13162"/>
    <cellStyle name="Normal 2 2 2 6 6 4" xfId="13163"/>
    <cellStyle name="Normal 2 2 2 6 6 5" xfId="13164"/>
    <cellStyle name="Normal 2 2 2 6 7" xfId="13165"/>
    <cellStyle name="Normal 2 2 2 6 7 2" xfId="13166"/>
    <cellStyle name="Normal 2 2 2 6 8" xfId="13167"/>
    <cellStyle name="Normal 2 2 2 6 8 2" xfId="13168"/>
    <cellStyle name="Normal 2 2 2 6 9" xfId="13169"/>
    <cellStyle name="Normal 2 2 2 6 9 2" xfId="13170"/>
    <cellStyle name="Normal 2 2 2 7" xfId="13171"/>
    <cellStyle name="Normal 2 2 2 7 10" xfId="13172"/>
    <cellStyle name="Normal 2 2 2 7 2" xfId="13173"/>
    <cellStyle name="Normal 2 2 2 7 2 2" xfId="13174"/>
    <cellStyle name="Normal 2 2 2 7 2 2 2" xfId="13175"/>
    <cellStyle name="Normal 2 2 2 7 2 3" xfId="13176"/>
    <cellStyle name="Normal 2 2 2 7 2 3 2" xfId="13177"/>
    <cellStyle name="Normal 2 2 2 7 2 4" xfId="13178"/>
    <cellStyle name="Normal 2 2 2 7 2 4 2" xfId="13179"/>
    <cellStyle name="Normal 2 2 2 7 2 5" xfId="13180"/>
    <cellStyle name="Normal 2 2 2 7 2 6" xfId="13181"/>
    <cellStyle name="Normal 2 2 2 7 3" xfId="13182"/>
    <cellStyle name="Normal 2 2 2 7 3 2" xfId="13183"/>
    <cellStyle name="Normal 2 2 2 7 3 2 2" xfId="13184"/>
    <cellStyle name="Normal 2 2 2 7 3 3" xfId="13185"/>
    <cellStyle name="Normal 2 2 2 7 3 3 2" xfId="13186"/>
    <cellStyle name="Normal 2 2 2 7 3 4" xfId="13187"/>
    <cellStyle name="Normal 2 2 2 7 3 4 2" xfId="13188"/>
    <cellStyle name="Normal 2 2 2 7 3 5" xfId="13189"/>
    <cellStyle name="Normal 2 2 2 7 3 6" xfId="13190"/>
    <cellStyle name="Normal 2 2 2 7 4" xfId="13191"/>
    <cellStyle name="Normal 2 2 2 7 4 2" xfId="13192"/>
    <cellStyle name="Normal 2 2 2 7 4 2 2" xfId="13193"/>
    <cellStyle name="Normal 2 2 2 7 4 3" xfId="13194"/>
    <cellStyle name="Normal 2 2 2 7 4 3 2" xfId="13195"/>
    <cellStyle name="Normal 2 2 2 7 4 4" xfId="13196"/>
    <cellStyle name="Normal 2 2 2 7 4 4 2" xfId="13197"/>
    <cellStyle name="Normal 2 2 2 7 4 5" xfId="13198"/>
    <cellStyle name="Normal 2 2 2 7 4 6" xfId="13199"/>
    <cellStyle name="Normal 2 2 2 7 5" xfId="13200"/>
    <cellStyle name="Normal 2 2 2 7 5 2" xfId="13201"/>
    <cellStyle name="Normal 2 2 2 7 5 2 2" xfId="13202"/>
    <cellStyle name="Normal 2 2 2 7 5 3" xfId="13203"/>
    <cellStyle name="Normal 2 2 2 7 5 3 2" xfId="13204"/>
    <cellStyle name="Normal 2 2 2 7 5 4" xfId="13205"/>
    <cellStyle name="Normal 2 2 2 7 5 5" xfId="13206"/>
    <cellStyle name="Normal 2 2 2 7 6" xfId="13207"/>
    <cellStyle name="Normal 2 2 2 7 6 2" xfId="13208"/>
    <cellStyle name="Normal 2 2 2 7 7" xfId="13209"/>
    <cellStyle name="Normal 2 2 2 7 7 2" xfId="13210"/>
    <cellStyle name="Normal 2 2 2 7 8" xfId="13211"/>
    <cellStyle name="Normal 2 2 2 7 8 2" xfId="13212"/>
    <cellStyle name="Normal 2 2 2 7 9" xfId="13213"/>
    <cellStyle name="Normal 2 2 2 8" xfId="13214"/>
    <cellStyle name="Normal 2 2 2 8 10" xfId="13215"/>
    <cellStyle name="Normal 2 2 2 8 2" xfId="13216"/>
    <cellStyle name="Normal 2 2 2 8 2 2" xfId="13217"/>
    <cellStyle name="Normal 2 2 2 8 2 2 2" xfId="13218"/>
    <cellStyle name="Normal 2 2 2 8 2 3" xfId="13219"/>
    <cellStyle name="Normal 2 2 2 8 2 3 2" xfId="13220"/>
    <cellStyle name="Normal 2 2 2 8 2 4" xfId="13221"/>
    <cellStyle name="Normal 2 2 2 8 2 4 2" xfId="13222"/>
    <cellStyle name="Normal 2 2 2 8 2 5" xfId="13223"/>
    <cellStyle name="Normal 2 2 2 8 2 6" xfId="13224"/>
    <cellStyle name="Normal 2 2 2 8 3" xfId="13225"/>
    <cellStyle name="Normal 2 2 2 8 3 2" xfId="13226"/>
    <cellStyle name="Normal 2 2 2 8 3 2 2" xfId="13227"/>
    <cellStyle name="Normal 2 2 2 8 3 3" xfId="13228"/>
    <cellStyle name="Normal 2 2 2 8 3 3 2" xfId="13229"/>
    <cellStyle name="Normal 2 2 2 8 3 4" xfId="13230"/>
    <cellStyle name="Normal 2 2 2 8 3 4 2" xfId="13231"/>
    <cellStyle name="Normal 2 2 2 8 3 5" xfId="13232"/>
    <cellStyle name="Normal 2 2 2 8 3 6" xfId="13233"/>
    <cellStyle name="Normal 2 2 2 8 4" xfId="13234"/>
    <cellStyle name="Normal 2 2 2 8 4 2" xfId="13235"/>
    <cellStyle name="Normal 2 2 2 8 4 2 2" xfId="13236"/>
    <cellStyle name="Normal 2 2 2 8 4 3" xfId="13237"/>
    <cellStyle name="Normal 2 2 2 8 4 3 2" xfId="13238"/>
    <cellStyle name="Normal 2 2 2 8 4 4" xfId="13239"/>
    <cellStyle name="Normal 2 2 2 8 4 4 2" xfId="13240"/>
    <cellStyle name="Normal 2 2 2 8 4 5" xfId="13241"/>
    <cellStyle name="Normal 2 2 2 8 4 6" xfId="13242"/>
    <cellStyle name="Normal 2 2 2 8 5" xfId="13243"/>
    <cellStyle name="Normal 2 2 2 8 5 2" xfId="13244"/>
    <cellStyle name="Normal 2 2 2 8 5 2 2" xfId="13245"/>
    <cellStyle name="Normal 2 2 2 8 5 3" xfId="13246"/>
    <cellStyle name="Normal 2 2 2 8 5 3 2" xfId="13247"/>
    <cellStyle name="Normal 2 2 2 8 5 4" xfId="13248"/>
    <cellStyle name="Normal 2 2 2 8 5 5" xfId="13249"/>
    <cellStyle name="Normal 2 2 2 8 6" xfId="13250"/>
    <cellStyle name="Normal 2 2 2 8 6 2" xfId="13251"/>
    <cellStyle name="Normal 2 2 2 8 7" xfId="13252"/>
    <cellStyle name="Normal 2 2 2 8 7 2" xfId="13253"/>
    <cellStyle name="Normal 2 2 2 8 8" xfId="13254"/>
    <cellStyle name="Normal 2 2 2 8 8 2" xfId="13255"/>
    <cellStyle name="Normal 2 2 2 8 9" xfId="13256"/>
    <cellStyle name="Normal 2 2 2 9" xfId="13257"/>
    <cellStyle name="Normal 2 2 2 9 2" xfId="13258"/>
    <cellStyle name="Normal 2 2 2 9 2 2" xfId="13259"/>
    <cellStyle name="Normal 2 2 2 9 3" xfId="13260"/>
    <cellStyle name="Normal 2 2 2 9 3 2" xfId="13261"/>
    <cellStyle name="Normal 2 2 2 9 4" xfId="13262"/>
    <cellStyle name="Normal 2 2 2 9 4 2" xfId="13263"/>
    <cellStyle name="Normal 2 2 2 9 5" xfId="13264"/>
    <cellStyle name="Normal 2 2 2 9 6" xfId="13265"/>
    <cellStyle name="Normal 2 2 3" xfId="13266"/>
    <cellStyle name="Normal 2 2 3 2" xfId="13267"/>
    <cellStyle name="Normal 2 2 3 2 2" xfId="13268"/>
    <cellStyle name="Normal 2 2 3 3" xfId="13269"/>
    <cellStyle name="Normal 2 2 4" xfId="13270"/>
    <cellStyle name="Normal 2 2 4 2" xfId="13271"/>
    <cellStyle name="Normal 2 2 4 2 2" xfId="13272"/>
    <cellStyle name="Normal 2 2 4 2 3" xfId="13273"/>
    <cellStyle name="Normal 2 2 4 3" xfId="13274"/>
    <cellStyle name="Normal 2 2 4 4" xfId="13275"/>
    <cellStyle name="Normal 2 2 4 5" xfId="13276"/>
    <cellStyle name="Normal 2 2 4 5 2" xfId="13277"/>
    <cellStyle name="Normal 2 2 4 6" xfId="13278"/>
    <cellStyle name="Normal 2 2 5" xfId="13279"/>
    <cellStyle name="Normal 2 2 5 2" xfId="13280"/>
    <cellStyle name="Normal 2 2 5 2 2" xfId="13281"/>
    <cellStyle name="Normal 2 2 5 3" xfId="13282"/>
    <cellStyle name="Normal 2 2 6" xfId="13283"/>
    <cellStyle name="Normal 2 2 6 2" xfId="13284"/>
    <cellStyle name="Normal 2 2 6 2 2" xfId="13285"/>
    <cellStyle name="Normal 2 2 6 3" xfId="13286"/>
    <cellStyle name="Normal 2 2 6 3 2" xfId="13287"/>
    <cellStyle name="Normal 2 2 6 4" xfId="13288"/>
    <cellStyle name="Normal 2 2 7" xfId="13289"/>
    <cellStyle name="Normal 2 3" xfId="13290"/>
    <cellStyle name="Normal 2 3 10" xfId="13291"/>
    <cellStyle name="Normal 2 3 10 2" xfId="13292"/>
    <cellStyle name="Normal 2 3 10 2 2" xfId="13293"/>
    <cellStyle name="Normal 2 3 10 2 2 2" xfId="13294"/>
    <cellStyle name="Normal 2 3 10 2 2 3" xfId="13295"/>
    <cellStyle name="Normal 2 3 10 2 3" xfId="13296"/>
    <cellStyle name="Normal 2 3 10 2 4" xfId="13297"/>
    <cellStyle name="Normal 2 3 10 3" xfId="13298"/>
    <cellStyle name="Normal 2 3 10 3 2" xfId="13299"/>
    <cellStyle name="Normal 2 3 10 3 3" xfId="13300"/>
    <cellStyle name="Normal 2 3 10 4" xfId="13301"/>
    <cellStyle name="Normal 2 3 10 4 2" xfId="13302"/>
    <cellStyle name="Normal 2 3 10 4 3" xfId="13303"/>
    <cellStyle name="Normal 2 3 10 5" xfId="13304"/>
    <cellStyle name="Normal 2 3 10 6" xfId="13305"/>
    <cellStyle name="Normal 2 3 11" xfId="13306"/>
    <cellStyle name="Normal 2 3 11 2" xfId="13307"/>
    <cellStyle name="Normal 2 3 11 2 2" xfId="13308"/>
    <cellStyle name="Normal 2 3 11 2 3" xfId="13309"/>
    <cellStyle name="Normal 2 3 11 3" xfId="13310"/>
    <cellStyle name="Normal 2 3 11 4" xfId="13311"/>
    <cellStyle name="Normal 2 3 12" xfId="13312"/>
    <cellStyle name="Normal 2 3 12 2" xfId="13313"/>
    <cellStyle name="Normal 2 3 12 3" xfId="13314"/>
    <cellStyle name="Normal 2 3 13" xfId="13315"/>
    <cellStyle name="Normal 2 3 13 2" xfId="13316"/>
    <cellStyle name="Normal 2 3 13 3" xfId="13317"/>
    <cellStyle name="Normal 2 3 14" xfId="13318"/>
    <cellStyle name="Normal 2 3 14 2" xfId="13319"/>
    <cellStyle name="Normal 2 3 15" xfId="13320"/>
    <cellStyle name="Normal 2 3 2" xfId="13321"/>
    <cellStyle name="Normal 2 3 2 10" xfId="13322"/>
    <cellStyle name="Normal 2 3 2 10 2" xfId="13323"/>
    <cellStyle name="Normal 2 3 2 10 2 2" xfId="13324"/>
    <cellStyle name="Normal 2 3 2 10 2 2 2" xfId="13325"/>
    <cellStyle name="Normal 2 3 2 10 2 3" xfId="13326"/>
    <cellStyle name="Normal 2 3 2 10 2 4" xfId="13327"/>
    <cellStyle name="Normal 2 3 2 10 3" xfId="13328"/>
    <cellStyle name="Normal 2 3 2 10 3 2" xfId="13329"/>
    <cellStyle name="Normal 2 3 2 10 3 3" xfId="13330"/>
    <cellStyle name="Normal 2 3 2 10 4" xfId="13331"/>
    <cellStyle name="Normal 2 3 2 10 4 2" xfId="13332"/>
    <cellStyle name="Normal 2 3 2 10 5" xfId="13333"/>
    <cellStyle name="Normal 2 3 2 10 6" xfId="13334"/>
    <cellStyle name="Normal 2 3 2 10 7" xfId="13335"/>
    <cellStyle name="Normal 2 3 2 10 8" xfId="13336"/>
    <cellStyle name="Normal 2 3 2 11" xfId="13337"/>
    <cellStyle name="Normal 2 3 2 11 2" xfId="13338"/>
    <cellStyle name="Normal 2 3 2 11 2 2" xfId="13339"/>
    <cellStyle name="Normal 2 3 2 11 2 3" xfId="13340"/>
    <cellStyle name="Normal 2 3 2 11 3" xfId="13341"/>
    <cellStyle name="Normal 2 3 2 11 3 2" xfId="13342"/>
    <cellStyle name="Normal 2 3 2 11 4" xfId="13343"/>
    <cellStyle name="Normal 2 3 2 11 4 2" xfId="13344"/>
    <cellStyle name="Normal 2 3 2 11 5" xfId="13345"/>
    <cellStyle name="Normal 2 3 2 11 6" xfId="13346"/>
    <cellStyle name="Normal 2 3 2 11 7" xfId="13347"/>
    <cellStyle name="Normal 2 3 2 11 8" xfId="13348"/>
    <cellStyle name="Normal 2 3 2 12" xfId="13349"/>
    <cellStyle name="Normal 2 3 2 12 2" xfId="13350"/>
    <cellStyle name="Normal 2 3 2 12 2 2" xfId="13351"/>
    <cellStyle name="Normal 2 3 2 12 2 3" xfId="13352"/>
    <cellStyle name="Normal 2 3 2 12 3" xfId="13353"/>
    <cellStyle name="Normal 2 3 2 12 3 2" xfId="13354"/>
    <cellStyle name="Normal 2 3 2 12 4" xfId="13355"/>
    <cellStyle name="Normal 2 3 2 12 5" xfId="13356"/>
    <cellStyle name="Normal 2 3 2 12 6" xfId="13357"/>
    <cellStyle name="Normal 2 3 2 12 7" xfId="13358"/>
    <cellStyle name="Normal 2 3 2 13" xfId="13359"/>
    <cellStyle name="Normal 2 3 2 13 2" xfId="13360"/>
    <cellStyle name="Normal 2 3 2 13 3" xfId="13361"/>
    <cellStyle name="Normal 2 3 2 14" xfId="13362"/>
    <cellStyle name="Normal 2 3 2 14 2" xfId="13363"/>
    <cellStyle name="Normal 2 3 2 15" xfId="13364"/>
    <cellStyle name="Normal 2 3 2 15 2" xfId="13365"/>
    <cellStyle name="Normal 2 3 2 16" xfId="13366"/>
    <cellStyle name="Normal 2 3 2 17" xfId="13367"/>
    <cellStyle name="Normal 2 3 2 18" xfId="13368"/>
    <cellStyle name="Normal 2 3 2 19" xfId="13369"/>
    <cellStyle name="Normal 2 3 2 2" xfId="13370"/>
    <cellStyle name="Normal 2 3 2 2 10" xfId="13371"/>
    <cellStyle name="Normal 2 3 2 2 10 2" xfId="13372"/>
    <cellStyle name="Normal 2 3 2 2 10 3" xfId="13373"/>
    <cellStyle name="Normal 2 3 2 2 11" xfId="13374"/>
    <cellStyle name="Normal 2 3 2 2 11 2" xfId="13375"/>
    <cellStyle name="Normal 2 3 2 2 11 3" xfId="13376"/>
    <cellStyle name="Normal 2 3 2 2 12" xfId="13377"/>
    <cellStyle name="Normal 2 3 2 2 12 2" xfId="13378"/>
    <cellStyle name="Normal 2 3 2 2 13" xfId="13379"/>
    <cellStyle name="Normal 2 3 2 2 2" xfId="13380"/>
    <cellStyle name="Normal 2 3 2 2 2 10" xfId="13381"/>
    <cellStyle name="Normal 2 3 2 2 2 10 2" xfId="13382"/>
    <cellStyle name="Normal 2 3 2 2 2 10 3" xfId="13383"/>
    <cellStyle name="Normal 2 3 2 2 2 11" xfId="13384"/>
    <cellStyle name="Normal 2 3 2 2 2 12" xfId="13385"/>
    <cellStyle name="Normal 2 3 2 2 2 2" xfId="13386"/>
    <cellStyle name="Normal 2 3 2 2 2 2 10" xfId="13387"/>
    <cellStyle name="Normal 2 3 2 2 2 2 11" xfId="13388"/>
    <cellStyle name="Normal 2 3 2 2 2 2 2" xfId="13389"/>
    <cellStyle name="Normal 2 3 2 2 2 2 2 2" xfId="13390"/>
    <cellStyle name="Normal 2 3 2 2 2 2 2 2 2" xfId="13391"/>
    <cellStyle name="Normal 2 3 2 2 2 2 2 2 2 2" xfId="13392"/>
    <cellStyle name="Normal 2 3 2 2 2 2 2 2 2 2 2" xfId="13393"/>
    <cellStyle name="Normal 2 3 2 2 2 2 2 2 2 2 2 2" xfId="13394"/>
    <cellStyle name="Normal 2 3 2 2 2 2 2 2 2 2 2 3" xfId="13395"/>
    <cellStyle name="Normal 2 3 2 2 2 2 2 2 2 2 3" xfId="13396"/>
    <cellStyle name="Normal 2 3 2 2 2 2 2 2 2 2 4" xfId="13397"/>
    <cellStyle name="Normal 2 3 2 2 2 2 2 2 2 3" xfId="13398"/>
    <cellStyle name="Normal 2 3 2 2 2 2 2 2 2 3 2" xfId="13399"/>
    <cellStyle name="Normal 2 3 2 2 2 2 2 2 2 3 3" xfId="13400"/>
    <cellStyle name="Normal 2 3 2 2 2 2 2 2 2 4" xfId="13401"/>
    <cellStyle name="Normal 2 3 2 2 2 2 2 2 2 4 2" xfId="13402"/>
    <cellStyle name="Normal 2 3 2 2 2 2 2 2 2 4 3" xfId="13403"/>
    <cellStyle name="Normal 2 3 2 2 2 2 2 2 2 5" xfId="13404"/>
    <cellStyle name="Normal 2 3 2 2 2 2 2 2 2 6" xfId="13405"/>
    <cellStyle name="Normal 2 3 2 2 2 2 2 2 3" xfId="13406"/>
    <cellStyle name="Normal 2 3 2 2 2 2 2 2 3 2" xfId="13407"/>
    <cellStyle name="Normal 2 3 2 2 2 2 2 2 3 2 2" xfId="13408"/>
    <cellStyle name="Normal 2 3 2 2 2 2 2 2 3 2 3" xfId="13409"/>
    <cellStyle name="Normal 2 3 2 2 2 2 2 2 3 3" xfId="13410"/>
    <cellStyle name="Normal 2 3 2 2 2 2 2 2 3 4" xfId="13411"/>
    <cellStyle name="Normal 2 3 2 2 2 2 2 2 4" xfId="13412"/>
    <cellStyle name="Normal 2 3 2 2 2 2 2 2 4 2" xfId="13413"/>
    <cellStyle name="Normal 2 3 2 2 2 2 2 2 4 3" xfId="13414"/>
    <cellStyle name="Normal 2 3 2 2 2 2 2 2 5" xfId="13415"/>
    <cellStyle name="Normal 2 3 2 2 2 2 2 2 5 2" xfId="13416"/>
    <cellStyle name="Normal 2 3 2 2 2 2 2 2 5 3" xfId="13417"/>
    <cellStyle name="Normal 2 3 2 2 2 2 2 2 6" xfId="13418"/>
    <cellStyle name="Normal 2 3 2 2 2 2 2 2 7" xfId="13419"/>
    <cellStyle name="Normal 2 3 2 2 2 2 2 3" xfId="13420"/>
    <cellStyle name="Normal 2 3 2 2 2 2 2 3 2" xfId="13421"/>
    <cellStyle name="Normal 2 3 2 2 2 2 2 3 2 2" xfId="13422"/>
    <cellStyle name="Normal 2 3 2 2 2 2 2 3 2 2 2" xfId="13423"/>
    <cellStyle name="Normal 2 3 2 2 2 2 2 3 2 2 3" xfId="13424"/>
    <cellStyle name="Normal 2 3 2 2 2 2 2 3 2 3" xfId="13425"/>
    <cellStyle name="Normal 2 3 2 2 2 2 2 3 2 4" xfId="13426"/>
    <cellStyle name="Normal 2 3 2 2 2 2 2 3 3" xfId="13427"/>
    <cellStyle name="Normal 2 3 2 2 2 2 2 3 3 2" xfId="13428"/>
    <cellStyle name="Normal 2 3 2 2 2 2 2 3 3 3" xfId="13429"/>
    <cellStyle name="Normal 2 3 2 2 2 2 2 3 4" xfId="13430"/>
    <cellStyle name="Normal 2 3 2 2 2 2 2 3 4 2" xfId="13431"/>
    <cellStyle name="Normal 2 3 2 2 2 2 2 3 4 3" xfId="13432"/>
    <cellStyle name="Normal 2 3 2 2 2 2 2 3 5" xfId="13433"/>
    <cellStyle name="Normal 2 3 2 2 2 2 2 3 6" xfId="13434"/>
    <cellStyle name="Normal 2 3 2 2 2 2 2 4" xfId="13435"/>
    <cellStyle name="Normal 2 3 2 2 2 2 2 4 2" xfId="13436"/>
    <cellStyle name="Normal 2 3 2 2 2 2 2 4 2 2" xfId="13437"/>
    <cellStyle name="Normal 2 3 2 2 2 2 2 4 2 3" xfId="13438"/>
    <cellStyle name="Normal 2 3 2 2 2 2 2 4 3" xfId="13439"/>
    <cellStyle name="Normal 2 3 2 2 2 2 2 4 4" xfId="13440"/>
    <cellStyle name="Normal 2 3 2 2 2 2 2 5" xfId="13441"/>
    <cellStyle name="Normal 2 3 2 2 2 2 2 5 2" xfId="13442"/>
    <cellStyle name="Normal 2 3 2 2 2 2 2 5 3" xfId="13443"/>
    <cellStyle name="Normal 2 3 2 2 2 2 2 6" xfId="13444"/>
    <cellStyle name="Normal 2 3 2 2 2 2 2 6 2" xfId="13445"/>
    <cellStyle name="Normal 2 3 2 2 2 2 2 6 3" xfId="13446"/>
    <cellStyle name="Normal 2 3 2 2 2 2 2 7" xfId="13447"/>
    <cellStyle name="Normal 2 3 2 2 2 2 2 8" xfId="13448"/>
    <cellStyle name="Normal 2 3 2 2 2 2 3" xfId="13449"/>
    <cellStyle name="Normal 2 3 2 2 2 2 3 2" xfId="13450"/>
    <cellStyle name="Normal 2 3 2 2 2 2 3 2 2" xfId="13451"/>
    <cellStyle name="Normal 2 3 2 2 2 2 3 2 2 2" xfId="13452"/>
    <cellStyle name="Normal 2 3 2 2 2 2 3 2 2 2 2" xfId="13453"/>
    <cellStyle name="Normal 2 3 2 2 2 2 3 2 2 2 2 2" xfId="13454"/>
    <cellStyle name="Normal 2 3 2 2 2 2 3 2 2 2 2 3" xfId="13455"/>
    <cellStyle name="Normal 2 3 2 2 2 2 3 2 2 2 3" xfId="13456"/>
    <cellStyle name="Normal 2 3 2 2 2 2 3 2 2 2 4" xfId="13457"/>
    <cellStyle name="Normal 2 3 2 2 2 2 3 2 2 3" xfId="13458"/>
    <cellStyle name="Normal 2 3 2 2 2 2 3 2 2 3 2" xfId="13459"/>
    <cellStyle name="Normal 2 3 2 2 2 2 3 2 2 3 3" xfId="13460"/>
    <cellStyle name="Normal 2 3 2 2 2 2 3 2 2 4" xfId="13461"/>
    <cellStyle name="Normal 2 3 2 2 2 2 3 2 2 4 2" xfId="13462"/>
    <cellStyle name="Normal 2 3 2 2 2 2 3 2 2 4 3" xfId="13463"/>
    <cellStyle name="Normal 2 3 2 2 2 2 3 2 2 5" xfId="13464"/>
    <cellStyle name="Normal 2 3 2 2 2 2 3 2 2 6" xfId="13465"/>
    <cellStyle name="Normal 2 3 2 2 2 2 3 2 3" xfId="13466"/>
    <cellStyle name="Normal 2 3 2 2 2 2 3 2 3 2" xfId="13467"/>
    <cellStyle name="Normal 2 3 2 2 2 2 3 2 3 2 2" xfId="13468"/>
    <cellStyle name="Normal 2 3 2 2 2 2 3 2 3 2 3" xfId="13469"/>
    <cellStyle name="Normal 2 3 2 2 2 2 3 2 3 3" xfId="13470"/>
    <cellStyle name="Normal 2 3 2 2 2 2 3 2 3 4" xfId="13471"/>
    <cellStyle name="Normal 2 3 2 2 2 2 3 2 4" xfId="13472"/>
    <cellStyle name="Normal 2 3 2 2 2 2 3 2 4 2" xfId="13473"/>
    <cellStyle name="Normal 2 3 2 2 2 2 3 2 4 3" xfId="13474"/>
    <cellStyle name="Normal 2 3 2 2 2 2 3 2 5" xfId="13475"/>
    <cellStyle name="Normal 2 3 2 2 2 2 3 2 5 2" xfId="13476"/>
    <cellStyle name="Normal 2 3 2 2 2 2 3 2 5 3" xfId="13477"/>
    <cellStyle name="Normal 2 3 2 2 2 2 3 2 6" xfId="13478"/>
    <cellStyle name="Normal 2 3 2 2 2 2 3 2 7" xfId="13479"/>
    <cellStyle name="Normal 2 3 2 2 2 2 3 3" xfId="13480"/>
    <cellStyle name="Normal 2 3 2 2 2 2 3 3 2" xfId="13481"/>
    <cellStyle name="Normal 2 3 2 2 2 2 3 3 2 2" xfId="13482"/>
    <cellStyle name="Normal 2 3 2 2 2 2 3 3 2 2 2" xfId="13483"/>
    <cellStyle name="Normal 2 3 2 2 2 2 3 3 2 2 3" xfId="13484"/>
    <cellStyle name="Normal 2 3 2 2 2 2 3 3 2 3" xfId="13485"/>
    <cellStyle name="Normal 2 3 2 2 2 2 3 3 2 4" xfId="13486"/>
    <cellStyle name="Normal 2 3 2 2 2 2 3 3 3" xfId="13487"/>
    <cellStyle name="Normal 2 3 2 2 2 2 3 3 3 2" xfId="13488"/>
    <cellStyle name="Normal 2 3 2 2 2 2 3 3 3 3" xfId="13489"/>
    <cellStyle name="Normal 2 3 2 2 2 2 3 3 4" xfId="13490"/>
    <cellStyle name="Normal 2 3 2 2 2 2 3 3 4 2" xfId="13491"/>
    <cellStyle name="Normal 2 3 2 2 2 2 3 3 4 3" xfId="13492"/>
    <cellStyle name="Normal 2 3 2 2 2 2 3 3 5" xfId="13493"/>
    <cellStyle name="Normal 2 3 2 2 2 2 3 3 6" xfId="13494"/>
    <cellStyle name="Normal 2 3 2 2 2 2 3 4" xfId="13495"/>
    <cellStyle name="Normal 2 3 2 2 2 2 3 4 2" xfId="13496"/>
    <cellStyle name="Normal 2 3 2 2 2 2 3 4 2 2" xfId="13497"/>
    <cellStyle name="Normal 2 3 2 2 2 2 3 4 2 3" xfId="13498"/>
    <cellStyle name="Normal 2 3 2 2 2 2 3 4 3" xfId="13499"/>
    <cellStyle name="Normal 2 3 2 2 2 2 3 4 4" xfId="13500"/>
    <cellStyle name="Normal 2 3 2 2 2 2 3 5" xfId="13501"/>
    <cellStyle name="Normal 2 3 2 2 2 2 3 5 2" xfId="13502"/>
    <cellStyle name="Normal 2 3 2 2 2 2 3 5 3" xfId="13503"/>
    <cellStyle name="Normal 2 3 2 2 2 2 3 6" xfId="13504"/>
    <cellStyle name="Normal 2 3 2 2 2 2 3 6 2" xfId="13505"/>
    <cellStyle name="Normal 2 3 2 2 2 2 3 6 3" xfId="13506"/>
    <cellStyle name="Normal 2 3 2 2 2 2 3 7" xfId="13507"/>
    <cellStyle name="Normal 2 3 2 2 2 2 3 8" xfId="13508"/>
    <cellStyle name="Normal 2 3 2 2 2 2 4" xfId="13509"/>
    <cellStyle name="Normal 2 3 2 2 2 2 4 2" xfId="13510"/>
    <cellStyle name="Normal 2 3 2 2 2 2 4 2 2" xfId="13511"/>
    <cellStyle name="Normal 2 3 2 2 2 2 4 2 2 2" xfId="13512"/>
    <cellStyle name="Normal 2 3 2 2 2 2 4 2 2 2 2" xfId="13513"/>
    <cellStyle name="Normal 2 3 2 2 2 2 4 2 2 2 2 2" xfId="13514"/>
    <cellStyle name="Normal 2 3 2 2 2 2 4 2 2 2 2 3" xfId="13515"/>
    <cellStyle name="Normal 2 3 2 2 2 2 4 2 2 2 3" xfId="13516"/>
    <cellStyle name="Normal 2 3 2 2 2 2 4 2 2 2 4" xfId="13517"/>
    <cellStyle name="Normal 2 3 2 2 2 2 4 2 2 3" xfId="13518"/>
    <cellStyle name="Normal 2 3 2 2 2 2 4 2 2 3 2" xfId="13519"/>
    <cellStyle name="Normal 2 3 2 2 2 2 4 2 2 3 3" xfId="13520"/>
    <cellStyle name="Normal 2 3 2 2 2 2 4 2 2 4" xfId="13521"/>
    <cellStyle name="Normal 2 3 2 2 2 2 4 2 2 4 2" xfId="13522"/>
    <cellStyle name="Normal 2 3 2 2 2 2 4 2 2 4 3" xfId="13523"/>
    <cellStyle name="Normal 2 3 2 2 2 2 4 2 2 5" xfId="13524"/>
    <cellStyle name="Normal 2 3 2 2 2 2 4 2 2 6" xfId="13525"/>
    <cellStyle name="Normal 2 3 2 2 2 2 4 2 3" xfId="13526"/>
    <cellStyle name="Normal 2 3 2 2 2 2 4 2 3 2" xfId="13527"/>
    <cellStyle name="Normal 2 3 2 2 2 2 4 2 3 2 2" xfId="13528"/>
    <cellStyle name="Normal 2 3 2 2 2 2 4 2 3 2 3" xfId="13529"/>
    <cellStyle name="Normal 2 3 2 2 2 2 4 2 3 3" xfId="13530"/>
    <cellStyle name="Normal 2 3 2 2 2 2 4 2 3 4" xfId="13531"/>
    <cellStyle name="Normal 2 3 2 2 2 2 4 2 4" xfId="13532"/>
    <cellStyle name="Normal 2 3 2 2 2 2 4 2 4 2" xfId="13533"/>
    <cellStyle name="Normal 2 3 2 2 2 2 4 2 4 3" xfId="13534"/>
    <cellStyle name="Normal 2 3 2 2 2 2 4 2 5" xfId="13535"/>
    <cellStyle name="Normal 2 3 2 2 2 2 4 2 5 2" xfId="13536"/>
    <cellStyle name="Normal 2 3 2 2 2 2 4 2 5 3" xfId="13537"/>
    <cellStyle name="Normal 2 3 2 2 2 2 4 2 6" xfId="13538"/>
    <cellStyle name="Normal 2 3 2 2 2 2 4 2 7" xfId="13539"/>
    <cellStyle name="Normal 2 3 2 2 2 2 4 3" xfId="13540"/>
    <cellStyle name="Normal 2 3 2 2 2 2 4 3 2" xfId="13541"/>
    <cellStyle name="Normal 2 3 2 2 2 2 4 3 2 2" xfId="13542"/>
    <cellStyle name="Normal 2 3 2 2 2 2 4 3 2 2 2" xfId="13543"/>
    <cellStyle name="Normal 2 3 2 2 2 2 4 3 2 2 3" xfId="13544"/>
    <cellStyle name="Normal 2 3 2 2 2 2 4 3 2 3" xfId="13545"/>
    <cellStyle name="Normal 2 3 2 2 2 2 4 3 2 4" xfId="13546"/>
    <cellStyle name="Normal 2 3 2 2 2 2 4 3 3" xfId="13547"/>
    <cellStyle name="Normal 2 3 2 2 2 2 4 3 3 2" xfId="13548"/>
    <cellStyle name="Normal 2 3 2 2 2 2 4 3 3 3" xfId="13549"/>
    <cellStyle name="Normal 2 3 2 2 2 2 4 3 4" xfId="13550"/>
    <cellStyle name="Normal 2 3 2 2 2 2 4 3 4 2" xfId="13551"/>
    <cellStyle name="Normal 2 3 2 2 2 2 4 3 4 3" xfId="13552"/>
    <cellStyle name="Normal 2 3 2 2 2 2 4 3 5" xfId="13553"/>
    <cellStyle name="Normal 2 3 2 2 2 2 4 3 6" xfId="13554"/>
    <cellStyle name="Normal 2 3 2 2 2 2 4 4" xfId="13555"/>
    <cellStyle name="Normal 2 3 2 2 2 2 4 4 2" xfId="13556"/>
    <cellStyle name="Normal 2 3 2 2 2 2 4 4 2 2" xfId="13557"/>
    <cellStyle name="Normal 2 3 2 2 2 2 4 4 2 3" xfId="13558"/>
    <cellStyle name="Normal 2 3 2 2 2 2 4 4 3" xfId="13559"/>
    <cellStyle name="Normal 2 3 2 2 2 2 4 4 4" xfId="13560"/>
    <cellStyle name="Normal 2 3 2 2 2 2 4 5" xfId="13561"/>
    <cellStyle name="Normal 2 3 2 2 2 2 4 5 2" xfId="13562"/>
    <cellStyle name="Normal 2 3 2 2 2 2 4 5 3" xfId="13563"/>
    <cellStyle name="Normal 2 3 2 2 2 2 4 6" xfId="13564"/>
    <cellStyle name="Normal 2 3 2 2 2 2 4 6 2" xfId="13565"/>
    <cellStyle name="Normal 2 3 2 2 2 2 4 6 3" xfId="13566"/>
    <cellStyle name="Normal 2 3 2 2 2 2 4 7" xfId="13567"/>
    <cellStyle name="Normal 2 3 2 2 2 2 4 8" xfId="13568"/>
    <cellStyle name="Normal 2 3 2 2 2 2 5" xfId="13569"/>
    <cellStyle name="Normal 2 3 2 2 2 2 5 2" xfId="13570"/>
    <cellStyle name="Normal 2 3 2 2 2 2 5 2 2" xfId="13571"/>
    <cellStyle name="Normal 2 3 2 2 2 2 5 2 2 2" xfId="13572"/>
    <cellStyle name="Normal 2 3 2 2 2 2 5 2 2 2 2" xfId="13573"/>
    <cellStyle name="Normal 2 3 2 2 2 2 5 2 2 2 3" xfId="13574"/>
    <cellStyle name="Normal 2 3 2 2 2 2 5 2 2 3" xfId="13575"/>
    <cellStyle name="Normal 2 3 2 2 2 2 5 2 2 4" xfId="13576"/>
    <cellStyle name="Normal 2 3 2 2 2 2 5 2 3" xfId="13577"/>
    <cellStyle name="Normal 2 3 2 2 2 2 5 2 3 2" xfId="13578"/>
    <cellStyle name="Normal 2 3 2 2 2 2 5 2 3 3" xfId="13579"/>
    <cellStyle name="Normal 2 3 2 2 2 2 5 2 4" xfId="13580"/>
    <cellStyle name="Normal 2 3 2 2 2 2 5 2 4 2" xfId="13581"/>
    <cellStyle name="Normal 2 3 2 2 2 2 5 2 4 3" xfId="13582"/>
    <cellStyle name="Normal 2 3 2 2 2 2 5 2 5" xfId="13583"/>
    <cellStyle name="Normal 2 3 2 2 2 2 5 2 6" xfId="13584"/>
    <cellStyle name="Normal 2 3 2 2 2 2 5 3" xfId="13585"/>
    <cellStyle name="Normal 2 3 2 2 2 2 5 3 2" xfId="13586"/>
    <cellStyle name="Normal 2 3 2 2 2 2 5 3 2 2" xfId="13587"/>
    <cellStyle name="Normal 2 3 2 2 2 2 5 3 2 3" xfId="13588"/>
    <cellStyle name="Normal 2 3 2 2 2 2 5 3 3" xfId="13589"/>
    <cellStyle name="Normal 2 3 2 2 2 2 5 3 4" xfId="13590"/>
    <cellStyle name="Normal 2 3 2 2 2 2 5 4" xfId="13591"/>
    <cellStyle name="Normal 2 3 2 2 2 2 5 4 2" xfId="13592"/>
    <cellStyle name="Normal 2 3 2 2 2 2 5 4 3" xfId="13593"/>
    <cellStyle name="Normal 2 3 2 2 2 2 5 5" xfId="13594"/>
    <cellStyle name="Normal 2 3 2 2 2 2 5 5 2" xfId="13595"/>
    <cellStyle name="Normal 2 3 2 2 2 2 5 5 3" xfId="13596"/>
    <cellStyle name="Normal 2 3 2 2 2 2 5 6" xfId="13597"/>
    <cellStyle name="Normal 2 3 2 2 2 2 5 7" xfId="13598"/>
    <cellStyle name="Normal 2 3 2 2 2 2 6" xfId="13599"/>
    <cellStyle name="Normal 2 3 2 2 2 2 6 2" xfId="13600"/>
    <cellStyle name="Normal 2 3 2 2 2 2 6 2 2" xfId="13601"/>
    <cellStyle name="Normal 2 3 2 2 2 2 6 2 2 2" xfId="13602"/>
    <cellStyle name="Normal 2 3 2 2 2 2 6 2 2 3" xfId="13603"/>
    <cellStyle name="Normal 2 3 2 2 2 2 6 2 3" xfId="13604"/>
    <cellStyle name="Normal 2 3 2 2 2 2 6 2 4" xfId="13605"/>
    <cellStyle name="Normal 2 3 2 2 2 2 6 3" xfId="13606"/>
    <cellStyle name="Normal 2 3 2 2 2 2 6 3 2" xfId="13607"/>
    <cellStyle name="Normal 2 3 2 2 2 2 6 3 3" xfId="13608"/>
    <cellStyle name="Normal 2 3 2 2 2 2 6 4" xfId="13609"/>
    <cellStyle name="Normal 2 3 2 2 2 2 6 4 2" xfId="13610"/>
    <cellStyle name="Normal 2 3 2 2 2 2 6 4 3" xfId="13611"/>
    <cellStyle name="Normal 2 3 2 2 2 2 6 5" xfId="13612"/>
    <cellStyle name="Normal 2 3 2 2 2 2 6 6" xfId="13613"/>
    <cellStyle name="Normal 2 3 2 2 2 2 7" xfId="13614"/>
    <cellStyle name="Normal 2 3 2 2 2 2 7 2" xfId="13615"/>
    <cellStyle name="Normal 2 3 2 2 2 2 7 2 2" xfId="13616"/>
    <cellStyle name="Normal 2 3 2 2 2 2 7 2 3" xfId="13617"/>
    <cellStyle name="Normal 2 3 2 2 2 2 7 3" xfId="13618"/>
    <cellStyle name="Normal 2 3 2 2 2 2 7 4" xfId="13619"/>
    <cellStyle name="Normal 2 3 2 2 2 2 8" xfId="13620"/>
    <cellStyle name="Normal 2 3 2 2 2 2 8 2" xfId="13621"/>
    <cellStyle name="Normal 2 3 2 2 2 2 8 3" xfId="13622"/>
    <cellStyle name="Normal 2 3 2 2 2 2 9" xfId="13623"/>
    <cellStyle name="Normal 2 3 2 2 2 2 9 2" xfId="13624"/>
    <cellStyle name="Normal 2 3 2 2 2 2 9 3" xfId="13625"/>
    <cellStyle name="Normal 2 3 2 2 2 3" xfId="13626"/>
    <cellStyle name="Normal 2 3 2 2 2 3 2" xfId="13627"/>
    <cellStyle name="Normal 2 3 2 2 2 3 2 2" xfId="13628"/>
    <cellStyle name="Normal 2 3 2 2 2 3 2 2 2" xfId="13629"/>
    <cellStyle name="Normal 2 3 2 2 2 3 2 2 2 2" xfId="13630"/>
    <cellStyle name="Normal 2 3 2 2 2 3 2 2 2 2 2" xfId="13631"/>
    <cellStyle name="Normal 2 3 2 2 2 3 2 2 2 2 3" xfId="13632"/>
    <cellStyle name="Normal 2 3 2 2 2 3 2 2 2 3" xfId="13633"/>
    <cellStyle name="Normal 2 3 2 2 2 3 2 2 2 4" xfId="13634"/>
    <cellStyle name="Normal 2 3 2 2 2 3 2 2 3" xfId="13635"/>
    <cellStyle name="Normal 2 3 2 2 2 3 2 2 3 2" xfId="13636"/>
    <cellStyle name="Normal 2 3 2 2 2 3 2 2 3 3" xfId="13637"/>
    <cellStyle name="Normal 2 3 2 2 2 3 2 2 4" xfId="13638"/>
    <cellStyle name="Normal 2 3 2 2 2 3 2 2 4 2" xfId="13639"/>
    <cellStyle name="Normal 2 3 2 2 2 3 2 2 4 3" xfId="13640"/>
    <cellStyle name="Normal 2 3 2 2 2 3 2 2 5" xfId="13641"/>
    <cellStyle name="Normal 2 3 2 2 2 3 2 2 6" xfId="13642"/>
    <cellStyle name="Normal 2 3 2 2 2 3 2 3" xfId="13643"/>
    <cellStyle name="Normal 2 3 2 2 2 3 2 3 2" xfId="13644"/>
    <cellStyle name="Normal 2 3 2 2 2 3 2 3 2 2" xfId="13645"/>
    <cellStyle name="Normal 2 3 2 2 2 3 2 3 2 3" xfId="13646"/>
    <cellStyle name="Normal 2 3 2 2 2 3 2 3 3" xfId="13647"/>
    <cellStyle name="Normal 2 3 2 2 2 3 2 3 4" xfId="13648"/>
    <cellStyle name="Normal 2 3 2 2 2 3 2 4" xfId="13649"/>
    <cellStyle name="Normal 2 3 2 2 2 3 2 4 2" xfId="13650"/>
    <cellStyle name="Normal 2 3 2 2 2 3 2 4 3" xfId="13651"/>
    <cellStyle name="Normal 2 3 2 2 2 3 2 5" xfId="13652"/>
    <cellStyle name="Normal 2 3 2 2 2 3 2 5 2" xfId="13653"/>
    <cellStyle name="Normal 2 3 2 2 2 3 2 5 3" xfId="13654"/>
    <cellStyle name="Normal 2 3 2 2 2 3 2 6" xfId="13655"/>
    <cellStyle name="Normal 2 3 2 2 2 3 2 7" xfId="13656"/>
    <cellStyle name="Normal 2 3 2 2 2 3 3" xfId="13657"/>
    <cellStyle name="Normal 2 3 2 2 2 3 3 2" xfId="13658"/>
    <cellStyle name="Normal 2 3 2 2 2 3 3 2 2" xfId="13659"/>
    <cellStyle name="Normal 2 3 2 2 2 3 3 2 2 2" xfId="13660"/>
    <cellStyle name="Normal 2 3 2 2 2 3 3 2 2 3" xfId="13661"/>
    <cellStyle name="Normal 2 3 2 2 2 3 3 2 3" xfId="13662"/>
    <cellStyle name="Normal 2 3 2 2 2 3 3 2 4" xfId="13663"/>
    <cellStyle name="Normal 2 3 2 2 2 3 3 3" xfId="13664"/>
    <cellStyle name="Normal 2 3 2 2 2 3 3 3 2" xfId="13665"/>
    <cellStyle name="Normal 2 3 2 2 2 3 3 3 3" xfId="13666"/>
    <cellStyle name="Normal 2 3 2 2 2 3 3 4" xfId="13667"/>
    <cellStyle name="Normal 2 3 2 2 2 3 3 4 2" xfId="13668"/>
    <cellStyle name="Normal 2 3 2 2 2 3 3 4 3" xfId="13669"/>
    <cellStyle name="Normal 2 3 2 2 2 3 3 5" xfId="13670"/>
    <cellStyle name="Normal 2 3 2 2 2 3 3 6" xfId="13671"/>
    <cellStyle name="Normal 2 3 2 2 2 3 4" xfId="13672"/>
    <cellStyle name="Normal 2 3 2 2 2 3 4 2" xfId="13673"/>
    <cellStyle name="Normal 2 3 2 2 2 3 4 2 2" xfId="13674"/>
    <cellStyle name="Normal 2 3 2 2 2 3 4 2 3" xfId="13675"/>
    <cellStyle name="Normal 2 3 2 2 2 3 4 3" xfId="13676"/>
    <cellStyle name="Normal 2 3 2 2 2 3 4 4" xfId="13677"/>
    <cellStyle name="Normal 2 3 2 2 2 3 5" xfId="13678"/>
    <cellStyle name="Normal 2 3 2 2 2 3 5 2" xfId="13679"/>
    <cellStyle name="Normal 2 3 2 2 2 3 5 3" xfId="13680"/>
    <cellStyle name="Normal 2 3 2 2 2 3 6" xfId="13681"/>
    <cellStyle name="Normal 2 3 2 2 2 3 6 2" xfId="13682"/>
    <cellStyle name="Normal 2 3 2 2 2 3 6 3" xfId="13683"/>
    <cellStyle name="Normal 2 3 2 2 2 3 7" xfId="13684"/>
    <cellStyle name="Normal 2 3 2 2 2 3 8" xfId="13685"/>
    <cellStyle name="Normal 2 3 2 2 2 4" xfId="13686"/>
    <cellStyle name="Normal 2 3 2 2 2 4 2" xfId="13687"/>
    <cellStyle name="Normal 2 3 2 2 2 4 2 2" xfId="13688"/>
    <cellStyle name="Normal 2 3 2 2 2 4 2 2 2" xfId="13689"/>
    <cellStyle name="Normal 2 3 2 2 2 4 2 2 2 2" xfId="13690"/>
    <cellStyle name="Normal 2 3 2 2 2 4 2 2 2 2 2" xfId="13691"/>
    <cellStyle name="Normal 2 3 2 2 2 4 2 2 2 2 3" xfId="13692"/>
    <cellStyle name="Normal 2 3 2 2 2 4 2 2 2 3" xfId="13693"/>
    <cellStyle name="Normal 2 3 2 2 2 4 2 2 2 4" xfId="13694"/>
    <cellStyle name="Normal 2 3 2 2 2 4 2 2 3" xfId="13695"/>
    <cellStyle name="Normal 2 3 2 2 2 4 2 2 3 2" xfId="13696"/>
    <cellStyle name="Normal 2 3 2 2 2 4 2 2 3 3" xfId="13697"/>
    <cellStyle name="Normal 2 3 2 2 2 4 2 2 4" xfId="13698"/>
    <cellStyle name="Normal 2 3 2 2 2 4 2 2 4 2" xfId="13699"/>
    <cellStyle name="Normal 2 3 2 2 2 4 2 2 4 3" xfId="13700"/>
    <cellStyle name="Normal 2 3 2 2 2 4 2 2 5" xfId="13701"/>
    <cellStyle name="Normal 2 3 2 2 2 4 2 2 6" xfId="13702"/>
    <cellStyle name="Normal 2 3 2 2 2 4 2 3" xfId="13703"/>
    <cellStyle name="Normal 2 3 2 2 2 4 2 3 2" xfId="13704"/>
    <cellStyle name="Normal 2 3 2 2 2 4 2 3 2 2" xfId="13705"/>
    <cellStyle name="Normal 2 3 2 2 2 4 2 3 2 3" xfId="13706"/>
    <cellStyle name="Normal 2 3 2 2 2 4 2 3 3" xfId="13707"/>
    <cellStyle name="Normal 2 3 2 2 2 4 2 3 4" xfId="13708"/>
    <cellStyle name="Normal 2 3 2 2 2 4 2 4" xfId="13709"/>
    <cellStyle name="Normal 2 3 2 2 2 4 2 4 2" xfId="13710"/>
    <cellStyle name="Normal 2 3 2 2 2 4 2 4 3" xfId="13711"/>
    <cellStyle name="Normal 2 3 2 2 2 4 2 5" xfId="13712"/>
    <cellStyle name="Normal 2 3 2 2 2 4 2 5 2" xfId="13713"/>
    <cellStyle name="Normal 2 3 2 2 2 4 2 5 3" xfId="13714"/>
    <cellStyle name="Normal 2 3 2 2 2 4 2 6" xfId="13715"/>
    <cellStyle name="Normal 2 3 2 2 2 4 2 7" xfId="13716"/>
    <cellStyle name="Normal 2 3 2 2 2 4 3" xfId="13717"/>
    <cellStyle name="Normal 2 3 2 2 2 4 3 2" xfId="13718"/>
    <cellStyle name="Normal 2 3 2 2 2 4 3 2 2" xfId="13719"/>
    <cellStyle name="Normal 2 3 2 2 2 4 3 2 2 2" xfId="13720"/>
    <cellStyle name="Normal 2 3 2 2 2 4 3 2 2 3" xfId="13721"/>
    <cellStyle name="Normal 2 3 2 2 2 4 3 2 3" xfId="13722"/>
    <cellStyle name="Normal 2 3 2 2 2 4 3 2 4" xfId="13723"/>
    <cellStyle name="Normal 2 3 2 2 2 4 3 3" xfId="13724"/>
    <cellStyle name="Normal 2 3 2 2 2 4 3 3 2" xfId="13725"/>
    <cellStyle name="Normal 2 3 2 2 2 4 3 3 3" xfId="13726"/>
    <cellStyle name="Normal 2 3 2 2 2 4 3 4" xfId="13727"/>
    <cellStyle name="Normal 2 3 2 2 2 4 3 4 2" xfId="13728"/>
    <cellStyle name="Normal 2 3 2 2 2 4 3 4 3" xfId="13729"/>
    <cellStyle name="Normal 2 3 2 2 2 4 3 5" xfId="13730"/>
    <cellStyle name="Normal 2 3 2 2 2 4 3 6" xfId="13731"/>
    <cellStyle name="Normal 2 3 2 2 2 4 4" xfId="13732"/>
    <cellStyle name="Normal 2 3 2 2 2 4 4 2" xfId="13733"/>
    <cellStyle name="Normal 2 3 2 2 2 4 4 2 2" xfId="13734"/>
    <cellStyle name="Normal 2 3 2 2 2 4 4 2 3" xfId="13735"/>
    <cellStyle name="Normal 2 3 2 2 2 4 4 3" xfId="13736"/>
    <cellStyle name="Normal 2 3 2 2 2 4 4 4" xfId="13737"/>
    <cellStyle name="Normal 2 3 2 2 2 4 5" xfId="13738"/>
    <cellStyle name="Normal 2 3 2 2 2 4 5 2" xfId="13739"/>
    <cellStyle name="Normal 2 3 2 2 2 4 5 3" xfId="13740"/>
    <cellStyle name="Normal 2 3 2 2 2 4 6" xfId="13741"/>
    <cellStyle name="Normal 2 3 2 2 2 4 6 2" xfId="13742"/>
    <cellStyle name="Normal 2 3 2 2 2 4 6 3" xfId="13743"/>
    <cellStyle name="Normal 2 3 2 2 2 4 7" xfId="13744"/>
    <cellStyle name="Normal 2 3 2 2 2 4 8" xfId="13745"/>
    <cellStyle name="Normal 2 3 2 2 2 5" xfId="13746"/>
    <cellStyle name="Normal 2 3 2 2 2 5 2" xfId="13747"/>
    <cellStyle name="Normal 2 3 2 2 2 5 2 2" xfId="13748"/>
    <cellStyle name="Normal 2 3 2 2 2 5 2 2 2" xfId="13749"/>
    <cellStyle name="Normal 2 3 2 2 2 5 2 2 2 2" xfId="13750"/>
    <cellStyle name="Normal 2 3 2 2 2 5 2 2 2 2 2" xfId="13751"/>
    <cellStyle name="Normal 2 3 2 2 2 5 2 2 2 2 3" xfId="13752"/>
    <cellStyle name="Normal 2 3 2 2 2 5 2 2 2 3" xfId="13753"/>
    <cellStyle name="Normal 2 3 2 2 2 5 2 2 2 4" xfId="13754"/>
    <cellStyle name="Normal 2 3 2 2 2 5 2 2 3" xfId="13755"/>
    <cellStyle name="Normal 2 3 2 2 2 5 2 2 3 2" xfId="13756"/>
    <cellStyle name="Normal 2 3 2 2 2 5 2 2 3 3" xfId="13757"/>
    <cellStyle name="Normal 2 3 2 2 2 5 2 2 4" xfId="13758"/>
    <cellStyle name="Normal 2 3 2 2 2 5 2 2 4 2" xfId="13759"/>
    <cellStyle name="Normal 2 3 2 2 2 5 2 2 4 3" xfId="13760"/>
    <cellStyle name="Normal 2 3 2 2 2 5 2 2 5" xfId="13761"/>
    <cellStyle name="Normal 2 3 2 2 2 5 2 2 6" xfId="13762"/>
    <cellStyle name="Normal 2 3 2 2 2 5 2 3" xfId="13763"/>
    <cellStyle name="Normal 2 3 2 2 2 5 2 3 2" xfId="13764"/>
    <cellStyle name="Normal 2 3 2 2 2 5 2 3 2 2" xfId="13765"/>
    <cellStyle name="Normal 2 3 2 2 2 5 2 3 2 3" xfId="13766"/>
    <cellStyle name="Normal 2 3 2 2 2 5 2 3 3" xfId="13767"/>
    <cellStyle name="Normal 2 3 2 2 2 5 2 3 4" xfId="13768"/>
    <cellStyle name="Normal 2 3 2 2 2 5 2 4" xfId="13769"/>
    <cellStyle name="Normal 2 3 2 2 2 5 2 4 2" xfId="13770"/>
    <cellStyle name="Normal 2 3 2 2 2 5 2 4 3" xfId="13771"/>
    <cellStyle name="Normal 2 3 2 2 2 5 2 5" xfId="13772"/>
    <cellStyle name="Normal 2 3 2 2 2 5 2 5 2" xfId="13773"/>
    <cellStyle name="Normal 2 3 2 2 2 5 2 5 3" xfId="13774"/>
    <cellStyle name="Normal 2 3 2 2 2 5 2 6" xfId="13775"/>
    <cellStyle name="Normal 2 3 2 2 2 5 2 7" xfId="13776"/>
    <cellStyle name="Normal 2 3 2 2 2 5 3" xfId="13777"/>
    <cellStyle name="Normal 2 3 2 2 2 5 3 2" xfId="13778"/>
    <cellStyle name="Normal 2 3 2 2 2 5 3 2 2" xfId="13779"/>
    <cellStyle name="Normal 2 3 2 2 2 5 3 2 2 2" xfId="13780"/>
    <cellStyle name="Normal 2 3 2 2 2 5 3 2 2 3" xfId="13781"/>
    <cellStyle name="Normal 2 3 2 2 2 5 3 2 3" xfId="13782"/>
    <cellStyle name="Normal 2 3 2 2 2 5 3 2 4" xfId="13783"/>
    <cellStyle name="Normal 2 3 2 2 2 5 3 3" xfId="13784"/>
    <cellStyle name="Normal 2 3 2 2 2 5 3 3 2" xfId="13785"/>
    <cellStyle name="Normal 2 3 2 2 2 5 3 3 3" xfId="13786"/>
    <cellStyle name="Normal 2 3 2 2 2 5 3 4" xfId="13787"/>
    <cellStyle name="Normal 2 3 2 2 2 5 3 4 2" xfId="13788"/>
    <cellStyle name="Normal 2 3 2 2 2 5 3 4 3" xfId="13789"/>
    <cellStyle name="Normal 2 3 2 2 2 5 3 5" xfId="13790"/>
    <cellStyle name="Normal 2 3 2 2 2 5 3 6" xfId="13791"/>
    <cellStyle name="Normal 2 3 2 2 2 5 4" xfId="13792"/>
    <cellStyle name="Normal 2 3 2 2 2 5 4 2" xfId="13793"/>
    <cellStyle name="Normal 2 3 2 2 2 5 4 2 2" xfId="13794"/>
    <cellStyle name="Normal 2 3 2 2 2 5 4 2 3" xfId="13795"/>
    <cellStyle name="Normal 2 3 2 2 2 5 4 3" xfId="13796"/>
    <cellStyle name="Normal 2 3 2 2 2 5 4 4" xfId="13797"/>
    <cellStyle name="Normal 2 3 2 2 2 5 5" xfId="13798"/>
    <cellStyle name="Normal 2 3 2 2 2 5 5 2" xfId="13799"/>
    <cellStyle name="Normal 2 3 2 2 2 5 5 3" xfId="13800"/>
    <cellStyle name="Normal 2 3 2 2 2 5 6" xfId="13801"/>
    <cellStyle name="Normal 2 3 2 2 2 5 6 2" xfId="13802"/>
    <cellStyle name="Normal 2 3 2 2 2 5 6 3" xfId="13803"/>
    <cellStyle name="Normal 2 3 2 2 2 5 7" xfId="13804"/>
    <cellStyle name="Normal 2 3 2 2 2 5 8" xfId="13805"/>
    <cellStyle name="Normal 2 3 2 2 2 6" xfId="13806"/>
    <cellStyle name="Normal 2 3 2 2 2 6 2" xfId="13807"/>
    <cellStyle name="Normal 2 3 2 2 2 6 2 2" xfId="13808"/>
    <cellStyle name="Normal 2 3 2 2 2 6 2 2 2" xfId="13809"/>
    <cellStyle name="Normal 2 3 2 2 2 6 2 2 2 2" xfId="13810"/>
    <cellStyle name="Normal 2 3 2 2 2 6 2 2 2 3" xfId="13811"/>
    <cellStyle name="Normal 2 3 2 2 2 6 2 2 3" xfId="13812"/>
    <cellStyle name="Normal 2 3 2 2 2 6 2 2 4" xfId="13813"/>
    <cellStyle name="Normal 2 3 2 2 2 6 2 3" xfId="13814"/>
    <cellStyle name="Normal 2 3 2 2 2 6 2 3 2" xfId="13815"/>
    <cellStyle name="Normal 2 3 2 2 2 6 2 3 3" xfId="13816"/>
    <cellStyle name="Normal 2 3 2 2 2 6 2 4" xfId="13817"/>
    <cellStyle name="Normal 2 3 2 2 2 6 2 4 2" xfId="13818"/>
    <cellStyle name="Normal 2 3 2 2 2 6 2 4 3" xfId="13819"/>
    <cellStyle name="Normal 2 3 2 2 2 6 2 5" xfId="13820"/>
    <cellStyle name="Normal 2 3 2 2 2 6 2 6" xfId="13821"/>
    <cellStyle name="Normal 2 3 2 2 2 6 3" xfId="13822"/>
    <cellStyle name="Normal 2 3 2 2 2 6 3 2" xfId="13823"/>
    <cellStyle name="Normal 2 3 2 2 2 6 3 2 2" xfId="13824"/>
    <cellStyle name="Normal 2 3 2 2 2 6 3 2 3" xfId="13825"/>
    <cellStyle name="Normal 2 3 2 2 2 6 3 3" xfId="13826"/>
    <cellStyle name="Normal 2 3 2 2 2 6 3 4" xfId="13827"/>
    <cellStyle name="Normal 2 3 2 2 2 6 4" xfId="13828"/>
    <cellStyle name="Normal 2 3 2 2 2 6 4 2" xfId="13829"/>
    <cellStyle name="Normal 2 3 2 2 2 6 4 3" xfId="13830"/>
    <cellStyle name="Normal 2 3 2 2 2 6 5" xfId="13831"/>
    <cellStyle name="Normal 2 3 2 2 2 6 5 2" xfId="13832"/>
    <cellStyle name="Normal 2 3 2 2 2 6 5 3" xfId="13833"/>
    <cellStyle name="Normal 2 3 2 2 2 6 6" xfId="13834"/>
    <cellStyle name="Normal 2 3 2 2 2 6 7" xfId="13835"/>
    <cellStyle name="Normal 2 3 2 2 2 7" xfId="13836"/>
    <cellStyle name="Normal 2 3 2 2 2 7 2" xfId="13837"/>
    <cellStyle name="Normal 2 3 2 2 2 7 2 2" xfId="13838"/>
    <cellStyle name="Normal 2 3 2 2 2 7 2 2 2" xfId="13839"/>
    <cellStyle name="Normal 2 3 2 2 2 7 2 2 3" xfId="13840"/>
    <cellStyle name="Normal 2 3 2 2 2 7 2 3" xfId="13841"/>
    <cellStyle name="Normal 2 3 2 2 2 7 2 4" xfId="13842"/>
    <cellStyle name="Normal 2 3 2 2 2 7 3" xfId="13843"/>
    <cellStyle name="Normal 2 3 2 2 2 7 3 2" xfId="13844"/>
    <cellStyle name="Normal 2 3 2 2 2 7 3 3" xfId="13845"/>
    <cellStyle name="Normal 2 3 2 2 2 7 4" xfId="13846"/>
    <cellStyle name="Normal 2 3 2 2 2 7 4 2" xfId="13847"/>
    <cellStyle name="Normal 2 3 2 2 2 7 4 3" xfId="13848"/>
    <cellStyle name="Normal 2 3 2 2 2 7 5" xfId="13849"/>
    <cellStyle name="Normal 2 3 2 2 2 7 6" xfId="13850"/>
    <cellStyle name="Normal 2 3 2 2 2 8" xfId="13851"/>
    <cellStyle name="Normal 2 3 2 2 2 8 2" xfId="13852"/>
    <cellStyle name="Normal 2 3 2 2 2 8 2 2" xfId="13853"/>
    <cellStyle name="Normal 2 3 2 2 2 8 2 3" xfId="13854"/>
    <cellStyle name="Normal 2 3 2 2 2 8 3" xfId="13855"/>
    <cellStyle name="Normal 2 3 2 2 2 8 4" xfId="13856"/>
    <cellStyle name="Normal 2 3 2 2 2 9" xfId="13857"/>
    <cellStyle name="Normal 2 3 2 2 2 9 2" xfId="13858"/>
    <cellStyle name="Normal 2 3 2 2 2 9 3" xfId="13859"/>
    <cellStyle name="Normal 2 3 2 2 3" xfId="13860"/>
    <cellStyle name="Normal 2 3 2 2 3 10" xfId="13861"/>
    <cellStyle name="Normal 2 3 2 2 3 11" xfId="13862"/>
    <cellStyle name="Normal 2 3 2 2 3 2" xfId="13863"/>
    <cellStyle name="Normal 2 3 2 2 3 2 2" xfId="13864"/>
    <cellStyle name="Normal 2 3 2 2 3 2 2 2" xfId="13865"/>
    <cellStyle name="Normal 2 3 2 2 3 2 2 2 2" xfId="13866"/>
    <cellStyle name="Normal 2 3 2 2 3 2 2 2 2 2" xfId="13867"/>
    <cellStyle name="Normal 2 3 2 2 3 2 2 2 2 2 2" xfId="13868"/>
    <cellStyle name="Normal 2 3 2 2 3 2 2 2 2 2 3" xfId="13869"/>
    <cellStyle name="Normal 2 3 2 2 3 2 2 2 2 3" xfId="13870"/>
    <cellStyle name="Normal 2 3 2 2 3 2 2 2 2 4" xfId="13871"/>
    <cellStyle name="Normal 2 3 2 2 3 2 2 2 3" xfId="13872"/>
    <cellStyle name="Normal 2 3 2 2 3 2 2 2 3 2" xfId="13873"/>
    <cellStyle name="Normal 2 3 2 2 3 2 2 2 3 3" xfId="13874"/>
    <cellStyle name="Normal 2 3 2 2 3 2 2 2 4" xfId="13875"/>
    <cellStyle name="Normal 2 3 2 2 3 2 2 2 4 2" xfId="13876"/>
    <cellStyle name="Normal 2 3 2 2 3 2 2 2 4 3" xfId="13877"/>
    <cellStyle name="Normal 2 3 2 2 3 2 2 2 5" xfId="13878"/>
    <cellStyle name="Normal 2 3 2 2 3 2 2 2 6" xfId="13879"/>
    <cellStyle name="Normal 2 3 2 2 3 2 2 3" xfId="13880"/>
    <cellStyle name="Normal 2 3 2 2 3 2 2 3 2" xfId="13881"/>
    <cellStyle name="Normal 2 3 2 2 3 2 2 3 2 2" xfId="13882"/>
    <cellStyle name="Normal 2 3 2 2 3 2 2 3 2 3" xfId="13883"/>
    <cellStyle name="Normal 2 3 2 2 3 2 2 3 3" xfId="13884"/>
    <cellStyle name="Normal 2 3 2 2 3 2 2 3 4" xfId="13885"/>
    <cellStyle name="Normal 2 3 2 2 3 2 2 4" xfId="13886"/>
    <cellStyle name="Normal 2 3 2 2 3 2 2 4 2" xfId="13887"/>
    <cellStyle name="Normal 2 3 2 2 3 2 2 4 3" xfId="13888"/>
    <cellStyle name="Normal 2 3 2 2 3 2 2 5" xfId="13889"/>
    <cellStyle name="Normal 2 3 2 2 3 2 2 5 2" xfId="13890"/>
    <cellStyle name="Normal 2 3 2 2 3 2 2 5 3" xfId="13891"/>
    <cellStyle name="Normal 2 3 2 2 3 2 2 6" xfId="13892"/>
    <cellStyle name="Normal 2 3 2 2 3 2 2 7" xfId="13893"/>
    <cellStyle name="Normal 2 3 2 2 3 2 3" xfId="13894"/>
    <cellStyle name="Normal 2 3 2 2 3 2 3 2" xfId="13895"/>
    <cellStyle name="Normal 2 3 2 2 3 2 3 2 2" xfId="13896"/>
    <cellStyle name="Normal 2 3 2 2 3 2 3 2 2 2" xfId="13897"/>
    <cellStyle name="Normal 2 3 2 2 3 2 3 2 2 3" xfId="13898"/>
    <cellStyle name="Normal 2 3 2 2 3 2 3 2 3" xfId="13899"/>
    <cellStyle name="Normal 2 3 2 2 3 2 3 2 4" xfId="13900"/>
    <cellStyle name="Normal 2 3 2 2 3 2 3 3" xfId="13901"/>
    <cellStyle name="Normal 2 3 2 2 3 2 3 3 2" xfId="13902"/>
    <cellStyle name="Normal 2 3 2 2 3 2 3 3 3" xfId="13903"/>
    <cellStyle name="Normal 2 3 2 2 3 2 3 4" xfId="13904"/>
    <cellStyle name="Normal 2 3 2 2 3 2 3 4 2" xfId="13905"/>
    <cellStyle name="Normal 2 3 2 2 3 2 3 4 3" xfId="13906"/>
    <cellStyle name="Normal 2 3 2 2 3 2 3 5" xfId="13907"/>
    <cellStyle name="Normal 2 3 2 2 3 2 3 6" xfId="13908"/>
    <cellStyle name="Normal 2 3 2 2 3 2 4" xfId="13909"/>
    <cellStyle name="Normal 2 3 2 2 3 2 4 2" xfId="13910"/>
    <cellStyle name="Normal 2 3 2 2 3 2 4 2 2" xfId="13911"/>
    <cellStyle name="Normal 2 3 2 2 3 2 4 2 3" xfId="13912"/>
    <cellStyle name="Normal 2 3 2 2 3 2 4 3" xfId="13913"/>
    <cellStyle name="Normal 2 3 2 2 3 2 4 4" xfId="13914"/>
    <cellStyle name="Normal 2 3 2 2 3 2 5" xfId="13915"/>
    <cellStyle name="Normal 2 3 2 2 3 2 5 2" xfId="13916"/>
    <cellStyle name="Normal 2 3 2 2 3 2 5 3" xfId="13917"/>
    <cellStyle name="Normal 2 3 2 2 3 2 6" xfId="13918"/>
    <cellStyle name="Normal 2 3 2 2 3 2 6 2" xfId="13919"/>
    <cellStyle name="Normal 2 3 2 2 3 2 6 3" xfId="13920"/>
    <cellStyle name="Normal 2 3 2 2 3 2 7" xfId="13921"/>
    <cellStyle name="Normal 2 3 2 2 3 2 8" xfId="13922"/>
    <cellStyle name="Normal 2 3 2 2 3 3" xfId="13923"/>
    <cellStyle name="Normal 2 3 2 2 3 3 2" xfId="13924"/>
    <cellStyle name="Normal 2 3 2 2 3 3 2 2" xfId="13925"/>
    <cellStyle name="Normal 2 3 2 2 3 3 2 2 2" xfId="13926"/>
    <cellStyle name="Normal 2 3 2 2 3 3 2 2 2 2" xfId="13927"/>
    <cellStyle name="Normal 2 3 2 2 3 3 2 2 2 2 2" xfId="13928"/>
    <cellStyle name="Normal 2 3 2 2 3 3 2 2 2 2 3" xfId="13929"/>
    <cellStyle name="Normal 2 3 2 2 3 3 2 2 2 3" xfId="13930"/>
    <cellStyle name="Normal 2 3 2 2 3 3 2 2 2 4" xfId="13931"/>
    <cellStyle name="Normal 2 3 2 2 3 3 2 2 3" xfId="13932"/>
    <cellStyle name="Normal 2 3 2 2 3 3 2 2 3 2" xfId="13933"/>
    <cellStyle name="Normal 2 3 2 2 3 3 2 2 3 3" xfId="13934"/>
    <cellStyle name="Normal 2 3 2 2 3 3 2 2 4" xfId="13935"/>
    <cellStyle name="Normal 2 3 2 2 3 3 2 2 4 2" xfId="13936"/>
    <cellStyle name="Normal 2 3 2 2 3 3 2 2 4 3" xfId="13937"/>
    <cellStyle name="Normal 2 3 2 2 3 3 2 2 5" xfId="13938"/>
    <cellStyle name="Normal 2 3 2 2 3 3 2 2 6" xfId="13939"/>
    <cellStyle name="Normal 2 3 2 2 3 3 2 3" xfId="13940"/>
    <cellStyle name="Normal 2 3 2 2 3 3 2 3 2" xfId="13941"/>
    <cellStyle name="Normal 2 3 2 2 3 3 2 3 2 2" xfId="13942"/>
    <cellStyle name="Normal 2 3 2 2 3 3 2 3 2 3" xfId="13943"/>
    <cellStyle name="Normal 2 3 2 2 3 3 2 3 3" xfId="13944"/>
    <cellStyle name="Normal 2 3 2 2 3 3 2 3 4" xfId="13945"/>
    <cellStyle name="Normal 2 3 2 2 3 3 2 4" xfId="13946"/>
    <cellStyle name="Normal 2 3 2 2 3 3 2 4 2" xfId="13947"/>
    <cellStyle name="Normal 2 3 2 2 3 3 2 4 3" xfId="13948"/>
    <cellStyle name="Normal 2 3 2 2 3 3 2 5" xfId="13949"/>
    <cellStyle name="Normal 2 3 2 2 3 3 2 5 2" xfId="13950"/>
    <cellStyle name="Normal 2 3 2 2 3 3 2 5 3" xfId="13951"/>
    <cellStyle name="Normal 2 3 2 2 3 3 2 6" xfId="13952"/>
    <cellStyle name="Normal 2 3 2 2 3 3 2 7" xfId="13953"/>
    <cellStyle name="Normal 2 3 2 2 3 3 3" xfId="13954"/>
    <cellStyle name="Normal 2 3 2 2 3 3 3 2" xfId="13955"/>
    <cellStyle name="Normal 2 3 2 2 3 3 3 2 2" xfId="13956"/>
    <cellStyle name="Normal 2 3 2 2 3 3 3 2 2 2" xfId="13957"/>
    <cellStyle name="Normal 2 3 2 2 3 3 3 2 2 3" xfId="13958"/>
    <cellStyle name="Normal 2 3 2 2 3 3 3 2 3" xfId="13959"/>
    <cellStyle name="Normal 2 3 2 2 3 3 3 2 4" xfId="13960"/>
    <cellStyle name="Normal 2 3 2 2 3 3 3 3" xfId="13961"/>
    <cellStyle name="Normal 2 3 2 2 3 3 3 3 2" xfId="13962"/>
    <cellStyle name="Normal 2 3 2 2 3 3 3 3 3" xfId="13963"/>
    <cellStyle name="Normal 2 3 2 2 3 3 3 4" xfId="13964"/>
    <cellStyle name="Normal 2 3 2 2 3 3 3 4 2" xfId="13965"/>
    <cellStyle name="Normal 2 3 2 2 3 3 3 4 3" xfId="13966"/>
    <cellStyle name="Normal 2 3 2 2 3 3 3 5" xfId="13967"/>
    <cellStyle name="Normal 2 3 2 2 3 3 3 6" xfId="13968"/>
    <cellStyle name="Normal 2 3 2 2 3 3 4" xfId="13969"/>
    <cellStyle name="Normal 2 3 2 2 3 3 4 2" xfId="13970"/>
    <cellStyle name="Normal 2 3 2 2 3 3 4 2 2" xfId="13971"/>
    <cellStyle name="Normal 2 3 2 2 3 3 4 2 3" xfId="13972"/>
    <cellStyle name="Normal 2 3 2 2 3 3 4 3" xfId="13973"/>
    <cellStyle name="Normal 2 3 2 2 3 3 4 4" xfId="13974"/>
    <cellStyle name="Normal 2 3 2 2 3 3 5" xfId="13975"/>
    <cellStyle name="Normal 2 3 2 2 3 3 5 2" xfId="13976"/>
    <cellStyle name="Normal 2 3 2 2 3 3 5 3" xfId="13977"/>
    <cellStyle name="Normal 2 3 2 2 3 3 6" xfId="13978"/>
    <cellStyle name="Normal 2 3 2 2 3 3 6 2" xfId="13979"/>
    <cellStyle name="Normal 2 3 2 2 3 3 6 3" xfId="13980"/>
    <cellStyle name="Normal 2 3 2 2 3 3 7" xfId="13981"/>
    <cellStyle name="Normal 2 3 2 2 3 3 8" xfId="13982"/>
    <cellStyle name="Normal 2 3 2 2 3 4" xfId="13983"/>
    <cellStyle name="Normal 2 3 2 2 3 4 2" xfId="13984"/>
    <cellStyle name="Normal 2 3 2 2 3 4 2 2" xfId="13985"/>
    <cellStyle name="Normal 2 3 2 2 3 4 2 2 2" xfId="13986"/>
    <cellStyle name="Normal 2 3 2 2 3 4 2 2 2 2" xfId="13987"/>
    <cellStyle name="Normal 2 3 2 2 3 4 2 2 2 2 2" xfId="13988"/>
    <cellStyle name="Normal 2 3 2 2 3 4 2 2 2 2 3" xfId="13989"/>
    <cellStyle name="Normal 2 3 2 2 3 4 2 2 2 3" xfId="13990"/>
    <cellStyle name="Normal 2 3 2 2 3 4 2 2 2 4" xfId="13991"/>
    <cellStyle name="Normal 2 3 2 2 3 4 2 2 3" xfId="13992"/>
    <cellStyle name="Normal 2 3 2 2 3 4 2 2 3 2" xfId="13993"/>
    <cellStyle name="Normal 2 3 2 2 3 4 2 2 3 3" xfId="13994"/>
    <cellStyle name="Normal 2 3 2 2 3 4 2 2 4" xfId="13995"/>
    <cellStyle name="Normal 2 3 2 2 3 4 2 2 4 2" xfId="13996"/>
    <cellStyle name="Normal 2 3 2 2 3 4 2 2 4 3" xfId="13997"/>
    <cellStyle name="Normal 2 3 2 2 3 4 2 2 5" xfId="13998"/>
    <cellStyle name="Normal 2 3 2 2 3 4 2 2 6" xfId="13999"/>
    <cellStyle name="Normal 2 3 2 2 3 4 2 3" xfId="14000"/>
    <cellStyle name="Normal 2 3 2 2 3 4 2 3 2" xfId="14001"/>
    <cellStyle name="Normal 2 3 2 2 3 4 2 3 2 2" xfId="14002"/>
    <cellStyle name="Normal 2 3 2 2 3 4 2 3 2 3" xfId="14003"/>
    <cellStyle name="Normal 2 3 2 2 3 4 2 3 3" xfId="14004"/>
    <cellStyle name="Normal 2 3 2 2 3 4 2 3 4" xfId="14005"/>
    <cellStyle name="Normal 2 3 2 2 3 4 2 4" xfId="14006"/>
    <cellStyle name="Normal 2 3 2 2 3 4 2 4 2" xfId="14007"/>
    <cellStyle name="Normal 2 3 2 2 3 4 2 4 3" xfId="14008"/>
    <cellStyle name="Normal 2 3 2 2 3 4 2 5" xfId="14009"/>
    <cellStyle name="Normal 2 3 2 2 3 4 2 5 2" xfId="14010"/>
    <cellStyle name="Normal 2 3 2 2 3 4 2 5 3" xfId="14011"/>
    <cellStyle name="Normal 2 3 2 2 3 4 2 6" xfId="14012"/>
    <cellStyle name="Normal 2 3 2 2 3 4 2 7" xfId="14013"/>
    <cellStyle name="Normal 2 3 2 2 3 4 3" xfId="14014"/>
    <cellStyle name="Normal 2 3 2 2 3 4 3 2" xfId="14015"/>
    <cellStyle name="Normal 2 3 2 2 3 4 3 2 2" xfId="14016"/>
    <cellStyle name="Normal 2 3 2 2 3 4 3 2 2 2" xfId="14017"/>
    <cellStyle name="Normal 2 3 2 2 3 4 3 2 2 3" xfId="14018"/>
    <cellStyle name="Normal 2 3 2 2 3 4 3 2 3" xfId="14019"/>
    <cellStyle name="Normal 2 3 2 2 3 4 3 2 4" xfId="14020"/>
    <cellStyle name="Normal 2 3 2 2 3 4 3 3" xfId="14021"/>
    <cellStyle name="Normal 2 3 2 2 3 4 3 3 2" xfId="14022"/>
    <cellStyle name="Normal 2 3 2 2 3 4 3 3 3" xfId="14023"/>
    <cellStyle name="Normal 2 3 2 2 3 4 3 4" xfId="14024"/>
    <cellStyle name="Normal 2 3 2 2 3 4 3 4 2" xfId="14025"/>
    <cellStyle name="Normal 2 3 2 2 3 4 3 4 3" xfId="14026"/>
    <cellStyle name="Normal 2 3 2 2 3 4 3 5" xfId="14027"/>
    <cellStyle name="Normal 2 3 2 2 3 4 3 6" xfId="14028"/>
    <cellStyle name="Normal 2 3 2 2 3 4 4" xfId="14029"/>
    <cellStyle name="Normal 2 3 2 2 3 4 4 2" xfId="14030"/>
    <cellStyle name="Normal 2 3 2 2 3 4 4 2 2" xfId="14031"/>
    <cellStyle name="Normal 2 3 2 2 3 4 4 2 3" xfId="14032"/>
    <cellStyle name="Normal 2 3 2 2 3 4 4 3" xfId="14033"/>
    <cellStyle name="Normal 2 3 2 2 3 4 4 4" xfId="14034"/>
    <cellStyle name="Normal 2 3 2 2 3 4 5" xfId="14035"/>
    <cellStyle name="Normal 2 3 2 2 3 4 5 2" xfId="14036"/>
    <cellStyle name="Normal 2 3 2 2 3 4 5 3" xfId="14037"/>
    <cellStyle name="Normal 2 3 2 2 3 4 6" xfId="14038"/>
    <cellStyle name="Normal 2 3 2 2 3 4 6 2" xfId="14039"/>
    <cellStyle name="Normal 2 3 2 2 3 4 6 3" xfId="14040"/>
    <cellStyle name="Normal 2 3 2 2 3 4 7" xfId="14041"/>
    <cellStyle name="Normal 2 3 2 2 3 4 8" xfId="14042"/>
    <cellStyle name="Normal 2 3 2 2 3 5" xfId="14043"/>
    <cellStyle name="Normal 2 3 2 2 3 5 2" xfId="14044"/>
    <cellStyle name="Normal 2 3 2 2 3 5 2 2" xfId="14045"/>
    <cellStyle name="Normal 2 3 2 2 3 5 2 2 2" xfId="14046"/>
    <cellStyle name="Normal 2 3 2 2 3 5 2 2 2 2" xfId="14047"/>
    <cellStyle name="Normal 2 3 2 2 3 5 2 2 2 3" xfId="14048"/>
    <cellStyle name="Normal 2 3 2 2 3 5 2 2 3" xfId="14049"/>
    <cellStyle name="Normal 2 3 2 2 3 5 2 2 4" xfId="14050"/>
    <cellStyle name="Normal 2 3 2 2 3 5 2 3" xfId="14051"/>
    <cellStyle name="Normal 2 3 2 2 3 5 2 3 2" xfId="14052"/>
    <cellStyle name="Normal 2 3 2 2 3 5 2 3 3" xfId="14053"/>
    <cellStyle name="Normal 2 3 2 2 3 5 2 4" xfId="14054"/>
    <cellStyle name="Normal 2 3 2 2 3 5 2 4 2" xfId="14055"/>
    <cellStyle name="Normal 2 3 2 2 3 5 2 4 3" xfId="14056"/>
    <cellStyle name="Normal 2 3 2 2 3 5 2 5" xfId="14057"/>
    <cellStyle name="Normal 2 3 2 2 3 5 2 6" xfId="14058"/>
    <cellStyle name="Normal 2 3 2 2 3 5 3" xfId="14059"/>
    <cellStyle name="Normal 2 3 2 2 3 5 3 2" xfId="14060"/>
    <cellStyle name="Normal 2 3 2 2 3 5 3 2 2" xfId="14061"/>
    <cellStyle name="Normal 2 3 2 2 3 5 3 2 3" xfId="14062"/>
    <cellStyle name="Normal 2 3 2 2 3 5 3 3" xfId="14063"/>
    <cellStyle name="Normal 2 3 2 2 3 5 3 4" xfId="14064"/>
    <cellStyle name="Normal 2 3 2 2 3 5 4" xfId="14065"/>
    <cellStyle name="Normal 2 3 2 2 3 5 4 2" xfId="14066"/>
    <cellStyle name="Normal 2 3 2 2 3 5 4 3" xfId="14067"/>
    <cellStyle name="Normal 2 3 2 2 3 5 5" xfId="14068"/>
    <cellStyle name="Normal 2 3 2 2 3 5 5 2" xfId="14069"/>
    <cellStyle name="Normal 2 3 2 2 3 5 5 3" xfId="14070"/>
    <cellStyle name="Normal 2 3 2 2 3 5 6" xfId="14071"/>
    <cellStyle name="Normal 2 3 2 2 3 5 7" xfId="14072"/>
    <cellStyle name="Normal 2 3 2 2 3 6" xfId="14073"/>
    <cellStyle name="Normal 2 3 2 2 3 6 2" xfId="14074"/>
    <cellStyle name="Normal 2 3 2 2 3 6 2 2" xfId="14075"/>
    <cellStyle name="Normal 2 3 2 2 3 6 2 2 2" xfId="14076"/>
    <cellStyle name="Normal 2 3 2 2 3 6 2 2 3" xfId="14077"/>
    <cellStyle name="Normal 2 3 2 2 3 6 2 3" xfId="14078"/>
    <cellStyle name="Normal 2 3 2 2 3 6 2 4" xfId="14079"/>
    <cellStyle name="Normal 2 3 2 2 3 6 3" xfId="14080"/>
    <cellStyle name="Normal 2 3 2 2 3 6 3 2" xfId="14081"/>
    <cellStyle name="Normal 2 3 2 2 3 6 3 3" xfId="14082"/>
    <cellStyle name="Normal 2 3 2 2 3 6 4" xfId="14083"/>
    <cellStyle name="Normal 2 3 2 2 3 6 4 2" xfId="14084"/>
    <cellStyle name="Normal 2 3 2 2 3 6 4 3" xfId="14085"/>
    <cellStyle name="Normal 2 3 2 2 3 6 5" xfId="14086"/>
    <cellStyle name="Normal 2 3 2 2 3 6 6" xfId="14087"/>
    <cellStyle name="Normal 2 3 2 2 3 7" xfId="14088"/>
    <cellStyle name="Normal 2 3 2 2 3 7 2" xfId="14089"/>
    <cellStyle name="Normal 2 3 2 2 3 7 2 2" xfId="14090"/>
    <cellStyle name="Normal 2 3 2 2 3 7 2 3" xfId="14091"/>
    <cellStyle name="Normal 2 3 2 2 3 7 3" xfId="14092"/>
    <cellStyle name="Normal 2 3 2 2 3 7 4" xfId="14093"/>
    <cellStyle name="Normal 2 3 2 2 3 8" xfId="14094"/>
    <cellStyle name="Normal 2 3 2 2 3 8 2" xfId="14095"/>
    <cellStyle name="Normal 2 3 2 2 3 8 3" xfId="14096"/>
    <cellStyle name="Normal 2 3 2 2 3 9" xfId="14097"/>
    <cellStyle name="Normal 2 3 2 2 3 9 2" xfId="14098"/>
    <cellStyle name="Normal 2 3 2 2 3 9 3" xfId="14099"/>
    <cellStyle name="Normal 2 3 2 2 4" xfId="14100"/>
    <cellStyle name="Normal 2 3 2 2 4 2" xfId="14101"/>
    <cellStyle name="Normal 2 3 2 2 4 2 2" xfId="14102"/>
    <cellStyle name="Normal 2 3 2 2 4 2 2 2" xfId="14103"/>
    <cellStyle name="Normal 2 3 2 2 4 2 2 2 2" xfId="14104"/>
    <cellStyle name="Normal 2 3 2 2 4 2 2 2 2 2" xfId="14105"/>
    <cellStyle name="Normal 2 3 2 2 4 2 2 2 2 3" xfId="14106"/>
    <cellStyle name="Normal 2 3 2 2 4 2 2 2 3" xfId="14107"/>
    <cellStyle name="Normal 2 3 2 2 4 2 2 2 4" xfId="14108"/>
    <cellStyle name="Normal 2 3 2 2 4 2 2 3" xfId="14109"/>
    <cellStyle name="Normal 2 3 2 2 4 2 2 3 2" xfId="14110"/>
    <cellStyle name="Normal 2 3 2 2 4 2 2 3 3" xfId="14111"/>
    <cellStyle name="Normal 2 3 2 2 4 2 2 4" xfId="14112"/>
    <cellStyle name="Normal 2 3 2 2 4 2 2 4 2" xfId="14113"/>
    <cellStyle name="Normal 2 3 2 2 4 2 2 4 3" xfId="14114"/>
    <cellStyle name="Normal 2 3 2 2 4 2 2 5" xfId="14115"/>
    <cellStyle name="Normal 2 3 2 2 4 2 2 6" xfId="14116"/>
    <cellStyle name="Normal 2 3 2 2 4 2 3" xfId="14117"/>
    <cellStyle name="Normal 2 3 2 2 4 2 3 2" xfId="14118"/>
    <cellStyle name="Normal 2 3 2 2 4 2 3 2 2" xfId="14119"/>
    <cellStyle name="Normal 2 3 2 2 4 2 3 2 3" xfId="14120"/>
    <cellStyle name="Normal 2 3 2 2 4 2 3 3" xfId="14121"/>
    <cellStyle name="Normal 2 3 2 2 4 2 3 4" xfId="14122"/>
    <cellStyle name="Normal 2 3 2 2 4 2 4" xfId="14123"/>
    <cellStyle name="Normal 2 3 2 2 4 2 4 2" xfId="14124"/>
    <cellStyle name="Normal 2 3 2 2 4 2 4 3" xfId="14125"/>
    <cellStyle name="Normal 2 3 2 2 4 2 5" xfId="14126"/>
    <cellStyle name="Normal 2 3 2 2 4 2 5 2" xfId="14127"/>
    <cellStyle name="Normal 2 3 2 2 4 2 5 3" xfId="14128"/>
    <cellStyle name="Normal 2 3 2 2 4 2 6" xfId="14129"/>
    <cellStyle name="Normal 2 3 2 2 4 2 7" xfId="14130"/>
    <cellStyle name="Normal 2 3 2 2 4 3" xfId="14131"/>
    <cellStyle name="Normal 2 3 2 2 4 3 2" xfId="14132"/>
    <cellStyle name="Normal 2 3 2 2 4 3 2 2" xfId="14133"/>
    <cellStyle name="Normal 2 3 2 2 4 3 2 2 2" xfId="14134"/>
    <cellStyle name="Normal 2 3 2 2 4 3 2 2 3" xfId="14135"/>
    <cellStyle name="Normal 2 3 2 2 4 3 2 3" xfId="14136"/>
    <cellStyle name="Normal 2 3 2 2 4 3 2 4" xfId="14137"/>
    <cellStyle name="Normal 2 3 2 2 4 3 3" xfId="14138"/>
    <cellStyle name="Normal 2 3 2 2 4 3 3 2" xfId="14139"/>
    <cellStyle name="Normal 2 3 2 2 4 3 3 3" xfId="14140"/>
    <cellStyle name="Normal 2 3 2 2 4 3 4" xfId="14141"/>
    <cellStyle name="Normal 2 3 2 2 4 3 4 2" xfId="14142"/>
    <cellStyle name="Normal 2 3 2 2 4 3 4 3" xfId="14143"/>
    <cellStyle name="Normal 2 3 2 2 4 3 5" xfId="14144"/>
    <cellStyle name="Normal 2 3 2 2 4 3 6" xfId="14145"/>
    <cellStyle name="Normal 2 3 2 2 4 4" xfId="14146"/>
    <cellStyle name="Normal 2 3 2 2 4 4 2" xfId="14147"/>
    <cellStyle name="Normal 2 3 2 2 4 4 2 2" xfId="14148"/>
    <cellStyle name="Normal 2 3 2 2 4 4 2 3" xfId="14149"/>
    <cellStyle name="Normal 2 3 2 2 4 4 3" xfId="14150"/>
    <cellStyle name="Normal 2 3 2 2 4 4 4" xfId="14151"/>
    <cellStyle name="Normal 2 3 2 2 4 5" xfId="14152"/>
    <cellStyle name="Normal 2 3 2 2 4 5 2" xfId="14153"/>
    <cellStyle name="Normal 2 3 2 2 4 5 3" xfId="14154"/>
    <cellStyle name="Normal 2 3 2 2 4 6" xfId="14155"/>
    <cellStyle name="Normal 2 3 2 2 4 6 2" xfId="14156"/>
    <cellStyle name="Normal 2 3 2 2 4 6 3" xfId="14157"/>
    <cellStyle name="Normal 2 3 2 2 4 7" xfId="14158"/>
    <cellStyle name="Normal 2 3 2 2 4 8" xfId="14159"/>
    <cellStyle name="Normal 2 3 2 2 5" xfId="14160"/>
    <cellStyle name="Normal 2 3 2 2 5 2" xfId="14161"/>
    <cellStyle name="Normal 2 3 2 2 5 2 2" xfId="14162"/>
    <cellStyle name="Normal 2 3 2 2 5 2 2 2" xfId="14163"/>
    <cellStyle name="Normal 2 3 2 2 5 2 2 2 2" xfId="14164"/>
    <cellStyle name="Normal 2 3 2 2 5 2 2 2 2 2" xfId="14165"/>
    <cellStyle name="Normal 2 3 2 2 5 2 2 2 2 3" xfId="14166"/>
    <cellStyle name="Normal 2 3 2 2 5 2 2 2 3" xfId="14167"/>
    <cellStyle name="Normal 2 3 2 2 5 2 2 2 4" xfId="14168"/>
    <cellStyle name="Normal 2 3 2 2 5 2 2 3" xfId="14169"/>
    <cellStyle name="Normal 2 3 2 2 5 2 2 3 2" xfId="14170"/>
    <cellStyle name="Normal 2 3 2 2 5 2 2 3 3" xfId="14171"/>
    <cellStyle name="Normal 2 3 2 2 5 2 2 4" xfId="14172"/>
    <cellStyle name="Normal 2 3 2 2 5 2 2 4 2" xfId="14173"/>
    <cellStyle name="Normal 2 3 2 2 5 2 2 4 3" xfId="14174"/>
    <cellStyle name="Normal 2 3 2 2 5 2 2 5" xfId="14175"/>
    <cellStyle name="Normal 2 3 2 2 5 2 2 6" xfId="14176"/>
    <cellStyle name="Normal 2 3 2 2 5 2 3" xfId="14177"/>
    <cellStyle name="Normal 2 3 2 2 5 2 3 2" xfId="14178"/>
    <cellStyle name="Normal 2 3 2 2 5 2 3 2 2" xfId="14179"/>
    <cellStyle name="Normal 2 3 2 2 5 2 3 2 3" xfId="14180"/>
    <cellStyle name="Normal 2 3 2 2 5 2 3 3" xfId="14181"/>
    <cellStyle name="Normal 2 3 2 2 5 2 3 4" xfId="14182"/>
    <cellStyle name="Normal 2 3 2 2 5 2 4" xfId="14183"/>
    <cellStyle name="Normal 2 3 2 2 5 2 4 2" xfId="14184"/>
    <cellStyle name="Normal 2 3 2 2 5 2 4 3" xfId="14185"/>
    <cellStyle name="Normal 2 3 2 2 5 2 5" xfId="14186"/>
    <cellStyle name="Normal 2 3 2 2 5 2 5 2" xfId="14187"/>
    <cellStyle name="Normal 2 3 2 2 5 2 5 3" xfId="14188"/>
    <cellStyle name="Normal 2 3 2 2 5 2 6" xfId="14189"/>
    <cellStyle name="Normal 2 3 2 2 5 2 7" xfId="14190"/>
    <cellStyle name="Normal 2 3 2 2 5 3" xfId="14191"/>
    <cellStyle name="Normal 2 3 2 2 5 3 2" xfId="14192"/>
    <cellStyle name="Normal 2 3 2 2 5 3 2 2" xfId="14193"/>
    <cellStyle name="Normal 2 3 2 2 5 3 2 2 2" xfId="14194"/>
    <cellStyle name="Normal 2 3 2 2 5 3 2 2 3" xfId="14195"/>
    <cellStyle name="Normal 2 3 2 2 5 3 2 3" xfId="14196"/>
    <cellStyle name="Normal 2 3 2 2 5 3 2 4" xfId="14197"/>
    <cellStyle name="Normal 2 3 2 2 5 3 3" xfId="14198"/>
    <cellStyle name="Normal 2 3 2 2 5 3 3 2" xfId="14199"/>
    <cellStyle name="Normal 2 3 2 2 5 3 3 3" xfId="14200"/>
    <cellStyle name="Normal 2 3 2 2 5 3 4" xfId="14201"/>
    <cellStyle name="Normal 2 3 2 2 5 3 4 2" xfId="14202"/>
    <cellStyle name="Normal 2 3 2 2 5 3 4 3" xfId="14203"/>
    <cellStyle name="Normal 2 3 2 2 5 3 5" xfId="14204"/>
    <cellStyle name="Normal 2 3 2 2 5 3 6" xfId="14205"/>
    <cellStyle name="Normal 2 3 2 2 5 4" xfId="14206"/>
    <cellStyle name="Normal 2 3 2 2 5 4 2" xfId="14207"/>
    <cellStyle name="Normal 2 3 2 2 5 4 2 2" xfId="14208"/>
    <cellStyle name="Normal 2 3 2 2 5 4 2 3" xfId="14209"/>
    <cellStyle name="Normal 2 3 2 2 5 4 3" xfId="14210"/>
    <cellStyle name="Normal 2 3 2 2 5 4 4" xfId="14211"/>
    <cellStyle name="Normal 2 3 2 2 5 5" xfId="14212"/>
    <cellStyle name="Normal 2 3 2 2 5 5 2" xfId="14213"/>
    <cellStyle name="Normal 2 3 2 2 5 5 3" xfId="14214"/>
    <cellStyle name="Normal 2 3 2 2 5 6" xfId="14215"/>
    <cellStyle name="Normal 2 3 2 2 5 6 2" xfId="14216"/>
    <cellStyle name="Normal 2 3 2 2 5 6 3" xfId="14217"/>
    <cellStyle name="Normal 2 3 2 2 5 7" xfId="14218"/>
    <cellStyle name="Normal 2 3 2 2 5 8" xfId="14219"/>
    <cellStyle name="Normal 2 3 2 2 6" xfId="14220"/>
    <cellStyle name="Normal 2 3 2 2 6 2" xfId="14221"/>
    <cellStyle name="Normal 2 3 2 2 6 2 2" xfId="14222"/>
    <cellStyle name="Normal 2 3 2 2 6 2 2 2" xfId="14223"/>
    <cellStyle name="Normal 2 3 2 2 6 2 2 2 2" xfId="14224"/>
    <cellStyle name="Normal 2 3 2 2 6 2 2 2 2 2" xfId="14225"/>
    <cellStyle name="Normal 2 3 2 2 6 2 2 2 2 3" xfId="14226"/>
    <cellStyle name="Normal 2 3 2 2 6 2 2 2 3" xfId="14227"/>
    <cellStyle name="Normal 2 3 2 2 6 2 2 2 4" xfId="14228"/>
    <cellStyle name="Normal 2 3 2 2 6 2 2 3" xfId="14229"/>
    <cellStyle name="Normal 2 3 2 2 6 2 2 3 2" xfId="14230"/>
    <cellStyle name="Normal 2 3 2 2 6 2 2 3 3" xfId="14231"/>
    <cellStyle name="Normal 2 3 2 2 6 2 2 4" xfId="14232"/>
    <cellStyle name="Normal 2 3 2 2 6 2 2 4 2" xfId="14233"/>
    <cellStyle name="Normal 2 3 2 2 6 2 2 4 3" xfId="14234"/>
    <cellStyle name="Normal 2 3 2 2 6 2 2 5" xfId="14235"/>
    <cellStyle name="Normal 2 3 2 2 6 2 2 6" xfId="14236"/>
    <cellStyle name="Normal 2 3 2 2 6 2 3" xfId="14237"/>
    <cellStyle name="Normal 2 3 2 2 6 2 3 2" xfId="14238"/>
    <cellStyle name="Normal 2 3 2 2 6 2 3 2 2" xfId="14239"/>
    <cellStyle name="Normal 2 3 2 2 6 2 3 2 3" xfId="14240"/>
    <cellStyle name="Normal 2 3 2 2 6 2 3 3" xfId="14241"/>
    <cellStyle name="Normal 2 3 2 2 6 2 3 4" xfId="14242"/>
    <cellStyle name="Normal 2 3 2 2 6 2 4" xfId="14243"/>
    <cellStyle name="Normal 2 3 2 2 6 2 4 2" xfId="14244"/>
    <cellStyle name="Normal 2 3 2 2 6 2 4 3" xfId="14245"/>
    <cellStyle name="Normal 2 3 2 2 6 2 5" xfId="14246"/>
    <cellStyle name="Normal 2 3 2 2 6 2 5 2" xfId="14247"/>
    <cellStyle name="Normal 2 3 2 2 6 2 5 3" xfId="14248"/>
    <cellStyle name="Normal 2 3 2 2 6 2 6" xfId="14249"/>
    <cellStyle name="Normal 2 3 2 2 6 2 7" xfId="14250"/>
    <cellStyle name="Normal 2 3 2 2 6 3" xfId="14251"/>
    <cellStyle name="Normal 2 3 2 2 6 3 2" xfId="14252"/>
    <cellStyle name="Normal 2 3 2 2 6 3 2 2" xfId="14253"/>
    <cellStyle name="Normal 2 3 2 2 6 3 2 2 2" xfId="14254"/>
    <cellStyle name="Normal 2 3 2 2 6 3 2 2 3" xfId="14255"/>
    <cellStyle name="Normal 2 3 2 2 6 3 2 3" xfId="14256"/>
    <cellStyle name="Normal 2 3 2 2 6 3 2 4" xfId="14257"/>
    <cellStyle name="Normal 2 3 2 2 6 3 3" xfId="14258"/>
    <cellStyle name="Normal 2 3 2 2 6 3 3 2" xfId="14259"/>
    <cellStyle name="Normal 2 3 2 2 6 3 3 3" xfId="14260"/>
    <cellStyle name="Normal 2 3 2 2 6 3 4" xfId="14261"/>
    <cellStyle name="Normal 2 3 2 2 6 3 4 2" xfId="14262"/>
    <cellStyle name="Normal 2 3 2 2 6 3 4 3" xfId="14263"/>
    <cellStyle name="Normal 2 3 2 2 6 3 5" xfId="14264"/>
    <cellStyle name="Normal 2 3 2 2 6 3 6" xfId="14265"/>
    <cellStyle name="Normal 2 3 2 2 6 4" xfId="14266"/>
    <cellStyle name="Normal 2 3 2 2 6 4 2" xfId="14267"/>
    <cellStyle name="Normal 2 3 2 2 6 4 2 2" xfId="14268"/>
    <cellStyle name="Normal 2 3 2 2 6 4 2 3" xfId="14269"/>
    <cellStyle name="Normal 2 3 2 2 6 4 3" xfId="14270"/>
    <cellStyle name="Normal 2 3 2 2 6 4 4" xfId="14271"/>
    <cellStyle name="Normal 2 3 2 2 6 5" xfId="14272"/>
    <cellStyle name="Normal 2 3 2 2 6 5 2" xfId="14273"/>
    <cellStyle name="Normal 2 3 2 2 6 5 3" xfId="14274"/>
    <cellStyle name="Normal 2 3 2 2 6 6" xfId="14275"/>
    <cellStyle name="Normal 2 3 2 2 6 6 2" xfId="14276"/>
    <cellStyle name="Normal 2 3 2 2 6 6 3" xfId="14277"/>
    <cellStyle name="Normal 2 3 2 2 6 7" xfId="14278"/>
    <cellStyle name="Normal 2 3 2 2 6 8" xfId="14279"/>
    <cellStyle name="Normal 2 3 2 2 7" xfId="14280"/>
    <cellStyle name="Normal 2 3 2 2 7 2" xfId="14281"/>
    <cellStyle name="Normal 2 3 2 2 7 2 2" xfId="14282"/>
    <cellStyle name="Normal 2 3 2 2 7 2 2 2" xfId="14283"/>
    <cellStyle name="Normal 2 3 2 2 7 2 2 2 2" xfId="14284"/>
    <cellStyle name="Normal 2 3 2 2 7 2 2 2 3" xfId="14285"/>
    <cellStyle name="Normal 2 3 2 2 7 2 2 3" xfId="14286"/>
    <cellStyle name="Normal 2 3 2 2 7 2 2 4" xfId="14287"/>
    <cellStyle name="Normal 2 3 2 2 7 2 3" xfId="14288"/>
    <cellStyle name="Normal 2 3 2 2 7 2 3 2" xfId="14289"/>
    <cellStyle name="Normal 2 3 2 2 7 2 3 3" xfId="14290"/>
    <cellStyle name="Normal 2 3 2 2 7 2 4" xfId="14291"/>
    <cellStyle name="Normal 2 3 2 2 7 2 4 2" xfId="14292"/>
    <cellStyle name="Normal 2 3 2 2 7 2 4 3" xfId="14293"/>
    <cellStyle name="Normal 2 3 2 2 7 2 5" xfId="14294"/>
    <cellStyle name="Normal 2 3 2 2 7 2 6" xfId="14295"/>
    <cellStyle name="Normal 2 3 2 2 7 3" xfId="14296"/>
    <cellStyle name="Normal 2 3 2 2 7 3 2" xfId="14297"/>
    <cellStyle name="Normal 2 3 2 2 7 3 2 2" xfId="14298"/>
    <cellStyle name="Normal 2 3 2 2 7 3 2 3" xfId="14299"/>
    <cellStyle name="Normal 2 3 2 2 7 3 3" xfId="14300"/>
    <cellStyle name="Normal 2 3 2 2 7 3 4" xfId="14301"/>
    <cellStyle name="Normal 2 3 2 2 7 4" xfId="14302"/>
    <cellStyle name="Normal 2 3 2 2 7 4 2" xfId="14303"/>
    <cellStyle name="Normal 2 3 2 2 7 4 3" xfId="14304"/>
    <cellStyle name="Normal 2 3 2 2 7 5" xfId="14305"/>
    <cellStyle name="Normal 2 3 2 2 7 5 2" xfId="14306"/>
    <cellStyle name="Normal 2 3 2 2 7 5 3" xfId="14307"/>
    <cellStyle name="Normal 2 3 2 2 7 6" xfId="14308"/>
    <cellStyle name="Normal 2 3 2 2 7 7" xfId="14309"/>
    <cellStyle name="Normal 2 3 2 2 8" xfId="14310"/>
    <cellStyle name="Normal 2 3 2 2 8 2" xfId="14311"/>
    <cellStyle name="Normal 2 3 2 2 8 2 2" xfId="14312"/>
    <cellStyle name="Normal 2 3 2 2 8 2 2 2" xfId="14313"/>
    <cellStyle name="Normal 2 3 2 2 8 2 2 3" xfId="14314"/>
    <cellStyle name="Normal 2 3 2 2 8 2 3" xfId="14315"/>
    <cellStyle name="Normal 2 3 2 2 8 2 4" xfId="14316"/>
    <cellStyle name="Normal 2 3 2 2 8 3" xfId="14317"/>
    <cellStyle name="Normal 2 3 2 2 8 3 2" xfId="14318"/>
    <cellStyle name="Normal 2 3 2 2 8 3 3" xfId="14319"/>
    <cellStyle name="Normal 2 3 2 2 8 4" xfId="14320"/>
    <cellStyle name="Normal 2 3 2 2 8 4 2" xfId="14321"/>
    <cellStyle name="Normal 2 3 2 2 8 4 3" xfId="14322"/>
    <cellStyle name="Normal 2 3 2 2 8 5" xfId="14323"/>
    <cellStyle name="Normal 2 3 2 2 8 6" xfId="14324"/>
    <cellStyle name="Normal 2 3 2 2 9" xfId="14325"/>
    <cellStyle name="Normal 2 3 2 2 9 2" xfId="14326"/>
    <cellStyle name="Normal 2 3 2 2 9 2 2" xfId="14327"/>
    <cellStyle name="Normal 2 3 2 2 9 2 3" xfId="14328"/>
    <cellStyle name="Normal 2 3 2 2 9 3" xfId="14329"/>
    <cellStyle name="Normal 2 3 2 2 9 4" xfId="14330"/>
    <cellStyle name="Normal 2 3 2 3" xfId="14331"/>
    <cellStyle name="Normal 2 3 2 3 10" xfId="14332"/>
    <cellStyle name="Normal 2 3 2 3 10 2" xfId="14333"/>
    <cellStyle name="Normal 2 3 2 3 10 2 2" xfId="14334"/>
    <cellStyle name="Normal 2 3 2 3 10 3" xfId="14335"/>
    <cellStyle name="Normal 2 3 2 3 10 4" xfId="14336"/>
    <cellStyle name="Normal 2 3 2 3 11" xfId="14337"/>
    <cellStyle name="Normal 2 3 2 3 11 2" xfId="14338"/>
    <cellStyle name="Normal 2 3 2 3 11 3" xfId="14339"/>
    <cellStyle name="Normal 2 3 2 3 12" xfId="14340"/>
    <cellStyle name="Normal 2 3 2 3 13" xfId="14341"/>
    <cellStyle name="Normal 2 3 2 3 14" xfId="14342"/>
    <cellStyle name="Normal 2 3 2 3 15" xfId="14343"/>
    <cellStyle name="Normal 2 3 2 3 2" xfId="14344"/>
    <cellStyle name="Normal 2 3 2 3 2 10" xfId="14345"/>
    <cellStyle name="Normal 2 3 2 3 2 10 2" xfId="14346"/>
    <cellStyle name="Normal 2 3 2 3 2 11" xfId="14347"/>
    <cellStyle name="Normal 2 3 2 3 2 12" xfId="14348"/>
    <cellStyle name="Normal 2 3 2 3 2 13" xfId="14349"/>
    <cellStyle name="Normal 2 3 2 3 2 2" xfId="14350"/>
    <cellStyle name="Normal 2 3 2 3 2 2 2" xfId="14351"/>
    <cellStyle name="Normal 2 3 2 3 2 2 2 2" xfId="14352"/>
    <cellStyle name="Normal 2 3 2 3 2 2 2 2 2" xfId="14353"/>
    <cellStyle name="Normal 2 3 2 3 2 2 2 2 2 2" xfId="14354"/>
    <cellStyle name="Normal 2 3 2 3 2 2 2 2 2 2 2" xfId="14355"/>
    <cellStyle name="Normal 2 3 2 3 2 2 2 2 2 2 3" xfId="14356"/>
    <cellStyle name="Normal 2 3 2 3 2 2 2 2 2 3" xfId="14357"/>
    <cellStyle name="Normal 2 3 2 3 2 2 2 2 2 4" xfId="14358"/>
    <cellStyle name="Normal 2 3 2 3 2 2 2 2 3" xfId="14359"/>
    <cellStyle name="Normal 2 3 2 3 2 2 2 2 3 2" xfId="14360"/>
    <cellStyle name="Normal 2 3 2 3 2 2 2 2 3 3" xfId="14361"/>
    <cellStyle name="Normal 2 3 2 3 2 2 2 2 4" xfId="14362"/>
    <cellStyle name="Normal 2 3 2 3 2 2 2 2 4 2" xfId="14363"/>
    <cellStyle name="Normal 2 3 2 3 2 2 2 2 4 3" xfId="14364"/>
    <cellStyle name="Normal 2 3 2 3 2 2 2 2 5" xfId="14365"/>
    <cellStyle name="Normal 2 3 2 3 2 2 2 2 5 2" xfId="14366"/>
    <cellStyle name="Normal 2 3 2 3 2 2 2 2 6" xfId="14367"/>
    <cellStyle name="Normal 2 3 2 3 2 2 2 3" xfId="14368"/>
    <cellStyle name="Normal 2 3 2 3 2 2 2 3 2" xfId="14369"/>
    <cellStyle name="Normal 2 3 2 3 2 2 2 3 2 2" xfId="14370"/>
    <cellStyle name="Normal 2 3 2 3 2 2 2 3 2 3" xfId="14371"/>
    <cellStyle name="Normal 2 3 2 3 2 2 2 3 3" xfId="14372"/>
    <cellStyle name="Normal 2 3 2 3 2 2 2 3 4" xfId="14373"/>
    <cellStyle name="Normal 2 3 2 3 2 2 2 4" xfId="14374"/>
    <cellStyle name="Normal 2 3 2 3 2 2 2 4 2" xfId="14375"/>
    <cellStyle name="Normal 2 3 2 3 2 2 2 4 3" xfId="14376"/>
    <cellStyle name="Normal 2 3 2 3 2 2 2 5" xfId="14377"/>
    <cellStyle name="Normal 2 3 2 3 2 2 2 5 2" xfId="14378"/>
    <cellStyle name="Normal 2 3 2 3 2 2 2 5 3" xfId="14379"/>
    <cellStyle name="Normal 2 3 2 3 2 2 2 6" xfId="14380"/>
    <cellStyle name="Normal 2 3 2 3 2 2 2 6 2" xfId="14381"/>
    <cellStyle name="Normal 2 3 2 3 2 2 2 7" xfId="14382"/>
    <cellStyle name="Normal 2 3 2 3 2 2 3" xfId="14383"/>
    <cellStyle name="Normal 2 3 2 3 2 2 3 2" xfId="14384"/>
    <cellStyle name="Normal 2 3 2 3 2 2 3 2 2" xfId="14385"/>
    <cellStyle name="Normal 2 3 2 3 2 2 3 2 2 2" xfId="14386"/>
    <cellStyle name="Normal 2 3 2 3 2 2 3 2 2 3" xfId="14387"/>
    <cellStyle name="Normal 2 3 2 3 2 2 3 2 3" xfId="14388"/>
    <cellStyle name="Normal 2 3 2 3 2 2 3 2 3 2" xfId="14389"/>
    <cellStyle name="Normal 2 3 2 3 2 2 3 2 4" xfId="14390"/>
    <cellStyle name="Normal 2 3 2 3 2 2 3 3" xfId="14391"/>
    <cellStyle name="Normal 2 3 2 3 2 2 3 3 2" xfId="14392"/>
    <cellStyle name="Normal 2 3 2 3 2 2 3 3 3" xfId="14393"/>
    <cellStyle name="Normal 2 3 2 3 2 2 3 4" xfId="14394"/>
    <cellStyle name="Normal 2 3 2 3 2 2 3 4 2" xfId="14395"/>
    <cellStyle name="Normal 2 3 2 3 2 2 3 4 3" xfId="14396"/>
    <cellStyle name="Normal 2 3 2 3 2 2 3 5" xfId="14397"/>
    <cellStyle name="Normal 2 3 2 3 2 2 3 5 2" xfId="14398"/>
    <cellStyle name="Normal 2 3 2 3 2 2 3 6" xfId="14399"/>
    <cellStyle name="Normal 2 3 2 3 2 2 4" xfId="14400"/>
    <cellStyle name="Normal 2 3 2 3 2 2 4 2" xfId="14401"/>
    <cellStyle name="Normal 2 3 2 3 2 2 4 2 2" xfId="14402"/>
    <cellStyle name="Normal 2 3 2 3 2 2 4 2 2 2" xfId="14403"/>
    <cellStyle name="Normal 2 3 2 3 2 2 4 2 3" xfId="14404"/>
    <cellStyle name="Normal 2 3 2 3 2 2 4 3" xfId="14405"/>
    <cellStyle name="Normal 2 3 2 3 2 2 4 3 2" xfId="14406"/>
    <cellStyle name="Normal 2 3 2 3 2 2 4 4" xfId="14407"/>
    <cellStyle name="Normal 2 3 2 3 2 2 5" xfId="14408"/>
    <cellStyle name="Normal 2 3 2 3 2 2 5 2" xfId="14409"/>
    <cellStyle name="Normal 2 3 2 3 2 2 5 2 2" xfId="14410"/>
    <cellStyle name="Normal 2 3 2 3 2 2 5 3" xfId="14411"/>
    <cellStyle name="Normal 2 3 2 3 2 2 6" xfId="14412"/>
    <cellStyle name="Normal 2 3 2 3 2 2 6 2" xfId="14413"/>
    <cellStyle name="Normal 2 3 2 3 2 2 6 2 2" xfId="14414"/>
    <cellStyle name="Normal 2 3 2 3 2 2 6 3" xfId="14415"/>
    <cellStyle name="Normal 2 3 2 3 2 2 7" xfId="14416"/>
    <cellStyle name="Normal 2 3 2 3 2 2 7 2" xfId="14417"/>
    <cellStyle name="Normal 2 3 2 3 2 2 8" xfId="14418"/>
    <cellStyle name="Normal 2 3 2 3 2 3" xfId="14419"/>
    <cellStyle name="Normal 2 3 2 3 2 3 2" xfId="14420"/>
    <cellStyle name="Normal 2 3 2 3 2 3 2 2" xfId="14421"/>
    <cellStyle name="Normal 2 3 2 3 2 3 2 2 2" xfId="14422"/>
    <cellStyle name="Normal 2 3 2 3 2 3 2 2 2 2" xfId="14423"/>
    <cellStyle name="Normal 2 3 2 3 2 3 2 2 2 2 2" xfId="14424"/>
    <cellStyle name="Normal 2 3 2 3 2 3 2 2 2 2 3" xfId="14425"/>
    <cellStyle name="Normal 2 3 2 3 2 3 2 2 2 3" xfId="14426"/>
    <cellStyle name="Normal 2 3 2 3 2 3 2 2 2 4" xfId="14427"/>
    <cellStyle name="Normal 2 3 2 3 2 3 2 2 3" xfId="14428"/>
    <cellStyle name="Normal 2 3 2 3 2 3 2 2 3 2" xfId="14429"/>
    <cellStyle name="Normal 2 3 2 3 2 3 2 2 3 3" xfId="14430"/>
    <cellStyle name="Normal 2 3 2 3 2 3 2 2 4" xfId="14431"/>
    <cellStyle name="Normal 2 3 2 3 2 3 2 2 4 2" xfId="14432"/>
    <cellStyle name="Normal 2 3 2 3 2 3 2 2 4 3" xfId="14433"/>
    <cellStyle name="Normal 2 3 2 3 2 3 2 2 5" xfId="14434"/>
    <cellStyle name="Normal 2 3 2 3 2 3 2 2 5 2" xfId="14435"/>
    <cellStyle name="Normal 2 3 2 3 2 3 2 2 6" xfId="14436"/>
    <cellStyle name="Normal 2 3 2 3 2 3 2 3" xfId="14437"/>
    <cellStyle name="Normal 2 3 2 3 2 3 2 3 2" xfId="14438"/>
    <cellStyle name="Normal 2 3 2 3 2 3 2 3 2 2" xfId="14439"/>
    <cellStyle name="Normal 2 3 2 3 2 3 2 3 2 3" xfId="14440"/>
    <cellStyle name="Normal 2 3 2 3 2 3 2 3 3" xfId="14441"/>
    <cellStyle name="Normal 2 3 2 3 2 3 2 3 4" xfId="14442"/>
    <cellStyle name="Normal 2 3 2 3 2 3 2 4" xfId="14443"/>
    <cellStyle name="Normal 2 3 2 3 2 3 2 4 2" xfId="14444"/>
    <cellStyle name="Normal 2 3 2 3 2 3 2 4 3" xfId="14445"/>
    <cellStyle name="Normal 2 3 2 3 2 3 2 5" xfId="14446"/>
    <cellStyle name="Normal 2 3 2 3 2 3 2 5 2" xfId="14447"/>
    <cellStyle name="Normal 2 3 2 3 2 3 2 5 3" xfId="14448"/>
    <cellStyle name="Normal 2 3 2 3 2 3 2 6" xfId="14449"/>
    <cellStyle name="Normal 2 3 2 3 2 3 2 6 2" xfId="14450"/>
    <cellStyle name="Normal 2 3 2 3 2 3 2 7" xfId="14451"/>
    <cellStyle name="Normal 2 3 2 3 2 3 3" xfId="14452"/>
    <cellStyle name="Normal 2 3 2 3 2 3 3 2" xfId="14453"/>
    <cellStyle name="Normal 2 3 2 3 2 3 3 2 2" xfId="14454"/>
    <cellStyle name="Normal 2 3 2 3 2 3 3 2 2 2" xfId="14455"/>
    <cellStyle name="Normal 2 3 2 3 2 3 3 2 2 3" xfId="14456"/>
    <cellStyle name="Normal 2 3 2 3 2 3 3 2 3" xfId="14457"/>
    <cellStyle name="Normal 2 3 2 3 2 3 3 2 3 2" xfId="14458"/>
    <cellStyle name="Normal 2 3 2 3 2 3 3 2 4" xfId="14459"/>
    <cellStyle name="Normal 2 3 2 3 2 3 3 3" xfId="14460"/>
    <cellStyle name="Normal 2 3 2 3 2 3 3 3 2" xfId="14461"/>
    <cellStyle name="Normal 2 3 2 3 2 3 3 3 3" xfId="14462"/>
    <cellStyle name="Normal 2 3 2 3 2 3 3 4" xfId="14463"/>
    <cellStyle name="Normal 2 3 2 3 2 3 3 4 2" xfId="14464"/>
    <cellStyle name="Normal 2 3 2 3 2 3 3 4 3" xfId="14465"/>
    <cellStyle name="Normal 2 3 2 3 2 3 3 5" xfId="14466"/>
    <cellStyle name="Normal 2 3 2 3 2 3 3 5 2" xfId="14467"/>
    <cellStyle name="Normal 2 3 2 3 2 3 3 6" xfId="14468"/>
    <cellStyle name="Normal 2 3 2 3 2 3 4" xfId="14469"/>
    <cellStyle name="Normal 2 3 2 3 2 3 4 2" xfId="14470"/>
    <cellStyle name="Normal 2 3 2 3 2 3 4 2 2" xfId="14471"/>
    <cellStyle name="Normal 2 3 2 3 2 3 4 2 2 2" xfId="14472"/>
    <cellStyle name="Normal 2 3 2 3 2 3 4 2 3" xfId="14473"/>
    <cellStyle name="Normal 2 3 2 3 2 3 4 3" xfId="14474"/>
    <cellStyle name="Normal 2 3 2 3 2 3 4 3 2" xfId="14475"/>
    <cellStyle name="Normal 2 3 2 3 2 3 4 4" xfId="14476"/>
    <cellStyle name="Normal 2 3 2 3 2 3 5" xfId="14477"/>
    <cellStyle name="Normal 2 3 2 3 2 3 5 2" xfId="14478"/>
    <cellStyle name="Normal 2 3 2 3 2 3 5 2 2" xfId="14479"/>
    <cellStyle name="Normal 2 3 2 3 2 3 5 3" xfId="14480"/>
    <cellStyle name="Normal 2 3 2 3 2 3 6" xfId="14481"/>
    <cellStyle name="Normal 2 3 2 3 2 3 6 2" xfId="14482"/>
    <cellStyle name="Normal 2 3 2 3 2 3 6 2 2" xfId="14483"/>
    <cellStyle name="Normal 2 3 2 3 2 3 6 3" xfId="14484"/>
    <cellStyle name="Normal 2 3 2 3 2 3 7" xfId="14485"/>
    <cellStyle name="Normal 2 3 2 3 2 3 7 2" xfId="14486"/>
    <cellStyle name="Normal 2 3 2 3 2 3 8" xfId="14487"/>
    <cellStyle name="Normal 2 3 2 3 2 4" xfId="14488"/>
    <cellStyle name="Normal 2 3 2 3 2 4 2" xfId="14489"/>
    <cellStyle name="Normal 2 3 2 3 2 4 2 2" xfId="14490"/>
    <cellStyle name="Normal 2 3 2 3 2 4 2 2 2" xfId="14491"/>
    <cellStyle name="Normal 2 3 2 3 2 4 2 2 2 2" xfId="14492"/>
    <cellStyle name="Normal 2 3 2 3 2 4 2 2 2 2 2" xfId="14493"/>
    <cellStyle name="Normal 2 3 2 3 2 4 2 2 2 2 3" xfId="14494"/>
    <cellStyle name="Normal 2 3 2 3 2 4 2 2 2 3" xfId="14495"/>
    <cellStyle name="Normal 2 3 2 3 2 4 2 2 2 4" xfId="14496"/>
    <cellStyle name="Normal 2 3 2 3 2 4 2 2 3" xfId="14497"/>
    <cellStyle name="Normal 2 3 2 3 2 4 2 2 3 2" xfId="14498"/>
    <cellStyle name="Normal 2 3 2 3 2 4 2 2 3 3" xfId="14499"/>
    <cellStyle name="Normal 2 3 2 3 2 4 2 2 4" xfId="14500"/>
    <cellStyle name="Normal 2 3 2 3 2 4 2 2 4 2" xfId="14501"/>
    <cellStyle name="Normal 2 3 2 3 2 4 2 2 4 3" xfId="14502"/>
    <cellStyle name="Normal 2 3 2 3 2 4 2 2 5" xfId="14503"/>
    <cellStyle name="Normal 2 3 2 3 2 4 2 2 5 2" xfId="14504"/>
    <cellStyle name="Normal 2 3 2 3 2 4 2 2 6" xfId="14505"/>
    <cellStyle name="Normal 2 3 2 3 2 4 2 3" xfId="14506"/>
    <cellStyle name="Normal 2 3 2 3 2 4 2 3 2" xfId="14507"/>
    <cellStyle name="Normal 2 3 2 3 2 4 2 3 2 2" xfId="14508"/>
    <cellStyle name="Normal 2 3 2 3 2 4 2 3 2 3" xfId="14509"/>
    <cellStyle name="Normal 2 3 2 3 2 4 2 3 3" xfId="14510"/>
    <cellStyle name="Normal 2 3 2 3 2 4 2 3 4" xfId="14511"/>
    <cellStyle name="Normal 2 3 2 3 2 4 2 4" xfId="14512"/>
    <cellStyle name="Normal 2 3 2 3 2 4 2 4 2" xfId="14513"/>
    <cellStyle name="Normal 2 3 2 3 2 4 2 4 3" xfId="14514"/>
    <cellStyle name="Normal 2 3 2 3 2 4 2 5" xfId="14515"/>
    <cellStyle name="Normal 2 3 2 3 2 4 2 5 2" xfId="14516"/>
    <cellStyle name="Normal 2 3 2 3 2 4 2 5 3" xfId="14517"/>
    <cellStyle name="Normal 2 3 2 3 2 4 2 6" xfId="14518"/>
    <cellStyle name="Normal 2 3 2 3 2 4 2 6 2" xfId="14519"/>
    <cellStyle name="Normal 2 3 2 3 2 4 2 7" xfId="14520"/>
    <cellStyle name="Normal 2 3 2 3 2 4 3" xfId="14521"/>
    <cellStyle name="Normal 2 3 2 3 2 4 3 2" xfId="14522"/>
    <cellStyle name="Normal 2 3 2 3 2 4 3 2 2" xfId="14523"/>
    <cellStyle name="Normal 2 3 2 3 2 4 3 2 2 2" xfId="14524"/>
    <cellStyle name="Normal 2 3 2 3 2 4 3 2 2 3" xfId="14525"/>
    <cellStyle name="Normal 2 3 2 3 2 4 3 2 3" xfId="14526"/>
    <cellStyle name="Normal 2 3 2 3 2 4 3 2 3 2" xfId="14527"/>
    <cellStyle name="Normal 2 3 2 3 2 4 3 2 4" xfId="14528"/>
    <cellStyle name="Normal 2 3 2 3 2 4 3 3" xfId="14529"/>
    <cellStyle name="Normal 2 3 2 3 2 4 3 3 2" xfId="14530"/>
    <cellStyle name="Normal 2 3 2 3 2 4 3 3 3" xfId="14531"/>
    <cellStyle name="Normal 2 3 2 3 2 4 3 4" xfId="14532"/>
    <cellStyle name="Normal 2 3 2 3 2 4 3 4 2" xfId="14533"/>
    <cellStyle name="Normal 2 3 2 3 2 4 3 4 3" xfId="14534"/>
    <cellStyle name="Normal 2 3 2 3 2 4 3 5" xfId="14535"/>
    <cellStyle name="Normal 2 3 2 3 2 4 3 5 2" xfId="14536"/>
    <cellStyle name="Normal 2 3 2 3 2 4 3 6" xfId="14537"/>
    <cellStyle name="Normal 2 3 2 3 2 4 4" xfId="14538"/>
    <cellStyle name="Normal 2 3 2 3 2 4 4 2" xfId="14539"/>
    <cellStyle name="Normal 2 3 2 3 2 4 4 2 2" xfId="14540"/>
    <cellStyle name="Normal 2 3 2 3 2 4 4 2 2 2" xfId="14541"/>
    <cellStyle name="Normal 2 3 2 3 2 4 4 2 3" xfId="14542"/>
    <cellStyle name="Normal 2 3 2 3 2 4 4 3" xfId="14543"/>
    <cellStyle name="Normal 2 3 2 3 2 4 4 3 2" xfId="14544"/>
    <cellStyle name="Normal 2 3 2 3 2 4 4 4" xfId="14545"/>
    <cellStyle name="Normal 2 3 2 3 2 4 5" xfId="14546"/>
    <cellStyle name="Normal 2 3 2 3 2 4 5 2" xfId="14547"/>
    <cellStyle name="Normal 2 3 2 3 2 4 5 2 2" xfId="14548"/>
    <cellStyle name="Normal 2 3 2 3 2 4 5 3" xfId="14549"/>
    <cellStyle name="Normal 2 3 2 3 2 4 6" xfId="14550"/>
    <cellStyle name="Normal 2 3 2 3 2 4 6 2" xfId="14551"/>
    <cellStyle name="Normal 2 3 2 3 2 4 6 2 2" xfId="14552"/>
    <cellStyle name="Normal 2 3 2 3 2 4 6 3" xfId="14553"/>
    <cellStyle name="Normal 2 3 2 3 2 4 7" xfId="14554"/>
    <cellStyle name="Normal 2 3 2 3 2 4 7 2" xfId="14555"/>
    <cellStyle name="Normal 2 3 2 3 2 4 8" xfId="14556"/>
    <cellStyle name="Normal 2 3 2 3 2 5" xfId="14557"/>
    <cellStyle name="Normal 2 3 2 3 2 5 2" xfId="14558"/>
    <cellStyle name="Normal 2 3 2 3 2 5 2 2" xfId="14559"/>
    <cellStyle name="Normal 2 3 2 3 2 5 2 2 2" xfId="14560"/>
    <cellStyle name="Normal 2 3 2 3 2 5 2 2 2 2" xfId="14561"/>
    <cellStyle name="Normal 2 3 2 3 2 5 2 2 2 3" xfId="14562"/>
    <cellStyle name="Normal 2 3 2 3 2 5 2 2 3" xfId="14563"/>
    <cellStyle name="Normal 2 3 2 3 2 5 2 2 3 2" xfId="14564"/>
    <cellStyle name="Normal 2 3 2 3 2 5 2 2 4" xfId="14565"/>
    <cellStyle name="Normal 2 3 2 3 2 5 2 3" xfId="14566"/>
    <cellStyle name="Normal 2 3 2 3 2 5 2 3 2" xfId="14567"/>
    <cellStyle name="Normal 2 3 2 3 2 5 2 3 3" xfId="14568"/>
    <cellStyle name="Normal 2 3 2 3 2 5 2 4" xfId="14569"/>
    <cellStyle name="Normal 2 3 2 3 2 5 2 4 2" xfId="14570"/>
    <cellStyle name="Normal 2 3 2 3 2 5 2 4 3" xfId="14571"/>
    <cellStyle name="Normal 2 3 2 3 2 5 2 5" xfId="14572"/>
    <cellStyle name="Normal 2 3 2 3 2 5 2 5 2" xfId="14573"/>
    <cellStyle name="Normal 2 3 2 3 2 5 2 6" xfId="14574"/>
    <cellStyle name="Normal 2 3 2 3 2 5 3" xfId="14575"/>
    <cellStyle name="Normal 2 3 2 3 2 5 3 2" xfId="14576"/>
    <cellStyle name="Normal 2 3 2 3 2 5 3 2 2" xfId="14577"/>
    <cellStyle name="Normal 2 3 2 3 2 5 3 2 2 2" xfId="14578"/>
    <cellStyle name="Normal 2 3 2 3 2 5 3 2 3" xfId="14579"/>
    <cellStyle name="Normal 2 3 2 3 2 5 3 3" xfId="14580"/>
    <cellStyle name="Normal 2 3 2 3 2 5 3 3 2" xfId="14581"/>
    <cellStyle name="Normal 2 3 2 3 2 5 3 4" xfId="14582"/>
    <cellStyle name="Normal 2 3 2 3 2 5 4" xfId="14583"/>
    <cellStyle name="Normal 2 3 2 3 2 5 4 2" xfId="14584"/>
    <cellStyle name="Normal 2 3 2 3 2 5 4 2 2" xfId="14585"/>
    <cellStyle name="Normal 2 3 2 3 2 5 4 3" xfId="14586"/>
    <cellStyle name="Normal 2 3 2 3 2 5 4 4" xfId="14587"/>
    <cellStyle name="Normal 2 3 2 3 2 5 5" xfId="14588"/>
    <cellStyle name="Normal 2 3 2 3 2 5 5 2" xfId="14589"/>
    <cellStyle name="Normal 2 3 2 3 2 5 5 2 2" xfId="14590"/>
    <cellStyle name="Normal 2 3 2 3 2 5 5 3" xfId="14591"/>
    <cellStyle name="Normal 2 3 2 3 2 5 6" xfId="14592"/>
    <cellStyle name="Normal 2 3 2 3 2 5 6 2" xfId="14593"/>
    <cellStyle name="Normal 2 3 2 3 2 5 7" xfId="14594"/>
    <cellStyle name="Normal 2 3 2 3 2 5 8" xfId="14595"/>
    <cellStyle name="Normal 2 3 2 3 2 6" xfId="14596"/>
    <cellStyle name="Normal 2 3 2 3 2 6 2" xfId="14597"/>
    <cellStyle name="Normal 2 3 2 3 2 6 2 2" xfId="14598"/>
    <cellStyle name="Normal 2 3 2 3 2 6 2 2 2" xfId="14599"/>
    <cellStyle name="Normal 2 3 2 3 2 6 2 2 2 2" xfId="14600"/>
    <cellStyle name="Normal 2 3 2 3 2 6 2 2 3" xfId="14601"/>
    <cellStyle name="Normal 2 3 2 3 2 6 2 3" xfId="14602"/>
    <cellStyle name="Normal 2 3 2 3 2 6 2 3 2" xfId="14603"/>
    <cellStyle name="Normal 2 3 2 3 2 6 2 4" xfId="14604"/>
    <cellStyle name="Normal 2 3 2 3 2 6 3" xfId="14605"/>
    <cellStyle name="Normal 2 3 2 3 2 6 3 2" xfId="14606"/>
    <cellStyle name="Normal 2 3 2 3 2 6 3 2 2" xfId="14607"/>
    <cellStyle name="Normal 2 3 2 3 2 6 3 3" xfId="14608"/>
    <cellStyle name="Normal 2 3 2 3 2 6 3 4" xfId="14609"/>
    <cellStyle name="Normal 2 3 2 3 2 6 4" xfId="14610"/>
    <cellStyle name="Normal 2 3 2 3 2 6 4 2" xfId="14611"/>
    <cellStyle name="Normal 2 3 2 3 2 6 4 2 2" xfId="14612"/>
    <cellStyle name="Normal 2 3 2 3 2 6 4 3" xfId="14613"/>
    <cellStyle name="Normal 2 3 2 3 2 6 5" xfId="14614"/>
    <cellStyle name="Normal 2 3 2 3 2 6 5 2" xfId="14615"/>
    <cellStyle name="Normal 2 3 2 3 2 6 6" xfId="14616"/>
    <cellStyle name="Normal 2 3 2 3 2 6 7" xfId="14617"/>
    <cellStyle name="Normal 2 3 2 3 2 7" xfId="14618"/>
    <cellStyle name="Normal 2 3 2 3 2 7 2" xfId="14619"/>
    <cellStyle name="Normal 2 3 2 3 2 7 2 2" xfId="14620"/>
    <cellStyle name="Normal 2 3 2 3 2 7 2 2 2" xfId="14621"/>
    <cellStyle name="Normal 2 3 2 3 2 7 2 3" xfId="14622"/>
    <cellStyle name="Normal 2 3 2 3 2 7 3" xfId="14623"/>
    <cellStyle name="Normal 2 3 2 3 2 7 3 2" xfId="14624"/>
    <cellStyle name="Normal 2 3 2 3 2 7 4" xfId="14625"/>
    <cellStyle name="Normal 2 3 2 3 2 8" xfId="14626"/>
    <cellStyle name="Normal 2 3 2 3 2 8 2" xfId="14627"/>
    <cellStyle name="Normal 2 3 2 3 2 8 2 2" xfId="14628"/>
    <cellStyle name="Normal 2 3 2 3 2 8 3" xfId="14629"/>
    <cellStyle name="Normal 2 3 2 3 2 8 4" xfId="14630"/>
    <cellStyle name="Normal 2 3 2 3 2 9" xfId="14631"/>
    <cellStyle name="Normal 2 3 2 3 2 9 2" xfId="14632"/>
    <cellStyle name="Normal 2 3 2 3 2 9 2 2" xfId="14633"/>
    <cellStyle name="Normal 2 3 2 3 2 9 3" xfId="14634"/>
    <cellStyle name="Normal 2 3 2 3 2 9 4" xfId="14635"/>
    <cellStyle name="Normal 2 3 2 3 3" xfId="14636"/>
    <cellStyle name="Normal 2 3 2 3 3 10" xfId="14637"/>
    <cellStyle name="Normal 2 3 2 3 3 11" xfId="14638"/>
    <cellStyle name="Normal 2 3 2 3 3 12" xfId="14639"/>
    <cellStyle name="Normal 2 3 2 3 3 2" xfId="14640"/>
    <cellStyle name="Normal 2 3 2 3 3 2 2" xfId="14641"/>
    <cellStyle name="Normal 2 3 2 3 3 2 2 2" xfId="14642"/>
    <cellStyle name="Normal 2 3 2 3 3 2 2 2 2" xfId="14643"/>
    <cellStyle name="Normal 2 3 2 3 3 2 2 2 2 2" xfId="14644"/>
    <cellStyle name="Normal 2 3 2 3 3 2 2 2 2 3" xfId="14645"/>
    <cellStyle name="Normal 2 3 2 3 3 2 2 2 3" xfId="14646"/>
    <cellStyle name="Normal 2 3 2 3 3 2 2 2 3 2" xfId="14647"/>
    <cellStyle name="Normal 2 3 2 3 3 2 2 2 4" xfId="14648"/>
    <cellStyle name="Normal 2 3 2 3 3 2 2 3" xfId="14649"/>
    <cellStyle name="Normal 2 3 2 3 3 2 2 3 2" xfId="14650"/>
    <cellStyle name="Normal 2 3 2 3 3 2 2 3 3" xfId="14651"/>
    <cellStyle name="Normal 2 3 2 3 3 2 2 4" xfId="14652"/>
    <cellStyle name="Normal 2 3 2 3 3 2 2 4 2" xfId="14653"/>
    <cellStyle name="Normal 2 3 2 3 3 2 2 4 3" xfId="14654"/>
    <cellStyle name="Normal 2 3 2 3 3 2 2 5" xfId="14655"/>
    <cellStyle name="Normal 2 3 2 3 3 2 2 5 2" xfId="14656"/>
    <cellStyle name="Normal 2 3 2 3 3 2 2 6" xfId="14657"/>
    <cellStyle name="Normal 2 3 2 3 3 2 3" xfId="14658"/>
    <cellStyle name="Normal 2 3 2 3 3 2 3 2" xfId="14659"/>
    <cellStyle name="Normal 2 3 2 3 3 2 3 2 2" xfId="14660"/>
    <cellStyle name="Normal 2 3 2 3 3 2 3 2 2 2" xfId="14661"/>
    <cellStyle name="Normal 2 3 2 3 3 2 3 2 3" xfId="14662"/>
    <cellStyle name="Normal 2 3 2 3 3 2 3 3" xfId="14663"/>
    <cellStyle name="Normal 2 3 2 3 3 2 3 3 2" xfId="14664"/>
    <cellStyle name="Normal 2 3 2 3 3 2 3 4" xfId="14665"/>
    <cellStyle name="Normal 2 3 2 3 3 2 4" xfId="14666"/>
    <cellStyle name="Normal 2 3 2 3 3 2 4 2" xfId="14667"/>
    <cellStyle name="Normal 2 3 2 3 3 2 4 2 2" xfId="14668"/>
    <cellStyle name="Normal 2 3 2 3 3 2 4 3" xfId="14669"/>
    <cellStyle name="Normal 2 3 2 3 3 2 4 4" xfId="14670"/>
    <cellStyle name="Normal 2 3 2 3 3 2 5" xfId="14671"/>
    <cellStyle name="Normal 2 3 2 3 3 2 5 2" xfId="14672"/>
    <cellStyle name="Normal 2 3 2 3 3 2 5 2 2" xfId="14673"/>
    <cellStyle name="Normal 2 3 2 3 3 2 5 3" xfId="14674"/>
    <cellStyle name="Normal 2 3 2 3 3 2 6" xfId="14675"/>
    <cellStyle name="Normal 2 3 2 3 3 2 6 2" xfId="14676"/>
    <cellStyle name="Normal 2 3 2 3 3 2 7" xfId="14677"/>
    <cellStyle name="Normal 2 3 2 3 3 2 8" xfId="14678"/>
    <cellStyle name="Normal 2 3 2 3 3 3" xfId="14679"/>
    <cellStyle name="Normal 2 3 2 3 3 3 2" xfId="14680"/>
    <cellStyle name="Normal 2 3 2 3 3 3 2 2" xfId="14681"/>
    <cellStyle name="Normal 2 3 2 3 3 3 2 2 2" xfId="14682"/>
    <cellStyle name="Normal 2 3 2 3 3 3 2 2 2 2" xfId="14683"/>
    <cellStyle name="Normal 2 3 2 3 3 3 2 2 3" xfId="14684"/>
    <cellStyle name="Normal 2 3 2 3 3 3 2 3" xfId="14685"/>
    <cellStyle name="Normal 2 3 2 3 3 3 2 3 2" xfId="14686"/>
    <cellStyle name="Normal 2 3 2 3 3 3 2 4" xfId="14687"/>
    <cellStyle name="Normal 2 3 2 3 3 3 3" xfId="14688"/>
    <cellStyle name="Normal 2 3 2 3 3 3 3 2" xfId="14689"/>
    <cellStyle name="Normal 2 3 2 3 3 3 3 2 2" xfId="14690"/>
    <cellStyle name="Normal 2 3 2 3 3 3 3 3" xfId="14691"/>
    <cellStyle name="Normal 2 3 2 3 3 3 3 4" xfId="14692"/>
    <cellStyle name="Normal 2 3 2 3 3 3 4" xfId="14693"/>
    <cellStyle name="Normal 2 3 2 3 3 3 4 2" xfId="14694"/>
    <cellStyle name="Normal 2 3 2 3 3 3 4 2 2" xfId="14695"/>
    <cellStyle name="Normal 2 3 2 3 3 3 4 3" xfId="14696"/>
    <cellStyle name="Normal 2 3 2 3 3 3 4 4" xfId="14697"/>
    <cellStyle name="Normal 2 3 2 3 3 3 5" xfId="14698"/>
    <cellStyle name="Normal 2 3 2 3 3 3 5 2" xfId="14699"/>
    <cellStyle name="Normal 2 3 2 3 3 3 6" xfId="14700"/>
    <cellStyle name="Normal 2 3 2 3 3 3 7" xfId="14701"/>
    <cellStyle name="Normal 2 3 2 3 3 3 8" xfId="14702"/>
    <cellStyle name="Normal 2 3 2 3 3 4" xfId="14703"/>
    <cellStyle name="Normal 2 3 2 3 3 4 2" xfId="14704"/>
    <cellStyle name="Normal 2 3 2 3 3 4 2 2" xfId="14705"/>
    <cellStyle name="Normal 2 3 2 3 3 4 2 2 2" xfId="14706"/>
    <cellStyle name="Normal 2 3 2 3 3 4 2 3" xfId="14707"/>
    <cellStyle name="Normal 2 3 2 3 3 4 2 4" xfId="14708"/>
    <cellStyle name="Normal 2 3 2 3 3 4 3" xfId="14709"/>
    <cellStyle name="Normal 2 3 2 3 3 4 3 2" xfId="14710"/>
    <cellStyle name="Normal 2 3 2 3 3 4 3 3" xfId="14711"/>
    <cellStyle name="Normal 2 3 2 3 3 4 4" xfId="14712"/>
    <cellStyle name="Normal 2 3 2 3 3 4 4 2" xfId="14713"/>
    <cellStyle name="Normal 2 3 2 3 3 4 5" xfId="14714"/>
    <cellStyle name="Normal 2 3 2 3 3 4 6" xfId="14715"/>
    <cellStyle name="Normal 2 3 2 3 3 4 7" xfId="14716"/>
    <cellStyle name="Normal 2 3 2 3 3 4 8" xfId="14717"/>
    <cellStyle name="Normal 2 3 2 3 3 5" xfId="14718"/>
    <cellStyle name="Normal 2 3 2 3 3 5 2" xfId="14719"/>
    <cellStyle name="Normal 2 3 2 3 3 5 2 2" xfId="14720"/>
    <cellStyle name="Normal 2 3 2 3 3 5 2 3" xfId="14721"/>
    <cellStyle name="Normal 2 3 2 3 3 5 3" xfId="14722"/>
    <cellStyle name="Normal 2 3 2 3 3 5 3 2" xfId="14723"/>
    <cellStyle name="Normal 2 3 2 3 3 5 4" xfId="14724"/>
    <cellStyle name="Normal 2 3 2 3 3 5 5" xfId="14725"/>
    <cellStyle name="Normal 2 3 2 3 3 5 6" xfId="14726"/>
    <cellStyle name="Normal 2 3 2 3 3 5 7" xfId="14727"/>
    <cellStyle name="Normal 2 3 2 3 3 6" xfId="14728"/>
    <cellStyle name="Normal 2 3 2 3 3 6 2" xfId="14729"/>
    <cellStyle name="Normal 2 3 2 3 3 6 2 2" xfId="14730"/>
    <cellStyle name="Normal 2 3 2 3 3 6 3" xfId="14731"/>
    <cellStyle name="Normal 2 3 2 3 3 6 4" xfId="14732"/>
    <cellStyle name="Normal 2 3 2 3 3 7" xfId="14733"/>
    <cellStyle name="Normal 2 3 2 3 3 7 2" xfId="14734"/>
    <cellStyle name="Normal 2 3 2 3 3 7 3" xfId="14735"/>
    <cellStyle name="Normal 2 3 2 3 3 8" xfId="14736"/>
    <cellStyle name="Normal 2 3 2 3 3 8 2" xfId="14737"/>
    <cellStyle name="Normal 2 3 2 3 3 9" xfId="14738"/>
    <cellStyle name="Normal 2 3 2 3 4" xfId="14739"/>
    <cellStyle name="Normal 2 3 2 3 4 10" xfId="14740"/>
    <cellStyle name="Normal 2 3 2 3 4 11" xfId="14741"/>
    <cellStyle name="Normal 2 3 2 3 4 12" xfId="14742"/>
    <cellStyle name="Normal 2 3 2 3 4 2" xfId="14743"/>
    <cellStyle name="Normal 2 3 2 3 4 2 2" xfId="14744"/>
    <cellStyle name="Normal 2 3 2 3 4 2 2 2" xfId="14745"/>
    <cellStyle name="Normal 2 3 2 3 4 2 2 2 2" xfId="14746"/>
    <cellStyle name="Normal 2 3 2 3 4 2 2 2 2 2" xfId="14747"/>
    <cellStyle name="Normal 2 3 2 3 4 2 2 2 2 3" xfId="14748"/>
    <cellStyle name="Normal 2 3 2 3 4 2 2 2 3" xfId="14749"/>
    <cellStyle name="Normal 2 3 2 3 4 2 2 2 3 2" xfId="14750"/>
    <cellStyle name="Normal 2 3 2 3 4 2 2 2 4" xfId="14751"/>
    <cellStyle name="Normal 2 3 2 3 4 2 2 3" xfId="14752"/>
    <cellStyle name="Normal 2 3 2 3 4 2 2 3 2" xfId="14753"/>
    <cellStyle name="Normal 2 3 2 3 4 2 2 3 3" xfId="14754"/>
    <cellStyle name="Normal 2 3 2 3 4 2 2 4" xfId="14755"/>
    <cellStyle name="Normal 2 3 2 3 4 2 2 4 2" xfId="14756"/>
    <cellStyle name="Normal 2 3 2 3 4 2 2 4 3" xfId="14757"/>
    <cellStyle name="Normal 2 3 2 3 4 2 2 5" xfId="14758"/>
    <cellStyle name="Normal 2 3 2 3 4 2 2 5 2" xfId="14759"/>
    <cellStyle name="Normal 2 3 2 3 4 2 2 6" xfId="14760"/>
    <cellStyle name="Normal 2 3 2 3 4 2 3" xfId="14761"/>
    <cellStyle name="Normal 2 3 2 3 4 2 3 2" xfId="14762"/>
    <cellStyle name="Normal 2 3 2 3 4 2 3 2 2" xfId="14763"/>
    <cellStyle name="Normal 2 3 2 3 4 2 3 2 2 2" xfId="14764"/>
    <cellStyle name="Normal 2 3 2 3 4 2 3 2 3" xfId="14765"/>
    <cellStyle name="Normal 2 3 2 3 4 2 3 3" xfId="14766"/>
    <cellStyle name="Normal 2 3 2 3 4 2 3 3 2" xfId="14767"/>
    <cellStyle name="Normal 2 3 2 3 4 2 3 4" xfId="14768"/>
    <cellStyle name="Normal 2 3 2 3 4 2 4" xfId="14769"/>
    <cellStyle name="Normal 2 3 2 3 4 2 4 2" xfId="14770"/>
    <cellStyle name="Normal 2 3 2 3 4 2 4 2 2" xfId="14771"/>
    <cellStyle name="Normal 2 3 2 3 4 2 4 3" xfId="14772"/>
    <cellStyle name="Normal 2 3 2 3 4 2 4 4" xfId="14773"/>
    <cellStyle name="Normal 2 3 2 3 4 2 5" xfId="14774"/>
    <cellStyle name="Normal 2 3 2 3 4 2 5 2" xfId="14775"/>
    <cellStyle name="Normal 2 3 2 3 4 2 5 2 2" xfId="14776"/>
    <cellStyle name="Normal 2 3 2 3 4 2 5 3" xfId="14777"/>
    <cellStyle name="Normal 2 3 2 3 4 2 6" xfId="14778"/>
    <cellStyle name="Normal 2 3 2 3 4 2 6 2" xfId="14779"/>
    <cellStyle name="Normal 2 3 2 3 4 2 7" xfId="14780"/>
    <cellStyle name="Normal 2 3 2 3 4 2 8" xfId="14781"/>
    <cellStyle name="Normal 2 3 2 3 4 3" xfId="14782"/>
    <cellStyle name="Normal 2 3 2 3 4 3 2" xfId="14783"/>
    <cellStyle name="Normal 2 3 2 3 4 3 2 2" xfId="14784"/>
    <cellStyle name="Normal 2 3 2 3 4 3 2 2 2" xfId="14785"/>
    <cellStyle name="Normal 2 3 2 3 4 3 2 2 2 2" xfId="14786"/>
    <cellStyle name="Normal 2 3 2 3 4 3 2 2 3" xfId="14787"/>
    <cellStyle name="Normal 2 3 2 3 4 3 2 3" xfId="14788"/>
    <cellStyle name="Normal 2 3 2 3 4 3 2 3 2" xfId="14789"/>
    <cellStyle name="Normal 2 3 2 3 4 3 2 4" xfId="14790"/>
    <cellStyle name="Normal 2 3 2 3 4 3 3" xfId="14791"/>
    <cellStyle name="Normal 2 3 2 3 4 3 3 2" xfId="14792"/>
    <cellStyle name="Normal 2 3 2 3 4 3 3 2 2" xfId="14793"/>
    <cellStyle name="Normal 2 3 2 3 4 3 3 3" xfId="14794"/>
    <cellStyle name="Normal 2 3 2 3 4 3 3 4" xfId="14795"/>
    <cellStyle name="Normal 2 3 2 3 4 3 4" xfId="14796"/>
    <cellStyle name="Normal 2 3 2 3 4 3 4 2" xfId="14797"/>
    <cellStyle name="Normal 2 3 2 3 4 3 4 2 2" xfId="14798"/>
    <cellStyle name="Normal 2 3 2 3 4 3 4 3" xfId="14799"/>
    <cellStyle name="Normal 2 3 2 3 4 3 4 4" xfId="14800"/>
    <cellStyle name="Normal 2 3 2 3 4 3 5" xfId="14801"/>
    <cellStyle name="Normal 2 3 2 3 4 3 5 2" xfId="14802"/>
    <cellStyle name="Normal 2 3 2 3 4 3 6" xfId="14803"/>
    <cellStyle name="Normal 2 3 2 3 4 3 7" xfId="14804"/>
    <cellStyle name="Normal 2 3 2 3 4 3 8" xfId="14805"/>
    <cellStyle name="Normal 2 3 2 3 4 4" xfId="14806"/>
    <cellStyle name="Normal 2 3 2 3 4 4 2" xfId="14807"/>
    <cellStyle name="Normal 2 3 2 3 4 4 2 2" xfId="14808"/>
    <cellStyle name="Normal 2 3 2 3 4 4 2 2 2" xfId="14809"/>
    <cellStyle name="Normal 2 3 2 3 4 4 2 3" xfId="14810"/>
    <cellStyle name="Normal 2 3 2 3 4 4 2 4" xfId="14811"/>
    <cellStyle name="Normal 2 3 2 3 4 4 3" xfId="14812"/>
    <cellStyle name="Normal 2 3 2 3 4 4 3 2" xfId="14813"/>
    <cellStyle name="Normal 2 3 2 3 4 4 3 3" xfId="14814"/>
    <cellStyle name="Normal 2 3 2 3 4 4 4" xfId="14815"/>
    <cellStyle name="Normal 2 3 2 3 4 4 4 2" xfId="14816"/>
    <cellStyle name="Normal 2 3 2 3 4 4 5" xfId="14817"/>
    <cellStyle name="Normal 2 3 2 3 4 4 6" xfId="14818"/>
    <cellStyle name="Normal 2 3 2 3 4 4 7" xfId="14819"/>
    <cellStyle name="Normal 2 3 2 3 4 4 8" xfId="14820"/>
    <cellStyle name="Normal 2 3 2 3 4 5" xfId="14821"/>
    <cellStyle name="Normal 2 3 2 3 4 5 2" xfId="14822"/>
    <cellStyle name="Normal 2 3 2 3 4 5 2 2" xfId="14823"/>
    <cellStyle name="Normal 2 3 2 3 4 5 2 3" xfId="14824"/>
    <cellStyle name="Normal 2 3 2 3 4 5 3" xfId="14825"/>
    <cellStyle name="Normal 2 3 2 3 4 5 3 2" xfId="14826"/>
    <cellStyle name="Normal 2 3 2 3 4 5 4" xfId="14827"/>
    <cellStyle name="Normal 2 3 2 3 4 5 5" xfId="14828"/>
    <cellStyle name="Normal 2 3 2 3 4 5 6" xfId="14829"/>
    <cellStyle name="Normal 2 3 2 3 4 5 7" xfId="14830"/>
    <cellStyle name="Normal 2 3 2 3 4 6" xfId="14831"/>
    <cellStyle name="Normal 2 3 2 3 4 6 2" xfId="14832"/>
    <cellStyle name="Normal 2 3 2 3 4 6 2 2" xfId="14833"/>
    <cellStyle name="Normal 2 3 2 3 4 6 3" xfId="14834"/>
    <cellStyle name="Normal 2 3 2 3 4 6 4" xfId="14835"/>
    <cellStyle name="Normal 2 3 2 3 4 7" xfId="14836"/>
    <cellStyle name="Normal 2 3 2 3 4 7 2" xfId="14837"/>
    <cellStyle name="Normal 2 3 2 3 4 7 3" xfId="14838"/>
    <cellStyle name="Normal 2 3 2 3 4 8" xfId="14839"/>
    <cellStyle name="Normal 2 3 2 3 4 8 2" xfId="14840"/>
    <cellStyle name="Normal 2 3 2 3 4 9" xfId="14841"/>
    <cellStyle name="Normal 2 3 2 3 5" xfId="14842"/>
    <cellStyle name="Normal 2 3 2 3 5 2" xfId="14843"/>
    <cellStyle name="Normal 2 3 2 3 5 2 2" xfId="14844"/>
    <cellStyle name="Normal 2 3 2 3 5 2 2 2" xfId="14845"/>
    <cellStyle name="Normal 2 3 2 3 5 2 2 2 2" xfId="14846"/>
    <cellStyle name="Normal 2 3 2 3 5 2 2 2 2 2" xfId="14847"/>
    <cellStyle name="Normal 2 3 2 3 5 2 2 2 2 3" xfId="14848"/>
    <cellStyle name="Normal 2 3 2 3 5 2 2 2 3" xfId="14849"/>
    <cellStyle name="Normal 2 3 2 3 5 2 2 2 4" xfId="14850"/>
    <cellStyle name="Normal 2 3 2 3 5 2 2 3" xfId="14851"/>
    <cellStyle name="Normal 2 3 2 3 5 2 2 3 2" xfId="14852"/>
    <cellStyle name="Normal 2 3 2 3 5 2 2 3 3" xfId="14853"/>
    <cellStyle name="Normal 2 3 2 3 5 2 2 4" xfId="14854"/>
    <cellStyle name="Normal 2 3 2 3 5 2 2 4 2" xfId="14855"/>
    <cellStyle name="Normal 2 3 2 3 5 2 2 4 3" xfId="14856"/>
    <cellStyle name="Normal 2 3 2 3 5 2 2 5" xfId="14857"/>
    <cellStyle name="Normal 2 3 2 3 5 2 2 5 2" xfId="14858"/>
    <cellStyle name="Normal 2 3 2 3 5 2 2 6" xfId="14859"/>
    <cellStyle name="Normal 2 3 2 3 5 2 3" xfId="14860"/>
    <cellStyle name="Normal 2 3 2 3 5 2 3 2" xfId="14861"/>
    <cellStyle name="Normal 2 3 2 3 5 2 3 2 2" xfId="14862"/>
    <cellStyle name="Normal 2 3 2 3 5 2 3 2 3" xfId="14863"/>
    <cellStyle name="Normal 2 3 2 3 5 2 3 3" xfId="14864"/>
    <cellStyle name="Normal 2 3 2 3 5 2 3 4" xfId="14865"/>
    <cellStyle name="Normal 2 3 2 3 5 2 4" xfId="14866"/>
    <cellStyle name="Normal 2 3 2 3 5 2 4 2" xfId="14867"/>
    <cellStyle name="Normal 2 3 2 3 5 2 4 3" xfId="14868"/>
    <cellStyle name="Normal 2 3 2 3 5 2 5" xfId="14869"/>
    <cellStyle name="Normal 2 3 2 3 5 2 5 2" xfId="14870"/>
    <cellStyle name="Normal 2 3 2 3 5 2 5 3" xfId="14871"/>
    <cellStyle name="Normal 2 3 2 3 5 2 6" xfId="14872"/>
    <cellStyle name="Normal 2 3 2 3 5 2 6 2" xfId="14873"/>
    <cellStyle name="Normal 2 3 2 3 5 2 7" xfId="14874"/>
    <cellStyle name="Normal 2 3 2 3 5 3" xfId="14875"/>
    <cellStyle name="Normal 2 3 2 3 5 3 2" xfId="14876"/>
    <cellStyle name="Normal 2 3 2 3 5 3 2 2" xfId="14877"/>
    <cellStyle name="Normal 2 3 2 3 5 3 2 2 2" xfId="14878"/>
    <cellStyle name="Normal 2 3 2 3 5 3 2 2 3" xfId="14879"/>
    <cellStyle name="Normal 2 3 2 3 5 3 2 3" xfId="14880"/>
    <cellStyle name="Normal 2 3 2 3 5 3 2 3 2" xfId="14881"/>
    <cellStyle name="Normal 2 3 2 3 5 3 2 4" xfId="14882"/>
    <cellStyle name="Normal 2 3 2 3 5 3 3" xfId="14883"/>
    <cellStyle name="Normal 2 3 2 3 5 3 3 2" xfId="14884"/>
    <cellStyle name="Normal 2 3 2 3 5 3 3 3" xfId="14885"/>
    <cellStyle name="Normal 2 3 2 3 5 3 4" xfId="14886"/>
    <cellStyle name="Normal 2 3 2 3 5 3 4 2" xfId="14887"/>
    <cellStyle name="Normal 2 3 2 3 5 3 4 3" xfId="14888"/>
    <cellStyle name="Normal 2 3 2 3 5 3 5" xfId="14889"/>
    <cellStyle name="Normal 2 3 2 3 5 3 5 2" xfId="14890"/>
    <cellStyle name="Normal 2 3 2 3 5 3 6" xfId="14891"/>
    <cellStyle name="Normal 2 3 2 3 5 4" xfId="14892"/>
    <cellStyle name="Normal 2 3 2 3 5 4 2" xfId="14893"/>
    <cellStyle name="Normal 2 3 2 3 5 4 2 2" xfId="14894"/>
    <cellStyle name="Normal 2 3 2 3 5 4 2 2 2" xfId="14895"/>
    <cellStyle name="Normal 2 3 2 3 5 4 2 3" xfId="14896"/>
    <cellStyle name="Normal 2 3 2 3 5 4 3" xfId="14897"/>
    <cellStyle name="Normal 2 3 2 3 5 4 3 2" xfId="14898"/>
    <cellStyle name="Normal 2 3 2 3 5 4 4" xfId="14899"/>
    <cellStyle name="Normal 2 3 2 3 5 5" xfId="14900"/>
    <cellStyle name="Normal 2 3 2 3 5 5 2" xfId="14901"/>
    <cellStyle name="Normal 2 3 2 3 5 5 2 2" xfId="14902"/>
    <cellStyle name="Normal 2 3 2 3 5 5 3" xfId="14903"/>
    <cellStyle name="Normal 2 3 2 3 5 6" xfId="14904"/>
    <cellStyle name="Normal 2 3 2 3 5 6 2" xfId="14905"/>
    <cellStyle name="Normal 2 3 2 3 5 6 2 2" xfId="14906"/>
    <cellStyle name="Normal 2 3 2 3 5 6 3" xfId="14907"/>
    <cellStyle name="Normal 2 3 2 3 5 7" xfId="14908"/>
    <cellStyle name="Normal 2 3 2 3 5 7 2" xfId="14909"/>
    <cellStyle name="Normal 2 3 2 3 5 8" xfId="14910"/>
    <cellStyle name="Normal 2 3 2 3 6" xfId="14911"/>
    <cellStyle name="Normal 2 3 2 3 6 2" xfId="14912"/>
    <cellStyle name="Normal 2 3 2 3 6 2 2" xfId="14913"/>
    <cellStyle name="Normal 2 3 2 3 6 2 2 2" xfId="14914"/>
    <cellStyle name="Normal 2 3 2 3 6 2 2 2 2" xfId="14915"/>
    <cellStyle name="Normal 2 3 2 3 6 2 2 2 3" xfId="14916"/>
    <cellStyle name="Normal 2 3 2 3 6 2 2 3" xfId="14917"/>
    <cellStyle name="Normal 2 3 2 3 6 2 2 3 2" xfId="14918"/>
    <cellStyle name="Normal 2 3 2 3 6 2 2 4" xfId="14919"/>
    <cellStyle name="Normal 2 3 2 3 6 2 3" xfId="14920"/>
    <cellStyle name="Normal 2 3 2 3 6 2 3 2" xfId="14921"/>
    <cellStyle name="Normal 2 3 2 3 6 2 3 3" xfId="14922"/>
    <cellStyle name="Normal 2 3 2 3 6 2 4" xfId="14923"/>
    <cellStyle name="Normal 2 3 2 3 6 2 4 2" xfId="14924"/>
    <cellStyle name="Normal 2 3 2 3 6 2 4 3" xfId="14925"/>
    <cellStyle name="Normal 2 3 2 3 6 2 5" xfId="14926"/>
    <cellStyle name="Normal 2 3 2 3 6 2 5 2" xfId="14927"/>
    <cellStyle name="Normal 2 3 2 3 6 2 6" xfId="14928"/>
    <cellStyle name="Normal 2 3 2 3 6 3" xfId="14929"/>
    <cellStyle name="Normal 2 3 2 3 6 3 2" xfId="14930"/>
    <cellStyle name="Normal 2 3 2 3 6 3 2 2" xfId="14931"/>
    <cellStyle name="Normal 2 3 2 3 6 3 2 2 2" xfId="14932"/>
    <cellStyle name="Normal 2 3 2 3 6 3 2 3" xfId="14933"/>
    <cellStyle name="Normal 2 3 2 3 6 3 3" xfId="14934"/>
    <cellStyle name="Normal 2 3 2 3 6 3 3 2" xfId="14935"/>
    <cellStyle name="Normal 2 3 2 3 6 3 4" xfId="14936"/>
    <cellStyle name="Normal 2 3 2 3 6 4" xfId="14937"/>
    <cellStyle name="Normal 2 3 2 3 6 4 2" xfId="14938"/>
    <cellStyle name="Normal 2 3 2 3 6 4 2 2" xfId="14939"/>
    <cellStyle name="Normal 2 3 2 3 6 4 3" xfId="14940"/>
    <cellStyle name="Normal 2 3 2 3 6 4 4" xfId="14941"/>
    <cellStyle name="Normal 2 3 2 3 6 5" xfId="14942"/>
    <cellStyle name="Normal 2 3 2 3 6 5 2" xfId="14943"/>
    <cellStyle name="Normal 2 3 2 3 6 5 2 2" xfId="14944"/>
    <cellStyle name="Normal 2 3 2 3 6 5 3" xfId="14945"/>
    <cellStyle name="Normal 2 3 2 3 6 6" xfId="14946"/>
    <cellStyle name="Normal 2 3 2 3 6 6 2" xfId="14947"/>
    <cellStyle name="Normal 2 3 2 3 6 7" xfId="14948"/>
    <cellStyle name="Normal 2 3 2 3 6 8" xfId="14949"/>
    <cellStyle name="Normal 2 3 2 3 7" xfId="14950"/>
    <cellStyle name="Normal 2 3 2 3 7 2" xfId="14951"/>
    <cellStyle name="Normal 2 3 2 3 7 2 2" xfId="14952"/>
    <cellStyle name="Normal 2 3 2 3 7 2 2 2" xfId="14953"/>
    <cellStyle name="Normal 2 3 2 3 7 2 2 2 2" xfId="14954"/>
    <cellStyle name="Normal 2 3 2 3 7 2 2 3" xfId="14955"/>
    <cellStyle name="Normal 2 3 2 3 7 2 3" xfId="14956"/>
    <cellStyle name="Normal 2 3 2 3 7 2 3 2" xfId="14957"/>
    <cellStyle name="Normal 2 3 2 3 7 2 4" xfId="14958"/>
    <cellStyle name="Normal 2 3 2 3 7 3" xfId="14959"/>
    <cellStyle name="Normal 2 3 2 3 7 3 2" xfId="14960"/>
    <cellStyle name="Normal 2 3 2 3 7 3 2 2" xfId="14961"/>
    <cellStyle name="Normal 2 3 2 3 7 3 3" xfId="14962"/>
    <cellStyle name="Normal 2 3 2 3 7 3 4" xfId="14963"/>
    <cellStyle name="Normal 2 3 2 3 7 4" xfId="14964"/>
    <cellStyle name="Normal 2 3 2 3 7 4 2" xfId="14965"/>
    <cellStyle name="Normal 2 3 2 3 7 4 2 2" xfId="14966"/>
    <cellStyle name="Normal 2 3 2 3 7 4 3" xfId="14967"/>
    <cellStyle name="Normal 2 3 2 3 7 4 4" xfId="14968"/>
    <cellStyle name="Normal 2 3 2 3 7 5" xfId="14969"/>
    <cellStyle name="Normal 2 3 2 3 7 5 2" xfId="14970"/>
    <cellStyle name="Normal 2 3 2 3 7 6" xfId="14971"/>
    <cellStyle name="Normal 2 3 2 3 7 7" xfId="14972"/>
    <cellStyle name="Normal 2 3 2 3 7 8" xfId="14973"/>
    <cellStyle name="Normal 2 3 2 3 8" xfId="14974"/>
    <cellStyle name="Normal 2 3 2 3 8 2" xfId="14975"/>
    <cellStyle name="Normal 2 3 2 3 8 2 2" xfId="14976"/>
    <cellStyle name="Normal 2 3 2 3 8 2 2 2" xfId="14977"/>
    <cellStyle name="Normal 2 3 2 3 8 2 3" xfId="14978"/>
    <cellStyle name="Normal 2 3 2 3 8 2 4" xfId="14979"/>
    <cellStyle name="Normal 2 3 2 3 8 3" xfId="14980"/>
    <cellStyle name="Normal 2 3 2 3 8 3 2" xfId="14981"/>
    <cellStyle name="Normal 2 3 2 3 8 3 3" xfId="14982"/>
    <cellStyle name="Normal 2 3 2 3 8 4" xfId="14983"/>
    <cellStyle name="Normal 2 3 2 3 8 5" xfId="14984"/>
    <cellStyle name="Normal 2 3 2 3 8 6" xfId="14985"/>
    <cellStyle name="Normal 2 3 2 3 8 7" xfId="14986"/>
    <cellStyle name="Normal 2 3 2 3 9" xfId="14987"/>
    <cellStyle name="Normal 2 3 2 3 9 2" xfId="14988"/>
    <cellStyle name="Normal 2 3 2 3 9 2 2" xfId="14989"/>
    <cellStyle name="Normal 2 3 2 3 9 3" xfId="14990"/>
    <cellStyle name="Normal 2 3 2 3 9 4" xfId="14991"/>
    <cellStyle name="Normal 2 3 2 4" xfId="14992"/>
    <cellStyle name="Normal 2 3 2 4 10" xfId="14993"/>
    <cellStyle name="Normal 2 3 2 4 10 2" xfId="14994"/>
    <cellStyle name="Normal 2 3 2 4 10 3" xfId="14995"/>
    <cellStyle name="Normal 2 3 2 4 11" xfId="14996"/>
    <cellStyle name="Normal 2 3 2 4 11 2" xfId="14997"/>
    <cellStyle name="Normal 2 3 2 4 12" xfId="14998"/>
    <cellStyle name="Normal 2 3 2 4 13" xfId="14999"/>
    <cellStyle name="Normal 2 3 2 4 14" xfId="15000"/>
    <cellStyle name="Normal 2 3 2 4 15" xfId="15001"/>
    <cellStyle name="Normal 2 3 2 4 2" xfId="15002"/>
    <cellStyle name="Normal 2 3 2 4 2 10" xfId="15003"/>
    <cellStyle name="Normal 2 3 2 4 2 11" xfId="15004"/>
    <cellStyle name="Normal 2 3 2 4 2 12" xfId="15005"/>
    <cellStyle name="Normal 2 3 2 4 2 13" xfId="15006"/>
    <cellStyle name="Normal 2 3 2 4 2 2" xfId="15007"/>
    <cellStyle name="Normal 2 3 2 4 2 2 2" xfId="15008"/>
    <cellStyle name="Normal 2 3 2 4 2 2 2 2" xfId="15009"/>
    <cellStyle name="Normal 2 3 2 4 2 2 2 2 2" xfId="15010"/>
    <cellStyle name="Normal 2 3 2 4 2 2 2 2 2 2" xfId="15011"/>
    <cellStyle name="Normal 2 3 2 4 2 2 2 2 2 3" xfId="15012"/>
    <cellStyle name="Normal 2 3 2 4 2 2 2 2 3" xfId="15013"/>
    <cellStyle name="Normal 2 3 2 4 2 2 2 2 3 2" xfId="15014"/>
    <cellStyle name="Normal 2 3 2 4 2 2 2 2 4" xfId="15015"/>
    <cellStyle name="Normal 2 3 2 4 2 2 2 3" xfId="15016"/>
    <cellStyle name="Normal 2 3 2 4 2 2 2 3 2" xfId="15017"/>
    <cellStyle name="Normal 2 3 2 4 2 2 2 3 3" xfId="15018"/>
    <cellStyle name="Normal 2 3 2 4 2 2 2 4" xfId="15019"/>
    <cellStyle name="Normal 2 3 2 4 2 2 2 4 2" xfId="15020"/>
    <cellStyle name="Normal 2 3 2 4 2 2 2 4 3" xfId="15021"/>
    <cellStyle name="Normal 2 3 2 4 2 2 2 5" xfId="15022"/>
    <cellStyle name="Normal 2 3 2 4 2 2 2 5 2" xfId="15023"/>
    <cellStyle name="Normal 2 3 2 4 2 2 2 6" xfId="15024"/>
    <cellStyle name="Normal 2 3 2 4 2 2 3" xfId="15025"/>
    <cellStyle name="Normal 2 3 2 4 2 2 3 2" xfId="15026"/>
    <cellStyle name="Normal 2 3 2 4 2 2 3 2 2" xfId="15027"/>
    <cellStyle name="Normal 2 3 2 4 2 2 3 2 2 2" xfId="15028"/>
    <cellStyle name="Normal 2 3 2 4 2 2 3 2 3" xfId="15029"/>
    <cellStyle name="Normal 2 3 2 4 2 2 3 3" xfId="15030"/>
    <cellStyle name="Normal 2 3 2 4 2 2 3 3 2" xfId="15031"/>
    <cellStyle name="Normal 2 3 2 4 2 2 3 4" xfId="15032"/>
    <cellStyle name="Normal 2 3 2 4 2 2 4" xfId="15033"/>
    <cellStyle name="Normal 2 3 2 4 2 2 4 2" xfId="15034"/>
    <cellStyle name="Normal 2 3 2 4 2 2 4 2 2" xfId="15035"/>
    <cellStyle name="Normal 2 3 2 4 2 2 4 3" xfId="15036"/>
    <cellStyle name="Normal 2 3 2 4 2 2 4 4" xfId="15037"/>
    <cellStyle name="Normal 2 3 2 4 2 2 5" xfId="15038"/>
    <cellStyle name="Normal 2 3 2 4 2 2 5 2" xfId="15039"/>
    <cellStyle name="Normal 2 3 2 4 2 2 5 2 2" xfId="15040"/>
    <cellStyle name="Normal 2 3 2 4 2 2 5 3" xfId="15041"/>
    <cellStyle name="Normal 2 3 2 4 2 2 6" xfId="15042"/>
    <cellStyle name="Normal 2 3 2 4 2 2 6 2" xfId="15043"/>
    <cellStyle name="Normal 2 3 2 4 2 2 7" xfId="15044"/>
    <cellStyle name="Normal 2 3 2 4 2 2 8" xfId="15045"/>
    <cellStyle name="Normal 2 3 2 4 2 3" xfId="15046"/>
    <cellStyle name="Normal 2 3 2 4 2 3 2" xfId="15047"/>
    <cellStyle name="Normal 2 3 2 4 2 3 2 2" xfId="15048"/>
    <cellStyle name="Normal 2 3 2 4 2 3 2 2 2" xfId="15049"/>
    <cellStyle name="Normal 2 3 2 4 2 3 2 2 2 2" xfId="15050"/>
    <cellStyle name="Normal 2 3 2 4 2 3 2 2 3" xfId="15051"/>
    <cellStyle name="Normal 2 3 2 4 2 3 2 3" xfId="15052"/>
    <cellStyle name="Normal 2 3 2 4 2 3 2 3 2" xfId="15053"/>
    <cellStyle name="Normal 2 3 2 4 2 3 2 4" xfId="15054"/>
    <cellStyle name="Normal 2 3 2 4 2 3 3" xfId="15055"/>
    <cellStyle name="Normal 2 3 2 4 2 3 3 2" xfId="15056"/>
    <cellStyle name="Normal 2 3 2 4 2 3 3 2 2" xfId="15057"/>
    <cellStyle name="Normal 2 3 2 4 2 3 3 3" xfId="15058"/>
    <cellStyle name="Normal 2 3 2 4 2 3 3 4" xfId="15059"/>
    <cellStyle name="Normal 2 3 2 4 2 3 4" xfId="15060"/>
    <cellStyle name="Normal 2 3 2 4 2 3 4 2" xfId="15061"/>
    <cellStyle name="Normal 2 3 2 4 2 3 4 2 2" xfId="15062"/>
    <cellStyle name="Normal 2 3 2 4 2 3 4 3" xfId="15063"/>
    <cellStyle name="Normal 2 3 2 4 2 3 4 4" xfId="15064"/>
    <cellStyle name="Normal 2 3 2 4 2 3 5" xfId="15065"/>
    <cellStyle name="Normal 2 3 2 4 2 3 5 2" xfId="15066"/>
    <cellStyle name="Normal 2 3 2 4 2 3 6" xfId="15067"/>
    <cellStyle name="Normal 2 3 2 4 2 3 7" xfId="15068"/>
    <cellStyle name="Normal 2 3 2 4 2 3 8" xfId="15069"/>
    <cellStyle name="Normal 2 3 2 4 2 4" xfId="15070"/>
    <cellStyle name="Normal 2 3 2 4 2 4 2" xfId="15071"/>
    <cellStyle name="Normal 2 3 2 4 2 4 2 2" xfId="15072"/>
    <cellStyle name="Normal 2 3 2 4 2 4 2 2 2" xfId="15073"/>
    <cellStyle name="Normal 2 3 2 4 2 4 2 3" xfId="15074"/>
    <cellStyle name="Normal 2 3 2 4 2 4 2 4" xfId="15075"/>
    <cellStyle name="Normal 2 3 2 4 2 4 3" xfId="15076"/>
    <cellStyle name="Normal 2 3 2 4 2 4 3 2" xfId="15077"/>
    <cellStyle name="Normal 2 3 2 4 2 4 3 3" xfId="15078"/>
    <cellStyle name="Normal 2 3 2 4 2 4 4" xfId="15079"/>
    <cellStyle name="Normal 2 3 2 4 2 4 4 2" xfId="15080"/>
    <cellStyle name="Normal 2 3 2 4 2 4 5" xfId="15081"/>
    <cellStyle name="Normal 2 3 2 4 2 4 6" xfId="15082"/>
    <cellStyle name="Normal 2 3 2 4 2 4 7" xfId="15083"/>
    <cellStyle name="Normal 2 3 2 4 2 4 8" xfId="15084"/>
    <cellStyle name="Normal 2 3 2 4 2 5" xfId="15085"/>
    <cellStyle name="Normal 2 3 2 4 2 5 2" xfId="15086"/>
    <cellStyle name="Normal 2 3 2 4 2 5 2 2" xfId="15087"/>
    <cellStyle name="Normal 2 3 2 4 2 5 2 3" xfId="15088"/>
    <cellStyle name="Normal 2 3 2 4 2 5 3" xfId="15089"/>
    <cellStyle name="Normal 2 3 2 4 2 5 3 2" xfId="15090"/>
    <cellStyle name="Normal 2 3 2 4 2 5 4" xfId="15091"/>
    <cellStyle name="Normal 2 3 2 4 2 5 4 2" xfId="15092"/>
    <cellStyle name="Normal 2 3 2 4 2 5 5" xfId="15093"/>
    <cellStyle name="Normal 2 3 2 4 2 5 6" xfId="15094"/>
    <cellStyle name="Normal 2 3 2 4 2 5 7" xfId="15095"/>
    <cellStyle name="Normal 2 3 2 4 2 5 8" xfId="15096"/>
    <cellStyle name="Normal 2 3 2 4 2 6" xfId="15097"/>
    <cellStyle name="Normal 2 3 2 4 2 6 2" xfId="15098"/>
    <cellStyle name="Normal 2 3 2 4 2 6 2 2" xfId="15099"/>
    <cellStyle name="Normal 2 3 2 4 2 6 2 3" xfId="15100"/>
    <cellStyle name="Normal 2 3 2 4 2 6 3" xfId="15101"/>
    <cellStyle name="Normal 2 3 2 4 2 6 3 2" xfId="15102"/>
    <cellStyle name="Normal 2 3 2 4 2 6 4" xfId="15103"/>
    <cellStyle name="Normal 2 3 2 4 2 6 5" xfId="15104"/>
    <cellStyle name="Normal 2 3 2 4 2 6 6" xfId="15105"/>
    <cellStyle name="Normal 2 3 2 4 2 6 7" xfId="15106"/>
    <cellStyle name="Normal 2 3 2 4 2 7" xfId="15107"/>
    <cellStyle name="Normal 2 3 2 4 2 7 2" xfId="15108"/>
    <cellStyle name="Normal 2 3 2 4 2 7 3" xfId="15109"/>
    <cellStyle name="Normal 2 3 2 4 2 8" xfId="15110"/>
    <cellStyle name="Normal 2 3 2 4 2 8 2" xfId="15111"/>
    <cellStyle name="Normal 2 3 2 4 2 9" xfId="15112"/>
    <cellStyle name="Normal 2 3 2 4 2 9 2" xfId="15113"/>
    <cellStyle name="Normal 2 3 2 4 3" xfId="15114"/>
    <cellStyle name="Normal 2 3 2 4 3 10" xfId="15115"/>
    <cellStyle name="Normal 2 3 2 4 3 11" xfId="15116"/>
    <cellStyle name="Normal 2 3 2 4 3 12" xfId="15117"/>
    <cellStyle name="Normal 2 3 2 4 3 2" xfId="15118"/>
    <cellStyle name="Normal 2 3 2 4 3 2 2" xfId="15119"/>
    <cellStyle name="Normal 2 3 2 4 3 2 2 2" xfId="15120"/>
    <cellStyle name="Normal 2 3 2 4 3 2 2 2 2" xfId="15121"/>
    <cellStyle name="Normal 2 3 2 4 3 2 2 2 2 2" xfId="15122"/>
    <cellStyle name="Normal 2 3 2 4 3 2 2 2 2 3" xfId="15123"/>
    <cellStyle name="Normal 2 3 2 4 3 2 2 2 3" xfId="15124"/>
    <cellStyle name="Normal 2 3 2 4 3 2 2 2 3 2" xfId="15125"/>
    <cellStyle name="Normal 2 3 2 4 3 2 2 2 4" xfId="15126"/>
    <cellStyle name="Normal 2 3 2 4 3 2 2 3" xfId="15127"/>
    <cellStyle name="Normal 2 3 2 4 3 2 2 3 2" xfId="15128"/>
    <cellStyle name="Normal 2 3 2 4 3 2 2 3 3" xfId="15129"/>
    <cellStyle name="Normal 2 3 2 4 3 2 2 4" xfId="15130"/>
    <cellStyle name="Normal 2 3 2 4 3 2 2 4 2" xfId="15131"/>
    <cellStyle name="Normal 2 3 2 4 3 2 2 4 3" xfId="15132"/>
    <cellStyle name="Normal 2 3 2 4 3 2 2 5" xfId="15133"/>
    <cellStyle name="Normal 2 3 2 4 3 2 2 5 2" xfId="15134"/>
    <cellStyle name="Normal 2 3 2 4 3 2 2 6" xfId="15135"/>
    <cellStyle name="Normal 2 3 2 4 3 2 3" xfId="15136"/>
    <cellStyle name="Normal 2 3 2 4 3 2 3 2" xfId="15137"/>
    <cellStyle name="Normal 2 3 2 4 3 2 3 2 2" xfId="15138"/>
    <cellStyle name="Normal 2 3 2 4 3 2 3 2 2 2" xfId="15139"/>
    <cellStyle name="Normal 2 3 2 4 3 2 3 2 3" xfId="15140"/>
    <cellStyle name="Normal 2 3 2 4 3 2 3 3" xfId="15141"/>
    <cellStyle name="Normal 2 3 2 4 3 2 3 3 2" xfId="15142"/>
    <cellStyle name="Normal 2 3 2 4 3 2 3 4" xfId="15143"/>
    <cellStyle name="Normal 2 3 2 4 3 2 4" xfId="15144"/>
    <cellStyle name="Normal 2 3 2 4 3 2 4 2" xfId="15145"/>
    <cellStyle name="Normal 2 3 2 4 3 2 4 2 2" xfId="15146"/>
    <cellStyle name="Normal 2 3 2 4 3 2 4 3" xfId="15147"/>
    <cellStyle name="Normal 2 3 2 4 3 2 4 4" xfId="15148"/>
    <cellStyle name="Normal 2 3 2 4 3 2 5" xfId="15149"/>
    <cellStyle name="Normal 2 3 2 4 3 2 5 2" xfId="15150"/>
    <cellStyle name="Normal 2 3 2 4 3 2 5 2 2" xfId="15151"/>
    <cellStyle name="Normal 2 3 2 4 3 2 5 3" xfId="15152"/>
    <cellStyle name="Normal 2 3 2 4 3 2 6" xfId="15153"/>
    <cellStyle name="Normal 2 3 2 4 3 2 6 2" xfId="15154"/>
    <cellStyle name="Normal 2 3 2 4 3 2 7" xfId="15155"/>
    <cellStyle name="Normal 2 3 2 4 3 2 8" xfId="15156"/>
    <cellStyle name="Normal 2 3 2 4 3 3" xfId="15157"/>
    <cellStyle name="Normal 2 3 2 4 3 3 2" xfId="15158"/>
    <cellStyle name="Normal 2 3 2 4 3 3 2 2" xfId="15159"/>
    <cellStyle name="Normal 2 3 2 4 3 3 2 2 2" xfId="15160"/>
    <cellStyle name="Normal 2 3 2 4 3 3 2 2 2 2" xfId="15161"/>
    <cellStyle name="Normal 2 3 2 4 3 3 2 2 3" xfId="15162"/>
    <cellStyle name="Normal 2 3 2 4 3 3 2 3" xfId="15163"/>
    <cellStyle name="Normal 2 3 2 4 3 3 2 3 2" xfId="15164"/>
    <cellStyle name="Normal 2 3 2 4 3 3 2 4" xfId="15165"/>
    <cellStyle name="Normal 2 3 2 4 3 3 3" xfId="15166"/>
    <cellStyle name="Normal 2 3 2 4 3 3 3 2" xfId="15167"/>
    <cellStyle name="Normal 2 3 2 4 3 3 3 2 2" xfId="15168"/>
    <cellStyle name="Normal 2 3 2 4 3 3 3 3" xfId="15169"/>
    <cellStyle name="Normal 2 3 2 4 3 3 3 4" xfId="15170"/>
    <cellStyle name="Normal 2 3 2 4 3 3 4" xfId="15171"/>
    <cellStyle name="Normal 2 3 2 4 3 3 4 2" xfId="15172"/>
    <cellStyle name="Normal 2 3 2 4 3 3 4 2 2" xfId="15173"/>
    <cellStyle name="Normal 2 3 2 4 3 3 4 3" xfId="15174"/>
    <cellStyle name="Normal 2 3 2 4 3 3 4 4" xfId="15175"/>
    <cellStyle name="Normal 2 3 2 4 3 3 5" xfId="15176"/>
    <cellStyle name="Normal 2 3 2 4 3 3 5 2" xfId="15177"/>
    <cellStyle name="Normal 2 3 2 4 3 3 6" xfId="15178"/>
    <cellStyle name="Normal 2 3 2 4 3 3 7" xfId="15179"/>
    <cellStyle name="Normal 2 3 2 4 3 3 8" xfId="15180"/>
    <cellStyle name="Normal 2 3 2 4 3 4" xfId="15181"/>
    <cellStyle name="Normal 2 3 2 4 3 4 2" xfId="15182"/>
    <cellStyle name="Normal 2 3 2 4 3 4 2 2" xfId="15183"/>
    <cellStyle name="Normal 2 3 2 4 3 4 2 2 2" xfId="15184"/>
    <cellStyle name="Normal 2 3 2 4 3 4 2 3" xfId="15185"/>
    <cellStyle name="Normal 2 3 2 4 3 4 2 4" xfId="15186"/>
    <cellStyle name="Normal 2 3 2 4 3 4 3" xfId="15187"/>
    <cellStyle name="Normal 2 3 2 4 3 4 3 2" xfId="15188"/>
    <cellStyle name="Normal 2 3 2 4 3 4 3 3" xfId="15189"/>
    <cellStyle name="Normal 2 3 2 4 3 4 4" xfId="15190"/>
    <cellStyle name="Normal 2 3 2 4 3 4 4 2" xfId="15191"/>
    <cellStyle name="Normal 2 3 2 4 3 4 5" xfId="15192"/>
    <cellStyle name="Normal 2 3 2 4 3 4 6" xfId="15193"/>
    <cellStyle name="Normal 2 3 2 4 3 4 7" xfId="15194"/>
    <cellStyle name="Normal 2 3 2 4 3 4 8" xfId="15195"/>
    <cellStyle name="Normal 2 3 2 4 3 5" xfId="15196"/>
    <cellStyle name="Normal 2 3 2 4 3 5 2" xfId="15197"/>
    <cellStyle name="Normal 2 3 2 4 3 5 2 2" xfId="15198"/>
    <cellStyle name="Normal 2 3 2 4 3 5 2 3" xfId="15199"/>
    <cellStyle name="Normal 2 3 2 4 3 5 3" xfId="15200"/>
    <cellStyle name="Normal 2 3 2 4 3 5 3 2" xfId="15201"/>
    <cellStyle name="Normal 2 3 2 4 3 5 4" xfId="15202"/>
    <cellStyle name="Normal 2 3 2 4 3 5 5" xfId="15203"/>
    <cellStyle name="Normal 2 3 2 4 3 5 6" xfId="15204"/>
    <cellStyle name="Normal 2 3 2 4 3 5 7" xfId="15205"/>
    <cellStyle name="Normal 2 3 2 4 3 6" xfId="15206"/>
    <cellStyle name="Normal 2 3 2 4 3 6 2" xfId="15207"/>
    <cellStyle name="Normal 2 3 2 4 3 6 2 2" xfId="15208"/>
    <cellStyle name="Normal 2 3 2 4 3 6 3" xfId="15209"/>
    <cellStyle name="Normal 2 3 2 4 3 6 4" xfId="15210"/>
    <cellStyle name="Normal 2 3 2 4 3 7" xfId="15211"/>
    <cellStyle name="Normal 2 3 2 4 3 7 2" xfId="15212"/>
    <cellStyle name="Normal 2 3 2 4 3 7 3" xfId="15213"/>
    <cellStyle name="Normal 2 3 2 4 3 8" xfId="15214"/>
    <cellStyle name="Normal 2 3 2 4 3 8 2" xfId="15215"/>
    <cellStyle name="Normal 2 3 2 4 3 9" xfId="15216"/>
    <cellStyle name="Normal 2 3 2 4 4" xfId="15217"/>
    <cellStyle name="Normal 2 3 2 4 4 10" xfId="15218"/>
    <cellStyle name="Normal 2 3 2 4 4 11" xfId="15219"/>
    <cellStyle name="Normal 2 3 2 4 4 12" xfId="15220"/>
    <cellStyle name="Normal 2 3 2 4 4 2" xfId="15221"/>
    <cellStyle name="Normal 2 3 2 4 4 2 2" xfId="15222"/>
    <cellStyle name="Normal 2 3 2 4 4 2 2 2" xfId="15223"/>
    <cellStyle name="Normal 2 3 2 4 4 2 2 2 2" xfId="15224"/>
    <cellStyle name="Normal 2 3 2 4 4 2 2 2 2 2" xfId="15225"/>
    <cellStyle name="Normal 2 3 2 4 4 2 2 2 2 3" xfId="15226"/>
    <cellStyle name="Normal 2 3 2 4 4 2 2 2 3" xfId="15227"/>
    <cellStyle name="Normal 2 3 2 4 4 2 2 2 3 2" xfId="15228"/>
    <cellStyle name="Normal 2 3 2 4 4 2 2 2 4" xfId="15229"/>
    <cellStyle name="Normal 2 3 2 4 4 2 2 3" xfId="15230"/>
    <cellStyle name="Normal 2 3 2 4 4 2 2 3 2" xfId="15231"/>
    <cellStyle name="Normal 2 3 2 4 4 2 2 3 3" xfId="15232"/>
    <cellStyle name="Normal 2 3 2 4 4 2 2 4" xfId="15233"/>
    <cellStyle name="Normal 2 3 2 4 4 2 2 4 2" xfId="15234"/>
    <cellStyle name="Normal 2 3 2 4 4 2 2 4 3" xfId="15235"/>
    <cellStyle name="Normal 2 3 2 4 4 2 2 5" xfId="15236"/>
    <cellStyle name="Normal 2 3 2 4 4 2 2 5 2" xfId="15237"/>
    <cellStyle name="Normal 2 3 2 4 4 2 2 6" xfId="15238"/>
    <cellStyle name="Normal 2 3 2 4 4 2 3" xfId="15239"/>
    <cellStyle name="Normal 2 3 2 4 4 2 3 2" xfId="15240"/>
    <cellStyle name="Normal 2 3 2 4 4 2 3 2 2" xfId="15241"/>
    <cellStyle name="Normal 2 3 2 4 4 2 3 2 2 2" xfId="15242"/>
    <cellStyle name="Normal 2 3 2 4 4 2 3 2 3" xfId="15243"/>
    <cellStyle name="Normal 2 3 2 4 4 2 3 3" xfId="15244"/>
    <cellStyle name="Normal 2 3 2 4 4 2 3 3 2" xfId="15245"/>
    <cellStyle name="Normal 2 3 2 4 4 2 3 4" xfId="15246"/>
    <cellStyle name="Normal 2 3 2 4 4 2 4" xfId="15247"/>
    <cellStyle name="Normal 2 3 2 4 4 2 4 2" xfId="15248"/>
    <cellStyle name="Normal 2 3 2 4 4 2 4 2 2" xfId="15249"/>
    <cellStyle name="Normal 2 3 2 4 4 2 4 3" xfId="15250"/>
    <cellStyle name="Normal 2 3 2 4 4 2 4 4" xfId="15251"/>
    <cellStyle name="Normal 2 3 2 4 4 2 5" xfId="15252"/>
    <cellStyle name="Normal 2 3 2 4 4 2 5 2" xfId="15253"/>
    <cellStyle name="Normal 2 3 2 4 4 2 5 2 2" xfId="15254"/>
    <cellStyle name="Normal 2 3 2 4 4 2 5 3" xfId="15255"/>
    <cellStyle name="Normal 2 3 2 4 4 2 6" xfId="15256"/>
    <cellStyle name="Normal 2 3 2 4 4 2 6 2" xfId="15257"/>
    <cellStyle name="Normal 2 3 2 4 4 2 7" xfId="15258"/>
    <cellStyle name="Normal 2 3 2 4 4 2 8" xfId="15259"/>
    <cellStyle name="Normal 2 3 2 4 4 3" xfId="15260"/>
    <cellStyle name="Normal 2 3 2 4 4 3 2" xfId="15261"/>
    <cellStyle name="Normal 2 3 2 4 4 3 2 2" xfId="15262"/>
    <cellStyle name="Normal 2 3 2 4 4 3 2 2 2" xfId="15263"/>
    <cellStyle name="Normal 2 3 2 4 4 3 2 2 2 2" xfId="15264"/>
    <cellStyle name="Normal 2 3 2 4 4 3 2 2 3" xfId="15265"/>
    <cellStyle name="Normal 2 3 2 4 4 3 2 3" xfId="15266"/>
    <cellStyle name="Normal 2 3 2 4 4 3 2 3 2" xfId="15267"/>
    <cellStyle name="Normal 2 3 2 4 4 3 2 4" xfId="15268"/>
    <cellStyle name="Normal 2 3 2 4 4 3 3" xfId="15269"/>
    <cellStyle name="Normal 2 3 2 4 4 3 3 2" xfId="15270"/>
    <cellStyle name="Normal 2 3 2 4 4 3 3 2 2" xfId="15271"/>
    <cellStyle name="Normal 2 3 2 4 4 3 3 3" xfId="15272"/>
    <cellStyle name="Normal 2 3 2 4 4 3 3 4" xfId="15273"/>
    <cellStyle name="Normal 2 3 2 4 4 3 4" xfId="15274"/>
    <cellStyle name="Normal 2 3 2 4 4 3 4 2" xfId="15275"/>
    <cellStyle name="Normal 2 3 2 4 4 3 4 2 2" xfId="15276"/>
    <cellStyle name="Normal 2 3 2 4 4 3 4 3" xfId="15277"/>
    <cellStyle name="Normal 2 3 2 4 4 3 4 4" xfId="15278"/>
    <cellStyle name="Normal 2 3 2 4 4 3 5" xfId="15279"/>
    <cellStyle name="Normal 2 3 2 4 4 3 5 2" xfId="15280"/>
    <cellStyle name="Normal 2 3 2 4 4 3 6" xfId="15281"/>
    <cellStyle name="Normal 2 3 2 4 4 3 7" xfId="15282"/>
    <cellStyle name="Normal 2 3 2 4 4 3 8" xfId="15283"/>
    <cellStyle name="Normal 2 3 2 4 4 4" xfId="15284"/>
    <cellStyle name="Normal 2 3 2 4 4 4 2" xfId="15285"/>
    <cellStyle name="Normal 2 3 2 4 4 4 2 2" xfId="15286"/>
    <cellStyle name="Normal 2 3 2 4 4 4 2 2 2" xfId="15287"/>
    <cellStyle name="Normal 2 3 2 4 4 4 2 3" xfId="15288"/>
    <cellStyle name="Normal 2 3 2 4 4 4 2 4" xfId="15289"/>
    <cellStyle name="Normal 2 3 2 4 4 4 3" xfId="15290"/>
    <cellStyle name="Normal 2 3 2 4 4 4 3 2" xfId="15291"/>
    <cellStyle name="Normal 2 3 2 4 4 4 3 3" xfId="15292"/>
    <cellStyle name="Normal 2 3 2 4 4 4 4" xfId="15293"/>
    <cellStyle name="Normal 2 3 2 4 4 4 4 2" xfId="15294"/>
    <cellStyle name="Normal 2 3 2 4 4 4 5" xfId="15295"/>
    <cellStyle name="Normal 2 3 2 4 4 4 6" xfId="15296"/>
    <cellStyle name="Normal 2 3 2 4 4 4 7" xfId="15297"/>
    <cellStyle name="Normal 2 3 2 4 4 4 8" xfId="15298"/>
    <cellStyle name="Normal 2 3 2 4 4 5" xfId="15299"/>
    <cellStyle name="Normal 2 3 2 4 4 5 2" xfId="15300"/>
    <cellStyle name="Normal 2 3 2 4 4 5 2 2" xfId="15301"/>
    <cellStyle name="Normal 2 3 2 4 4 5 2 3" xfId="15302"/>
    <cellStyle name="Normal 2 3 2 4 4 5 3" xfId="15303"/>
    <cellStyle name="Normal 2 3 2 4 4 5 3 2" xfId="15304"/>
    <cellStyle name="Normal 2 3 2 4 4 5 4" xfId="15305"/>
    <cellStyle name="Normal 2 3 2 4 4 5 5" xfId="15306"/>
    <cellStyle name="Normal 2 3 2 4 4 5 6" xfId="15307"/>
    <cellStyle name="Normal 2 3 2 4 4 5 7" xfId="15308"/>
    <cellStyle name="Normal 2 3 2 4 4 6" xfId="15309"/>
    <cellStyle name="Normal 2 3 2 4 4 6 2" xfId="15310"/>
    <cellStyle name="Normal 2 3 2 4 4 6 2 2" xfId="15311"/>
    <cellStyle name="Normal 2 3 2 4 4 6 3" xfId="15312"/>
    <cellStyle name="Normal 2 3 2 4 4 6 4" xfId="15313"/>
    <cellStyle name="Normal 2 3 2 4 4 7" xfId="15314"/>
    <cellStyle name="Normal 2 3 2 4 4 7 2" xfId="15315"/>
    <cellStyle name="Normal 2 3 2 4 4 7 3" xfId="15316"/>
    <cellStyle name="Normal 2 3 2 4 4 8" xfId="15317"/>
    <cellStyle name="Normal 2 3 2 4 4 8 2" xfId="15318"/>
    <cellStyle name="Normal 2 3 2 4 4 9" xfId="15319"/>
    <cellStyle name="Normal 2 3 2 4 5" xfId="15320"/>
    <cellStyle name="Normal 2 3 2 4 5 2" xfId="15321"/>
    <cellStyle name="Normal 2 3 2 4 5 2 2" xfId="15322"/>
    <cellStyle name="Normal 2 3 2 4 5 2 2 2" xfId="15323"/>
    <cellStyle name="Normal 2 3 2 4 5 2 2 2 2" xfId="15324"/>
    <cellStyle name="Normal 2 3 2 4 5 2 2 2 3" xfId="15325"/>
    <cellStyle name="Normal 2 3 2 4 5 2 2 3" xfId="15326"/>
    <cellStyle name="Normal 2 3 2 4 5 2 2 3 2" xfId="15327"/>
    <cellStyle name="Normal 2 3 2 4 5 2 2 4" xfId="15328"/>
    <cellStyle name="Normal 2 3 2 4 5 2 3" xfId="15329"/>
    <cellStyle name="Normal 2 3 2 4 5 2 3 2" xfId="15330"/>
    <cellStyle name="Normal 2 3 2 4 5 2 3 3" xfId="15331"/>
    <cellStyle name="Normal 2 3 2 4 5 2 4" xfId="15332"/>
    <cellStyle name="Normal 2 3 2 4 5 2 4 2" xfId="15333"/>
    <cellStyle name="Normal 2 3 2 4 5 2 4 3" xfId="15334"/>
    <cellStyle name="Normal 2 3 2 4 5 2 5" xfId="15335"/>
    <cellStyle name="Normal 2 3 2 4 5 2 5 2" xfId="15336"/>
    <cellStyle name="Normal 2 3 2 4 5 2 6" xfId="15337"/>
    <cellStyle name="Normal 2 3 2 4 5 3" xfId="15338"/>
    <cellStyle name="Normal 2 3 2 4 5 3 2" xfId="15339"/>
    <cellStyle name="Normal 2 3 2 4 5 3 2 2" xfId="15340"/>
    <cellStyle name="Normal 2 3 2 4 5 3 2 2 2" xfId="15341"/>
    <cellStyle name="Normal 2 3 2 4 5 3 2 3" xfId="15342"/>
    <cellStyle name="Normal 2 3 2 4 5 3 3" xfId="15343"/>
    <cellStyle name="Normal 2 3 2 4 5 3 3 2" xfId="15344"/>
    <cellStyle name="Normal 2 3 2 4 5 3 4" xfId="15345"/>
    <cellStyle name="Normal 2 3 2 4 5 4" xfId="15346"/>
    <cellStyle name="Normal 2 3 2 4 5 4 2" xfId="15347"/>
    <cellStyle name="Normal 2 3 2 4 5 4 2 2" xfId="15348"/>
    <cellStyle name="Normal 2 3 2 4 5 4 3" xfId="15349"/>
    <cellStyle name="Normal 2 3 2 4 5 4 4" xfId="15350"/>
    <cellStyle name="Normal 2 3 2 4 5 5" xfId="15351"/>
    <cellStyle name="Normal 2 3 2 4 5 5 2" xfId="15352"/>
    <cellStyle name="Normal 2 3 2 4 5 5 2 2" xfId="15353"/>
    <cellStyle name="Normal 2 3 2 4 5 5 3" xfId="15354"/>
    <cellStyle name="Normal 2 3 2 4 5 6" xfId="15355"/>
    <cellStyle name="Normal 2 3 2 4 5 6 2" xfId="15356"/>
    <cellStyle name="Normal 2 3 2 4 5 7" xfId="15357"/>
    <cellStyle name="Normal 2 3 2 4 5 8" xfId="15358"/>
    <cellStyle name="Normal 2 3 2 4 6" xfId="15359"/>
    <cellStyle name="Normal 2 3 2 4 6 2" xfId="15360"/>
    <cellStyle name="Normal 2 3 2 4 6 2 2" xfId="15361"/>
    <cellStyle name="Normal 2 3 2 4 6 2 2 2" xfId="15362"/>
    <cellStyle name="Normal 2 3 2 4 6 2 2 2 2" xfId="15363"/>
    <cellStyle name="Normal 2 3 2 4 6 2 2 3" xfId="15364"/>
    <cellStyle name="Normal 2 3 2 4 6 2 3" xfId="15365"/>
    <cellStyle name="Normal 2 3 2 4 6 2 3 2" xfId="15366"/>
    <cellStyle name="Normal 2 3 2 4 6 2 4" xfId="15367"/>
    <cellStyle name="Normal 2 3 2 4 6 3" xfId="15368"/>
    <cellStyle name="Normal 2 3 2 4 6 3 2" xfId="15369"/>
    <cellStyle name="Normal 2 3 2 4 6 3 2 2" xfId="15370"/>
    <cellStyle name="Normal 2 3 2 4 6 3 3" xfId="15371"/>
    <cellStyle name="Normal 2 3 2 4 6 3 4" xfId="15372"/>
    <cellStyle name="Normal 2 3 2 4 6 4" xfId="15373"/>
    <cellStyle name="Normal 2 3 2 4 6 4 2" xfId="15374"/>
    <cellStyle name="Normal 2 3 2 4 6 4 2 2" xfId="15375"/>
    <cellStyle name="Normal 2 3 2 4 6 4 3" xfId="15376"/>
    <cellStyle name="Normal 2 3 2 4 6 4 4" xfId="15377"/>
    <cellStyle name="Normal 2 3 2 4 6 5" xfId="15378"/>
    <cellStyle name="Normal 2 3 2 4 6 5 2" xfId="15379"/>
    <cellStyle name="Normal 2 3 2 4 6 6" xfId="15380"/>
    <cellStyle name="Normal 2 3 2 4 6 7" xfId="15381"/>
    <cellStyle name="Normal 2 3 2 4 6 8" xfId="15382"/>
    <cellStyle name="Normal 2 3 2 4 7" xfId="15383"/>
    <cellStyle name="Normal 2 3 2 4 7 2" xfId="15384"/>
    <cellStyle name="Normal 2 3 2 4 7 2 2" xfId="15385"/>
    <cellStyle name="Normal 2 3 2 4 7 2 2 2" xfId="15386"/>
    <cellStyle name="Normal 2 3 2 4 7 2 3" xfId="15387"/>
    <cellStyle name="Normal 2 3 2 4 7 2 4" xfId="15388"/>
    <cellStyle name="Normal 2 3 2 4 7 3" xfId="15389"/>
    <cellStyle name="Normal 2 3 2 4 7 3 2" xfId="15390"/>
    <cellStyle name="Normal 2 3 2 4 7 3 3" xfId="15391"/>
    <cellStyle name="Normal 2 3 2 4 7 4" xfId="15392"/>
    <cellStyle name="Normal 2 3 2 4 7 4 2" xfId="15393"/>
    <cellStyle name="Normal 2 3 2 4 7 5" xfId="15394"/>
    <cellStyle name="Normal 2 3 2 4 7 6" xfId="15395"/>
    <cellStyle name="Normal 2 3 2 4 7 7" xfId="15396"/>
    <cellStyle name="Normal 2 3 2 4 7 8" xfId="15397"/>
    <cellStyle name="Normal 2 3 2 4 8" xfId="15398"/>
    <cellStyle name="Normal 2 3 2 4 8 2" xfId="15399"/>
    <cellStyle name="Normal 2 3 2 4 8 2 2" xfId="15400"/>
    <cellStyle name="Normal 2 3 2 4 8 2 3" xfId="15401"/>
    <cellStyle name="Normal 2 3 2 4 8 3" xfId="15402"/>
    <cellStyle name="Normal 2 3 2 4 8 3 2" xfId="15403"/>
    <cellStyle name="Normal 2 3 2 4 8 4" xfId="15404"/>
    <cellStyle name="Normal 2 3 2 4 8 5" xfId="15405"/>
    <cellStyle name="Normal 2 3 2 4 8 6" xfId="15406"/>
    <cellStyle name="Normal 2 3 2 4 8 7" xfId="15407"/>
    <cellStyle name="Normal 2 3 2 4 9" xfId="15408"/>
    <cellStyle name="Normal 2 3 2 4 9 2" xfId="15409"/>
    <cellStyle name="Normal 2 3 2 4 9 2 2" xfId="15410"/>
    <cellStyle name="Normal 2 3 2 4 9 3" xfId="15411"/>
    <cellStyle name="Normal 2 3 2 4 9 4" xfId="15412"/>
    <cellStyle name="Normal 2 3 2 5" xfId="15413"/>
    <cellStyle name="Normal 2 3 2 5 10" xfId="15414"/>
    <cellStyle name="Normal 2 3 2 5 10 2" xfId="15415"/>
    <cellStyle name="Normal 2 3 2 5 11" xfId="15416"/>
    <cellStyle name="Normal 2 3 2 5 12" xfId="15417"/>
    <cellStyle name="Normal 2 3 2 5 13" xfId="15418"/>
    <cellStyle name="Normal 2 3 2 5 14" xfId="15419"/>
    <cellStyle name="Normal 2 3 2 5 2" xfId="15420"/>
    <cellStyle name="Normal 2 3 2 5 2 10" xfId="15421"/>
    <cellStyle name="Normal 2 3 2 5 2 11" xfId="15422"/>
    <cellStyle name="Normal 2 3 2 5 2 12" xfId="15423"/>
    <cellStyle name="Normal 2 3 2 5 2 2" xfId="15424"/>
    <cellStyle name="Normal 2 3 2 5 2 2 2" xfId="15425"/>
    <cellStyle name="Normal 2 3 2 5 2 2 2 2" xfId="15426"/>
    <cellStyle name="Normal 2 3 2 5 2 2 2 2 2" xfId="15427"/>
    <cellStyle name="Normal 2 3 2 5 2 2 2 2 2 2" xfId="15428"/>
    <cellStyle name="Normal 2 3 2 5 2 2 2 2 3" xfId="15429"/>
    <cellStyle name="Normal 2 3 2 5 2 2 2 3" xfId="15430"/>
    <cellStyle name="Normal 2 3 2 5 2 2 2 3 2" xfId="15431"/>
    <cellStyle name="Normal 2 3 2 5 2 2 2 4" xfId="15432"/>
    <cellStyle name="Normal 2 3 2 5 2 2 3" xfId="15433"/>
    <cellStyle name="Normal 2 3 2 5 2 2 3 2" xfId="15434"/>
    <cellStyle name="Normal 2 3 2 5 2 2 3 2 2" xfId="15435"/>
    <cellStyle name="Normal 2 3 2 5 2 2 3 3" xfId="15436"/>
    <cellStyle name="Normal 2 3 2 5 2 2 3 4" xfId="15437"/>
    <cellStyle name="Normal 2 3 2 5 2 2 4" xfId="15438"/>
    <cellStyle name="Normal 2 3 2 5 2 2 4 2" xfId="15439"/>
    <cellStyle name="Normal 2 3 2 5 2 2 4 2 2" xfId="15440"/>
    <cellStyle name="Normal 2 3 2 5 2 2 4 3" xfId="15441"/>
    <cellStyle name="Normal 2 3 2 5 2 2 4 4" xfId="15442"/>
    <cellStyle name="Normal 2 3 2 5 2 2 5" xfId="15443"/>
    <cellStyle name="Normal 2 3 2 5 2 2 5 2" xfId="15444"/>
    <cellStyle name="Normal 2 3 2 5 2 2 6" xfId="15445"/>
    <cellStyle name="Normal 2 3 2 5 2 2 7" xfId="15446"/>
    <cellStyle name="Normal 2 3 2 5 2 2 8" xfId="15447"/>
    <cellStyle name="Normal 2 3 2 5 2 3" xfId="15448"/>
    <cellStyle name="Normal 2 3 2 5 2 3 2" xfId="15449"/>
    <cellStyle name="Normal 2 3 2 5 2 3 2 2" xfId="15450"/>
    <cellStyle name="Normal 2 3 2 5 2 3 2 2 2" xfId="15451"/>
    <cellStyle name="Normal 2 3 2 5 2 3 2 3" xfId="15452"/>
    <cellStyle name="Normal 2 3 2 5 2 3 2 4" xfId="15453"/>
    <cellStyle name="Normal 2 3 2 5 2 3 3" xfId="15454"/>
    <cellStyle name="Normal 2 3 2 5 2 3 3 2" xfId="15455"/>
    <cellStyle name="Normal 2 3 2 5 2 3 3 3" xfId="15456"/>
    <cellStyle name="Normal 2 3 2 5 2 3 4" xfId="15457"/>
    <cellStyle name="Normal 2 3 2 5 2 3 4 2" xfId="15458"/>
    <cellStyle name="Normal 2 3 2 5 2 3 5" xfId="15459"/>
    <cellStyle name="Normal 2 3 2 5 2 3 6" xfId="15460"/>
    <cellStyle name="Normal 2 3 2 5 2 3 7" xfId="15461"/>
    <cellStyle name="Normal 2 3 2 5 2 3 8" xfId="15462"/>
    <cellStyle name="Normal 2 3 2 5 2 4" xfId="15463"/>
    <cellStyle name="Normal 2 3 2 5 2 4 2" xfId="15464"/>
    <cellStyle name="Normal 2 3 2 5 2 4 2 2" xfId="15465"/>
    <cellStyle name="Normal 2 3 2 5 2 4 2 3" xfId="15466"/>
    <cellStyle name="Normal 2 3 2 5 2 4 3" xfId="15467"/>
    <cellStyle name="Normal 2 3 2 5 2 4 3 2" xfId="15468"/>
    <cellStyle name="Normal 2 3 2 5 2 4 4" xfId="15469"/>
    <cellStyle name="Normal 2 3 2 5 2 4 4 2" xfId="15470"/>
    <cellStyle name="Normal 2 3 2 5 2 4 5" xfId="15471"/>
    <cellStyle name="Normal 2 3 2 5 2 4 6" xfId="15472"/>
    <cellStyle name="Normal 2 3 2 5 2 4 7" xfId="15473"/>
    <cellStyle name="Normal 2 3 2 5 2 4 8" xfId="15474"/>
    <cellStyle name="Normal 2 3 2 5 2 5" xfId="15475"/>
    <cellStyle name="Normal 2 3 2 5 2 5 2" xfId="15476"/>
    <cellStyle name="Normal 2 3 2 5 2 5 2 2" xfId="15477"/>
    <cellStyle name="Normal 2 3 2 5 2 5 2 3" xfId="15478"/>
    <cellStyle name="Normal 2 3 2 5 2 5 3" xfId="15479"/>
    <cellStyle name="Normal 2 3 2 5 2 5 3 2" xfId="15480"/>
    <cellStyle name="Normal 2 3 2 5 2 5 4" xfId="15481"/>
    <cellStyle name="Normal 2 3 2 5 2 5 5" xfId="15482"/>
    <cellStyle name="Normal 2 3 2 5 2 5 6" xfId="15483"/>
    <cellStyle name="Normal 2 3 2 5 2 5 7" xfId="15484"/>
    <cellStyle name="Normal 2 3 2 5 2 6" xfId="15485"/>
    <cellStyle name="Normal 2 3 2 5 2 6 2" xfId="15486"/>
    <cellStyle name="Normal 2 3 2 5 2 6 3" xfId="15487"/>
    <cellStyle name="Normal 2 3 2 5 2 7" xfId="15488"/>
    <cellStyle name="Normal 2 3 2 5 2 7 2" xfId="15489"/>
    <cellStyle name="Normal 2 3 2 5 2 8" xfId="15490"/>
    <cellStyle name="Normal 2 3 2 5 2 8 2" xfId="15491"/>
    <cellStyle name="Normal 2 3 2 5 2 9" xfId="15492"/>
    <cellStyle name="Normal 2 3 2 5 3" xfId="15493"/>
    <cellStyle name="Normal 2 3 2 5 3 10" xfId="15494"/>
    <cellStyle name="Normal 2 3 2 5 3 11" xfId="15495"/>
    <cellStyle name="Normal 2 3 2 5 3 12" xfId="15496"/>
    <cellStyle name="Normal 2 3 2 5 3 2" xfId="15497"/>
    <cellStyle name="Normal 2 3 2 5 3 2 2" xfId="15498"/>
    <cellStyle name="Normal 2 3 2 5 3 2 2 2" xfId="15499"/>
    <cellStyle name="Normal 2 3 2 5 3 2 2 2 2" xfId="15500"/>
    <cellStyle name="Normal 2 3 2 5 3 2 2 3" xfId="15501"/>
    <cellStyle name="Normal 2 3 2 5 3 2 2 4" xfId="15502"/>
    <cellStyle name="Normal 2 3 2 5 3 2 3" xfId="15503"/>
    <cellStyle name="Normal 2 3 2 5 3 2 3 2" xfId="15504"/>
    <cellStyle name="Normal 2 3 2 5 3 2 3 3" xfId="15505"/>
    <cellStyle name="Normal 2 3 2 5 3 2 4" xfId="15506"/>
    <cellStyle name="Normal 2 3 2 5 3 2 4 2" xfId="15507"/>
    <cellStyle name="Normal 2 3 2 5 3 2 5" xfId="15508"/>
    <cellStyle name="Normal 2 3 2 5 3 2 6" xfId="15509"/>
    <cellStyle name="Normal 2 3 2 5 3 2 7" xfId="15510"/>
    <cellStyle name="Normal 2 3 2 5 3 2 8" xfId="15511"/>
    <cellStyle name="Normal 2 3 2 5 3 3" xfId="15512"/>
    <cellStyle name="Normal 2 3 2 5 3 3 2" xfId="15513"/>
    <cellStyle name="Normal 2 3 2 5 3 3 2 2" xfId="15514"/>
    <cellStyle name="Normal 2 3 2 5 3 3 2 3" xfId="15515"/>
    <cellStyle name="Normal 2 3 2 5 3 3 3" xfId="15516"/>
    <cellStyle name="Normal 2 3 2 5 3 3 3 2" xfId="15517"/>
    <cellStyle name="Normal 2 3 2 5 3 3 4" xfId="15518"/>
    <cellStyle name="Normal 2 3 2 5 3 3 4 2" xfId="15519"/>
    <cellStyle name="Normal 2 3 2 5 3 3 5" xfId="15520"/>
    <cellStyle name="Normal 2 3 2 5 3 3 6" xfId="15521"/>
    <cellStyle name="Normal 2 3 2 5 3 3 7" xfId="15522"/>
    <cellStyle name="Normal 2 3 2 5 3 3 8" xfId="15523"/>
    <cellStyle name="Normal 2 3 2 5 3 4" xfId="15524"/>
    <cellStyle name="Normal 2 3 2 5 3 4 2" xfId="15525"/>
    <cellStyle name="Normal 2 3 2 5 3 4 2 2" xfId="15526"/>
    <cellStyle name="Normal 2 3 2 5 3 4 2 3" xfId="15527"/>
    <cellStyle name="Normal 2 3 2 5 3 4 3" xfId="15528"/>
    <cellStyle name="Normal 2 3 2 5 3 4 3 2" xfId="15529"/>
    <cellStyle name="Normal 2 3 2 5 3 4 4" xfId="15530"/>
    <cellStyle name="Normal 2 3 2 5 3 4 4 2" xfId="15531"/>
    <cellStyle name="Normal 2 3 2 5 3 4 5" xfId="15532"/>
    <cellStyle name="Normal 2 3 2 5 3 4 6" xfId="15533"/>
    <cellStyle name="Normal 2 3 2 5 3 4 7" xfId="15534"/>
    <cellStyle name="Normal 2 3 2 5 3 4 8" xfId="15535"/>
    <cellStyle name="Normal 2 3 2 5 3 5" xfId="15536"/>
    <cellStyle name="Normal 2 3 2 5 3 5 2" xfId="15537"/>
    <cellStyle name="Normal 2 3 2 5 3 5 2 2" xfId="15538"/>
    <cellStyle name="Normal 2 3 2 5 3 5 3" xfId="15539"/>
    <cellStyle name="Normal 2 3 2 5 3 5 3 2" xfId="15540"/>
    <cellStyle name="Normal 2 3 2 5 3 5 4" xfId="15541"/>
    <cellStyle name="Normal 2 3 2 5 3 5 5" xfId="15542"/>
    <cellStyle name="Normal 2 3 2 5 3 5 6" xfId="15543"/>
    <cellStyle name="Normal 2 3 2 5 3 6" xfId="15544"/>
    <cellStyle name="Normal 2 3 2 5 3 6 2" xfId="15545"/>
    <cellStyle name="Normal 2 3 2 5 3 7" xfId="15546"/>
    <cellStyle name="Normal 2 3 2 5 3 7 2" xfId="15547"/>
    <cellStyle name="Normal 2 3 2 5 3 8" xfId="15548"/>
    <cellStyle name="Normal 2 3 2 5 3 8 2" xfId="15549"/>
    <cellStyle name="Normal 2 3 2 5 3 9" xfId="15550"/>
    <cellStyle name="Normal 2 3 2 5 4" xfId="15551"/>
    <cellStyle name="Normal 2 3 2 5 4 2" xfId="15552"/>
    <cellStyle name="Normal 2 3 2 5 4 2 2" xfId="15553"/>
    <cellStyle name="Normal 2 3 2 5 4 2 2 2" xfId="15554"/>
    <cellStyle name="Normal 2 3 2 5 4 2 3" xfId="15555"/>
    <cellStyle name="Normal 2 3 2 5 4 2 4" xfId="15556"/>
    <cellStyle name="Normal 2 3 2 5 4 3" xfId="15557"/>
    <cellStyle name="Normal 2 3 2 5 4 3 2" xfId="15558"/>
    <cellStyle name="Normal 2 3 2 5 4 3 3" xfId="15559"/>
    <cellStyle name="Normal 2 3 2 5 4 4" xfId="15560"/>
    <cellStyle name="Normal 2 3 2 5 4 4 2" xfId="15561"/>
    <cellStyle name="Normal 2 3 2 5 4 5" xfId="15562"/>
    <cellStyle name="Normal 2 3 2 5 4 6" xfId="15563"/>
    <cellStyle name="Normal 2 3 2 5 4 7" xfId="15564"/>
    <cellStyle name="Normal 2 3 2 5 4 8" xfId="15565"/>
    <cellStyle name="Normal 2 3 2 5 5" xfId="15566"/>
    <cellStyle name="Normal 2 3 2 5 5 2" xfId="15567"/>
    <cellStyle name="Normal 2 3 2 5 5 2 2" xfId="15568"/>
    <cellStyle name="Normal 2 3 2 5 5 2 3" xfId="15569"/>
    <cellStyle name="Normal 2 3 2 5 5 3" xfId="15570"/>
    <cellStyle name="Normal 2 3 2 5 5 3 2" xfId="15571"/>
    <cellStyle name="Normal 2 3 2 5 5 4" xfId="15572"/>
    <cellStyle name="Normal 2 3 2 5 5 4 2" xfId="15573"/>
    <cellStyle name="Normal 2 3 2 5 5 5" xfId="15574"/>
    <cellStyle name="Normal 2 3 2 5 5 6" xfId="15575"/>
    <cellStyle name="Normal 2 3 2 5 5 7" xfId="15576"/>
    <cellStyle name="Normal 2 3 2 5 5 8" xfId="15577"/>
    <cellStyle name="Normal 2 3 2 5 6" xfId="15578"/>
    <cellStyle name="Normal 2 3 2 5 6 2" xfId="15579"/>
    <cellStyle name="Normal 2 3 2 5 6 2 2" xfId="15580"/>
    <cellStyle name="Normal 2 3 2 5 6 2 3" xfId="15581"/>
    <cellStyle name="Normal 2 3 2 5 6 3" xfId="15582"/>
    <cellStyle name="Normal 2 3 2 5 6 3 2" xfId="15583"/>
    <cellStyle name="Normal 2 3 2 5 6 4" xfId="15584"/>
    <cellStyle name="Normal 2 3 2 5 6 4 2" xfId="15585"/>
    <cellStyle name="Normal 2 3 2 5 6 5" xfId="15586"/>
    <cellStyle name="Normal 2 3 2 5 6 6" xfId="15587"/>
    <cellStyle name="Normal 2 3 2 5 6 7" xfId="15588"/>
    <cellStyle name="Normal 2 3 2 5 6 8" xfId="15589"/>
    <cellStyle name="Normal 2 3 2 5 7" xfId="15590"/>
    <cellStyle name="Normal 2 3 2 5 7 2" xfId="15591"/>
    <cellStyle name="Normal 2 3 2 5 7 2 2" xfId="15592"/>
    <cellStyle name="Normal 2 3 2 5 7 3" xfId="15593"/>
    <cellStyle name="Normal 2 3 2 5 7 3 2" xfId="15594"/>
    <cellStyle name="Normal 2 3 2 5 7 4" xfId="15595"/>
    <cellStyle name="Normal 2 3 2 5 7 5" xfId="15596"/>
    <cellStyle name="Normal 2 3 2 5 7 6" xfId="15597"/>
    <cellStyle name="Normal 2 3 2 5 8" xfId="15598"/>
    <cellStyle name="Normal 2 3 2 5 8 2" xfId="15599"/>
    <cellStyle name="Normal 2 3 2 5 9" xfId="15600"/>
    <cellStyle name="Normal 2 3 2 5 9 2" xfId="15601"/>
    <cellStyle name="Normal 2 3 2 6" xfId="15602"/>
    <cellStyle name="Normal 2 3 2 6 10" xfId="15603"/>
    <cellStyle name="Normal 2 3 2 6 11" xfId="15604"/>
    <cellStyle name="Normal 2 3 2 6 12" xfId="15605"/>
    <cellStyle name="Normal 2 3 2 6 13" xfId="15606"/>
    <cellStyle name="Normal 2 3 2 6 2" xfId="15607"/>
    <cellStyle name="Normal 2 3 2 6 2 2" xfId="15608"/>
    <cellStyle name="Normal 2 3 2 6 2 2 2" xfId="15609"/>
    <cellStyle name="Normal 2 3 2 6 2 2 2 2" xfId="15610"/>
    <cellStyle name="Normal 2 3 2 6 2 2 2 2 2" xfId="15611"/>
    <cellStyle name="Normal 2 3 2 6 2 2 2 2 3" xfId="15612"/>
    <cellStyle name="Normal 2 3 2 6 2 2 2 3" xfId="15613"/>
    <cellStyle name="Normal 2 3 2 6 2 2 2 3 2" xfId="15614"/>
    <cellStyle name="Normal 2 3 2 6 2 2 2 4" xfId="15615"/>
    <cellStyle name="Normal 2 3 2 6 2 2 3" xfId="15616"/>
    <cellStyle name="Normal 2 3 2 6 2 2 3 2" xfId="15617"/>
    <cellStyle name="Normal 2 3 2 6 2 2 3 3" xfId="15618"/>
    <cellStyle name="Normal 2 3 2 6 2 2 4" xfId="15619"/>
    <cellStyle name="Normal 2 3 2 6 2 2 4 2" xfId="15620"/>
    <cellStyle name="Normal 2 3 2 6 2 2 4 3" xfId="15621"/>
    <cellStyle name="Normal 2 3 2 6 2 2 5" xfId="15622"/>
    <cellStyle name="Normal 2 3 2 6 2 2 5 2" xfId="15623"/>
    <cellStyle name="Normal 2 3 2 6 2 2 6" xfId="15624"/>
    <cellStyle name="Normal 2 3 2 6 2 3" xfId="15625"/>
    <cellStyle name="Normal 2 3 2 6 2 3 2" xfId="15626"/>
    <cellStyle name="Normal 2 3 2 6 2 3 2 2" xfId="15627"/>
    <cellStyle name="Normal 2 3 2 6 2 3 2 2 2" xfId="15628"/>
    <cellStyle name="Normal 2 3 2 6 2 3 2 3" xfId="15629"/>
    <cellStyle name="Normal 2 3 2 6 2 3 3" xfId="15630"/>
    <cellStyle name="Normal 2 3 2 6 2 3 3 2" xfId="15631"/>
    <cellStyle name="Normal 2 3 2 6 2 3 4" xfId="15632"/>
    <cellStyle name="Normal 2 3 2 6 2 4" xfId="15633"/>
    <cellStyle name="Normal 2 3 2 6 2 4 2" xfId="15634"/>
    <cellStyle name="Normal 2 3 2 6 2 4 2 2" xfId="15635"/>
    <cellStyle name="Normal 2 3 2 6 2 4 3" xfId="15636"/>
    <cellStyle name="Normal 2 3 2 6 2 4 4" xfId="15637"/>
    <cellStyle name="Normal 2 3 2 6 2 5" xfId="15638"/>
    <cellStyle name="Normal 2 3 2 6 2 5 2" xfId="15639"/>
    <cellStyle name="Normal 2 3 2 6 2 5 2 2" xfId="15640"/>
    <cellStyle name="Normal 2 3 2 6 2 5 3" xfId="15641"/>
    <cellStyle name="Normal 2 3 2 6 2 6" xfId="15642"/>
    <cellStyle name="Normal 2 3 2 6 2 6 2" xfId="15643"/>
    <cellStyle name="Normal 2 3 2 6 2 7" xfId="15644"/>
    <cellStyle name="Normal 2 3 2 6 2 8" xfId="15645"/>
    <cellStyle name="Normal 2 3 2 6 3" xfId="15646"/>
    <cellStyle name="Normal 2 3 2 6 3 2" xfId="15647"/>
    <cellStyle name="Normal 2 3 2 6 3 2 2" xfId="15648"/>
    <cellStyle name="Normal 2 3 2 6 3 2 2 2" xfId="15649"/>
    <cellStyle name="Normal 2 3 2 6 3 2 2 2 2" xfId="15650"/>
    <cellStyle name="Normal 2 3 2 6 3 2 2 3" xfId="15651"/>
    <cellStyle name="Normal 2 3 2 6 3 2 3" xfId="15652"/>
    <cellStyle name="Normal 2 3 2 6 3 2 3 2" xfId="15653"/>
    <cellStyle name="Normal 2 3 2 6 3 2 4" xfId="15654"/>
    <cellStyle name="Normal 2 3 2 6 3 3" xfId="15655"/>
    <cellStyle name="Normal 2 3 2 6 3 3 2" xfId="15656"/>
    <cellStyle name="Normal 2 3 2 6 3 3 2 2" xfId="15657"/>
    <cellStyle name="Normal 2 3 2 6 3 3 3" xfId="15658"/>
    <cellStyle name="Normal 2 3 2 6 3 3 4" xfId="15659"/>
    <cellStyle name="Normal 2 3 2 6 3 4" xfId="15660"/>
    <cellStyle name="Normal 2 3 2 6 3 4 2" xfId="15661"/>
    <cellStyle name="Normal 2 3 2 6 3 4 2 2" xfId="15662"/>
    <cellStyle name="Normal 2 3 2 6 3 4 3" xfId="15663"/>
    <cellStyle name="Normal 2 3 2 6 3 4 4" xfId="15664"/>
    <cellStyle name="Normal 2 3 2 6 3 5" xfId="15665"/>
    <cellStyle name="Normal 2 3 2 6 3 5 2" xfId="15666"/>
    <cellStyle name="Normal 2 3 2 6 3 6" xfId="15667"/>
    <cellStyle name="Normal 2 3 2 6 3 7" xfId="15668"/>
    <cellStyle name="Normal 2 3 2 6 3 8" xfId="15669"/>
    <cellStyle name="Normal 2 3 2 6 4" xfId="15670"/>
    <cellStyle name="Normal 2 3 2 6 4 2" xfId="15671"/>
    <cellStyle name="Normal 2 3 2 6 4 2 2" xfId="15672"/>
    <cellStyle name="Normal 2 3 2 6 4 2 2 2" xfId="15673"/>
    <cellStyle name="Normal 2 3 2 6 4 2 3" xfId="15674"/>
    <cellStyle name="Normal 2 3 2 6 4 2 4" xfId="15675"/>
    <cellStyle name="Normal 2 3 2 6 4 3" xfId="15676"/>
    <cellStyle name="Normal 2 3 2 6 4 3 2" xfId="15677"/>
    <cellStyle name="Normal 2 3 2 6 4 3 3" xfId="15678"/>
    <cellStyle name="Normal 2 3 2 6 4 4" xfId="15679"/>
    <cellStyle name="Normal 2 3 2 6 4 4 2" xfId="15680"/>
    <cellStyle name="Normal 2 3 2 6 4 5" xfId="15681"/>
    <cellStyle name="Normal 2 3 2 6 4 6" xfId="15682"/>
    <cellStyle name="Normal 2 3 2 6 4 7" xfId="15683"/>
    <cellStyle name="Normal 2 3 2 6 4 8" xfId="15684"/>
    <cellStyle name="Normal 2 3 2 6 5" xfId="15685"/>
    <cellStyle name="Normal 2 3 2 6 5 2" xfId="15686"/>
    <cellStyle name="Normal 2 3 2 6 5 2 2" xfId="15687"/>
    <cellStyle name="Normal 2 3 2 6 5 2 3" xfId="15688"/>
    <cellStyle name="Normal 2 3 2 6 5 3" xfId="15689"/>
    <cellStyle name="Normal 2 3 2 6 5 3 2" xfId="15690"/>
    <cellStyle name="Normal 2 3 2 6 5 4" xfId="15691"/>
    <cellStyle name="Normal 2 3 2 6 5 4 2" xfId="15692"/>
    <cellStyle name="Normal 2 3 2 6 5 5" xfId="15693"/>
    <cellStyle name="Normal 2 3 2 6 5 6" xfId="15694"/>
    <cellStyle name="Normal 2 3 2 6 5 7" xfId="15695"/>
    <cellStyle name="Normal 2 3 2 6 5 8" xfId="15696"/>
    <cellStyle name="Normal 2 3 2 6 6" xfId="15697"/>
    <cellStyle name="Normal 2 3 2 6 6 2" xfId="15698"/>
    <cellStyle name="Normal 2 3 2 6 6 2 2" xfId="15699"/>
    <cellStyle name="Normal 2 3 2 6 6 2 3" xfId="15700"/>
    <cellStyle name="Normal 2 3 2 6 6 3" xfId="15701"/>
    <cellStyle name="Normal 2 3 2 6 6 3 2" xfId="15702"/>
    <cellStyle name="Normal 2 3 2 6 6 4" xfId="15703"/>
    <cellStyle name="Normal 2 3 2 6 6 5" xfId="15704"/>
    <cellStyle name="Normal 2 3 2 6 6 6" xfId="15705"/>
    <cellStyle name="Normal 2 3 2 6 6 7" xfId="15706"/>
    <cellStyle name="Normal 2 3 2 6 7" xfId="15707"/>
    <cellStyle name="Normal 2 3 2 6 7 2" xfId="15708"/>
    <cellStyle name="Normal 2 3 2 6 7 3" xfId="15709"/>
    <cellStyle name="Normal 2 3 2 6 8" xfId="15710"/>
    <cellStyle name="Normal 2 3 2 6 8 2" xfId="15711"/>
    <cellStyle name="Normal 2 3 2 6 9" xfId="15712"/>
    <cellStyle name="Normal 2 3 2 6 9 2" xfId="15713"/>
    <cellStyle name="Normal 2 3 2 7" xfId="15714"/>
    <cellStyle name="Normal 2 3 2 7 10" xfId="15715"/>
    <cellStyle name="Normal 2 3 2 7 11" xfId="15716"/>
    <cellStyle name="Normal 2 3 2 7 12" xfId="15717"/>
    <cellStyle name="Normal 2 3 2 7 2" xfId="15718"/>
    <cellStyle name="Normal 2 3 2 7 2 2" xfId="15719"/>
    <cellStyle name="Normal 2 3 2 7 2 2 2" xfId="15720"/>
    <cellStyle name="Normal 2 3 2 7 2 2 2 2" xfId="15721"/>
    <cellStyle name="Normal 2 3 2 7 2 2 2 2 2" xfId="15722"/>
    <cellStyle name="Normal 2 3 2 7 2 2 2 2 3" xfId="15723"/>
    <cellStyle name="Normal 2 3 2 7 2 2 2 3" xfId="15724"/>
    <cellStyle name="Normal 2 3 2 7 2 2 2 3 2" xfId="15725"/>
    <cellStyle name="Normal 2 3 2 7 2 2 2 4" xfId="15726"/>
    <cellStyle name="Normal 2 3 2 7 2 2 3" xfId="15727"/>
    <cellStyle name="Normal 2 3 2 7 2 2 3 2" xfId="15728"/>
    <cellStyle name="Normal 2 3 2 7 2 2 3 3" xfId="15729"/>
    <cellStyle name="Normal 2 3 2 7 2 2 4" xfId="15730"/>
    <cellStyle name="Normal 2 3 2 7 2 2 4 2" xfId="15731"/>
    <cellStyle name="Normal 2 3 2 7 2 2 4 3" xfId="15732"/>
    <cellStyle name="Normal 2 3 2 7 2 2 5" xfId="15733"/>
    <cellStyle name="Normal 2 3 2 7 2 2 5 2" xfId="15734"/>
    <cellStyle name="Normal 2 3 2 7 2 2 6" xfId="15735"/>
    <cellStyle name="Normal 2 3 2 7 2 3" xfId="15736"/>
    <cellStyle name="Normal 2 3 2 7 2 3 2" xfId="15737"/>
    <cellStyle name="Normal 2 3 2 7 2 3 2 2" xfId="15738"/>
    <cellStyle name="Normal 2 3 2 7 2 3 2 2 2" xfId="15739"/>
    <cellStyle name="Normal 2 3 2 7 2 3 2 3" xfId="15740"/>
    <cellStyle name="Normal 2 3 2 7 2 3 3" xfId="15741"/>
    <cellStyle name="Normal 2 3 2 7 2 3 3 2" xfId="15742"/>
    <cellStyle name="Normal 2 3 2 7 2 3 4" xfId="15743"/>
    <cellStyle name="Normal 2 3 2 7 2 4" xfId="15744"/>
    <cellStyle name="Normal 2 3 2 7 2 4 2" xfId="15745"/>
    <cellStyle name="Normal 2 3 2 7 2 4 2 2" xfId="15746"/>
    <cellStyle name="Normal 2 3 2 7 2 4 3" xfId="15747"/>
    <cellStyle name="Normal 2 3 2 7 2 4 4" xfId="15748"/>
    <cellStyle name="Normal 2 3 2 7 2 5" xfId="15749"/>
    <cellStyle name="Normal 2 3 2 7 2 5 2" xfId="15750"/>
    <cellStyle name="Normal 2 3 2 7 2 5 2 2" xfId="15751"/>
    <cellStyle name="Normal 2 3 2 7 2 5 3" xfId="15752"/>
    <cellStyle name="Normal 2 3 2 7 2 6" xfId="15753"/>
    <cellStyle name="Normal 2 3 2 7 2 6 2" xfId="15754"/>
    <cellStyle name="Normal 2 3 2 7 2 7" xfId="15755"/>
    <cellStyle name="Normal 2 3 2 7 2 8" xfId="15756"/>
    <cellStyle name="Normal 2 3 2 7 3" xfId="15757"/>
    <cellStyle name="Normal 2 3 2 7 3 2" xfId="15758"/>
    <cellStyle name="Normal 2 3 2 7 3 2 2" xfId="15759"/>
    <cellStyle name="Normal 2 3 2 7 3 2 2 2" xfId="15760"/>
    <cellStyle name="Normal 2 3 2 7 3 2 2 2 2" xfId="15761"/>
    <cellStyle name="Normal 2 3 2 7 3 2 2 3" xfId="15762"/>
    <cellStyle name="Normal 2 3 2 7 3 2 3" xfId="15763"/>
    <cellStyle name="Normal 2 3 2 7 3 2 3 2" xfId="15764"/>
    <cellStyle name="Normal 2 3 2 7 3 2 4" xfId="15765"/>
    <cellStyle name="Normal 2 3 2 7 3 3" xfId="15766"/>
    <cellStyle name="Normal 2 3 2 7 3 3 2" xfId="15767"/>
    <cellStyle name="Normal 2 3 2 7 3 3 2 2" xfId="15768"/>
    <cellStyle name="Normal 2 3 2 7 3 3 3" xfId="15769"/>
    <cellStyle name="Normal 2 3 2 7 3 3 4" xfId="15770"/>
    <cellStyle name="Normal 2 3 2 7 3 4" xfId="15771"/>
    <cellStyle name="Normal 2 3 2 7 3 4 2" xfId="15772"/>
    <cellStyle name="Normal 2 3 2 7 3 4 2 2" xfId="15773"/>
    <cellStyle name="Normal 2 3 2 7 3 4 3" xfId="15774"/>
    <cellStyle name="Normal 2 3 2 7 3 4 4" xfId="15775"/>
    <cellStyle name="Normal 2 3 2 7 3 5" xfId="15776"/>
    <cellStyle name="Normal 2 3 2 7 3 5 2" xfId="15777"/>
    <cellStyle name="Normal 2 3 2 7 3 6" xfId="15778"/>
    <cellStyle name="Normal 2 3 2 7 3 7" xfId="15779"/>
    <cellStyle name="Normal 2 3 2 7 3 8" xfId="15780"/>
    <cellStyle name="Normal 2 3 2 7 4" xfId="15781"/>
    <cellStyle name="Normal 2 3 2 7 4 2" xfId="15782"/>
    <cellStyle name="Normal 2 3 2 7 4 2 2" xfId="15783"/>
    <cellStyle name="Normal 2 3 2 7 4 2 2 2" xfId="15784"/>
    <cellStyle name="Normal 2 3 2 7 4 2 3" xfId="15785"/>
    <cellStyle name="Normal 2 3 2 7 4 2 4" xfId="15786"/>
    <cellStyle name="Normal 2 3 2 7 4 3" xfId="15787"/>
    <cellStyle name="Normal 2 3 2 7 4 3 2" xfId="15788"/>
    <cellStyle name="Normal 2 3 2 7 4 3 3" xfId="15789"/>
    <cellStyle name="Normal 2 3 2 7 4 4" xfId="15790"/>
    <cellStyle name="Normal 2 3 2 7 4 4 2" xfId="15791"/>
    <cellStyle name="Normal 2 3 2 7 4 5" xfId="15792"/>
    <cellStyle name="Normal 2 3 2 7 4 6" xfId="15793"/>
    <cellStyle name="Normal 2 3 2 7 4 7" xfId="15794"/>
    <cellStyle name="Normal 2 3 2 7 4 8" xfId="15795"/>
    <cellStyle name="Normal 2 3 2 7 5" xfId="15796"/>
    <cellStyle name="Normal 2 3 2 7 5 2" xfId="15797"/>
    <cellStyle name="Normal 2 3 2 7 5 2 2" xfId="15798"/>
    <cellStyle name="Normal 2 3 2 7 5 2 3" xfId="15799"/>
    <cellStyle name="Normal 2 3 2 7 5 3" xfId="15800"/>
    <cellStyle name="Normal 2 3 2 7 5 3 2" xfId="15801"/>
    <cellStyle name="Normal 2 3 2 7 5 4" xfId="15802"/>
    <cellStyle name="Normal 2 3 2 7 5 5" xfId="15803"/>
    <cellStyle name="Normal 2 3 2 7 5 6" xfId="15804"/>
    <cellStyle name="Normal 2 3 2 7 5 7" xfId="15805"/>
    <cellStyle name="Normal 2 3 2 7 6" xfId="15806"/>
    <cellStyle name="Normal 2 3 2 7 6 2" xfId="15807"/>
    <cellStyle name="Normal 2 3 2 7 6 2 2" xfId="15808"/>
    <cellStyle name="Normal 2 3 2 7 6 3" xfId="15809"/>
    <cellStyle name="Normal 2 3 2 7 6 4" xfId="15810"/>
    <cellStyle name="Normal 2 3 2 7 7" xfId="15811"/>
    <cellStyle name="Normal 2 3 2 7 7 2" xfId="15812"/>
    <cellStyle name="Normal 2 3 2 7 7 3" xfId="15813"/>
    <cellStyle name="Normal 2 3 2 7 8" xfId="15814"/>
    <cellStyle name="Normal 2 3 2 7 8 2" xfId="15815"/>
    <cellStyle name="Normal 2 3 2 7 9" xfId="15816"/>
    <cellStyle name="Normal 2 3 2 8" xfId="15817"/>
    <cellStyle name="Normal 2 3 2 8 10" xfId="15818"/>
    <cellStyle name="Normal 2 3 2 8 11" xfId="15819"/>
    <cellStyle name="Normal 2 3 2 8 12" xfId="15820"/>
    <cellStyle name="Normal 2 3 2 8 2" xfId="15821"/>
    <cellStyle name="Normal 2 3 2 8 2 2" xfId="15822"/>
    <cellStyle name="Normal 2 3 2 8 2 2 2" xfId="15823"/>
    <cellStyle name="Normal 2 3 2 8 2 2 2 2" xfId="15824"/>
    <cellStyle name="Normal 2 3 2 8 2 2 2 2 2" xfId="15825"/>
    <cellStyle name="Normal 2 3 2 8 2 2 2 3" xfId="15826"/>
    <cellStyle name="Normal 2 3 2 8 2 2 3" xfId="15827"/>
    <cellStyle name="Normal 2 3 2 8 2 2 3 2" xfId="15828"/>
    <cellStyle name="Normal 2 3 2 8 2 2 4" xfId="15829"/>
    <cellStyle name="Normal 2 3 2 8 2 3" xfId="15830"/>
    <cellStyle name="Normal 2 3 2 8 2 3 2" xfId="15831"/>
    <cellStyle name="Normal 2 3 2 8 2 3 2 2" xfId="15832"/>
    <cellStyle name="Normal 2 3 2 8 2 3 3" xfId="15833"/>
    <cellStyle name="Normal 2 3 2 8 2 3 4" xfId="15834"/>
    <cellStyle name="Normal 2 3 2 8 2 4" xfId="15835"/>
    <cellStyle name="Normal 2 3 2 8 2 4 2" xfId="15836"/>
    <cellStyle name="Normal 2 3 2 8 2 4 2 2" xfId="15837"/>
    <cellStyle name="Normal 2 3 2 8 2 4 3" xfId="15838"/>
    <cellStyle name="Normal 2 3 2 8 2 4 4" xfId="15839"/>
    <cellStyle name="Normal 2 3 2 8 2 5" xfId="15840"/>
    <cellStyle name="Normal 2 3 2 8 2 5 2" xfId="15841"/>
    <cellStyle name="Normal 2 3 2 8 2 6" xfId="15842"/>
    <cellStyle name="Normal 2 3 2 8 2 7" xfId="15843"/>
    <cellStyle name="Normal 2 3 2 8 2 8" xfId="15844"/>
    <cellStyle name="Normal 2 3 2 8 3" xfId="15845"/>
    <cellStyle name="Normal 2 3 2 8 3 2" xfId="15846"/>
    <cellStyle name="Normal 2 3 2 8 3 2 2" xfId="15847"/>
    <cellStyle name="Normal 2 3 2 8 3 2 2 2" xfId="15848"/>
    <cellStyle name="Normal 2 3 2 8 3 2 3" xfId="15849"/>
    <cellStyle name="Normal 2 3 2 8 3 2 4" xfId="15850"/>
    <cellStyle name="Normal 2 3 2 8 3 3" xfId="15851"/>
    <cellStyle name="Normal 2 3 2 8 3 3 2" xfId="15852"/>
    <cellStyle name="Normal 2 3 2 8 3 3 3" xfId="15853"/>
    <cellStyle name="Normal 2 3 2 8 3 4" xfId="15854"/>
    <cellStyle name="Normal 2 3 2 8 3 4 2" xfId="15855"/>
    <cellStyle name="Normal 2 3 2 8 3 5" xfId="15856"/>
    <cellStyle name="Normal 2 3 2 8 3 6" xfId="15857"/>
    <cellStyle name="Normal 2 3 2 8 3 7" xfId="15858"/>
    <cellStyle name="Normal 2 3 2 8 3 8" xfId="15859"/>
    <cellStyle name="Normal 2 3 2 8 4" xfId="15860"/>
    <cellStyle name="Normal 2 3 2 8 4 2" xfId="15861"/>
    <cellStyle name="Normal 2 3 2 8 4 2 2" xfId="15862"/>
    <cellStyle name="Normal 2 3 2 8 4 2 3" xfId="15863"/>
    <cellStyle name="Normal 2 3 2 8 4 3" xfId="15864"/>
    <cellStyle name="Normal 2 3 2 8 4 3 2" xfId="15865"/>
    <cellStyle name="Normal 2 3 2 8 4 4" xfId="15866"/>
    <cellStyle name="Normal 2 3 2 8 4 4 2" xfId="15867"/>
    <cellStyle name="Normal 2 3 2 8 4 5" xfId="15868"/>
    <cellStyle name="Normal 2 3 2 8 4 6" xfId="15869"/>
    <cellStyle name="Normal 2 3 2 8 4 7" xfId="15870"/>
    <cellStyle name="Normal 2 3 2 8 4 8" xfId="15871"/>
    <cellStyle name="Normal 2 3 2 8 5" xfId="15872"/>
    <cellStyle name="Normal 2 3 2 8 5 2" xfId="15873"/>
    <cellStyle name="Normal 2 3 2 8 5 2 2" xfId="15874"/>
    <cellStyle name="Normal 2 3 2 8 5 2 3" xfId="15875"/>
    <cellStyle name="Normal 2 3 2 8 5 3" xfId="15876"/>
    <cellStyle name="Normal 2 3 2 8 5 3 2" xfId="15877"/>
    <cellStyle name="Normal 2 3 2 8 5 4" xfId="15878"/>
    <cellStyle name="Normal 2 3 2 8 5 5" xfId="15879"/>
    <cellStyle name="Normal 2 3 2 8 5 6" xfId="15880"/>
    <cellStyle name="Normal 2 3 2 8 5 7" xfId="15881"/>
    <cellStyle name="Normal 2 3 2 8 6" xfId="15882"/>
    <cellStyle name="Normal 2 3 2 8 6 2" xfId="15883"/>
    <cellStyle name="Normal 2 3 2 8 6 3" xfId="15884"/>
    <cellStyle name="Normal 2 3 2 8 7" xfId="15885"/>
    <cellStyle name="Normal 2 3 2 8 7 2" xfId="15886"/>
    <cellStyle name="Normal 2 3 2 8 8" xfId="15887"/>
    <cellStyle name="Normal 2 3 2 8 8 2" xfId="15888"/>
    <cellStyle name="Normal 2 3 2 8 9" xfId="15889"/>
    <cellStyle name="Normal 2 3 2 9" xfId="15890"/>
    <cellStyle name="Normal 2 3 2 9 2" xfId="15891"/>
    <cellStyle name="Normal 2 3 2 9 2 2" xfId="15892"/>
    <cellStyle name="Normal 2 3 2 9 2 2 2" xfId="15893"/>
    <cellStyle name="Normal 2 3 2 9 2 2 2 2" xfId="15894"/>
    <cellStyle name="Normal 2 3 2 9 2 2 3" xfId="15895"/>
    <cellStyle name="Normal 2 3 2 9 2 3" xfId="15896"/>
    <cellStyle name="Normal 2 3 2 9 2 3 2" xfId="15897"/>
    <cellStyle name="Normal 2 3 2 9 2 4" xfId="15898"/>
    <cellStyle name="Normal 2 3 2 9 3" xfId="15899"/>
    <cellStyle name="Normal 2 3 2 9 3 2" xfId="15900"/>
    <cellStyle name="Normal 2 3 2 9 3 2 2" xfId="15901"/>
    <cellStyle name="Normal 2 3 2 9 3 3" xfId="15902"/>
    <cellStyle name="Normal 2 3 2 9 3 4" xfId="15903"/>
    <cellStyle name="Normal 2 3 2 9 4" xfId="15904"/>
    <cellStyle name="Normal 2 3 2 9 4 2" xfId="15905"/>
    <cellStyle name="Normal 2 3 2 9 4 2 2" xfId="15906"/>
    <cellStyle name="Normal 2 3 2 9 4 3" xfId="15907"/>
    <cellStyle name="Normal 2 3 2 9 4 4" xfId="15908"/>
    <cellStyle name="Normal 2 3 2 9 5" xfId="15909"/>
    <cellStyle name="Normal 2 3 2 9 5 2" xfId="15910"/>
    <cellStyle name="Normal 2 3 2 9 6" xfId="15911"/>
    <cellStyle name="Normal 2 3 2 9 7" xfId="15912"/>
    <cellStyle name="Normal 2 3 2 9 8" xfId="15913"/>
    <cellStyle name="Normal 2 3 3" xfId="15914"/>
    <cellStyle name="Normal 2 3 3 10" xfId="15915"/>
    <cellStyle name="Normal 2 3 3 10 2" xfId="15916"/>
    <cellStyle name="Normal 2 3 3 10 3" xfId="15917"/>
    <cellStyle name="Normal 2 3 3 11" xfId="15918"/>
    <cellStyle name="Normal 2 3 3 11 2" xfId="15919"/>
    <cellStyle name="Normal 2 3 3 11 3" xfId="15920"/>
    <cellStyle name="Normal 2 3 3 12" xfId="15921"/>
    <cellStyle name="Normal 2 3 3 12 2" xfId="15922"/>
    <cellStyle name="Normal 2 3 3 13" xfId="15923"/>
    <cellStyle name="Normal 2 3 3 2" xfId="15924"/>
    <cellStyle name="Normal 2 3 3 2 10" xfId="15925"/>
    <cellStyle name="Normal 2 3 3 2 10 2" xfId="15926"/>
    <cellStyle name="Normal 2 3 3 2 10 3" xfId="15927"/>
    <cellStyle name="Normal 2 3 3 2 11" xfId="15928"/>
    <cellStyle name="Normal 2 3 3 2 12" xfId="15929"/>
    <cellStyle name="Normal 2 3 3 2 2" xfId="15930"/>
    <cellStyle name="Normal 2 3 3 2 2 10" xfId="15931"/>
    <cellStyle name="Normal 2 3 3 2 2 11" xfId="15932"/>
    <cellStyle name="Normal 2 3 3 2 2 2" xfId="15933"/>
    <cellStyle name="Normal 2 3 3 2 2 2 2" xfId="15934"/>
    <cellStyle name="Normal 2 3 3 2 2 2 2 2" xfId="15935"/>
    <cellStyle name="Normal 2 3 3 2 2 2 2 2 2" xfId="15936"/>
    <cellStyle name="Normal 2 3 3 2 2 2 2 2 2 2" xfId="15937"/>
    <cellStyle name="Normal 2 3 3 2 2 2 2 2 2 2 2" xfId="15938"/>
    <cellStyle name="Normal 2 3 3 2 2 2 2 2 2 2 3" xfId="15939"/>
    <cellStyle name="Normal 2 3 3 2 2 2 2 2 2 3" xfId="15940"/>
    <cellStyle name="Normal 2 3 3 2 2 2 2 2 2 4" xfId="15941"/>
    <cellStyle name="Normal 2 3 3 2 2 2 2 2 3" xfId="15942"/>
    <cellStyle name="Normal 2 3 3 2 2 2 2 2 3 2" xfId="15943"/>
    <cellStyle name="Normal 2 3 3 2 2 2 2 2 3 3" xfId="15944"/>
    <cellStyle name="Normal 2 3 3 2 2 2 2 2 4" xfId="15945"/>
    <cellStyle name="Normal 2 3 3 2 2 2 2 2 4 2" xfId="15946"/>
    <cellStyle name="Normal 2 3 3 2 2 2 2 2 4 3" xfId="15947"/>
    <cellStyle name="Normal 2 3 3 2 2 2 2 2 5" xfId="15948"/>
    <cellStyle name="Normal 2 3 3 2 2 2 2 2 6" xfId="15949"/>
    <cellStyle name="Normal 2 3 3 2 2 2 2 3" xfId="15950"/>
    <cellStyle name="Normal 2 3 3 2 2 2 2 3 2" xfId="15951"/>
    <cellStyle name="Normal 2 3 3 2 2 2 2 3 2 2" xfId="15952"/>
    <cellStyle name="Normal 2 3 3 2 2 2 2 3 2 3" xfId="15953"/>
    <cellStyle name="Normal 2 3 3 2 2 2 2 3 3" xfId="15954"/>
    <cellStyle name="Normal 2 3 3 2 2 2 2 3 4" xfId="15955"/>
    <cellStyle name="Normal 2 3 3 2 2 2 2 4" xfId="15956"/>
    <cellStyle name="Normal 2 3 3 2 2 2 2 4 2" xfId="15957"/>
    <cellStyle name="Normal 2 3 3 2 2 2 2 4 3" xfId="15958"/>
    <cellStyle name="Normal 2 3 3 2 2 2 2 5" xfId="15959"/>
    <cellStyle name="Normal 2 3 3 2 2 2 2 5 2" xfId="15960"/>
    <cellStyle name="Normal 2 3 3 2 2 2 2 5 3" xfId="15961"/>
    <cellStyle name="Normal 2 3 3 2 2 2 2 6" xfId="15962"/>
    <cellStyle name="Normal 2 3 3 2 2 2 2 7" xfId="15963"/>
    <cellStyle name="Normal 2 3 3 2 2 2 3" xfId="15964"/>
    <cellStyle name="Normal 2 3 3 2 2 2 3 2" xfId="15965"/>
    <cellStyle name="Normal 2 3 3 2 2 2 3 2 2" xfId="15966"/>
    <cellStyle name="Normal 2 3 3 2 2 2 3 2 2 2" xfId="15967"/>
    <cellStyle name="Normal 2 3 3 2 2 2 3 2 2 3" xfId="15968"/>
    <cellStyle name="Normal 2 3 3 2 2 2 3 2 3" xfId="15969"/>
    <cellStyle name="Normal 2 3 3 2 2 2 3 2 4" xfId="15970"/>
    <cellStyle name="Normal 2 3 3 2 2 2 3 3" xfId="15971"/>
    <cellStyle name="Normal 2 3 3 2 2 2 3 3 2" xfId="15972"/>
    <cellStyle name="Normal 2 3 3 2 2 2 3 3 3" xfId="15973"/>
    <cellStyle name="Normal 2 3 3 2 2 2 3 4" xfId="15974"/>
    <cellStyle name="Normal 2 3 3 2 2 2 3 4 2" xfId="15975"/>
    <cellStyle name="Normal 2 3 3 2 2 2 3 4 3" xfId="15976"/>
    <cellStyle name="Normal 2 3 3 2 2 2 3 5" xfId="15977"/>
    <cellStyle name="Normal 2 3 3 2 2 2 3 6" xfId="15978"/>
    <cellStyle name="Normal 2 3 3 2 2 2 4" xfId="15979"/>
    <cellStyle name="Normal 2 3 3 2 2 2 4 2" xfId="15980"/>
    <cellStyle name="Normal 2 3 3 2 2 2 4 2 2" xfId="15981"/>
    <cellStyle name="Normal 2 3 3 2 2 2 4 2 3" xfId="15982"/>
    <cellStyle name="Normal 2 3 3 2 2 2 4 3" xfId="15983"/>
    <cellStyle name="Normal 2 3 3 2 2 2 4 4" xfId="15984"/>
    <cellStyle name="Normal 2 3 3 2 2 2 5" xfId="15985"/>
    <cellStyle name="Normal 2 3 3 2 2 2 5 2" xfId="15986"/>
    <cellStyle name="Normal 2 3 3 2 2 2 5 3" xfId="15987"/>
    <cellStyle name="Normal 2 3 3 2 2 2 6" xfId="15988"/>
    <cellStyle name="Normal 2 3 3 2 2 2 6 2" xfId="15989"/>
    <cellStyle name="Normal 2 3 3 2 2 2 6 3" xfId="15990"/>
    <cellStyle name="Normal 2 3 3 2 2 2 7" xfId="15991"/>
    <cellStyle name="Normal 2 3 3 2 2 2 8" xfId="15992"/>
    <cellStyle name="Normal 2 3 3 2 2 3" xfId="15993"/>
    <cellStyle name="Normal 2 3 3 2 2 3 2" xfId="15994"/>
    <cellStyle name="Normal 2 3 3 2 2 3 2 2" xfId="15995"/>
    <cellStyle name="Normal 2 3 3 2 2 3 2 2 2" xfId="15996"/>
    <cellStyle name="Normal 2 3 3 2 2 3 2 2 2 2" xfId="15997"/>
    <cellStyle name="Normal 2 3 3 2 2 3 2 2 2 2 2" xfId="15998"/>
    <cellStyle name="Normal 2 3 3 2 2 3 2 2 2 2 3" xfId="15999"/>
    <cellStyle name="Normal 2 3 3 2 2 3 2 2 2 3" xfId="16000"/>
    <cellStyle name="Normal 2 3 3 2 2 3 2 2 2 4" xfId="16001"/>
    <cellStyle name="Normal 2 3 3 2 2 3 2 2 3" xfId="16002"/>
    <cellStyle name="Normal 2 3 3 2 2 3 2 2 3 2" xfId="16003"/>
    <cellStyle name="Normal 2 3 3 2 2 3 2 2 3 3" xfId="16004"/>
    <cellStyle name="Normal 2 3 3 2 2 3 2 2 4" xfId="16005"/>
    <cellStyle name="Normal 2 3 3 2 2 3 2 2 4 2" xfId="16006"/>
    <cellStyle name="Normal 2 3 3 2 2 3 2 2 4 3" xfId="16007"/>
    <cellStyle name="Normal 2 3 3 2 2 3 2 2 5" xfId="16008"/>
    <cellStyle name="Normal 2 3 3 2 2 3 2 2 6" xfId="16009"/>
    <cellStyle name="Normal 2 3 3 2 2 3 2 3" xfId="16010"/>
    <cellStyle name="Normal 2 3 3 2 2 3 2 3 2" xfId="16011"/>
    <cellStyle name="Normal 2 3 3 2 2 3 2 3 2 2" xfId="16012"/>
    <cellStyle name="Normal 2 3 3 2 2 3 2 3 2 3" xfId="16013"/>
    <cellStyle name="Normal 2 3 3 2 2 3 2 3 3" xfId="16014"/>
    <cellStyle name="Normal 2 3 3 2 2 3 2 3 4" xfId="16015"/>
    <cellStyle name="Normal 2 3 3 2 2 3 2 4" xfId="16016"/>
    <cellStyle name="Normal 2 3 3 2 2 3 2 4 2" xfId="16017"/>
    <cellStyle name="Normal 2 3 3 2 2 3 2 4 3" xfId="16018"/>
    <cellStyle name="Normal 2 3 3 2 2 3 2 5" xfId="16019"/>
    <cellStyle name="Normal 2 3 3 2 2 3 2 5 2" xfId="16020"/>
    <cellStyle name="Normal 2 3 3 2 2 3 2 5 3" xfId="16021"/>
    <cellStyle name="Normal 2 3 3 2 2 3 2 6" xfId="16022"/>
    <cellStyle name="Normal 2 3 3 2 2 3 2 7" xfId="16023"/>
    <cellStyle name="Normal 2 3 3 2 2 3 3" xfId="16024"/>
    <cellStyle name="Normal 2 3 3 2 2 3 3 2" xfId="16025"/>
    <cellStyle name="Normal 2 3 3 2 2 3 3 2 2" xfId="16026"/>
    <cellStyle name="Normal 2 3 3 2 2 3 3 2 2 2" xfId="16027"/>
    <cellStyle name="Normal 2 3 3 2 2 3 3 2 2 3" xfId="16028"/>
    <cellStyle name="Normal 2 3 3 2 2 3 3 2 3" xfId="16029"/>
    <cellStyle name="Normal 2 3 3 2 2 3 3 2 4" xfId="16030"/>
    <cellStyle name="Normal 2 3 3 2 2 3 3 3" xfId="16031"/>
    <cellStyle name="Normal 2 3 3 2 2 3 3 3 2" xfId="16032"/>
    <cellStyle name="Normal 2 3 3 2 2 3 3 3 3" xfId="16033"/>
    <cellStyle name="Normal 2 3 3 2 2 3 3 4" xfId="16034"/>
    <cellStyle name="Normal 2 3 3 2 2 3 3 4 2" xfId="16035"/>
    <cellStyle name="Normal 2 3 3 2 2 3 3 4 3" xfId="16036"/>
    <cellStyle name="Normal 2 3 3 2 2 3 3 5" xfId="16037"/>
    <cellStyle name="Normal 2 3 3 2 2 3 3 6" xfId="16038"/>
    <cellStyle name="Normal 2 3 3 2 2 3 4" xfId="16039"/>
    <cellStyle name="Normal 2 3 3 2 2 3 4 2" xfId="16040"/>
    <cellStyle name="Normal 2 3 3 2 2 3 4 2 2" xfId="16041"/>
    <cellStyle name="Normal 2 3 3 2 2 3 4 2 3" xfId="16042"/>
    <cellStyle name="Normal 2 3 3 2 2 3 4 3" xfId="16043"/>
    <cellStyle name="Normal 2 3 3 2 2 3 4 4" xfId="16044"/>
    <cellStyle name="Normal 2 3 3 2 2 3 5" xfId="16045"/>
    <cellStyle name="Normal 2 3 3 2 2 3 5 2" xfId="16046"/>
    <cellStyle name="Normal 2 3 3 2 2 3 5 3" xfId="16047"/>
    <cellStyle name="Normal 2 3 3 2 2 3 6" xfId="16048"/>
    <cellStyle name="Normal 2 3 3 2 2 3 6 2" xfId="16049"/>
    <cellStyle name="Normal 2 3 3 2 2 3 6 3" xfId="16050"/>
    <cellStyle name="Normal 2 3 3 2 2 3 7" xfId="16051"/>
    <cellStyle name="Normal 2 3 3 2 2 3 8" xfId="16052"/>
    <cellStyle name="Normal 2 3 3 2 2 4" xfId="16053"/>
    <cellStyle name="Normal 2 3 3 2 2 4 2" xfId="16054"/>
    <cellStyle name="Normal 2 3 3 2 2 4 2 2" xfId="16055"/>
    <cellStyle name="Normal 2 3 3 2 2 4 2 2 2" xfId="16056"/>
    <cellStyle name="Normal 2 3 3 2 2 4 2 2 2 2" xfId="16057"/>
    <cellStyle name="Normal 2 3 3 2 2 4 2 2 2 2 2" xfId="16058"/>
    <cellStyle name="Normal 2 3 3 2 2 4 2 2 2 2 3" xfId="16059"/>
    <cellStyle name="Normal 2 3 3 2 2 4 2 2 2 3" xfId="16060"/>
    <cellStyle name="Normal 2 3 3 2 2 4 2 2 2 4" xfId="16061"/>
    <cellStyle name="Normal 2 3 3 2 2 4 2 2 3" xfId="16062"/>
    <cellStyle name="Normal 2 3 3 2 2 4 2 2 3 2" xfId="16063"/>
    <cellStyle name="Normal 2 3 3 2 2 4 2 2 3 3" xfId="16064"/>
    <cellStyle name="Normal 2 3 3 2 2 4 2 2 4" xfId="16065"/>
    <cellStyle name="Normal 2 3 3 2 2 4 2 2 4 2" xfId="16066"/>
    <cellStyle name="Normal 2 3 3 2 2 4 2 2 4 3" xfId="16067"/>
    <cellStyle name="Normal 2 3 3 2 2 4 2 2 5" xfId="16068"/>
    <cellStyle name="Normal 2 3 3 2 2 4 2 2 6" xfId="16069"/>
    <cellStyle name="Normal 2 3 3 2 2 4 2 3" xfId="16070"/>
    <cellStyle name="Normal 2 3 3 2 2 4 2 3 2" xfId="16071"/>
    <cellStyle name="Normal 2 3 3 2 2 4 2 3 2 2" xfId="16072"/>
    <cellStyle name="Normal 2 3 3 2 2 4 2 3 2 3" xfId="16073"/>
    <cellStyle name="Normal 2 3 3 2 2 4 2 3 3" xfId="16074"/>
    <cellStyle name="Normal 2 3 3 2 2 4 2 3 4" xfId="16075"/>
    <cellStyle name="Normal 2 3 3 2 2 4 2 4" xfId="16076"/>
    <cellStyle name="Normal 2 3 3 2 2 4 2 4 2" xfId="16077"/>
    <cellStyle name="Normal 2 3 3 2 2 4 2 4 3" xfId="16078"/>
    <cellStyle name="Normal 2 3 3 2 2 4 2 5" xfId="16079"/>
    <cellStyle name="Normal 2 3 3 2 2 4 2 5 2" xfId="16080"/>
    <cellStyle name="Normal 2 3 3 2 2 4 2 5 3" xfId="16081"/>
    <cellStyle name="Normal 2 3 3 2 2 4 2 6" xfId="16082"/>
    <cellStyle name="Normal 2 3 3 2 2 4 2 7" xfId="16083"/>
    <cellStyle name="Normal 2 3 3 2 2 4 3" xfId="16084"/>
    <cellStyle name="Normal 2 3 3 2 2 4 3 2" xfId="16085"/>
    <cellStyle name="Normal 2 3 3 2 2 4 3 2 2" xfId="16086"/>
    <cellStyle name="Normal 2 3 3 2 2 4 3 2 2 2" xfId="16087"/>
    <cellStyle name="Normal 2 3 3 2 2 4 3 2 2 3" xfId="16088"/>
    <cellStyle name="Normal 2 3 3 2 2 4 3 2 3" xfId="16089"/>
    <cellStyle name="Normal 2 3 3 2 2 4 3 2 4" xfId="16090"/>
    <cellStyle name="Normal 2 3 3 2 2 4 3 3" xfId="16091"/>
    <cellStyle name="Normal 2 3 3 2 2 4 3 3 2" xfId="16092"/>
    <cellStyle name="Normal 2 3 3 2 2 4 3 3 3" xfId="16093"/>
    <cellStyle name="Normal 2 3 3 2 2 4 3 4" xfId="16094"/>
    <cellStyle name="Normal 2 3 3 2 2 4 3 4 2" xfId="16095"/>
    <cellStyle name="Normal 2 3 3 2 2 4 3 4 3" xfId="16096"/>
    <cellStyle name="Normal 2 3 3 2 2 4 3 5" xfId="16097"/>
    <cellStyle name="Normal 2 3 3 2 2 4 3 6" xfId="16098"/>
    <cellStyle name="Normal 2 3 3 2 2 4 4" xfId="16099"/>
    <cellStyle name="Normal 2 3 3 2 2 4 4 2" xfId="16100"/>
    <cellStyle name="Normal 2 3 3 2 2 4 4 2 2" xfId="16101"/>
    <cellStyle name="Normal 2 3 3 2 2 4 4 2 3" xfId="16102"/>
    <cellStyle name="Normal 2 3 3 2 2 4 4 3" xfId="16103"/>
    <cellStyle name="Normal 2 3 3 2 2 4 4 4" xfId="16104"/>
    <cellStyle name="Normal 2 3 3 2 2 4 5" xfId="16105"/>
    <cellStyle name="Normal 2 3 3 2 2 4 5 2" xfId="16106"/>
    <cellStyle name="Normal 2 3 3 2 2 4 5 3" xfId="16107"/>
    <cellStyle name="Normal 2 3 3 2 2 4 6" xfId="16108"/>
    <cellStyle name="Normal 2 3 3 2 2 4 6 2" xfId="16109"/>
    <cellStyle name="Normal 2 3 3 2 2 4 6 3" xfId="16110"/>
    <cellStyle name="Normal 2 3 3 2 2 4 7" xfId="16111"/>
    <cellStyle name="Normal 2 3 3 2 2 4 8" xfId="16112"/>
    <cellStyle name="Normal 2 3 3 2 2 5" xfId="16113"/>
    <cellStyle name="Normal 2 3 3 2 2 5 2" xfId="16114"/>
    <cellStyle name="Normal 2 3 3 2 2 5 2 2" xfId="16115"/>
    <cellStyle name="Normal 2 3 3 2 2 5 2 2 2" xfId="16116"/>
    <cellStyle name="Normal 2 3 3 2 2 5 2 2 2 2" xfId="16117"/>
    <cellStyle name="Normal 2 3 3 2 2 5 2 2 2 3" xfId="16118"/>
    <cellStyle name="Normal 2 3 3 2 2 5 2 2 3" xfId="16119"/>
    <cellStyle name="Normal 2 3 3 2 2 5 2 2 4" xfId="16120"/>
    <cellStyle name="Normal 2 3 3 2 2 5 2 3" xfId="16121"/>
    <cellStyle name="Normal 2 3 3 2 2 5 2 3 2" xfId="16122"/>
    <cellStyle name="Normal 2 3 3 2 2 5 2 3 3" xfId="16123"/>
    <cellStyle name="Normal 2 3 3 2 2 5 2 4" xfId="16124"/>
    <cellStyle name="Normal 2 3 3 2 2 5 2 4 2" xfId="16125"/>
    <cellStyle name="Normal 2 3 3 2 2 5 2 4 3" xfId="16126"/>
    <cellStyle name="Normal 2 3 3 2 2 5 2 5" xfId="16127"/>
    <cellStyle name="Normal 2 3 3 2 2 5 2 6" xfId="16128"/>
    <cellStyle name="Normal 2 3 3 2 2 5 3" xfId="16129"/>
    <cellStyle name="Normal 2 3 3 2 2 5 3 2" xfId="16130"/>
    <cellStyle name="Normal 2 3 3 2 2 5 3 2 2" xfId="16131"/>
    <cellStyle name="Normal 2 3 3 2 2 5 3 2 3" xfId="16132"/>
    <cellStyle name="Normal 2 3 3 2 2 5 3 3" xfId="16133"/>
    <cellStyle name="Normal 2 3 3 2 2 5 3 4" xfId="16134"/>
    <cellStyle name="Normal 2 3 3 2 2 5 4" xfId="16135"/>
    <cellStyle name="Normal 2 3 3 2 2 5 4 2" xfId="16136"/>
    <cellStyle name="Normal 2 3 3 2 2 5 4 3" xfId="16137"/>
    <cellStyle name="Normal 2 3 3 2 2 5 5" xfId="16138"/>
    <cellStyle name="Normal 2 3 3 2 2 5 5 2" xfId="16139"/>
    <cellStyle name="Normal 2 3 3 2 2 5 5 3" xfId="16140"/>
    <cellStyle name="Normal 2 3 3 2 2 5 6" xfId="16141"/>
    <cellStyle name="Normal 2 3 3 2 2 5 7" xfId="16142"/>
    <cellStyle name="Normal 2 3 3 2 2 6" xfId="16143"/>
    <cellStyle name="Normal 2 3 3 2 2 6 2" xfId="16144"/>
    <cellStyle name="Normal 2 3 3 2 2 6 2 2" xfId="16145"/>
    <cellStyle name="Normal 2 3 3 2 2 6 2 2 2" xfId="16146"/>
    <cellStyle name="Normal 2 3 3 2 2 6 2 2 3" xfId="16147"/>
    <cellStyle name="Normal 2 3 3 2 2 6 2 3" xfId="16148"/>
    <cellStyle name="Normal 2 3 3 2 2 6 2 4" xfId="16149"/>
    <cellStyle name="Normal 2 3 3 2 2 6 3" xfId="16150"/>
    <cellStyle name="Normal 2 3 3 2 2 6 3 2" xfId="16151"/>
    <cellStyle name="Normal 2 3 3 2 2 6 3 3" xfId="16152"/>
    <cellStyle name="Normal 2 3 3 2 2 6 4" xfId="16153"/>
    <cellStyle name="Normal 2 3 3 2 2 6 4 2" xfId="16154"/>
    <cellStyle name="Normal 2 3 3 2 2 6 4 3" xfId="16155"/>
    <cellStyle name="Normal 2 3 3 2 2 6 5" xfId="16156"/>
    <cellStyle name="Normal 2 3 3 2 2 6 6" xfId="16157"/>
    <cellStyle name="Normal 2 3 3 2 2 7" xfId="16158"/>
    <cellStyle name="Normal 2 3 3 2 2 7 2" xfId="16159"/>
    <cellStyle name="Normal 2 3 3 2 2 7 2 2" xfId="16160"/>
    <cellStyle name="Normal 2 3 3 2 2 7 2 3" xfId="16161"/>
    <cellStyle name="Normal 2 3 3 2 2 7 3" xfId="16162"/>
    <cellStyle name="Normal 2 3 3 2 2 7 4" xfId="16163"/>
    <cellStyle name="Normal 2 3 3 2 2 8" xfId="16164"/>
    <cellStyle name="Normal 2 3 3 2 2 8 2" xfId="16165"/>
    <cellStyle name="Normal 2 3 3 2 2 8 3" xfId="16166"/>
    <cellStyle name="Normal 2 3 3 2 2 9" xfId="16167"/>
    <cellStyle name="Normal 2 3 3 2 2 9 2" xfId="16168"/>
    <cellStyle name="Normal 2 3 3 2 2 9 3" xfId="16169"/>
    <cellStyle name="Normal 2 3 3 2 3" xfId="16170"/>
    <cellStyle name="Normal 2 3 3 2 3 2" xfId="16171"/>
    <cellStyle name="Normal 2 3 3 2 3 2 2" xfId="16172"/>
    <cellStyle name="Normal 2 3 3 2 3 2 2 2" xfId="16173"/>
    <cellStyle name="Normal 2 3 3 2 3 2 2 2 2" xfId="16174"/>
    <cellStyle name="Normal 2 3 3 2 3 2 2 2 2 2" xfId="16175"/>
    <cellStyle name="Normal 2 3 3 2 3 2 2 2 2 3" xfId="16176"/>
    <cellStyle name="Normal 2 3 3 2 3 2 2 2 3" xfId="16177"/>
    <cellStyle name="Normal 2 3 3 2 3 2 2 2 4" xfId="16178"/>
    <cellStyle name="Normal 2 3 3 2 3 2 2 3" xfId="16179"/>
    <cellStyle name="Normal 2 3 3 2 3 2 2 3 2" xfId="16180"/>
    <cellStyle name="Normal 2 3 3 2 3 2 2 3 3" xfId="16181"/>
    <cellStyle name="Normal 2 3 3 2 3 2 2 4" xfId="16182"/>
    <cellStyle name="Normal 2 3 3 2 3 2 2 4 2" xfId="16183"/>
    <cellStyle name="Normal 2 3 3 2 3 2 2 4 3" xfId="16184"/>
    <cellStyle name="Normal 2 3 3 2 3 2 2 5" xfId="16185"/>
    <cellStyle name="Normal 2 3 3 2 3 2 2 6" xfId="16186"/>
    <cellStyle name="Normal 2 3 3 2 3 2 3" xfId="16187"/>
    <cellStyle name="Normal 2 3 3 2 3 2 3 2" xfId="16188"/>
    <cellStyle name="Normal 2 3 3 2 3 2 3 2 2" xfId="16189"/>
    <cellStyle name="Normal 2 3 3 2 3 2 3 2 3" xfId="16190"/>
    <cellStyle name="Normal 2 3 3 2 3 2 3 3" xfId="16191"/>
    <cellStyle name="Normal 2 3 3 2 3 2 3 4" xfId="16192"/>
    <cellStyle name="Normal 2 3 3 2 3 2 4" xfId="16193"/>
    <cellStyle name="Normal 2 3 3 2 3 2 4 2" xfId="16194"/>
    <cellStyle name="Normal 2 3 3 2 3 2 4 3" xfId="16195"/>
    <cellStyle name="Normal 2 3 3 2 3 2 5" xfId="16196"/>
    <cellStyle name="Normal 2 3 3 2 3 2 5 2" xfId="16197"/>
    <cellStyle name="Normal 2 3 3 2 3 2 5 3" xfId="16198"/>
    <cellStyle name="Normal 2 3 3 2 3 2 6" xfId="16199"/>
    <cellStyle name="Normal 2 3 3 2 3 2 7" xfId="16200"/>
    <cellStyle name="Normal 2 3 3 2 3 3" xfId="16201"/>
    <cellStyle name="Normal 2 3 3 2 3 3 2" xfId="16202"/>
    <cellStyle name="Normal 2 3 3 2 3 3 2 2" xfId="16203"/>
    <cellStyle name="Normal 2 3 3 2 3 3 2 2 2" xfId="16204"/>
    <cellStyle name="Normal 2 3 3 2 3 3 2 2 3" xfId="16205"/>
    <cellStyle name="Normal 2 3 3 2 3 3 2 3" xfId="16206"/>
    <cellStyle name="Normal 2 3 3 2 3 3 2 4" xfId="16207"/>
    <cellStyle name="Normal 2 3 3 2 3 3 3" xfId="16208"/>
    <cellStyle name="Normal 2 3 3 2 3 3 3 2" xfId="16209"/>
    <cellStyle name="Normal 2 3 3 2 3 3 3 3" xfId="16210"/>
    <cellStyle name="Normal 2 3 3 2 3 3 4" xfId="16211"/>
    <cellStyle name="Normal 2 3 3 2 3 3 4 2" xfId="16212"/>
    <cellStyle name="Normal 2 3 3 2 3 3 4 3" xfId="16213"/>
    <cellStyle name="Normal 2 3 3 2 3 3 5" xfId="16214"/>
    <cellStyle name="Normal 2 3 3 2 3 3 6" xfId="16215"/>
    <cellStyle name="Normal 2 3 3 2 3 4" xfId="16216"/>
    <cellStyle name="Normal 2 3 3 2 3 4 2" xfId="16217"/>
    <cellStyle name="Normal 2 3 3 2 3 4 2 2" xfId="16218"/>
    <cellStyle name="Normal 2 3 3 2 3 4 2 3" xfId="16219"/>
    <cellStyle name="Normal 2 3 3 2 3 4 3" xfId="16220"/>
    <cellStyle name="Normal 2 3 3 2 3 4 4" xfId="16221"/>
    <cellStyle name="Normal 2 3 3 2 3 5" xfId="16222"/>
    <cellStyle name="Normal 2 3 3 2 3 5 2" xfId="16223"/>
    <cellStyle name="Normal 2 3 3 2 3 5 3" xfId="16224"/>
    <cellStyle name="Normal 2 3 3 2 3 6" xfId="16225"/>
    <cellStyle name="Normal 2 3 3 2 3 6 2" xfId="16226"/>
    <cellStyle name="Normal 2 3 3 2 3 6 3" xfId="16227"/>
    <cellStyle name="Normal 2 3 3 2 3 7" xfId="16228"/>
    <cellStyle name="Normal 2 3 3 2 3 8" xfId="16229"/>
    <cellStyle name="Normal 2 3 3 2 4" xfId="16230"/>
    <cellStyle name="Normal 2 3 3 2 4 2" xfId="16231"/>
    <cellStyle name="Normal 2 3 3 2 4 2 2" xfId="16232"/>
    <cellStyle name="Normal 2 3 3 2 4 2 2 2" xfId="16233"/>
    <cellStyle name="Normal 2 3 3 2 4 2 2 2 2" xfId="16234"/>
    <cellStyle name="Normal 2 3 3 2 4 2 2 2 2 2" xfId="16235"/>
    <cellStyle name="Normal 2 3 3 2 4 2 2 2 2 3" xfId="16236"/>
    <cellStyle name="Normal 2 3 3 2 4 2 2 2 3" xfId="16237"/>
    <cellStyle name="Normal 2 3 3 2 4 2 2 2 4" xfId="16238"/>
    <cellStyle name="Normal 2 3 3 2 4 2 2 3" xfId="16239"/>
    <cellStyle name="Normal 2 3 3 2 4 2 2 3 2" xfId="16240"/>
    <cellStyle name="Normal 2 3 3 2 4 2 2 3 3" xfId="16241"/>
    <cellStyle name="Normal 2 3 3 2 4 2 2 4" xfId="16242"/>
    <cellStyle name="Normal 2 3 3 2 4 2 2 4 2" xfId="16243"/>
    <cellStyle name="Normal 2 3 3 2 4 2 2 4 3" xfId="16244"/>
    <cellStyle name="Normal 2 3 3 2 4 2 2 5" xfId="16245"/>
    <cellStyle name="Normal 2 3 3 2 4 2 2 6" xfId="16246"/>
    <cellStyle name="Normal 2 3 3 2 4 2 3" xfId="16247"/>
    <cellStyle name="Normal 2 3 3 2 4 2 3 2" xfId="16248"/>
    <cellStyle name="Normal 2 3 3 2 4 2 3 2 2" xfId="16249"/>
    <cellStyle name="Normal 2 3 3 2 4 2 3 2 3" xfId="16250"/>
    <cellStyle name="Normal 2 3 3 2 4 2 3 3" xfId="16251"/>
    <cellStyle name="Normal 2 3 3 2 4 2 3 4" xfId="16252"/>
    <cellStyle name="Normal 2 3 3 2 4 2 4" xfId="16253"/>
    <cellStyle name="Normal 2 3 3 2 4 2 4 2" xfId="16254"/>
    <cellStyle name="Normal 2 3 3 2 4 2 4 3" xfId="16255"/>
    <cellStyle name="Normal 2 3 3 2 4 2 5" xfId="16256"/>
    <cellStyle name="Normal 2 3 3 2 4 2 5 2" xfId="16257"/>
    <cellStyle name="Normal 2 3 3 2 4 2 5 3" xfId="16258"/>
    <cellStyle name="Normal 2 3 3 2 4 2 6" xfId="16259"/>
    <cellStyle name="Normal 2 3 3 2 4 2 7" xfId="16260"/>
    <cellStyle name="Normal 2 3 3 2 4 3" xfId="16261"/>
    <cellStyle name="Normal 2 3 3 2 4 3 2" xfId="16262"/>
    <cellStyle name="Normal 2 3 3 2 4 3 2 2" xfId="16263"/>
    <cellStyle name="Normal 2 3 3 2 4 3 2 2 2" xfId="16264"/>
    <cellStyle name="Normal 2 3 3 2 4 3 2 2 3" xfId="16265"/>
    <cellStyle name="Normal 2 3 3 2 4 3 2 3" xfId="16266"/>
    <cellStyle name="Normal 2 3 3 2 4 3 2 4" xfId="16267"/>
    <cellStyle name="Normal 2 3 3 2 4 3 3" xfId="16268"/>
    <cellStyle name="Normal 2 3 3 2 4 3 3 2" xfId="16269"/>
    <cellStyle name="Normal 2 3 3 2 4 3 3 3" xfId="16270"/>
    <cellStyle name="Normal 2 3 3 2 4 3 4" xfId="16271"/>
    <cellStyle name="Normal 2 3 3 2 4 3 4 2" xfId="16272"/>
    <cellStyle name="Normal 2 3 3 2 4 3 4 3" xfId="16273"/>
    <cellStyle name="Normal 2 3 3 2 4 3 5" xfId="16274"/>
    <cellStyle name="Normal 2 3 3 2 4 3 6" xfId="16275"/>
    <cellStyle name="Normal 2 3 3 2 4 4" xfId="16276"/>
    <cellStyle name="Normal 2 3 3 2 4 4 2" xfId="16277"/>
    <cellStyle name="Normal 2 3 3 2 4 4 2 2" xfId="16278"/>
    <cellStyle name="Normal 2 3 3 2 4 4 2 3" xfId="16279"/>
    <cellStyle name="Normal 2 3 3 2 4 4 3" xfId="16280"/>
    <cellStyle name="Normal 2 3 3 2 4 4 4" xfId="16281"/>
    <cellStyle name="Normal 2 3 3 2 4 5" xfId="16282"/>
    <cellStyle name="Normal 2 3 3 2 4 5 2" xfId="16283"/>
    <cellStyle name="Normal 2 3 3 2 4 5 3" xfId="16284"/>
    <cellStyle name="Normal 2 3 3 2 4 6" xfId="16285"/>
    <cellStyle name="Normal 2 3 3 2 4 6 2" xfId="16286"/>
    <cellStyle name="Normal 2 3 3 2 4 6 3" xfId="16287"/>
    <cellStyle name="Normal 2 3 3 2 4 7" xfId="16288"/>
    <cellStyle name="Normal 2 3 3 2 4 8" xfId="16289"/>
    <cellStyle name="Normal 2 3 3 2 5" xfId="16290"/>
    <cellStyle name="Normal 2 3 3 2 5 2" xfId="16291"/>
    <cellStyle name="Normal 2 3 3 2 5 2 2" xfId="16292"/>
    <cellStyle name="Normal 2 3 3 2 5 2 2 2" xfId="16293"/>
    <cellStyle name="Normal 2 3 3 2 5 2 2 2 2" xfId="16294"/>
    <cellStyle name="Normal 2 3 3 2 5 2 2 2 2 2" xfId="16295"/>
    <cellStyle name="Normal 2 3 3 2 5 2 2 2 2 3" xfId="16296"/>
    <cellStyle name="Normal 2 3 3 2 5 2 2 2 3" xfId="16297"/>
    <cellStyle name="Normal 2 3 3 2 5 2 2 2 4" xfId="16298"/>
    <cellStyle name="Normal 2 3 3 2 5 2 2 3" xfId="16299"/>
    <cellStyle name="Normal 2 3 3 2 5 2 2 3 2" xfId="16300"/>
    <cellStyle name="Normal 2 3 3 2 5 2 2 3 3" xfId="16301"/>
    <cellStyle name="Normal 2 3 3 2 5 2 2 4" xfId="16302"/>
    <cellStyle name="Normal 2 3 3 2 5 2 2 4 2" xfId="16303"/>
    <cellStyle name="Normal 2 3 3 2 5 2 2 4 3" xfId="16304"/>
    <cellStyle name="Normal 2 3 3 2 5 2 2 5" xfId="16305"/>
    <cellStyle name="Normal 2 3 3 2 5 2 2 6" xfId="16306"/>
    <cellStyle name="Normal 2 3 3 2 5 2 3" xfId="16307"/>
    <cellStyle name="Normal 2 3 3 2 5 2 3 2" xfId="16308"/>
    <cellStyle name="Normal 2 3 3 2 5 2 3 2 2" xfId="16309"/>
    <cellStyle name="Normal 2 3 3 2 5 2 3 2 3" xfId="16310"/>
    <cellStyle name="Normal 2 3 3 2 5 2 3 3" xfId="16311"/>
    <cellStyle name="Normal 2 3 3 2 5 2 3 4" xfId="16312"/>
    <cellStyle name="Normal 2 3 3 2 5 2 4" xfId="16313"/>
    <cellStyle name="Normal 2 3 3 2 5 2 4 2" xfId="16314"/>
    <cellStyle name="Normal 2 3 3 2 5 2 4 3" xfId="16315"/>
    <cellStyle name="Normal 2 3 3 2 5 2 5" xfId="16316"/>
    <cellStyle name="Normal 2 3 3 2 5 2 5 2" xfId="16317"/>
    <cellStyle name="Normal 2 3 3 2 5 2 5 3" xfId="16318"/>
    <cellStyle name="Normal 2 3 3 2 5 2 6" xfId="16319"/>
    <cellStyle name="Normal 2 3 3 2 5 2 7" xfId="16320"/>
    <cellStyle name="Normal 2 3 3 2 5 3" xfId="16321"/>
    <cellStyle name="Normal 2 3 3 2 5 3 2" xfId="16322"/>
    <cellStyle name="Normal 2 3 3 2 5 3 2 2" xfId="16323"/>
    <cellStyle name="Normal 2 3 3 2 5 3 2 2 2" xfId="16324"/>
    <cellStyle name="Normal 2 3 3 2 5 3 2 2 3" xfId="16325"/>
    <cellStyle name="Normal 2 3 3 2 5 3 2 3" xfId="16326"/>
    <cellStyle name="Normal 2 3 3 2 5 3 2 4" xfId="16327"/>
    <cellStyle name="Normal 2 3 3 2 5 3 3" xfId="16328"/>
    <cellStyle name="Normal 2 3 3 2 5 3 3 2" xfId="16329"/>
    <cellStyle name="Normal 2 3 3 2 5 3 3 3" xfId="16330"/>
    <cellStyle name="Normal 2 3 3 2 5 3 4" xfId="16331"/>
    <cellStyle name="Normal 2 3 3 2 5 3 4 2" xfId="16332"/>
    <cellStyle name="Normal 2 3 3 2 5 3 4 3" xfId="16333"/>
    <cellStyle name="Normal 2 3 3 2 5 3 5" xfId="16334"/>
    <cellStyle name="Normal 2 3 3 2 5 3 6" xfId="16335"/>
    <cellStyle name="Normal 2 3 3 2 5 4" xfId="16336"/>
    <cellStyle name="Normal 2 3 3 2 5 4 2" xfId="16337"/>
    <cellStyle name="Normal 2 3 3 2 5 4 2 2" xfId="16338"/>
    <cellStyle name="Normal 2 3 3 2 5 4 2 3" xfId="16339"/>
    <cellStyle name="Normal 2 3 3 2 5 4 3" xfId="16340"/>
    <cellStyle name="Normal 2 3 3 2 5 4 4" xfId="16341"/>
    <cellStyle name="Normal 2 3 3 2 5 5" xfId="16342"/>
    <cellStyle name="Normal 2 3 3 2 5 5 2" xfId="16343"/>
    <cellStyle name="Normal 2 3 3 2 5 5 3" xfId="16344"/>
    <cellStyle name="Normal 2 3 3 2 5 6" xfId="16345"/>
    <cellStyle name="Normal 2 3 3 2 5 6 2" xfId="16346"/>
    <cellStyle name="Normal 2 3 3 2 5 6 3" xfId="16347"/>
    <cellStyle name="Normal 2 3 3 2 5 7" xfId="16348"/>
    <cellStyle name="Normal 2 3 3 2 5 8" xfId="16349"/>
    <cellStyle name="Normal 2 3 3 2 6" xfId="16350"/>
    <cellStyle name="Normal 2 3 3 2 6 2" xfId="16351"/>
    <cellStyle name="Normal 2 3 3 2 6 2 2" xfId="16352"/>
    <cellStyle name="Normal 2 3 3 2 6 2 2 2" xfId="16353"/>
    <cellStyle name="Normal 2 3 3 2 6 2 2 2 2" xfId="16354"/>
    <cellStyle name="Normal 2 3 3 2 6 2 2 2 3" xfId="16355"/>
    <cellStyle name="Normal 2 3 3 2 6 2 2 3" xfId="16356"/>
    <cellStyle name="Normal 2 3 3 2 6 2 2 4" xfId="16357"/>
    <cellStyle name="Normal 2 3 3 2 6 2 3" xfId="16358"/>
    <cellStyle name="Normal 2 3 3 2 6 2 3 2" xfId="16359"/>
    <cellStyle name="Normal 2 3 3 2 6 2 3 3" xfId="16360"/>
    <cellStyle name="Normal 2 3 3 2 6 2 4" xfId="16361"/>
    <cellStyle name="Normal 2 3 3 2 6 2 4 2" xfId="16362"/>
    <cellStyle name="Normal 2 3 3 2 6 2 4 3" xfId="16363"/>
    <cellStyle name="Normal 2 3 3 2 6 2 5" xfId="16364"/>
    <cellStyle name="Normal 2 3 3 2 6 2 6" xfId="16365"/>
    <cellStyle name="Normal 2 3 3 2 6 3" xfId="16366"/>
    <cellStyle name="Normal 2 3 3 2 6 3 2" xfId="16367"/>
    <cellStyle name="Normal 2 3 3 2 6 3 2 2" xfId="16368"/>
    <cellStyle name="Normal 2 3 3 2 6 3 2 3" xfId="16369"/>
    <cellStyle name="Normal 2 3 3 2 6 3 3" xfId="16370"/>
    <cellStyle name="Normal 2 3 3 2 6 3 4" xfId="16371"/>
    <cellStyle name="Normal 2 3 3 2 6 4" xfId="16372"/>
    <cellStyle name="Normal 2 3 3 2 6 4 2" xfId="16373"/>
    <cellStyle name="Normal 2 3 3 2 6 4 3" xfId="16374"/>
    <cellStyle name="Normal 2 3 3 2 6 5" xfId="16375"/>
    <cellStyle name="Normal 2 3 3 2 6 5 2" xfId="16376"/>
    <cellStyle name="Normal 2 3 3 2 6 5 3" xfId="16377"/>
    <cellStyle name="Normal 2 3 3 2 6 6" xfId="16378"/>
    <cellStyle name="Normal 2 3 3 2 6 7" xfId="16379"/>
    <cellStyle name="Normal 2 3 3 2 7" xfId="16380"/>
    <cellStyle name="Normal 2 3 3 2 7 2" xfId="16381"/>
    <cellStyle name="Normal 2 3 3 2 7 2 2" xfId="16382"/>
    <cellStyle name="Normal 2 3 3 2 7 2 2 2" xfId="16383"/>
    <cellStyle name="Normal 2 3 3 2 7 2 2 3" xfId="16384"/>
    <cellStyle name="Normal 2 3 3 2 7 2 3" xfId="16385"/>
    <cellStyle name="Normal 2 3 3 2 7 2 4" xfId="16386"/>
    <cellStyle name="Normal 2 3 3 2 7 3" xfId="16387"/>
    <cellStyle name="Normal 2 3 3 2 7 3 2" xfId="16388"/>
    <cellStyle name="Normal 2 3 3 2 7 3 3" xfId="16389"/>
    <cellStyle name="Normal 2 3 3 2 7 4" xfId="16390"/>
    <cellStyle name="Normal 2 3 3 2 7 4 2" xfId="16391"/>
    <cellStyle name="Normal 2 3 3 2 7 4 3" xfId="16392"/>
    <cellStyle name="Normal 2 3 3 2 7 5" xfId="16393"/>
    <cellStyle name="Normal 2 3 3 2 7 6" xfId="16394"/>
    <cellStyle name="Normal 2 3 3 2 8" xfId="16395"/>
    <cellStyle name="Normal 2 3 3 2 8 2" xfId="16396"/>
    <cellStyle name="Normal 2 3 3 2 8 2 2" xfId="16397"/>
    <cellStyle name="Normal 2 3 3 2 8 2 3" xfId="16398"/>
    <cellStyle name="Normal 2 3 3 2 8 3" xfId="16399"/>
    <cellStyle name="Normal 2 3 3 2 8 4" xfId="16400"/>
    <cellStyle name="Normal 2 3 3 2 9" xfId="16401"/>
    <cellStyle name="Normal 2 3 3 2 9 2" xfId="16402"/>
    <cellStyle name="Normal 2 3 3 2 9 3" xfId="16403"/>
    <cellStyle name="Normal 2 3 3 3" xfId="16404"/>
    <cellStyle name="Normal 2 3 3 3 10" xfId="16405"/>
    <cellStyle name="Normal 2 3 3 3 11" xfId="16406"/>
    <cellStyle name="Normal 2 3 3 3 2" xfId="16407"/>
    <cellStyle name="Normal 2 3 3 3 2 2" xfId="16408"/>
    <cellStyle name="Normal 2 3 3 3 2 2 2" xfId="16409"/>
    <cellStyle name="Normal 2 3 3 3 2 2 2 2" xfId="16410"/>
    <cellStyle name="Normal 2 3 3 3 2 2 2 2 2" xfId="16411"/>
    <cellStyle name="Normal 2 3 3 3 2 2 2 2 2 2" xfId="16412"/>
    <cellStyle name="Normal 2 3 3 3 2 2 2 2 2 3" xfId="16413"/>
    <cellStyle name="Normal 2 3 3 3 2 2 2 2 3" xfId="16414"/>
    <cellStyle name="Normal 2 3 3 3 2 2 2 2 4" xfId="16415"/>
    <cellStyle name="Normal 2 3 3 3 2 2 2 3" xfId="16416"/>
    <cellStyle name="Normal 2 3 3 3 2 2 2 3 2" xfId="16417"/>
    <cellStyle name="Normal 2 3 3 3 2 2 2 3 3" xfId="16418"/>
    <cellStyle name="Normal 2 3 3 3 2 2 2 4" xfId="16419"/>
    <cellStyle name="Normal 2 3 3 3 2 2 2 4 2" xfId="16420"/>
    <cellStyle name="Normal 2 3 3 3 2 2 2 4 3" xfId="16421"/>
    <cellStyle name="Normal 2 3 3 3 2 2 2 5" xfId="16422"/>
    <cellStyle name="Normal 2 3 3 3 2 2 2 6" xfId="16423"/>
    <cellStyle name="Normal 2 3 3 3 2 2 3" xfId="16424"/>
    <cellStyle name="Normal 2 3 3 3 2 2 3 2" xfId="16425"/>
    <cellStyle name="Normal 2 3 3 3 2 2 3 2 2" xfId="16426"/>
    <cellStyle name="Normal 2 3 3 3 2 2 3 2 3" xfId="16427"/>
    <cellStyle name="Normal 2 3 3 3 2 2 3 3" xfId="16428"/>
    <cellStyle name="Normal 2 3 3 3 2 2 3 4" xfId="16429"/>
    <cellStyle name="Normal 2 3 3 3 2 2 4" xfId="16430"/>
    <cellStyle name="Normal 2 3 3 3 2 2 4 2" xfId="16431"/>
    <cellStyle name="Normal 2 3 3 3 2 2 4 3" xfId="16432"/>
    <cellStyle name="Normal 2 3 3 3 2 2 5" xfId="16433"/>
    <cellStyle name="Normal 2 3 3 3 2 2 5 2" xfId="16434"/>
    <cellStyle name="Normal 2 3 3 3 2 2 5 3" xfId="16435"/>
    <cellStyle name="Normal 2 3 3 3 2 2 6" xfId="16436"/>
    <cellStyle name="Normal 2 3 3 3 2 2 7" xfId="16437"/>
    <cellStyle name="Normal 2 3 3 3 2 3" xfId="16438"/>
    <cellStyle name="Normal 2 3 3 3 2 3 2" xfId="16439"/>
    <cellStyle name="Normal 2 3 3 3 2 3 2 2" xfId="16440"/>
    <cellStyle name="Normal 2 3 3 3 2 3 2 2 2" xfId="16441"/>
    <cellStyle name="Normal 2 3 3 3 2 3 2 2 3" xfId="16442"/>
    <cellStyle name="Normal 2 3 3 3 2 3 2 3" xfId="16443"/>
    <cellStyle name="Normal 2 3 3 3 2 3 2 4" xfId="16444"/>
    <cellStyle name="Normal 2 3 3 3 2 3 3" xfId="16445"/>
    <cellStyle name="Normal 2 3 3 3 2 3 3 2" xfId="16446"/>
    <cellStyle name="Normal 2 3 3 3 2 3 3 3" xfId="16447"/>
    <cellStyle name="Normal 2 3 3 3 2 3 4" xfId="16448"/>
    <cellStyle name="Normal 2 3 3 3 2 3 4 2" xfId="16449"/>
    <cellStyle name="Normal 2 3 3 3 2 3 4 3" xfId="16450"/>
    <cellStyle name="Normal 2 3 3 3 2 3 5" xfId="16451"/>
    <cellStyle name="Normal 2 3 3 3 2 3 6" xfId="16452"/>
    <cellStyle name="Normal 2 3 3 3 2 4" xfId="16453"/>
    <cellStyle name="Normal 2 3 3 3 2 4 2" xfId="16454"/>
    <cellStyle name="Normal 2 3 3 3 2 4 2 2" xfId="16455"/>
    <cellStyle name="Normal 2 3 3 3 2 4 2 3" xfId="16456"/>
    <cellStyle name="Normal 2 3 3 3 2 4 3" xfId="16457"/>
    <cellStyle name="Normal 2 3 3 3 2 4 4" xfId="16458"/>
    <cellStyle name="Normal 2 3 3 3 2 5" xfId="16459"/>
    <cellStyle name="Normal 2 3 3 3 2 5 2" xfId="16460"/>
    <cellStyle name="Normal 2 3 3 3 2 5 3" xfId="16461"/>
    <cellStyle name="Normal 2 3 3 3 2 6" xfId="16462"/>
    <cellStyle name="Normal 2 3 3 3 2 6 2" xfId="16463"/>
    <cellStyle name="Normal 2 3 3 3 2 6 3" xfId="16464"/>
    <cellStyle name="Normal 2 3 3 3 2 7" xfId="16465"/>
    <cellStyle name="Normal 2 3 3 3 2 8" xfId="16466"/>
    <cellStyle name="Normal 2 3 3 3 3" xfId="16467"/>
    <cellStyle name="Normal 2 3 3 3 3 2" xfId="16468"/>
    <cellStyle name="Normal 2 3 3 3 3 2 2" xfId="16469"/>
    <cellStyle name="Normal 2 3 3 3 3 2 2 2" xfId="16470"/>
    <cellStyle name="Normal 2 3 3 3 3 2 2 2 2" xfId="16471"/>
    <cellStyle name="Normal 2 3 3 3 3 2 2 2 2 2" xfId="16472"/>
    <cellStyle name="Normal 2 3 3 3 3 2 2 2 2 3" xfId="16473"/>
    <cellStyle name="Normal 2 3 3 3 3 2 2 2 3" xfId="16474"/>
    <cellStyle name="Normal 2 3 3 3 3 2 2 2 4" xfId="16475"/>
    <cellStyle name="Normal 2 3 3 3 3 2 2 3" xfId="16476"/>
    <cellStyle name="Normal 2 3 3 3 3 2 2 3 2" xfId="16477"/>
    <cellStyle name="Normal 2 3 3 3 3 2 2 3 3" xfId="16478"/>
    <cellStyle name="Normal 2 3 3 3 3 2 2 4" xfId="16479"/>
    <cellStyle name="Normal 2 3 3 3 3 2 2 4 2" xfId="16480"/>
    <cellStyle name="Normal 2 3 3 3 3 2 2 4 3" xfId="16481"/>
    <cellStyle name="Normal 2 3 3 3 3 2 2 5" xfId="16482"/>
    <cellStyle name="Normal 2 3 3 3 3 2 2 6" xfId="16483"/>
    <cellStyle name="Normal 2 3 3 3 3 2 3" xfId="16484"/>
    <cellStyle name="Normal 2 3 3 3 3 2 3 2" xfId="16485"/>
    <cellStyle name="Normal 2 3 3 3 3 2 3 2 2" xfId="16486"/>
    <cellStyle name="Normal 2 3 3 3 3 2 3 2 3" xfId="16487"/>
    <cellStyle name="Normal 2 3 3 3 3 2 3 3" xfId="16488"/>
    <cellStyle name="Normal 2 3 3 3 3 2 3 4" xfId="16489"/>
    <cellStyle name="Normal 2 3 3 3 3 2 4" xfId="16490"/>
    <cellStyle name="Normal 2 3 3 3 3 2 4 2" xfId="16491"/>
    <cellStyle name="Normal 2 3 3 3 3 2 4 3" xfId="16492"/>
    <cellStyle name="Normal 2 3 3 3 3 2 5" xfId="16493"/>
    <cellStyle name="Normal 2 3 3 3 3 2 5 2" xfId="16494"/>
    <cellStyle name="Normal 2 3 3 3 3 2 5 3" xfId="16495"/>
    <cellStyle name="Normal 2 3 3 3 3 2 6" xfId="16496"/>
    <cellStyle name="Normal 2 3 3 3 3 2 7" xfId="16497"/>
    <cellStyle name="Normal 2 3 3 3 3 3" xfId="16498"/>
    <cellStyle name="Normal 2 3 3 3 3 3 2" xfId="16499"/>
    <cellStyle name="Normal 2 3 3 3 3 3 2 2" xfId="16500"/>
    <cellStyle name="Normal 2 3 3 3 3 3 2 2 2" xfId="16501"/>
    <cellStyle name="Normal 2 3 3 3 3 3 2 2 3" xfId="16502"/>
    <cellStyle name="Normal 2 3 3 3 3 3 2 3" xfId="16503"/>
    <cellStyle name="Normal 2 3 3 3 3 3 2 4" xfId="16504"/>
    <cellStyle name="Normal 2 3 3 3 3 3 3" xfId="16505"/>
    <cellStyle name="Normal 2 3 3 3 3 3 3 2" xfId="16506"/>
    <cellStyle name="Normal 2 3 3 3 3 3 3 3" xfId="16507"/>
    <cellStyle name="Normal 2 3 3 3 3 3 4" xfId="16508"/>
    <cellStyle name="Normal 2 3 3 3 3 3 4 2" xfId="16509"/>
    <cellStyle name="Normal 2 3 3 3 3 3 4 3" xfId="16510"/>
    <cellStyle name="Normal 2 3 3 3 3 3 5" xfId="16511"/>
    <cellStyle name="Normal 2 3 3 3 3 3 6" xfId="16512"/>
    <cellStyle name="Normal 2 3 3 3 3 4" xfId="16513"/>
    <cellStyle name="Normal 2 3 3 3 3 4 2" xfId="16514"/>
    <cellStyle name="Normal 2 3 3 3 3 4 2 2" xfId="16515"/>
    <cellStyle name="Normal 2 3 3 3 3 4 2 3" xfId="16516"/>
    <cellStyle name="Normal 2 3 3 3 3 4 3" xfId="16517"/>
    <cellStyle name="Normal 2 3 3 3 3 4 4" xfId="16518"/>
    <cellStyle name="Normal 2 3 3 3 3 5" xfId="16519"/>
    <cellStyle name="Normal 2 3 3 3 3 5 2" xfId="16520"/>
    <cellStyle name="Normal 2 3 3 3 3 5 3" xfId="16521"/>
    <cellStyle name="Normal 2 3 3 3 3 6" xfId="16522"/>
    <cellStyle name="Normal 2 3 3 3 3 6 2" xfId="16523"/>
    <cellStyle name="Normal 2 3 3 3 3 6 3" xfId="16524"/>
    <cellStyle name="Normal 2 3 3 3 3 7" xfId="16525"/>
    <cellStyle name="Normal 2 3 3 3 3 8" xfId="16526"/>
    <cellStyle name="Normal 2 3 3 3 4" xfId="16527"/>
    <cellStyle name="Normal 2 3 3 3 4 2" xfId="16528"/>
    <cellStyle name="Normal 2 3 3 3 4 2 2" xfId="16529"/>
    <cellStyle name="Normal 2 3 3 3 4 2 2 2" xfId="16530"/>
    <cellStyle name="Normal 2 3 3 3 4 2 2 2 2" xfId="16531"/>
    <cellStyle name="Normal 2 3 3 3 4 2 2 2 2 2" xfId="16532"/>
    <cellStyle name="Normal 2 3 3 3 4 2 2 2 2 3" xfId="16533"/>
    <cellStyle name="Normal 2 3 3 3 4 2 2 2 3" xfId="16534"/>
    <cellStyle name="Normal 2 3 3 3 4 2 2 2 4" xfId="16535"/>
    <cellStyle name="Normal 2 3 3 3 4 2 2 3" xfId="16536"/>
    <cellStyle name="Normal 2 3 3 3 4 2 2 3 2" xfId="16537"/>
    <cellStyle name="Normal 2 3 3 3 4 2 2 3 3" xfId="16538"/>
    <cellStyle name="Normal 2 3 3 3 4 2 2 4" xfId="16539"/>
    <cellStyle name="Normal 2 3 3 3 4 2 2 4 2" xfId="16540"/>
    <cellStyle name="Normal 2 3 3 3 4 2 2 4 3" xfId="16541"/>
    <cellStyle name="Normal 2 3 3 3 4 2 2 5" xfId="16542"/>
    <cellStyle name="Normal 2 3 3 3 4 2 2 6" xfId="16543"/>
    <cellStyle name="Normal 2 3 3 3 4 2 3" xfId="16544"/>
    <cellStyle name="Normal 2 3 3 3 4 2 3 2" xfId="16545"/>
    <cellStyle name="Normal 2 3 3 3 4 2 3 2 2" xfId="16546"/>
    <cellStyle name="Normal 2 3 3 3 4 2 3 2 3" xfId="16547"/>
    <cellStyle name="Normal 2 3 3 3 4 2 3 3" xfId="16548"/>
    <cellStyle name="Normal 2 3 3 3 4 2 3 4" xfId="16549"/>
    <cellStyle name="Normal 2 3 3 3 4 2 4" xfId="16550"/>
    <cellStyle name="Normal 2 3 3 3 4 2 4 2" xfId="16551"/>
    <cellStyle name="Normal 2 3 3 3 4 2 4 3" xfId="16552"/>
    <cellStyle name="Normal 2 3 3 3 4 2 5" xfId="16553"/>
    <cellStyle name="Normal 2 3 3 3 4 2 5 2" xfId="16554"/>
    <cellStyle name="Normal 2 3 3 3 4 2 5 3" xfId="16555"/>
    <cellStyle name="Normal 2 3 3 3 4 2 6" xfId="16556"/>
    <cellStyle name="Normal 2 3 3 3 4 2 7" xfId="16557"/>
    <cellStyle name="Normal 2 3 3 3 4 3" xfId="16558"/>
    <cellStyle name="Normal 2 3 3 3 4 3 2" xfId="16559"/>
    <cellStyle name="Normal 2 3 3 3 4 3 2 2" xfId="16560"/>
    <cellStyle name="Normal 2 3 3 3 4 3 2 2 2" xfId="16561"/>
    <cellStyle name="Normal 2 3 3 3 4 3 2 2 3" xfId="16562"/>
    <cellStyle name="Normal 2 3 3 3 4 3 2 3" xfId="16563"/>
    <cellStyle name="Normal 2 3 3 3 4 3 2 4" xfId="16564"/>
    <cellStyle name="Normal 2 3 3 3 4 3 3" xfId="16565"/>
    <cellStyle name="Normal 2 3 3 3 4 3 3 2" xfId="16566"/>
    <cellStyle name="Normal 2 3 3 3 4 3 3 3" xfId="16567"/>
    <cellStyle name="Normal 2 3 3 3 4 3 4" xfId="16568"/>
    <cellStyle name="Normal 2 3 3 3 4 3 4 2" xfId="16569"/>
    <cellStyle name="Normal 2 3 3 3 4 3 4 3" xfId="16570"/>
    <cellStyle name="Normal 2 3 3 3 4 3 5" xfId="16571"/>
    <cellStyle name="Normal 2 3 3 3 4 3 6" xfId="16572"/>
    <cellStyle name="Normal 2 3 3 3 4 4" xfId="16573"/>
    <cellStyle name="Normal 2 3 3 3 4 4 2" xfId="16574"/>
    <cellStyle name="Normal 2 3 3 3 4 4 2 2" xfId="16575"/>
    <cellStyle name="Normal 2 3 3 3 4 4 2 3" xfId="16576"/>
    <cellStyle name="Normal 2 3 3 3 4 4 3" xfId="16577"/>
    <cellStyle name="Normal 2 3 3 3 4 4 4" xfId="16578"/>
    <cellStyle name="Normal 2 3 3 3 4 5" xfId="16579"/>
    <cellStyle name="Normal 2 3 3 3 4 5 2" xfId="16580"/>
    <cellStyle name="Normal 2 3 3 3 4 5 3" xfId="16581"/>
    <cellStyle name="Normal 2 3 3 3 4 6" xfId="16582"/>
    <cellStyle name="Normal 2 3 3 3 4 6 2" xfId="16583"/>
    <cellStyle name="Normal 2 3 3 3 4 6 3" xfId="16584"/>
    <cellStyle name="Normal 2 3 3 3 4 7" xfId="16585"/>
    <cellStyle name="Normal 2 3 3 3 4 8" xfId="16586"/>
    <cellStyle name="Normal 2 3 3 3 5" xfId="16587"/>
    <cellStyle name="Normal 2 3 3 3 5 2" xfId="16588"/>
    <cellStyle name="Normal 2 3 3 3 5 2 2" xfId="16589"/>
    <cellStyle name="Normal 2 3 3 3 5 2 2 2" xfId="16590"/>
    <cellStyle name="Normal 2 3 3 3 5 2 2 2 2" xfId="16591"/>
    <cellStyle name="Normal 2 3 3 3 5 2 2 2 3" xfId="16592"/>
    <cellStyle name="Normal 2 3 3 3 5 2 2 3" xfId="16593"/>
    <cellStyle name="Normal 2 3 3 3 5 2 2 4" xfId="16594"/>
    <cellStyle name="Normal 2 3 3 3 5 2 3" xfId="16595"/>
    <cellStyle name="Normal 2 3 3 3 5 2 3 2" xfId="16596"/>
    <cellStyle name="Normal 2 3 3 3 5 2 3 3" xfId="16597"/>
    <cellStyle name="Normal 2 3 3 3 5 2 4" xfId="16598"/>
    <cellStyle name="Normal 2 3 3 3 5 2 4 2" xfId="16599"/>
    <cellStyle name="Normal 2 3 3 3 5 2 4 3" xfId="16600"/>
    <cellStyle name="Normal 2 3 3 3 5 2 5" xfId="16601"/>
    <cellStyle name="Normal 2 3 3 3 5 2 6" xfId="16602"/>
    <cellStyle name="Normal 2 3 3 3 5 3" xfId="16603"/>
    <cellStyle name="Normal 2 3 3 3 5 3 2" xfId="16604"/>
    <cellStyle name="Normal 2 3 3 3 5 3 2 2" xfId="16605"/>
    <cellStyle name="Normal 2 3 3 3 5 3 2 3" xfId="16606"/>
    <cellStyle name="Normal 2 3 3 3 5 3 3" xfId="16607"/>
    <cellStyle name="Normal 2 3 3 3 5 3 4" xfId="16608"/>
    <cellStyle name="Normal 2 3 3 3 5 4" xfId="16609"/>
    <cellStyle name="Normal 2 3 3 3 5 4 2" xfId="16610"/>
    <cellStyle name="Normal 2 3 3 3 5 4 3" xfId="16611"/>
    <cellStyle name="Normal 2 3 3 3 5 5" xfId="16612"/>
    <cellStyle name="Normal 2 3 3 3 5 5 2" xfId="16613"/>
    <cellStyle name="Normal 2 3 3 3 5 5 3" xfId="16614"/>
    <cellStyle name="Normal 2 3 3 3 5 6" xfId="16615"/>
    <cellStyle name="Normal 2 3 3 3 5 7" xfId="16616"/>
    <cellStyle name="Normal 2 3 3 3 6" xfId="16617"/>
    <cellStyle name="Normal 2 3 3 3 6 2" xfId="16618"/>
    <cellStyle name="Normal 2 3 3 3 6 2 2" xfId="16619"/>
    <cellStyle name="Normal 2 3 3 3 6 2 2 2" xfId="16620"/>
    <cellStyle name="Normal 2 3 3 3 6 2 2 3" xfId="16621"/>
    <cellStyle name="Normal 2 3 3 3 6 2 3" xfId="16622"/>
    <cellStyle name="Normal 2 3 3 3 6 2 4" xfId="16623"/>
    <cellStyle name="Normal 2 3 3 3 6 3" xfId="16624"/>
    <cellStyle name="Normal 2 3 3 3 6 3 2" xfId="16625"/>
    <cellStyle name="Normal 2 3 3 3 6 3 3" xfId="16626"/>
    <cellStyle name="Normal 2 3 3 3 6 4" xfId="16627"/>
    <cellStyle name="Normal 2 3 3 3 6 4 2" xfId="16628"/>
    <cellStyle name="Normal 2 3 3 3 6 4 3" xfId="16629"/>
    <cellStyle name="Normal 2 3 3 3 6 5" xfId="16630"/>
    <cellStyle name="Normal 2 3 3 3 6 6" xfId="16631"/>
    <cellStyle name="Normal 2 3 3 3 7" xfId="16632"/>
    <cellStyle name="Normal 2 3 3 3 7 2" xfId="16633"/>
    <cellStyle name="Normal 2 3 3 3 7 2 2" xfId="16634"/>
    <cellStyle name="Normal 2 3 3 3 7 2 3" xfId="16635"/>
    <cellStyle name="Normal 2 3 3 3 7 3" xfId="16636"/>
    <cellStyle name="Normal 2 3 3 3 7 4" xfId="16637"/>
    <cellStyle name="Normal 2 3 3 3 8" xfId="16638"/>
    <cellStyle name="Normal 2 3 3 3 8 2" xfId="16639"/>
    <cellStyle name="Normal 2 3 3 3 8 3" xfId="16640"/>
    <cellStyle name="Normal 2 3 3 3 9" xfId="16641"/>
    <cellStyle name="Normal 2 3 3 3 9 2" xfId="16642"/>
    <cellStyle name="Normal 2 3 3 3 9 3" xfId="16643"/>
    <cellStyle name="Normal 2 3 3 4" xfId="16644"/>
    <cellStyle name="Normal 2 3 3 4 2" xfId="16645"/>
    <cellStyle name="Normal 2 3 3 4 2 2" xfId="16646"/>
    <cellStyle name="Normal 2 3 3 4 2 2 2" xfId="16647"/>
    <cellStyle name="Normal 2 3 3 4 2 2 2 2" xfId="16648"/>
    <cellStyle name="Normal 2 3 3 4 2 2 2 2 2" xfId="16649"/>
    <cellStyle name="Normal 2 3 3 4 2 2 2 2 3" xfId="16650"/>
    <cellStyle name="Normal 2 3 3 4 2 2 2 3" xfId="16651"/>
    <cellStyle name="Normal 2 3 3 4 2 2 2 4" xfId="16652"/>
    <cellStyle name="Normal 2 3 3 4 2 2 3" xfId="16653"/>
    <cellStyle name="Normal 2 3 3 4 2 2 3 2" xfId="16654"/>
    <cellStyle name="Normal 2 3 3 4 2 2 3 3" xfId="16655"/>
    <cellStyle name="Normal 2 3 3 4 2 2 4" xfId="16656"/>
    <cellStyle name="Normal 2 3 3 4 2 2 4 2" xfId="16657"/>
    <cellStyle name="Normal 2 3 3 4 2 2 4 3" xfId="16658"/>
    <cellStyle name="Normal 2 3 3 4 2 2 5" xfId="16659"/>
    <cellStyle name="Normal 2 3 3 4 2 2 6" xfId="16660"/>
    <cellStyle name="Normal 2 3 3 4 2 3" xfId="16661"/>
    <cellStyle name="Normal 2 3 3 4 2 3 2" xfId="16662"/>
    <cellStyle name="Normal 2 3 3 4 2 3 2 2" xfId="16663"/>
    <cellStyle name="Normal 2 3 3 4 2 3 2 3" xfId="16664"/>
    <cellStyle name="Normal 2 3 3 4 2 3 3" xfId="16665"/>
    <cellStyle name="Normal 2 3 3 4 2 3 4" xfId="16666"/>
    <cellStyle name="Normal 2 3 3 4 2 4" xfId="16667"/>
    <cellStyle name="Normal 2 3 3 4 2 4 2" xfId="16668"/>
    <cellStyle name="Normal 2 3 3 4 2 4 3" xfId="16669"/>
    <cellStyle name="Normal 2 3 3 4 2 5" xfId="16670"/>
    <cellStyle name="Normal 2 3 3 4 2 5 2" xfId="16671"/>
    <cellStyle name="Normal 2 3 3 4 2 5 3" xfId="16672"/>
    <cellStyle name="Normal 2 3 3 4 2 6" xfId="16673"/>
    <cellStyle name="Normal 2 3 3 4 2 7" xfId="16674"/>
    <cellStyle name="Normal 2 3 3 4 3" xfId="16675"/>
    <cellStyle name="Normal 2 3 3 4 3 2" xfId="16676"/>
    <cellStyle name="Normal 2 3 3 4 3 2 2" xfId="16677"/>
    <cellStyle name="Normal 2 3 3 4 3 2 2 2" xfId="16678"/>
    <cellStyle name="Normal 2 3 3 4 3 2 2 3" xfId="16679"/>
    <cellStyle name="Normal 2 3 3 4 3 2 3" xfId="16680"/>
    <cellStyle name="Normal 2 3 3 4 3 2 4" xfId="16681"/>
    <cellStyle name="Normal 2 3 3 4 3 3" xfId="16682"/>
    <cellStyle name="Normal 2 3 3 4 3 3 2" xfId="16683"/>
    <cellStyle name="Normal 2 3 3 4 3 3 3" xfId="16684"/>
    <cellStyle name="Normal 2 3 3 4 3 4" xfId="16685"/>
    <cellStyle name="Normal 2 3 3 4 3 4 2" xfId="16686"/>
    <cellStyle name="Normal 2 3 3 4 3 4 3" xfId="16687"/>
    <cellStyle name="Normal 2 3 3 4 3 5" xfId="16688"/>
    <cellStyle name="Normal 2 3 3 4 3 6" xfId="16689"/>
    <cellStyle name="Normal 2 3 3 4 4" xfId="16690"/>
    <cellStyle name="Normal 2 3 3 4 4 2" xfId="16691"/>
    <cellStyle name="Normal 2 3 3 4 4 2 2" xfId="16692"/>
    <cellStyle name="Normal 2 3 3 4 4 2 3" xfId="16693"/>
    <cellStyle name="Normal 2 3 3 4 4 3" xfId="16694"/>
    <cellStyle name="Normal 2 3 3 4 4 4" xfId="16695"/>
    <cellStyle name="Normal 2 3 3 4 5" xfId="16696"/>
    <cellStyle name="Normal 2 3 3 4 5 2" xfId="16697"/>
    <cellStyle name="Normal 2 3 3 4 5 3" xfId="16698"/>
    <cellStyle name="Normal 2 3 3 4 6" xfId="16699"/>
    <cellStyle name="Normal 2 3 3 4 6 2" xfId="16700"/>
    <cellStyle name="Normal 2 3 3 4 6 3" xfId="16701"/>
    <cellStyle name="Normal 2 3 3 4 7" xfId="16702"/>
    <cellStyle name="Normal 2 3 3 4 8" xfId="16703"/>
    <cellStyle name="Normal 2 3 3 5" xfId="16704"/>
    <cellStyle name="Normal 2 3 3 5 2" xfId="16705"/>
    <cellStyle name="Normal 2 3 3 5 2 2" xfId="16706"/>
    <cellStyle name="Normal 2 3 3 5 2 2 2" xfId="16707"/>
    <cellStyle name="Normal 2 3 3 5 2 2 2 2" xfId="16708"/>
    <cellStyle name="Normal 2 3 3 5 2 2 2 2 2" xfId="16709"/>
    <cellStyle name="Normal 2 3 3 5 2 2 2 2 3" xfId="16710"/>
    <cellStyle name="Normal 2 3 3 5 2 2 2 3" xfId="16711"/>
    <cellStyle name="Normal 2 3 3 5 2 2 2 4" xfId="16712"/>
    <cellStyle name="Normal 2 3 3 5 2 2 3" xfId="16713"/>
    <cellStyle name="Normal 2 3 3 5 2 2 3 2" xfId="16714"/>
    <cellStyle name="Normal 2 3 3 5 2 2 3 3" xfId="16715"/>
    <cellStyle name="Normal 2 3 3 5 2 2 4" xfId="16716"/>
    <cellStyle name="Normal 2 3 3 5 2 2 4 2" xfId="16717"/>
    <cellStyle name="Normal 2 3 3 5 2 2 4 3" xfId="16718"/>
    <cellStyle name="Normal 2 3 3 5 2 2 5" xfId="16719"/>
    <cellStyle name="Normal 2 3 3 5 2 2 6" xfId="16720"/>
    <cellStyle name="Normal 2 3 3 5 2 3" xfId="16721"/>
    <cellStyle name="Normal 2 3 3 5 2 3 2" xfId="16722"/>
    <cellStyle name="Normal 2 3 3 5 2 3 2 2" xfId="16723"/>
    <cellStyle name="Normal 2 3 3 5 2 3 2 3" xfId="16724"/>
    <cellStyle name="Normal 2 3 3 5 2 3 3" xfId="16725"/>
    <cellStyle name="Normal 2 3 3 5 2 3 4" xfId="16726"/>
    <cellStyle name="Normal 2 3 3 5 2 4" xfId="16727"/>
    <cellStyle name="Normal 2 3 3 5 2 4 2" xfId="16728"/>
    <cellStyle name="Normal 2 3 3 5 2 4 3" xfId="16729"/>
    <cellStyle name="Normal 2 3 3 5 2 5" xfId="16730"/>
    <cellStyle name="Normal 2 3 3 5 2 5 2" xfId="16731"/>
    <cellStyle name="Normal 2 3 3 5 2 5 3" xfId="16732"/>
    <cellStyle name="Normal 2 3 3 5 2 6" xfId="16733"/>
    <cellStyle name="Normal 2 3 3 5 2 7" xfId="16734"/>
    <cellStyle name="Normal 2 3 3 5 3" xfId="16735"/>
    <cellStyle name="Normal 2 3 3 5 3 2" xfId="16736"/>
    <cellStyle name="Normal 2 3 3 5 3 2 2" xfId="16737"/>
    <cellStyle name="Normal 2 3 3 5 3 2 2 2" xfId="16738"/>
    <cellStyle name="Normal 2 3 3 5 3 2 2 3" xfId="16739"/>
    <cellStyle name="Normal 2 3 3 5 3 2 3" xfId="16740"/>
    <cellStyle name="Normal 2 3 3 5 3 2 4" xfId="16741"/>
    <cellStyle name="Normal 2 3 3 5 3 3" xfId="16742"/>
    <cellStyle name="Normal 2 3 3 5 3 3 2" xfId="16743"/>
    <cellStyle name="Normal 2 3 3 5 3 3 3" xfId="16744"/>
    <cellStyle name="Normal 2 3 3 5 3 4" xfId="16745"/>
    <cellStyle name="Normal 2 3 3 5 3 4 2" xfId="16746"/>
    <cellStyle name="Normal 2 3 3 5 3 4 3" xfId="16747"/>
    <cellStyle name="Normal 2 3 3 5 3 5" xfId="16748"/>
    <cellStyle name="Normal 2 3 3 5 3 6" xfId="16749"/>
    <cellStyle name="Normal 2 3 3 5 4" xfId="16750"/>
    <cellStyle name="Normal 2 3 3 5 4 2" xfId="16751"/>
    <cellStyle name="Normal 2 3 3 5 4 2 2" xfId="16752"/>
    <cellStyle name="Normal 2 3 3 5 4 2 3" xfId="16753"/>
    <cellStyle name="Normal 2 3 3 5 4 3" xfId="16754"/>
    <cellStyle name="Normal 2 3 3 5 4 4" xfId="16755"/>
    <cellStyle name="Normal 2 3 3 5 5" xfId="16756"/>
    <cellStyle name="Normal 2 3 3 5 5 2" xfId="16757"/>
    <cellStyle name="Normal 2 3 3 5 5 3" xfId="16758"/>
    <cellStyle name="Normal 2 3 3 5 6" xfId="16759"/>
    <cellStyle name="Normal 2 3 3 5 6 2" xfId="16760"/>
    <cellStyle name="Normal 2 3 3 5 6 3" xfId="16761"/>
    <cellStyle name="Normal 2 3 3 5 7" xfId="16762"/>
    <cellStyle name="Normal 2 3 3 5 8" xfId="16763"/>
    <cellStyle name="Normal 2 3 3 6" xfId="16764"/>
    <cellStyle name="Normal 2 3 3 6 2" xfId="16765"/>
    <cellStyle name="Normal 2 3 3 6 2 2" xfId="16766"/>
    <cellStyle name="Normal 2 3 3 6 2 2 2" xfId="16767"/>
    <cellStyle name="Normal 2 3 3 6 2 2 2 2" xfId="16768"/>
    <cellStyle name="Normal 2 3 3 6 2 2 2 2 2" xfId="16769"/>
    <cellStyle name="Normal 2 3 3 6 2 2 2 2 3" xfId="16770"/>
    <cellStyle name="Normal 2 3 3 6 2 2 2 3" xfId="16771"/>
    <cellStyle name="Normal 2 3 3 6 2 2 2 4" xfId="16772"/>
    <cellStyle name="Normal 2 3 3 6 2 2 3" xfId="16773"/>
    <cellStyle name="Normal 2 3 3 6 2 2 3 2" xfId="16774"/>
    <cellStyle name="Normal 2 3 3 6 2 2 3 3" xfId="16775"/>
    <cellStyle name="Normal 2 3 3 6 2 2 4" xfId="16776"/>
    <cellStyle name="Normal 2 3 3 6 2 2 4 2" xfId="16777"/>
    <cellStyle name="Normal 2 3 3 6 2 2 4 3" xfId="16778"/>
    <cellStyle name="Normal 2 3 3 6 2 2 5" xfId="16779"/>
    <cellStyle name="Normal 2 3 3 6 2 2 6" xfId="16780"/>
    <cellStyle name="Normal 2 3 3 6 2 3" xfId="16781"/>
    <cellStyle name="Normal 2 3 3 6 2 3 2" xfId="16782"/>
    <cellStyle name="Normal 2 3 3 6 2 3 2 2" xfId="16783"/>
    <cellStyle name="Normal 2 3 3 6 2 3 2 3" xfId="16784"/>
    <cellStyle name="Normal 2 3 3 6 2 3 3" xfId="16785"/>
    <cellStyle name="Normal 2 3 3 6 2 3 4" xfId="16786"/>
    <cellStyle name="Normal 2 3 3 6 2 4" xfId="16787"/>
    <cellStyle name="Normal 2 3 3 6 2 4 2" xfId="16788"/>
    <cellStyle name="Normal 2 3 3 6 2 4 3" xfId="16789"/>
    <cellStyle name="Normal 2 3 3 6 2 5" xfId="16790"/>
    <cellStyle name="Normal 2 3 3 6 2 5 2" xfId="16791"/>
    <cellStyle name="Normal 2 3 3 6 2 5 3" xfId="16792"/>
    <cellStyle name="Normal 2 3 3 6 2 6" xfId="16793"/>
    <cellStyle name="Normal 2 3 3 6 2 7" xfId="16794"/>
    <cellStyle name="Normal 2 3 3 6 3" xfId="16795"/>
    <cellStyle name="Normal 2 3 3 6 3 2" xfId="16796"/>
    <cellStyle name="Normal 2 3 3 6 3 2 2" xfId="16797"/>
    <cellStyle name="Normal 2 3 3 6 3 2 2 2" xfId="16798"/>
    <cellStyle name="Normal 2 3 3 6 3 2 2 3" xfId="16799"/>
    <cellStyle name="Normal 2 3 3 6 3 2 3" xfId="16800"/>
    <cellStyle name="Normal 2 3 3 6 3 2 4" xfId="16801"/>
    <cellStyle name="Normal 2 3 3 6 3 3" xfId="16802"/>
    <cellStyle name="Normal 2 3 3 6 3 3 2" xfId="16803"/>
    <cellStyle name="Normal 2 3 3 6 3 3 3" xfId="16804"/>
    <cellStyle name="Normal 2 3 3 6 3 4" xfId="16805"/>
    <cellStyle name="Normal 2 3 3 6 3 4 2" xfId="16806"/>
    <cellStyle name="Normal 2 3 3 6 3 4 3" xfId="16807"/>
    <cellStyle name="Normal 2 3 3 6 3 5" xfId="16808"/>
    <cellStyle name="Normal 2 3 3 6 3 6" xfId="16809"/>
    <cellStyle name="Normal 2 3 3 6 4" xfId="16810"/>
    <cellStyle name="Normal 2 3 3 6 4 2" xfId="16811"/>
    <cellStyle name="Normal 2 3 3 6 4 2 2" xfId="16812"/>
    <cellStyle name="Normal 2 3 3 6 4 2 3" xfId="16813"/>
    <cellStyle name="Normal 2 3 3 6 4 3" xfId="16814"/>
    <cellStyle name="Normal 2 3 3 6 4 4" xfId="16815"/>
    <cellStyle name="Normal 2 3 3 6 5" xfId="16816"/>
    <cellStyle name="Normal 2 3 3 6 5 2" xfId="16817"/>
    <cellStyle name="Normal 2 3 3 6 5 3" xfId="16818"/>
    <cellStyle name="Normal 2 3 3 6 6" xfId="16819"/>
    <cellStyle name="Normal 2 3 3 6 6 2" xfId="16820"/>
    <cellStyle name="Normal 2 3 3 6 6 3" xfId="16821"/>
    <cellStyle name="Normal 2 3 3 6 7" xfId="16822"/>
    <cellStyle name="Normal 2 3 3 6 8" xfId="16823"/>
    <cellStyle name="Normal 2 3 3 7" xfId="16824"/>
    <cellStyle name="Normal 2 3 3 7 2" xfId="16825"/>
    <cellStyle name="Normal 2 3 3 7 2 2" xfId="16826"/>
    <cellStyle name="Normal 2 3 3 7 2 2 2" xfId="16827"/>
    <cellStyle name="Normal 2 3 3 7 2 2 2 2" xfId="16828"/>
    <cellStyle name="Normal 2 3 3 7 2 2 2 3" xfId="16829"/>
    <cellStyle name="Normal 2 3 3 7 2 2 3" xfId="16830"/>
    <cellStyle name="Normal 2 3 3 7 2 2 4" xfId="16831"/>
    <cellStyle name="Normal 2 3 3 7 2 3" xfId="16832"/>
    <cellStyle name="Normal 2 3 3 7 2 3 2" xfId="16833"/>
    <cellStyle name="Normal 2 3 3 7 2 3 3" xfId="16834"/>
    <cellStyle name="Normal 2 3 3 7 2 4" xfId="16835"/>
    <cellStyle name="Normal 2 3 3 7 2 4 2" xfId="16836"/>
    <cellStyle name="Normal 2 3 3 7 2 4 3" xfId="16837"/>
    <cellStyle name="Normal 2 3 3 7 2 5" xfId="16838"/>
    <cellStyle name="Normal 2 3 3 7 2 6" xfId="16839"/>
    <cellStyle name="Normal 2 3 3 7 3" xfId="16840"/>
    <cellStyle name="Normal 2 3 3 7 3 2" xfId="16841"/>
    <cellStyle name="Normal 2 3 3 7 3 2 2" xfId="16842"/>
    <cellStyle name="Normal 2 3 3 7 3 2 3" xfId="16843"/>
    <cellStyle name="Normal 2 3 3 7 3 3" xfId="16844"/>
    <cellStyle name="Normal 2 3 3 7 3 4" xfId="16845"/>
    <cellStyle name="Normal 2 3 3 7 4" xfId="16846"/>
    <cellStyle name="Normal 2 3 3 7 4 2" xfId="16847"/>
    <cellStyle name="Normal 2 3 3 7 4 3" xfId="16848"/>
    <cellStyle name="Normal 2 3 3 7 5" xfId="16849"/>
    <cellStyle name="Normal 2 3 3 7 5 2" xfId="16850"/>
    <cellStyle name="Normal 2 3 3 7 5 3" xfId="16851"/>
    <cellStyle name="Normal 2 3 3 7 6" xfId="16852"/>
    <cellStyle name="Normal 2 3 3 7 7" xfId="16853"/>
    <cellStyle name="Normal 2 3 3 8" xfId="16854"/>
    <cellStyle name="Normal 2 3 3 8 2" xfId="16855"/>
    <cellStyle name="Normal 2 3 3 8 2 2" xfId="16856"/>
    <cellStyle name="Normal 2 3 3 8 2 2 2" xfId="16857"/>
    <cellStyle name="Normal 2 3 3 8 2 2 3" xfId="16858"/>
    <cellStyle name="Normal 2 3 3 8 2 3" xfId="16859"/>
    <cellStyle name="Normal 2 3 3 8 2 4" xfId="16860"/>
    <cellStyle name="Normal 2 3 3 8 3" xfId="16861"/>
    <cellStyle name="Normal 2 3 3 8 3 2" xfId="16862"/>
    <cellStyle name="Normal 2 3 3 8 3 3" xfId="16863"/>
    <cellStyle name="Normal 2 3 3 8 4" xfId="16864"/>
    <cellStyle name="Normal 2 3 3 8 4 2" xfId="16865"/>
    <cellStyle name="Normal 2 3 3 8 4 3" xfId="16866"/>
    <cellStyle name="Normal 2 3 3 8 5" xfId="16867"/>
    <cellStyle name="Normal 2 3 3 8 6" xfId="16868"/>
    <cellStyle name="Normal 2 3 3 9" xfId="16869"/>
    <cellStyle name="Normal 2 3 3 9 2" xfId="16870"/>
    <cellStyle name="Normal 2 3 3 9 2 2" xfId="16871"/>
    <cellStyle name="Normal 2 3 3 9 2 3" xfId="16872"/>
    <cellStyle name="Normal 2 3 3 9 3" xfId="16873"/>
    <cellStyle name="Normal 2 3 3 9 4" xfId="16874"/>
    <cellStyle name="Normal 2 3 4" xfId="16875"/>
    <cellStyle name="Normal 2 3 4 10" xfId="16876"/>
    <cellStyle name="Normal 2 3 4 10 2" xfId="16877"/>
    <cellStyle name="Normal 2 3 4 10 3" xfId="16878"/>
    <cellStyle name="Normal 2 3 4 11" xfId="16879"/>
    <cellStyle name="Normal 2 3 4 11 2" xfId="16880"/>
    <cellStyle name="Normal 2 3 4 12" xfId="16881"/>
    <cellStyle name="Normal 2 3 4 2" xfId="16882"/>
    <cellStyle name="Normal 2 3 4 2 10" xfId="16883"/>
    <cellStyle name="Normal 2 3 4 2 11" xfId="16884"/>
    <cellStyle name="Normal 2 3 4 2 2" xfId="16885"/>
    <cellStyle name="Normal 2 3 4 2 2 2" xfId="16886"/>
    <cellStyle name="Normal 2 3 4 2 2 2 2" xfId="16887"/>
    <cellStyle name="Normal 2 3 4 2 2 2 2 2" xfId="16888"/>
    <cellStyle name="Normal 2 3 4 2 2 2 2 2 2" xfId="16889"/>
    <cellStyle name="Normal 2 3 4 2 2 2 2 2 2 2" xfId="16890"/>
    <cellStyle name="Normal 2 3 4 2 2 2 2 2 2 3" xfId="16891"/>
    <cellStyle name="Normal 2 3 4 2 2 2 2 2 3" xfId="16892"/>
    <cellStyle name="Normal 2 3 4 2 2 2 2 2 4" xfId="16893"/>
    <cellStyle name="Normal 2 3 4 2 2 2 2 3" xfId="16894"/>
    <cellStyle name="Normal 2 3 4 2 2 2 2 3 2" xfId="16895"/>
    <cellStyle name="Normal 2 3 4 2 2 2 2 3 3" xfId="16896"/>
    <cellStyle name="Normal 2 3 4 2 2 2 2 4" xfId="16897"/>
    <cellStyle name="Normal 2 3 4 2 2 2 2 4 2" xfId="16898"/>
    <cellStyle name="Normal 2 3 4 2 2 2 2 4 3" xfId="16899"/>
    <cellStyle name="Normal 2 3 4 2 2 2 2 5" xfId="16900"/>
    <cellStyle name="Normal 2 3 4 2 2 2 2 6" xfId="16901"/>
    <cellStyle name="Normal 2 3 4 2 2 2 3" xfId="16902"/>
    <cellStyle name="Normal 2 3 4 2 2 2 3 2" xfId="16903"/>
    <cellStyle name="Normal 2 3 4 2 2 2 3 2 2" xfId="16904"/>
    <cellStyle name="Normal 2 3 4 2 2 2 3 2 3" xfId="16905"/>
    <cellStyle name="Normal 2 3 4 2 2 2 3 3" xfId="16906"/>
    <cellStyle name="Normal 2 3 4 2 2 2 3 4" xfId="16907"/>
    <cellStyle name="Normal 2 3 4 2 2 2 4" xfId="16908"/>
    <cellStyle name="Normal 2 3 4 2 2 2 4 2" xfId="16909"/>
    <cellStyle name="Normal 2 3 4 2 2 2 4 3" xfId="16910"/>
    <cellStyle name="Normal 2 3 4 2 2 2 5" xfId="16911"/>
    <cellStyle name="Normal 2 3 4 2 2 2 5 2" xfId="16912"/>
    <cellStyle name="Normal 2 3 4 2 2 2 5 3" xfId="16913"/>
    <cellStyle name="Normal 2 3 4 2 2 2 6" xfId="16914"/>
    <cellStyle name="Normal 2 3 4 2 2 2 7" xfId="16915"/>
    <cellStyle name="Normal 2 3 4 2 2 3" xfId="16916"/>
    <cellStyle name="Normal 2 3 4 2 2 3 2" xfId="16917"/>
    <cellStyle name="Normal 2 3 4 2 2 3 2 2" xfId="16918"/>
    <cellStyle name="Normal 2 3 4 2 2 3 2 2 2" xfId="16919"/>
    <cellStyle name="Normal 2 3 4 2 2 3 2 2 3" xfId="16920"/>
    <cellStyle name="Normal 2 3 4 2 2 3 2 3" xfId="16921"/>
    <cellStyle name="Normal 2 3 4 2 2 3 2 4" xfId="16922"/>
    <cellStyle name="Normal 2 3 4 2 2 3 3" xfId="16923"/>
    <cellStyle name="Normal 2 3 4 2 2 3 3 2" xfId="16924"/>
    <cellStyle name="Normal 2 3 4 2 2 3 3 3" xfId="16925"/>
    <cellStyle name="Normal 2 3 4 2 2 3 4" xfId="16926"/>
    <cellStyle name="Normal 2 3 4 2 2 3 4 2" xfId="16927"/>
    <cellStyle name="Normal 2 3 4 2 2 3 4 3" xfId="16928"/>
    <cellStyle name="Normal 2 3 4 2 2 3 5" xfId="16929"/>
    <cellStyle name="Normal 2 3 4 2 2 3 6" xfId="16930"/>
    <cellStyle name="Normal 2 3 4 2 2 4" xfId="16931"/>
    <cellStyle name="Normal 2 3 4 2 2 4 2" xfId="16932"/>
    <cellStyle name="Normal 2 3 4 2 2 4 2 2" xfId="16933"/>
    <cellStyle name="Normal 2 3 4 2 2 4 2 3" xfId="16934"/>
    <cellStyle name="Normal 2 3 4 2 2 4 3" xfId="16935"/>
    <cellStyle name="Normal 2 3 4 2 2 4 4" xfId="16936"/>
    <cellStyle name="Normal 2 3 4 2 2 5" xfId="16937"/>
    <cellStyle name="Normal 2 3 4 2 2 5 2" xfId="16938"/>
    <cellStyle name="Normal 2 3 4 2 2 5 3" xfId="16939"/>
    <cellStyle name="Normal 2 3 4 2 2 6" xfId="16940"/>
    <cellStyle name="Normal 2 3 4 2 2 6 2" xfId="16941"/>
    <cellStyle name="Normal 2 3 4 2 2 6 3" xfId="16942"/>
    <cellStyle name="Normal 2 3 4 2 2 7" xfId="16943"/>
    <cellStyle name="Normal 2 3 4 2 2 8" xfId="16944"/>
    <cellStyle name="Normal 2 3 4 2 3" xfId="16945"/>
    <cellStyle name="Normal 2 3 4 2 3 2" xfId="16946"/>
    <cellStyle name="Normal 2 3 4 2 3 2 2" xfId="16947"/>
    <cellStyle name="Normal 2 3 4 2 3 2 2 2" xfId="16948"/>
    <cellStyle name="Normal 2 3 4 2 3 2 2 2 2" xfId="16949"/>
    <cellStyle name="Normal 2 3 4 2 3 2 2 2 2 2" xfId="16950"/>
    <cellStyle name="Normal 2 3 4 2 3 2 2 2 2 3" xfId="16951"/>
    <cellStyle name="Normal 2 3 4 2 3 2 2 2 3" xfId="16952"/>
    <cellStyle name="Normal 2 3 4 2 3 2 2 2 4" xfId="16953"/>
    <cellStyle name="Normal 2 3 4 2 3 2 2 3" xfId="16954"/>
    <cellStyle name="Normal 2 3 4 2 3 2 2 3 2" xfId="16955"/>
    <cellStyle name="Normal 2 3 4 2 3 2 2 3 3" xfId="16956"/>
    <cellStyle name="Normal 2 3 4 2 3 2 2 4" xfId="16957"/>
    <cellStyle name="Normal 2 3 4 2 3 2 2 4 2" xfId="16958"/>
    <cellStyle name="Normal 2 3 4 2 3 2 2 4 3" xfId="16959"/>
    <cellStyle name="Normal 2 3 4 2 3 2 2 5" xfId="16960"/>
    <cellStyle name="Normal 2 3 4 2 3 2 2 6" xfId="16961"/>
    <cellStyle name="Normal 2 3 4 2 3 2 3" xfId="16962"/>
    <cellStyle name="Normal 2 3 4 2 3 2 3 2" xfId="16963"/>
    <cellStyle name="Normal 2 3 4 2 3 2 3 2 2" xfId="16964"/>
    <cellStyle name="Normal 2 3 4 2 3 2 3 2 3" xfId="16965"/>
    <cellStyle name="Normal 2 3 4 2 3 2 3 3" xfId="16966"/>
    <cellStyle name="Normal 2 3 4 2 3 2 3 4" xfId="16967"/>
    <cellStyle name="Normal 2 3 4 2 3 2 4" xfId="16968"/>
    <cellStyle name="Normal 2 3 4 2 3 2 4 2" xfId="16969"/>
    <cellStyle name="Normal 2 3 4 2 3 2 4 3" xfId="16970"/>
    <cellStyle name="Normal 2 3 4 2 3 2 5" xfId="16971"/>
    <cellStyle name="Normal 2 3 4 2 3 2 5 2" xfId="16972"/>
    <cellStyle name="Normal 2 3 4 2 3 2 5 3" xfId="16973"/>
    <cellStyle name="Normal 2 3 4 2 3 2 6" xfId="16974"/>
    <cellStyle name="Normal 2 3 4 2 3 2 7" xfId="16975"/>
    <cellStyle name="Normal 2 3 4 2 3 3" xfId="16976"/>
    <cellStyle name="Normal 2 3 4 2 3 3 2" xfId="16977"/>
    <cellStyle name="Normal 2 3 4 2 3 3 2 2" xfId="16978"/>
    <cellStyle name="Normal 2 3 4 2 3 3 2 2 2" xfId="16979"/>
    <cellStyle name="Normal 2 3 4 2 3 3 2 2 3" xfId="16980"/>
    <cellStyle name="Normal 2 3 4 2 3 3 2 3" xfId="16981"/>
    <cellStyle name="Normal 2 3 4 2 3 3 2 4" xfId="16982"/>
    <cellStyle name="Normal 2 3 4 2 3 3 3" xfId="16983"/>
    <cellStyle name="Normal 2 3 4 2 3 3 3 2" xfId="16984"/>
    <cellStyle name="Normal 2 3 4 2 3 3 3 3" xfId="16985"/>
    <cellStyle name="Normal 2 3 4 2 3 3 4" xfId="16986"/>
    <cellStyle name="Normal 2 3 4 2 3 3 4 2" xfId="16987"/>
    <cellStyle name="Normal 2 3 4 2 3 3 4 3" xfId="16988"/>
    <cellStyle name="Normal 2 3 4 2 3 3 5" xfId="16989"/>
    <cellStyle name="Normal 2 3 4 2 3 3 6" xfId="16990"/>
    <cellStyle name="Normal 2 3 4 2 3 4" xfId="16991"/>
    <cellStyle name="Normal 2 3 4 2 3 4 2" xfId="16992"/>
    <cellStyle name="Normal 2 3 4 2 3 4 2 2" xfId="16993"/>
    <cellStyle name="Normal 2 3 4 2 3 4 2 3" xfId="16994"/>
    <cellStyle name="Normal 2 3 4 2 3 4 3" xfId="16995"/>
    <cellStyle name="Normal 2 3 4 2 3 4 4" xfId="16996"/>
    <cellStyle name="Normal 2 3 4 2 3 5" xfId="16997"/>
    <cellStyle name="Normal 2 3 4 2 3 5 2" xfId="16998"/>
    <cellStyle name="Normal 2 3 4 2 3 5 3" xfId="16999"/>
    <cellStyle name="Normal 2 3 4 2 3 6" xfId="17000"/>
    <cellStyle name="Normal 2 3 4 2 3 6 2" xfId="17001"/>
    <cellStyle name="Normal 2 3 4 2 3 6 3" xfId="17002"/>
    <cellStyle name="Normal 2 3 4 2 3 7" xfId="17003"/>
    <cellStyle name="Normal 2 3 4 2 3 8" xfId="17004"/>
    <cellStyle name="Normal 2 3 4 2 4" xfId="17005"/>
    <cellStyle name="Normal 2 3 4 2 4 2" xfId="17006"/>
    <cellStyle name="Normal 2 3 4 2 4 2 2" xfId="17007"/>
    <cellStyle name="Normal 2 3 4 2 4 2 2 2" xfId="17008"/>
    <cellStyle name="Normal 2 3 4 2 4 2 2 2 2" xfId="17009"/>
    <cellStyle name="Normal 2 3 4 2 4 2 2 2 2 2" xfId="17010"/>
    <cellStyle name="Normal 2 3 4 2 4 2 2 2 2 3" xfId="17011"/>
    <cellStyle name="Normal 2 3 4 2 4 2 2 2 3" xfId="17012"/>
    <cellStyle name="Normal 2 3 4 2 4 2 2 2 4" xfId="17013"/>
    <cellStyle name="Normal 2 3 4 2 4 2 2 3" xfId="17014"/>
    <cellStyle name="Normal 2 3 4 2 4 2 2 3 2" xfId="17015"/>
    <cellStyle name="Normal 2 3 4 2 4 2 2 3 3" xfId="17016"/>
    <cellStyle name="Normal 2 3 4 2 4 2 2 4" xfId="17017"/>
    <cellStyle name="Normal 2 3 4 2 4 2 2 4 2" xfId="17018"/>
    <cellStyle name="Normal 2 3 4 2 4 2 2 4 3" xfId="17019"/>
    <cellStyle name="Normal 2 3 4 2 4 2 2 5" xfId="17020"/>
    <cellStyle name="Normal 2 3 4 2 4 2 2 6" xfId="17021"/>
    <cellStyle name="Normal 2 3 4 2 4 2 3" xfId="17022"/>
    <cellStyle name="Normal 2 3 4 2 4 2 3 2" xfId="17023"/>
    <cellStyle name="Normal 2 3 4 2 4 2 3 2 2" xfId="17024"/>
    <cellStyle name="Normal 2 3 4 2 4 2 3 2 3" xfId="17025"/>
    <cellStyle name="Normal 2 3 4 2 4 2 3 3" xfId="17026"/>
    <cellStyle name="Normal 2 3 4 2 4 2 3 4" xfId="17027"/>
    <cellStyle name="Normal 2 3 4 2 4 2 4" xfId="17028"/>
    <cellStyle name="Normal 2 3 4 2 4 2 4 2" xfId="17029"/>
    <cellStyle name="Normal 2 3 4 2 4 2 4 3" xfId="17030"/>
    <cellStyle name="Normal 2 3 4 2 4 2 5" xfId="17031"/>
    <cellStyle name="Normal 2 3 4 2 4 2 5 2" xfId="17032"/>
    <cellStyle name="Normal 2 3 4 2 4 2 5 3" xfId="17033"/>
    <cellStyle name="Normal 2 3 4 2 4 2 6" xfId="17034"/>
    <cellStyle name="Normal 2 3 4 2 4 2 7" xfId="17035"/>
    <cellStyle name="Normal 2 3 4 2 4 3" xfId="17036"/>
    <cellStyle name="Normal 2 3 4 2 4 3 2" xfId="17037"/>
    <cellStyle name="Normal 2 3 4 2 4 3 2 2" xfId="17038"/>
    <cellStyle name="Normal 2 3 4 2 4 3 2 2 2" xfId="17039"/>
    <cellStyle name="Normal 2 3 4 2 4 3 2 2 3" xfId="17040"/>
    <cellStyle name="Normal 2 3 4 2 4 3 2 3" xfId="17041"/>
    <cellStyle name="Normal 2 3 4 2 4 3 2 4" xfId="17042"/>
    <cellStyle name="Normal 2 3 4 2 4 3 3" xfId="17043"/>
    <cellStyle name="Normal 2 3 4 2 4 3 3 2" xfId="17044"/>
    <cellStyle name="Normal 2 3 4 2 4 3 3 3" xfId="17045"/>
    <cellStyle name="Normal 2 3 4 2 4 3 4" xfId="17046"/>
    <cellStyle name="Normal 2 3 4 2 4 3 4 2" xfId="17047"/>
    <cellStyle name="Normal 2 3 4 2 4 3 4 3" xfId="17048"/>
    <cellStyle name="Normal 2 3 4 2 4 3 5" xfId="17049"/>
    <cellStyle name="Normal 2 3 4 2 4 3 6" xfId="17050"/>
    <cellStyle name="Normal 2 3 4 2 4 4" xfId="17051"/>
    <cellStyle name="Normal 2 3 4 2 4 4 2" xfId="17052"/>
    <cellStyle name="Normal 2 3 4 2 4 4 2 2" xfId="17053"/>
    <cellStyle name="Normal 2 3 4 2 4 4 2 3" xfId="17054"/>
    <cellStyle name="Normal 2 3 4 2 4 4 3" xfId="17055"/>
    <cellStyle name="Normal 2 3 4 2 4 4 4" xfId="17056"/>
    <cellStyle name="Normal 2 3 4 2 4 5" xfId="17057"/>
    <cellStyle name="Normal 2 3 4 2 4 5 2" xfId="17058"/>
    <cellStyle name="Normal 2 3 4 2 4 5 3" xfId="17059"/>
    <cellStyle name="Normal 2 3 4 2 4 6" xfId="17060"/>
    <cellStyle name="Normal 2 3 4 2 4 6 2" xfId="17061"/>
    <cellStyle name="Normal 2 3 4 2 4 6 3" xfId="17062"/>
    <cellStyle name="Normal 2 3 4 2 4 7" xfId="17063"/>
    <cellStyle name="Normal 2 3 4 2 4 8" xfId="17064"/>
    <cellStyle name="Normal 2 3 4 2 5" xfId="17065"/>
    <cellStyle name="Normal 2 3 4 2 5 2" xfId="17066"/>
    <cellStyle name="Normal 2 3 4 2 5 2 2" xfId="17067"/>
    <cellStyle name="Normal 2 3 4 2 5 2 2 2" xfId="17068"/>
    <cellStyle name="Normal 2 3 4 2 5 2 2 2 2" xfId="17069"/>
    <cellStyle name="Normal 2 3 4 2 5 2 2 2 3" xfId="17070"/>
    <cellStyle name="Normal 2 3 4 2 5 2 2 3" xfId="17071"/>
    <cellStyle name="Normal 2 3 4 2 5 2 2 4" xfId="17072"/>
    <cellStyle name="Normal 2 3 4 2 5 2 3" xfId="17073"/>
    <cellStyle name="Normal 2 3 4 2 5 2 3 2" xfId="17074"/>
    <cellStyle name="Normal 2 3 4 2 5 2 3 3" xfId="17075"/>
    <cellStyle name="Normal 2 3 4 2 5 2 4" xfId="17076"/>
    <cellStyle name="Normal 2 3 4 2 5 2 4 2" xfId="17077"/>
    <cellStyle name="Normal 2 3 4 2 5 2 4 3" xfId="17078"/>
    <cellStyle name="Normal 2 3 4 2 5 2 5" xfId="17079"/>
    <cellStyle name="Normal 2 3 4 2 5 2 6" xfId="17080"/>
    <cellStyle name="Normal 2 3 4 2 5 3" xfId="17081"/>
    <cellStyle name="Normal 2 3 4 2 5 3 2" xfId="17082"/>
    <cellStyle name="Normal 2 3 4 2 5 3 2 2" xfId="17083"/>
    <cellStyle name="Normal 2 3 4 2 5 3 2 3" xfId="17084"/>
    <cellStyle name="Normal 2 3 4 2 5 3 3" xfId="17085"/>
    <cellStyle name="Normal 2 3 4 2 5 3 4" xfId="17086"/>
    <cellStyle name="Normal 2 3 4 2 5 4" xfId="17087"/>
    <cellStyle name="Normal 2 3 4 2 5 4 2" xfId="17088"/>
    <cellStyle name="Normal 2 3 4 2 5 4 3" xfId="17089"/>
    <cellStyle name="Normal 2 3 4 2 5 5" xfId="17090"/>
    <cellStyle name="Normal 2 3 4 2 5 5 2" xfId="17091"/>
    <cellStyle name="Normal 2 3 4 2 5 5 3" xfId="17092"/>
    <cellStyle name="Normal 2 3 4 2 5 6" xfId="17093"/>
    <cellStyle name="Normal 2 3 4 2 5 7" xfId="17094"/>
    <cellStyle name="Normal 2 3 4 2 6" xfId="17095"/>
    <cellStyle name="Normal 2 3 4 2 6 2" xfId="17096"/>
    <cellStyle name="Normal 2 3 4 2 6 2 2" xfId="17097"/>
    <cellStyle name="Normal 2 3 4 2 6 2 2 2" xfId="17098"/>
    <cellStyle name="Normal 2 3 4 2 6 2 2 3" xfId="17099"/>
    <cellStyle name="Normal 2 3 4 2 6 2 3" xfId="17100"/>
    <cellStyle name="Normal 2 3 4 2 6 2 4" xfId="17101"/>
    <cellStyle name="Normal 2 3 4 2 6 3" xfId="17102"/>
    <cellStyle name="Normal 2 3 4 2 6 3 2" xfId="17103"/>
    <cellStyle name="Normal 2 3 4 2 6 3 3" xfId="17104"/>
    <cellStyle name="Normal 2 3 4 2 6 4" xfId="17105"/>
    <cellStyle name="Normal 2 3 4 2 6 4 2" xfId="17106"/>
    <cellStyle name="Normal 2 3 4 2 6 4 3" xfId="17107"/>
    <cellStyle name="Normal 2 3 4 2 6 5" xfId="17108"/>
    <cellStyle name="Normal 2 3 4 2 6 6" xfId="17109"/>
    <cellStyle name="Normal 2 3 4 2 7" xfId="17110"/>
    <cellStyle name="Normal 2 3 4 2 7 2" xfId="17111"/>
    <cellStyle name="Normal 2 3 4 2 7 2 2" xfId="17112"/>
    <cellStyle name="Normal 2 3 4 2 7 2 3" xfId="17113"/>
    <cellStyle name="Normal 2 3 4 2 7 3" xfId="17114"/>
    <cellStyle name="Normal 2 3 4 2 7 4" xfId="17115"/>
    <cellStyle name="Normal 2 3 4 2 8" xfId="17116"/>
    <cellStyle name="Normal 2 3 4 2 8 2" xfId="17117"/>
    <cellStyle name="Normal 2 3 4 2 8 3" xfId="17118"/>
    <cellStyle name="Normal 2 3 4 2 9" xfId="17119"/>
    <cellStyle name="Normal 2 3 4 2 9 2" xfId="17120"/>
    <cellStyle name="Normal 2 3 4 2 9 3" xfId="17121"/>
    <cellStyle name="Normal 2 3 4 3" xfId="17122"/>
    <cellStyle name="Normal 2 3 4 3 2" xfId="17123"/>
    <cellStyle name="Normal 2 3 4 3 2 2" xfId="17124"/>
    <cellStyle name="Normal 2 3 4 3 2 2 2" xfId="17125"/>
    <cellStyle name="Normal 2 3 4 3 2 2 2 2" xfId="17126"/>
    <cellStyle name="Normal 2 3 4 3 2 2 2 2 2" xfId="17127"/>
    <cellStyle name="Normal 2 3 4 3 2 2 2 2 3" xfId="17128"/>
    <cellStyle name="Normal 2 3 4 3 2 2 2 3" xfId="17129"/>
    <cellStyle name="Normal 2 3 4 3 2 2 2 4" xfId="17130"/>
    <cellStyle name="Normal 2 3 4 3 2 2 3" xfId="17131"/>
    <cellStyle name="Normal 2 3 4 3 2 2 3 2" xfId="17132"/>
    <cellStyle name="Normal 2 3 4 3 2 2 3 3" xfId="17133"/>
    <cellStyle name="Normal 2 3 4 3 2 2 4" xfId="17134"/>
    <cellStyle name="Normal 2 3 4 3 2 2 4 2" xfId="17135"/>
    <cellStyle name="Normal 2 3 4 3 2 2 4 3" xfId="17136"/>
    <cellStyle name="Normal 2 3 4 3 2 2 5" xfId="17137"/>
    <cellStyle name="Normal 2 3 4 3 2 2 6" xfId="17138"/>
    <cellStyle name="Normal 2 3 4 3 2 3" xfId="17139"/>
    <cellStyle name="Normal 2 3 4 3 2 3 2" xfId="17140"/>
    <cellStyle name="Normal 2 3 4 3 2 3 2 2" xfId="17141"/>
    <cellStyle name="Normal 2 3 4 3 2 3 2 3" xfId="17142"/>
    <cellStyle name="Normal 2 3 4 3 2 3 3" xfId="17143"/>
    <cellStyle name="Normal 2 3 4 3 2 3 4" xfId="17144"/>
    <cellStyle name="Normal 2 3 4 3 2 4" xfId="17145"/>
    <cellStyle name="Normal 2 3 4 3 2 4 2" xfId="17146"/>
    <cellStyle name="Normal 2 3 4 3 2 4 3" xfId="17147"/>
    <cellStyle name="Normal 2 3 4 3 2 5" xfId="17148"/>
    <cellStyle name="Normal 2 3 4 3 2 5 2" xfId="17149"/>
    <cellStyle name="Normal 2 3 4 3 2 5 3" xfId="17150"/>
    <cellStyle name="Normal 2 3 4 3 2 6" xfId="17151"/>
    <cellStyle name="Normal 2 3 4 3 2 7" xfId="17152"/>
    <cellStyle name="Normal 2 3 4 3 3" xfId="17153"/>
    <cellStyle name="Normal 2 3 4 3 3 2" xfId="17154"/>
    <cellStyle name="Normal 2 3 4 3 3 2 2" xfId="17155"/>
    <cellStyle name="Normal 2 3 4 3 3 2 2 2" xfId="17156"/>
    <cellStyle name="Normal 2 3 4 3 3 2 2 3" xfId="17157"/>
    <cellStyle name="Normal 2 3 4 3 3 2 3" xfId="17158"/>
    <cellStyle name="Normal 2 3 4 3 3 2 4" xfId="17159"/>
    <cellStyle name="Normal 2 3 4 3 3 3" xfId="17160"/>
    <cellStyle name="Normal 2 3 4 3 3 3 2" xfId="17161"/>
    <cellStyle name="Normal 2 3 4 3 3 3 3" xfId="17162"/>
    <cellStyle name="Normal 2 3 4 3 3 4" xfId="17163"/>
    <cellStyle name="Normal 2 3 4 3 3 4 2" xfId="17164"/>
    <cellStyle name="Normal 2 3 4 3 3 4 3" xfId="17165"/>
    <cellStyle name="Normal 2 3 4 3 3 5" xfId="17166"/>
    <cellStyle name="Normal 2 3 4 3 3 6" xfId="17167"/>
    <cellStyle name="Normal 2 3 4 3 4" xfId="17168"/>
    <cellStyle name="Normal 2 3 4 3 4 2" xfId="17169"/>
    <cellStyle name="Normal 2 3 4 3 4 2 2" xfId="17170"/>
    <cellStyle name="Normal 2 3 4 3 4 2 3" xfId="17171"/>
    <cellStyle name="Normal 2 3 4 3 4 3" xfId="17172"/>
    <cellStyle name="Normal 2 3 4 3 4 4" xfId="17173"/>
    <cellStyle name="Normal 2 3 4 3 5" xfId="17174"/>
    <cellStyle name="Normal 2 3 4 3 5 2" xfId="17175"/>
    <cellStyle name="Normal 2 3 4 3 5 3" xfId="17176"/>
    <cellStyle name="Normal 2 3 4 3 6" xfId="17177"/>
    <cellStyle name="Normal 2 3 4 3 6 2" xfId="17178"/>
    <cellStyle name="Normal 2 3 4 3 6 3" xfId="17179"/>
    <cellStyle name="Normal 2 3 4 3 7" xfId="17180"/>
    <cellStyle name="Normal 2 3 4 3 8" xfId="17181"/>
    <cellStyle name="Normal 2 3 4 4" xfId="17182"/>
    <cellStyle name="Normal 2 3 4 4 2" xfId="17183"/>
    <cellStyle name="Normal 2 3 4 4 2 2" xfId="17184"/>
    <cellStyle name="Normal 2 3 4 4 2 2 2" xfId="17185"/>
    <cellStyle name="Normal 2 3 4 4 2 2 2 2" xfId="17186"/>
    <cellStyle name="Normal 2 3 4 4 2 2 2 2 2" xfId="17187"/>
    <cellStyle name="Normal 2 3 4 4 2 2 2 2 3" xfId="17188"/>
    <cellStyle name="Normal 2 3 4 4 2 2 2 3" xfId="17189"/>
    <cellStyle name="Normal 2 3 4 4 2 2 2 4" xfId="17190"/>
    <cellStyle name="Normal 2 3 4 4 2 2 3" xfId="17191"/>
    <cellStyle name="Normal 2 3 4 4 2 2 3 2" xfId="17192"/>
    <cellStyle name="Normal 2 3 4 4 2 2 3 3" xfId="17193"/>
    <cellStyle name="Normal 2 3 4 4 2 2 4" xfId="17194"/>
    <cellStyle name="Normal 2 3 4 4 2 2 4 2" xfId="17195"/>
    <cellStyle name="Normal 2 3 4 4 2 2 4 3" xfId="17196"/>
    <cellStyle name="Normal 2 3 4 4 2 2 5" xfId="17197"/>
    <cellStyle name="Normal 2 3 4 4 2 2 6" xfId="17198"/>
    <cellStyle name="Normal 2 3 4 4 2 3" xfId="17199"/>
    <cellStyle name="Normal 2 3 4 4 2 3 2" xfId="17200"/>
    <cellStyle name="Normal 2 3 4 4 2 3 2 2" xfId="17201"/>
    <cellStyle name="Normal 2 3 4 4 2 3 2 3" xfId="17202"/>
    <cellStyle name="Normal 2 3 4 4 2 3 3" xfId="17203"/>
    <cellStyle name="Normal 2 3 4 4 2 3 4" xfId="17204"/>
    <cellStyle name="Normal 2 3 4 4 2 4" xfId="17205"/>
    <cellStyle name="Normal 2 3 4 4 2 4 2" xfId="17206"/>
    <cellStyle name="Normal 2 3 4 4 2 4 3" xfId="17207"/>
    <cellStyle name="Normal 2 3 4 4 2 5" xfId="17208"/>
    <cellStyle name="Normal 2 3 4 4 2 5 2" xfId="17209"/>
    <cellStyle name="Normal 2 3 4 4 2 5 3" xfId="17210"/>
    <cellStyle name="Normal 2 3 4 4 2 6" xfId="17211"/>
    <cellStyle name="Normal 2 3 4 4 2 7" xfId="17212"/>
    <cellStyle name="Normal 2 3 4 4 3" xfId="17213"/>
    <cellStyle name="Normal 2 3 4 4 3 2" xfId="17214"/>
    <cellStyle name="Normal 2 3 4 4 3 2 2" xfId="17215"/>
    <cellStyle name="Normal 2 3 4 4 3 2 2 2" xfId="17216"/>
    <cellStyle name="Normal 2 3 4 4 3 2 2 3" xfId="17217"/>
    <cellStyle name="Normal 2 3 4 4 3 2 3" xfId="17218"/>
    <cellStyle name="Normal 2 3 4 4 3 2 4" xfId="17219"/>
    <cellStyle name="Normal 2 3 4 4 3 3" xfId="17220"/>
    <cellStyle name="Normal 2 3 4 4 3 3 2" xfId="17221"/>
    <cellStyle name="Normal 2 3 4 4 3 3 3" xfId="17222"/>
    <cellStyle name="Normal 2 3 4 4 3 4" xfId="17223"/>
    <cellStyle name="Normal 2 3 4 4 3 4 2" xfId="17224"/>
    <cellStyle name="Normal 2 3 4 4 3 4 3" xfId="17225"/>
    <cellStyle name="Normal 2 3 4 4 3 5" xfId="17226"/>
    <cellStyle name="Normal 2 3 4 4 3 6" xfId="17227"/>
    <cellStyle name="Normal 2 3 4 4 4" xfId="17228"/>
    <cellStyle name="Normal 2 3 4 4 4 2" xfId="17229"/>
    <cellStyle name="Normal 2 3 4 4 4 2 2" xfId="17230"/>
    <cellStyle name="Normal 2 3 4 4 4 2 3" xfId="17231"/>
    <cellStyle name="Normal 2 3 4 4 4 3" xfId="17232"/>
    <cellStyle name="Normal 2 3 4 4 4 4" xfId="17233"/>
    <cellStyle name="Normal 2 3 4 4 5" xfId="17234"/>
    <cellStyle name="Normal 2 3 4 4 5 2" xfId="17235"/>
    <cellStyle name="Normal 2 3 4 4 5 3" xfId="17236"/>
    <cellStyle name="Normal 2 3 4 4 6" xfId="17237"/>
    <cellStyle name="Normal 2 3 4 4 6 2" xfId="17238"/>
    <cellStyle name="Normal 2 3 4 4 6 3" xfId="17239"/>
    <cellStyle name="Normal 2 3 4 4 7" xfId="17240"/>
    <cellStyle name="Normal 2 3 4 4 8" xfId="17241"/>
    <cellStyle name="Normal 2 3 4 5" xfId="17242"/>
    <cellStyle name="Normal 2 3 4 5 2" xfId="17243"/>
    <cellStyle name="Normal 2 3 4 5 2 2" xfId="17244"/>
    <cellStyle name="Normal 2 3 4 5 2 2 2" xfId="17245"/>
    <cellStyle name="Normal 2 3 4 5 2 2 2 2" xfId="17246"/>
    <cellStyle name="Normal 2 3 4 5 2 2 2 2 2" xfId="17247"/>
    <cellStyle name="Normal 2 3 4 5 2 2 2 2 3" xfId="17248"/>
    <cellStyle name="Normal 2 3 4 5 2 2 2 3" xfId="17249"/>
    <cellStyle name="Normal 2 3 4 5 2 2 2 4" xfId="17250"/>
    <cellStyle name="Normal 2 3 4 5 2 2 3" xfId="17251"/>
    <cellStyle name="Normal 2 3 4 5 2 2 3 2" xfId="17252"/>
    <cellStyle name="Normal 2 3 4 5 2 2 3 3" xfId="17253"/>
    <cellStyle name="Normal 2 3 4 5 2 2 4" xfId="17254"/>
    <cellStyle name="Normal 2 3 4 5 2 2 4 2" xfId="17255"/>
    <cellStyle name="Normal 2 3 4 5 2 2 4 3" xfId="17256"/>
    <cellStyle name="Normal 2 3 4 5 2 2 5" xfId="17257"/>
    <cellStyle name="Normal 2 3 4 5 2 2 6" xfId="17258"/>
    <cellStyle name="Normal 2 3 4 5 2 3" xfId="17259"/>
    <cellStyle name="Normal 2 3 4 5 2 3 2" xfId="17260"/>
    <cellStyle name="Normal 2 3 4 5 2 3 2 2" xfId="17261"/>
    <cellStyle name="Normal 2 3 4 5 2 3 2 3" xfId="17262"/>
    <cellStyle name="Normal 2 3 4 5 2 3 3" xfId="17263"/>
    <cellStyle name="Normal 2 3 4 5 2 3 4" xfId="17264"/>
    <cellStyle name="Normal 2 3 4 5 2 4" xfId="17265"/>
    <cellStyle name="Normal 2 3 4 5 2 4 2" xfId="17266"/>
    <cellStyle name="Normal 2 3 4 5 2 4 3" xfId="17267"/>
    <cellStyle name="Normal 2 3 4 5 2 5" xfId="17268"/>
    <cellStyle name="Normal 2 3 4 5 2 5 2" xfId="17269"/>
    <cellStyle name="Normal 2 3 4 5 2 5 3" xfId="17270"/>
    <cellStyle name="Normal 2 3 4 5 2 6" xfId="17271"/>
    <cellStyle name="Normal 2 3 4 5 2 7" xfId="17272"/>
    <cellStyle name="Normal 2 3 4 5 3" xfId="17273"/>
    <cellStyle name="Normal 2 3 4 5 3 2" xfId="17274"/>
    <cellStyle name="Normal 2 3 4 5 3 2 2" xfId="17275"/>
    <cellStyle name="Normal 2 3 4 5 3 2 2 2" xfId="17276"/>
    <cellStyle name="Normal 2 3 4 5 3 2 2 3" xfId="17277"/>
    <cellStyle name="Normal 2 3 4 5 3 2 3" xfId="17278"/>
    <cellStyle name="Normal 2 3 4 5 3 2 4" xfId="17279"/>
    <cellStyle name="Normal 2 3 4 5 3 3" xfId="17280"/>
    <cellStyle name="Normal 2 3 4 5 3 3 2" xfId="17281"/>
    <cellStyle name="Normal 2 3 4 5 3 3 3" xfId="17282"/>
    <cellStyle name="Normal 2 3 4 5 3 4" xfId="17283"/>
    <cellStyle name="Normal 2 3 4 5 3 4 2" xfId="17284"/>
    <cellStyle name="Normal 2 3 4 5 3 4 3" xfId="17285"/>
    <cellStyle name="Normal 2 3 4 5 3 5" xfId="17286"/>
    <cellStyle name="Normal 2 3 4 5 3 6" xfId="17287"/>
    <cellStyle name="Normal 2 3 4 5 4" xfId="17288"/>
    <cellStyle name="Normal 2 3 4 5 4 2" xfId="17289"/>
    <cellStyle name="Normal 2 3 4 5 4 2 2" xfId="17290"/>
    <cellStyle name="Normal 2 3 4 5 4 2 3" xfId="17291"/>
    <cellStyle name="Normal 2 3 4 5 4 3" xfId="17292"/>
    <cellStyle name="Normal 2 3 4 5 4 4" xfId="17293"/>
    <cellStyle name="Normal 2 3 4 5 5" xfId="17294"/>
    <cellStyle name="Normal 2 3 4 5 5 2" xfId="17295"/>
    <cellStyle name="Normal 2 3 4 5 5 3" xfId="17296"/>
    <cellStyle name="Normal 2 3 4 5 6" xfId="17297"/>
    <cellStyle name="Normal 2 3 4 5 6 2" xfId="17298"/>
    <cellStyle name="Normal 2 3 4 5 6 3" xfId="17299"/>
    <cellStyle name="Normal 2 3 4 5 7" xfId="17300"/>
    <cellStyle name="Normal 2 3 4 5 8" xfId="17301"/>
    <cellStyle name="Normal 2 3 4 6" xfId="17302"/>
    <cellStyle name="Normal 2 3 4 6 2" xfId="17303"/>
    <cellStyle name="Normal 2 3 4 6 2 2" xfId="17304"/>
    <cellStyle name="Normal 2 3 4 6 2 2 2" xfId="17305"/>
    <cellStyle name="Normal 2 3 4 6 2 2 2 2" xfId="17306"/>
    <cellStyle name="Normal 2 3 4 6 2 2 2 3" xfId="17307"/>
    <cellStyle name="Normal 2 3 4 6 2 2 3" xfId="17308"/>
    <cellStyle name="Normal 2 3 4 6 2 2 4" xfId="17309"/>
    <cellStyle name="Normal 2 3 4 6 2 3" xfId="17310"/>
    <cellStyle name="Normal 2 3 4 6 2 3 2" xfId="17311"/>
    <cellStyle name="Normal 2 3 4 6 2 3 3" xfId="17312"/>
    <cellStyle name="Normal 2 3 4 6 2 4" xfId="17313"/>
    <cellStyle name="Normal 2 3 4 6 2 4 2" xfId="17314"/>
    <cellStyle name="Normal 2 3 4 6 2 4 3" xfId="17315"/>
    <cellStyle name="Normal 2 3 4 6 2 5" xfId="17316"/>
    <cellStyle name="Normal 2 3 4 6 2 6" xfId="17317"/>
    <cellStyle name="Normal 2 3 4 6 3" xfId="17318"/>
    <cellStyle name="Normal 2 3 4 6 3 2" xfId="17319"/>
    <cellStyle name="Normal 2 3 4 6 3 2 2" xfId="17320"/>
    <cellStyle name="Normal 2 3 4 6 3 2 3" xfId="17321"/>
    <cellStyle name="Normal 2 3 4 6 3 3" xfId="17322"/>
    <cellStyle name="Normal 2 3 4 6 3 4" xfId="17323"/>
    <cellStyle name="Normal 2 3 4 6 4" xfId="17324"/>
    <cellStyle name="Normal 2 3 4 6 4 2" xfId="17325"/>
    <cellStyle name="Normal 2 3 4 6 4 3" xfId="17326"/>
    <cellStyle name="Normal 2 3 4 6 5" xfId="17327"/>
    <cellStyle name="Normal 2 3 4 6 5 2" xfId="17328"/>
    <cellStyle name="Normal 2 3 4 6 5 3" xfId="17329"/>
    <cellStyle name="Normal 2 3 4 6 6" xfId="17330"/>
    <cellStyle name="Normal 2 3 4 6 7" xfId="17331"/>
    <cellStyle name="Normal 2 3 4 7" xfId="17332"/>
    <cellStyle name="Normal 2 3 4 7 2" xfId="17333"/>
    <cellStyle name="Normal 2 3 4 7 2 2" xfId="17334"/>
    <cellStyle name="Normal 2 3 4 7 2 2 2" xfId="17335"/>
    <cellStyle name="Normal 2 3 4 7 2 2 3" xfId="17336"/>
    <cellStyle name="Normal 2 3 4 7 2 3" xfId="17337"/>
    <cellStyle name="Normal 2 3 4 7 2 4" xfId="17338"/>
    <cellStyle name="Normal 2 3 4 7 3" xfId="17339"/>
    <cellStyle name="Normal 2 3 4 7 3 2" xfId="17340"/>
    <cellStyle name="Normal 2 3 4 7 3 3" xfId="17341"/>
    <cellStyle name="Normal 2 3 4 7 4" xfId="17342"/>
    <cellStyle name="Normal 2 3 4 7 4 2" xfId="17343"/>
    <cellStyle name="Normal 2 3 4 7 4 3" xfId="17344"/>
    <cellStyle name="Normal 2 3 4 7 5" xfId="17345"/>
    <cellStyle name="Normal 2 3 4 7 6" xfId="17346"/>
    <cellStyle name="Normal 2 3 4 8" xfId="17347"/>
    <cellStyle name="Normal 2 3 4 8 2" xfId="17348"/>
    <cellStyle name="Normal 2 3 4 8 2 2" xfId="17349"/>
    <cellStyle name="Normal 2 3 4 8 2 3" xfId="17350"/>
    <cellStyle name="Normal 2 3 4 8 3" xfId="17351"/>
    <cellStyle name="Normal 2 3 4 8 4" xfId="17352"/>
    <cellStyle name="Normal 2 3 4 9" xfId="17353"/>
    <cellStyle name="Normal 2 3 4 9 2" xfId="17354"/>
    <cellStyle name="Normal 2 3 4 9 3" xfId="17355"/>
    <cellStyle name="Normal 2 3 5" xfId="17356"/>
    <cellStyle name="Normal 2 3 5 10" xfId="17357"/>
    <cellStyle name="Normal 2 3 5 11" xfId="17358"/>
    <cellStyle name="Normal 2 3 5 2" xfId="17359"/>
    <cellStyle name="Normal 2 3 5 2 2" xfId="17360"/>
    <cellStyle name="Normal 2 3 5 2 2 2" xfId="17361"/>
    <cellStyle name="Normal 2 3 5 2 2 2 2" xfId="17362"/>
    <cellStyle name="Normal 2 3 5 2 2 2 2 2" xfId="17363"/>
    <cellStyle name="Normal 2 3 5 2 2 2 2 2 2" xfId="17364"/>
    <cellStyle name="Normal 2 3 5 2 2 2 2 2 3" xfId="17365"/>
    <cellStyle name="Normal 2 3 5 2 2 2 2 3" xfId="17366"/>
    <cellStyle name="Normal 2 3 5 2 2 2 2 4" xfId="17367"/>
    <cellStyle name="Normal 2 3 5 2 2 2 3" xfId="17368"/>
    <cellStyle name="Normal 2 3 5 2 2 2 3 2" xfId="17369"/>
    <cellStyle name="Normal 2 3 5 2 2 2 3 3" xfId="17370"/>
    <cellStyle name="Normal 2 3 5 2 2 2 4" xfId="17371"/>
    <cellStyle name="Normal 2 3 5 2 2 2 4 2" xfId="17372"/>
    <cellStyle name="Normal 2 3 5 2 2 2 4 3" xfId="17373"/>
    <cellStyle name="Normal 2 3 5 2 2 2 5" xfId="17374"/>
    <cellStyle name="Normal 2 3 5 2 2 2 6" xfId="17375"/>
    <cellStyle name="Normal 2 3 5 2 2 3" xfId="17376"/>
    <cellStyle name="Normal 2 3 5 2 2 3 2" xfId="17377"/>
    <cellStyle name="Normal 2 3 5 2 2 3 2 2" xfId="17378"/>
    <cellStyle name="Normal 2 3 5 2 2 3 2 3" xfId="17379"/>
    <cellStyle name="Normal 2 3 5 2 2 3 3" xfId="17380"/>
    <cellStyle name="Normal 2 3 5 2 2 3 4" xfId="17381"/>
    <cellStyle name="Normal 2 3 5 2 2 4" xfId="17382"/>
    <cellStyle name="Normal 2 3 5 2 2 4 2" xfId="17383"/>
    <cellStyle name="Normal 2 3 5 2 2 4 3" xfId="17384"/>
    <cellStyle name="Normal 2 3 5 2 2 5" xfId="17385"/>
    <cellStyle name="Normal 2 3 5 2 2 5 2" xfId="17386"/>
    <cellStyle name="Normal 2 3 5 2 2 5 3" xfId="17387"/>
    <cellStyle name="Normal 2 3 5 2 2 6" xfId="17388"/>
    <cellStyle name="Normal 2 3 5 2 2 7" xfId="17389"/>
    <cellStyle name="Normal 2 3 5 2 3" xfId="17390"/>
    <cellStyle name="Normal 2 3 5 2 3 2" xfId="17391"/>
    <cellStyle name="Normal 2 3 5 2 3 2 2" xfId="17392"/>
    <cellStyle name="Normal 2 3 5 2 3 2 2 2" xfId="17393"/>
    <cellStyle name="Normal 2 3 5 2 3 2 2 3" xfId="17394"/>
    <cellStyle name="Normal 2 3 5 2 3 2 3" xfId="17395"/>
    <cellStyle name="Normal 2 3 5 2 3 2 4" xfId="17396"/>
    <cellStyle name="Normal 2 3 5 2 3 3" xfId="17397"/>
    <cellStyle name="Normal 2 3 5 2 3 3 2" xfId="17398"/>
    <cellStyle name="Normal 2 3 5 2 3 3 3" xfId="17399"/>
    <cellStyle name="Normal 2 3 5 2 3 4" xfId="17400"/>
    <cellStyle name="Normal 2 3 5 2 3 4 2" xfId="17401"/>
    <cellStyle name="Normal 2 3 5 2 3 4 3" xfId="17402"/>
    <cellStyle name="Normal 2 3 5 2 3 5" xfId="17403"/>
    <cellStyle name="Normal 2 3 5 2 3 6" xfId="17404"/>
    <cellStyle name="Normal 2 3 5 2 4" xfId="17405"/>
    <cellStyle name="Normal 2 3 5 2 4 2" xfId="17406"/>
    <cellStyle name="Normal 2 3 5 2 4 2 2" xfId="17407"/>
    <cellStyle name="Normal 2 3 5 2 4 2 3" xfId="17408"/>
    <cellStyle name="Normal 2 3 5 2 4 3" xfId="17409"/>
    <cellStyle name="Normal 2 3 5 2 4 4" xfId="17410"/>
    <cellStyle name="Normal 2 3 5 2 5" xfId="17411"/>
    <cellStyle name="Normal 2 3 5 2 5 2" xfId="17412"/>
    <cellStyle name="Normal 2 3 5 2 5 3" xfId="17413"/>
    <cellStyle name="Normal 2 3 5 2 6" xfId="17414"/>
    <cellStyle name="Normal 2 3 5 2 6 2" xfId="17415"/>
    <cellStyle name="Normal 2 3 5 2 6 3" xfId="17416"/>
    <cellStyle name="Normal 2 3 5 2 7" xfId="17417"/>
    <cellStyle name="Normal 2 3 5 2 8" xfId="17418"/>
    <cellStyle name="Normal 2 3 5 3" xfId="17419"/>
    <cellStyle name="Normal 2 3 5 3 2" xfId="17420"/>
    <cellStyle name="Normal 2 3 5 3 2 2" xfId="17421"/>
    <cellStyle name="Normal 2 3 5 3 2 2 2" xfId="17422"/>
    <cellStyle name="Normal 2 3 5 3 2 2 2 2" xfId="17423"/>
    <cellStyle name="Normal 2 3 5 3 2 2 2 2 2" xfId="17424"/>
    <cellStyle name="Normal 2 3 5 3 2 2 2 2 3" xfId="17425"/>
    <cellStyle name="Normal 2 3 5 3 2 2 2 3" xfId="17426"/>
    <cellStyle name="Normal 2 3 5 3 2 2 2 4" xfId="17427"/>
    <cellStyle name="Normal 2 3 5 3 2 2 3" xfId="17428"/>
    <cellStyle name="Normal 2 3 5 3 2 2 3 2" xfId="17429"/>
    <cellStyle name="Normal 2 3 5 3 2 2 3 3" xfId="17430"/>
    <cellStyle name="Normal 2 3 5 3 2 2 4" xfId="17431"/>
    <cellStyle name="Normal 2 3 5 3 2 2 4 2" xfId="17432"/>
    <cellStyle name="Normal 2 3 5 3 2 2 4 3" xfId="17433"/>
    <cellStyle name="Normal 2 3 5 3 2 2 5" xfId="17434"/>
    <cellStyle name="Normal 2 3 5 3 2 2 6" xfId="17435"/>
    <cellStyle name="Normal 2 3 5 3 2 3" xfId="17436"/>
    <cellStyle name="Normal 2 3 5 3 2 3 2" xfId="17437"/>
    <cellStyle name="Normal 2 3 5 3 2 3 2 2" xfId="17438"/>
    <cellStyle name="Normal 2 3 5 3 2 3 2 3" xfId="17439"/>
    <cellStyle name="Normal 2 3 5 3 2 3 3" xfId="17440"/>
    <cellStyle name="Normal 2 3 5 3 2 3 4" xfId="17441"/>
    <cellStyle name="Normal 2 3 5 3 2 4" xfId="17442"/>
    <cellStyle name="Normal 2 3 5 3 2 4 2" xfId="17443"/>
    <cellStyle name="Normal 2 3 5 3 2 4 3" xfId="17444"/>
    <cellStyle name="Normal 2 3 5 3 2 5" xfId="17445"/>
    <cellStyle name="Normal 2 3 5 3 2 5 2" xfId="17446"/>
    <cellStyle name="Normal 2 3 5 3 2 5 3" xfId="17447"/>
    <cellStyle name="Normal 2 3 5 3 2 6" xfId="17448"/>
    <cellStyle name="Normal 2 3 5 3 2 7" xfId="17449"/>
    <cellStyle name="Normal 2 3 5 3 3" xfId="17450"/>
    <cellStyle name="Normal 2 3 5 3 3 2" xfId="17451"/>
    <cellStyle name="Normal 2 3 5 3 3 2 2" xfId="17452"/>
    <cellStyle name="Normal 2 3 5 3 3 2 2 2" xfId="17453"/>
    <cellStyle name="Normal 2 3 5 3 3 2 2 3" xfId="17454"/>
    <cellStyle name="Normal 2 3 5 3 3 2 3" xfId="17455"/>
    <cellStyle name="Normal 2 3 5 3 3 2 4" xfId="17456"/>
    <cellStyle name="Normal 2 3 5 3 3 3" xfId="17457"/>
    <cellStyle name="Normal 2 3 5 3 3 3 2" xfId="17458"/>
    <cellStyle name="Normal 2 3 5 3 3 3 3" xfId="17459"/>
    <cellStyle name="Normal 2 3 5 3 3 4" xfId="17460"/>
    <cellStyle name="Normal 2 3 5 3 3 4 2" xfId="17461"/>
    <cellStyle name="Normal 2 3 5 3 3 4 3" xfId="17462"/>
    <cellStyle name="Normal 2 3 5 3 3 5" xfId="17463"/>
    <cellStyle name="Normal 2 3 5 3 3 6" xfId="17464"/>
    <cellStyle name="Normal 2 3 5 3 4" xfId="17465"/>
    <cellStyle name="Normal 2 3 5 3 4 2" xfId="17466"/>
    <cellStyle name="Normal 2 3 5 3 4 2 2" xfId="17467"/>
    <cellStyle name="Normal 2 3 5 3 4 2 3" xfId="17468"/>
    <cellStyle name="Normal 2 3 5 3 4 3" xfId="17469"/>
    <cellStyle name="Normal 2 3 5 3 4 4" xfId="17470"/>
    <cellStyle name="Normal 2 3 5 3 5" xfId="17471"/>
    <cellStyle name="Normal 2 3 5 3 5 2" xfId="17472"/>
    <cellStyle name="Normal 2 3 5 3 5 3" xfId="17473"/>
    <cellStyle name="Normal 2 3 5 3 6" xfId="17474"/>
    <cellStyle name="Normal 2 3 5 3 6 2" xfId="17475"/>
    <cellStyle name="Normal 2 3 5 3 6 3" xfId="17476"/>
    <cellStyle name="Normal 2 3 5 3 7" xfId="17477"/>
    <cellStyle name="Normal 2 3 5 3 8" xfId="17478"/>
    <cellStyle name="Normal 2 3 5 4" xfId="17479"/>
    <cellStyle name="Normal 2 3 5 4 2" xfId="17480"/>
    <cellStyle name="Normal 2 3 5 4 2 2" xfId="17481"/>
    <cellStyle name="Normal 2 3 5 4 2 2 2" xfId="17482"/>
    <cellStyle name="Normal 2 3 5 4 2 2 2 2" xfId="17483"/>
    <cellStyle name="Normal 2 3 5 4 2 2 2 2 2" xfId="17484"/>
    <cellStyle name="Normal 2 3 5 4 2 2 2 2 3" xfId="17485"/>
    <cellStyle name="Normal 2 3 5 4 2 2 2 3" xfId="17486"/>
    <cellStyle name="Normal 2 3 5 4 2 2 2 4" xfId="17487"/>
    <cellStyle name="Normal 2 3 5 4 2 2 3" xfId="17488"/>
    <cellStyle name="Normal 2 3 5 4 2 2 3 2" xfId="17489"/>
    <cellStyle name="Normal 2 3 5 4 2 2 3 3" xfId="17490"/>
    <cellStyle name="Normal 2 3 5 4 2 2 4" xfId="17491"/>
    <cellStyle name="Normal 2 3 5 4 2 2 4 2" xfId="17492"/>
    <cellStyle name="Normal 2 3 5 4 2 2 4 3" xfId="17493"/>
    <cellStyle name="Normal 2 3 5 4 2 2 5" xfId="17494"/>
    <cellStyle name="Normal 2 3 5 4 2 2 6" xfId="17495"/>
    <cellStyle name="Normal 2 3 5 4 2 3" xfId="17496"/>
    <cellStyle name="Normal 2 3 5 4 2 3 2" xfId="17497"/>
    <cellStyle name="Normal 2 3 5 4 2 3 2 2" xfId="17498"/>
    <cellStyle name="Normal 2 3 5 4 2 3 2 3" xfId="17499"/>
    <cellStyle name="Normal 2 3 5 4 2 3 3" xfId="17500"/>
    <cellStyle name="Normal 2 3 5 4 2 3 4" xfId="17501"/>
    <cellStyle name="Normal 2 3 5 4 2 4" xfId="17502"/>
    <cellStyle name="Normal 2 3 5 4 2 4 2" xfId="17503"/>
    <cellStyle name="Normal 2 3 5 4 2 4 3" xfId="17504"/>
    <cellStyle name="Normal 2 3 5 4 2 5" xfId="17505"/>
    <cellStyle name="Normal 2 3 5 4 2 5 2" xfId="17506"/>
    <cellStyle name="Normal 2 3 5 4 2 5 3" xfId="17507"/>
    <cellStyle name="Normal 2 3 5 4 2 6" xfId="17508"/>
    <cellStyle name="Normal 2 3 5 4 2 7" xfId="17509"/>
    <cellStyle name="Normal 2 3 5 4 3" xfId="17510"/>
    <cellStyle name="Normal 2 3 5 4 3 2" xfId="17511"/>
    <cellStyle name="Normal 2 3 5 4 3 2 2" xfId="17512"/>
    <cellStyle name="Normal 2 3 5 4 3 2 2 2" xfId="17513"/>
    <cellStyle name="Normal 2 3 5 4 3 2 2 3" xfId="17514"/>
    <cellStyle name="Normal 2 3 5 4 3 2 3" xfId="17515"/>
    <cellStyle name="Normal 2 3 5 4 3 2 4" xfId="17516"/>
    <cellStyle name="Normal 2 3 5 4 3 3" xfId="17517"/>
    <cellStyle name="Normal 2 3 5 4 3 3 2" xfId="17518"/>
    <cellStyle name="Normal 2 3 5 4 3 3 3" xfId="17519"/>
    <cellStyle name="Normal 2 3 5 4 3 4" xfId="17520"/>
    <cellStyle name="Normal 2 3 5 4 3 4 2" xfId="17521"/>
    <cellStyle name="Normal 2 3 5 4 3 4 3" xfId="17522"/>
    <cellStyle name="Normal 2 3 5 4 3 5" xfId="17523"/>
    <cellStyle name="Normal 2 3 5 4 3 6" xfId="17524"/>
    <cellStyle name="Normal 2 3 5 4 4" xfId="17525"/>
    <cellStyle name="Normal 2 3 5 4 4 2" xfId="17526"/>
    <cellStyle name="Normal 2 3 5 4 4 2 2" xfId="17527"/>
    <cellStyle name="Normal 2 3 5 4 4 2 3" xfId="17528"/>
    <cellStyle name="Normal 2 3 5 4 4 3" xfId="17529"/>
    <cellStyle name="Normal 2 3 5 4 4 4" xfId="17530"/>
    <cellStyle name="Normal 2 3 5 4 5" xfId="17531"/>
    <cellStyle name="Normal 2 3 5 4 5 2" xfId="17532"/>
    <cellStyle name="Normal 2 3 5 4 5 3" xfId="17533"/>
    <cellStyle name="Normal 2 3 5 4 6" xfId="17534"/>
    <cellStyle name="Normal 2 3 5 4 6 2" xfId="17535"/>
    <cellStyle name="Normal 2 3 5 4 6 3" xfId="17536"/>
    <cellStyle name="Normal 2 3 5 4 7" xfId="17537"/>
    <cellStyle name="Normal 2 3 5 4 8" xfId="17538"/>
    <cellStyle name="Normal 2 3 5 5" xfId="17539"/>
    <cellStyle name="Normal 2 3 5 5 2" xfId="17540"/>
    <cellStyle name="Normal 2 3 5 5 2 2" xfId="17541"/>
    <cellStyle name="Normal 2 3 5 5 2 2 2" xfId="17542"/>
    <cellStyle name="Normal 2 3 5 5 2 2 2 2" xfId="17543"/>
    <cellStyle name="Normal 2 3 5 5 2 2 2 3" xfId="17544"/>
    <cellStyle name="Normal 2 3 5 5 2 2 3" xfId="17545"/>
    <cellStyle name="Normal 2 3 5 5 2 2 4" xfId="17546"/>
    <cellStyle name="Normal 2 3 5 5 2 3" xfId="17547"/>
    <cellStyle name="Normal 2 3 5 5 2 3 2" xfId="17548"/>
    <cellStyle name="Normal 2 3 5 5 2 3 3" xfId="17549"/>
    <cellStyle name="Normal 2 3 5 5 2 4" xfId="17550"/>
    <cellStyle name="Normal 2 3 5 5 2 4 2" xfId="17551"/>
    <cellStyle name="Normal 2 3 5 5 2 4 3" xfId="17552"/>
    <cellStyle name="Normal 2 3 5 5 2 5" xfId="17553"/>
    <cellStyle name="Normal 2 3 5 5 2 6" xfId="17554"/>
    <cellStyle name="Normal 2 3 5 5 3" xfId="17555"/>
    <cellStyle name="Normal 2 3 5 5 3 2" xfId="17556"/>
    <cellStyle name="Normal 2 3 5 5 3 2 2" xfId="17557"/>
    <cellStyle name="Normal 2 3 5 5 3 2 3" xfId="17558"/>
    <cellStyle name="Normal 2 3 5 5 3 3" xfId="17559"/>
    <cellStyle name="Normal 2 3 5 5 3 4" xfId="17560"/>
    <cellStyle name="Normal 2 3 5 5 4" xfId="17561"/>
    <cellStyle name="Normal 2 3 5 5 4 2" xfId="17562"/>
    <cellStyle name="Normal 2 3 5 5 4 3" xfId="17563"/>
    <cellStyle name="Normal 2 3 5 5 5" xfId="17564"/>
    <cellStyle name="Normal 2 3 5 5 5 2" xfId="17565"/>
    <cellStyle name="Normal 2 3 5 5 5 3" xfId="17566"/>
    <cellStyle name="Normal 2 3 5 5 6" xfId="17567"/>
    <cellStyle name="Normal 2 3 5 5 7" xfId="17568"/>
    <cellStyle name="Normal 2 3 5 6" xfId="17569"/>
    <cellStyle name="Normal 2 3 5 6 2" xfId="17570"/>
    <cellStyle name="Normal 2 3 5 6 2 2" xfId="17571"/>
    <cellStyle name="Normal 2 3 5 6 2 2 2" xfId="17572"/>
    <cellStyle name="Normal 2 3 5 6 2 2 3" xfId="17573"/>
    <cellStyle name="Normal 2 3 5 6 2 3" xfId="17574"/>
    <cellStyle name="Normal 2 3 5 6 2 4" xfId="17575"/>
    <cellStyle name="Normal 2 3 5 6 3" xfId="17576"/>
    <cellStyle name="Normal 2 3 5 6 3 2" xfId="17577"/>
    <cellStyle name="Normal 2 3 5 6 3 3" xfId="17578"/>
    <cellStyle name="Normal 2 3 5 6 4" xfId="17579"/>
    <cellStyle name="Normal 2 3 5 6 4 2" xfId="17580"/>
    <cellStyle name="Normal 2 3 5 6 4 3" xfId="17581"/>
    <cellStyle name="Normal 2 3 5 6 5" xfId="17582"/>
    <cellStyle name="Normal 2 3 5 6 6" xfId="17583"/>
    <cellStyle name="Normal 2 3 5 7" xfId="17584"/>
    <cellStyle name="Normal 2 3 5 7 2" xfId="17585"/>
    <cellStyle name="Normal 2 3 5 7 2 2" xfId="17586"/>
    <cellStyle name="Normal 2 3 5 7 2 3" xfId="17587"/>
    <cellStyle name="Normal 2 3 5 7 3" xfId="17588"/>
    <cellStyle name="Normal 2 3 5 7 4" xfId="17589"/>
    <cellStyle name="Normal 2 3 5 8" xfId="17590"/>
    <cellStyle name="Normal 2 3 5 8 2" xfId="17591"/>
    <cellStyle name="Normal 2 3 5 8 3" xfId="17592"/>
    <cellStyle name="Normal 2 3 5 9" xfId="17593"/>
    <cellStyle name="Normal 2 3 5 9 2" xfId="17594"/>
    <cellStyle name="Normal 2 3 5 9 3" xfId="17595"/>
    <cellStyle name="Normal 2 3 6" xfId="17596"/>
    <cellStyle name="Normal 2 3 6 2" xfId="17597"/>
    <cellStyle name="Normal 2 3 6 2 2" xfId="17598"/>
    <cellStyle name="Normal 2 3 6 2 2 2" xfId="17599"/>
    <cellStyle name="Normal 2 3 6 2 2 2 2" xfId="17600"/>
    <cellStyle name="Normal 2 3 6 2 2 2 2 2" xfId="17601"/>
    <cellStyle name="Normal 2 3 6 2 2 2 2 3" xfId="17602"/>
    <cellStyle name="Normal 2 3 6 2 2 2 3" xfId="17603"/>
    <cellStyle name="Normal 2 3 6 2 2 2 4" xfId="17604"/>
    <cellStyle name="Normal 2 3 6 2 2 3" xfId="17605"/>
    <cellStyle name="Normal 2 3 6 2 2 3 2" xfId="17606"/>
    <cellStyle name="Normal 2 3 6 2 2 3 3" xfId="17607"/>
    <cellStyle name="Normal 2 3 6 2 2 4" xfId="17608"/>
    <cellStyle name="Normal 2 3 6 2 2 4 2" xfId="17609"/>
    <cellStyle name="Normal 2 3 6 2 2 4 3" xfId="17610"/>
    <cellStyle name="Normal 2 3 6 2 2 5" xfId="17611"/>
    <cellStyle name="Normal 2 3 6 2 2 6" xfId="17612"/>
    <cellStyle name="Normal 2 3 6 2 3" xfId="17613"/>
    <cellStyle name="Normal 2 3 6 2 3 2" xfId="17614"/>
    <cellStyle name="Normal 2 3 6 2 3 2 2" xfId="17615"/>
    <cellStyle name="Normal 2 3 6 2 3 2 3" xfId="17616"/>
    <cellStyle name="Normal 2 3 6 2 3 3" xfId="17617"/>
    <cellStyle name="Normal 2 3 6 2 3 4" xfId="17618"/>
    <cellStyle name="Normal 2 3 6 2 4" xfId="17619"/>
    <cellStyle name="Normal 2 3 6 2 4 2" xfId="17620"/>
    <cellStyle name="Normal 2 3 6 2 4 3" xfId="17621"/>
    <cellStyle name="Normal 2 3 6 2 5" xfId="17622"/>
    <cellStyle name="Normal 2 3 6 2 5 2" xfId="17623"/>
    <cellStyle name="Normal 2 3 6 2 5 3" xfId="17624"/>
    <cellStyle name="Normal 2 3 6 2 6" xfId="17625"/>
    <cellStyle name="Normal 2 3 6 2 7" xfId="17626"/>
    <cellStyle name="Normal 2 3 6 3" xfId="17627"/>
    <cellStyle name="Normal 2 3 6 3 2" xfId="17628"/>
    <cellStyle name="Normal 2 3 6 3 2 2" xfId="17629"/>
    <cellStyle name="Normal 2 3 6 3 2 2 2" xfId="17630"/>
    <cellStyle name="Normal 2 3 6 3 2 2 3" xfId="17631"/>
    <cellStyle name="Normal 2 3 6 3 2 3" xfId="17632"/>
    <cellStyle name="Normal 2 3 6 3 2 4" xfId="17633"/>
    <cellStyle name="Normal 2 3 6 3 3" xfId="17634"/>
    <cellStyle name="Normal 2 3 6 3 3 2" xfId="17635"/>
    <cellStyle name="Normal 2 3 6 3 3 3" xfId="17636"/>
    <cellStyle name="Normal 2 3 6 3 4" xfId="17637"/>
    <cellStyle name="Normal 2 3 6 3 4 2" xfId="17638"/>
    <cellStyle name="Normal 2 3 6 3 4 3" xfId="17639"/>
    <cellStyle name="Normal 2 3 6 3 5" xfId="17640"/>
    <cellStyle name="Normal 2 3 6 3 6" xfId="17641"/>
    <cellStyle name="Normal 2 3 6 4" xfId="17642"/>
    <cellStyle name="Normal 2 3 6 4 2" xfId="17643"/>
    <cellStyle name="Normal 2 3 6 4 2 2" xfId="17644"/>
    <cellStyle name="Normal 2 3 6 4 2 3" xfId="17645"/>
    <cellStyle name="Normal 2 3 6 4 3" xfId="17646"/>
    <cellStyle name="Normal 2 3 6 4 4" xfId="17647"/>
    <cellStyle name="Normal 2 3 6 5" xfId="17648"/>
    <cellStyle name="Normal 2 3 6 5 2" xfId="17649"/>
    <cellStyle name="Normal 2 3 6 5 3" xfId="17650"/>
    <cellStyle name="Normal 2 3 6 6" xfId="17651"/>
    <cellStyle name="Normal 2 3 6 6 2" xfId="17652"/>
    <cellStyle name="Normal 2 3 6 6 3" xfId="17653"/>
    <cellStyle name="Normal 2 3 6 7" xfId="17654"/>
    <cellStyle name="Normal 2 3 6 8" xfId="17655"/>
    <cellStyle name="Normal 2 3 7" xfId="17656"/>
    <cellStyle name="Normal 2 3 7 2" xfId="17657"/>
    <cellStyle name="Normal 2 3 7 2 2" xfId="17658"/>
    <cellStyle name="Normal 2 3 7 2 2 2" xfId="17659"/>
    <cellStyle name="Normal 2 3 7 2 2 2 2" xfId="17660"/>
    <cellStyle name="Normal 2 3 7 2 2 2 2 2" xfId="17661"/>
    <cellStyle name="Normal 2 3 7 2 2 2 2 3" xfId="17662"/>
    <cellStyle name="Normal 2 3 7 2 2 2 3" xfId="17663"/>
    <cellStyle name="Normal 2 3 7 2 2 2 4" xfId="17664"/>
    <cellStyle name="Normal 2 3 7 2 2 3" xfId="17665"/>
    <cellStyle name="Normal 2 3 7 2 2 3 2" xfId="17666"/>
    <cellStyle name="Normal 2 3 7 2 2 3 3" xfId="17667"/>
    <cellStyle name="Normal 2 3 7 2 2 4" xfId="17668"/>
    <cellStyle name="Normal 2 3 7 2 2 4 2" xfId="17669"/>
    <cellStyle name="Normal 2 3 7 2 2 4 3" xfId="17670"/>
    <cellStyle name="Normal 2 3 7 2 2 5" xfId="17671"/>
    <cellStyle name="Normal 2 3 7 2 2 6" xfId="17672"/>
    <cellStyle name="Normal 2 3 7 2 3" xfId="17673"/>
    <cellStyle name="Normal 2 3 7 2 3 2" xfId="17674"/>
    <cellStyle name="Normal 2 3 7 2 3 2 2" xfId="17675"/>
    <cellStyle name="Normal 2 3 7 2 3 2 3" xfId="17676"/>
    <cellStyle name="Normal 2 3 7 2 3 3" xfId="17677"/>
    <cellStyle name="Normal 2 3 7 2 3 4" xfId="17678"/>
    <cellStyle name="Normal 2 3 7 2 4" xfId="17679"/>
    <cellStyle name="Normal 2 3 7 2 4 2" xfId="17680"/>
    <cellStyle name="Normal 2 3 7 2 4 3" xfId="17681"/>
    <cellStyle name="Normal 2 3 7 2 5" xfId="17682"/>
    <cellStyle name="Normal 2 3 7 2 5 2" xfId="17683"/>
    <cellStyle name="Normal 2 3 7 2 5 3" xfId="17684"/>
    <cellStyle name="Normal 2 3 7 2 6" xfId="17685"/>
    <cellStyle name="Normal 2 3 7 2 7" xfId="17686"/>
    <cellStyle name="Normal 2 3 7 3" xfId="17687"/>
    <cellStyle name="Normal 2 3 7 3 2" xfId="17688"/>
    <cellStyle name="Normal 2 3 7 3 2 2" xfId="17689"/>
    <cellStyle name="Normal 2 3 7 3 2 2 2" xfId="17690"/>
    <cellStyle name="Normal 2 3 7 3 2 2 3" xfId="17691"/>
    <cellStyle name="Normal 2 3 7 3 2 3" xfId="17692"/>
    <cellStyle name="Normal 2 3 7 3 2 4" xfId="17693"/>
    <cellStyle name="Normal 2 3 7 3 3" xfId="17694"/>
    <cellStyle name="Normal 2 3 7 3 3 2" xfId="17695"/>
    <cellStyle name="Normal 2 3 7 3 3 3" xfId="17696"/>
    <cellStyle name="Normal 2 3 7 3 4" xfId="17697"/>
    <cellStyle name="Normal 2 3 7 3 4 2" xfId="17698"/>
    <cellStyle name="Normal 2 3 7 3 4 3" xfId="17699"/>
    <cellStyle name="Normal 2 3 7 3 5" xfId="17700"/>
    <cellStyle name="Normal 2 3 7 3 6" xfId="17701"/>
    <cellStyle name="Normal 2 3 7 4" xfId="17702"/>
    <cellStyle name="Normal 2 3 7 4 2" xfId="17703"/>
    <cellStyle name="Normal 2 3 7 4 2 2" xfId="17704"/>
    <cellStyle name="Normal 2 3 7 4 2 3" xfId="17705"/>
    <cellStyle name="Normal 2 3 7 4 3" xfId="17706"/>
    <cellStyle name="Normal 2 3 7 4 4" xfId="17707"/>
    <cellStyle name="Normal 2 3 7 5" xfId="17708"/>
    <cellStyle name="Normal 2 3 7 5 2" xfId="17709"/>
    <cellStyle name="Normal 2 3 7 5 3" xfId="17710"/>
    <cellStyle name="Normal 2 3 7 6" xfId="17711"/>
    <cellStyle name="Normal 2 3 7 6 2" xfId="17712"/>
    <cellStyle name="Normal 2 3 7 6 3" xfId="17713"/>
    <cellStyle name="Normal 2 3 7 7" xfId="17714"/>
    <cellStyle name="Normal 2 3 7 8" xfId="17715"/>
    <cellStyle name="Normal 2 3 8" xfId="17716"/>
    <cellStyle name="Normal 2 3 8 2" xfId="17717"/>
    <cellStyle name="Normal 2 3 8 2 2" xfId="17718"/>
    <cellStyle name="Normal 2 3 8 2 2 2" xfId="17719"/>
    <cellStyle name="Normal 2 3 8 2 2 2 2" xfId="17720"/>
    <cellStyle name="Normal 2 3 8 2 2 2 2 2" xfId="17721"/>
    <cellStyle name="Normal 2 3 8 2 2 2 2 3" xfId="17722"/>
    <cellStyle name="Normal 2 3 8 2 2 2 3" xfId="17723"/>
    <cellStyle name="Normal 2 3 8 2 2 2 4" xfId="17724"/>
    <cellStyle name="Normal 2 3 8 2 2 3" xfId="17725"/>
    <cellStyle name="Normal 2 3 8 2 2 3 2" xfId="17726"/>
    <cellStyle name="Normal 2 3 8 2 2 3 3" xfId="17727"/>
    <cellStyle name="Normal 2 3 8 2 2 4" xfId="17728"/>
    <cellStyle name="Normal 2 3 8 2 2 4 2" xfId="17729"/>
    <cellStyle name="Normal 2 3 8 2 2 4 3" xfId="17730"/>
    <cellStyle name="Normal 2 3 8 2 2 5" xfId="17731"/>
    <cellStyle name="Normal 2 3 8 2 2 6" xfId="17732"/>
    <cellStyle name="Normal 2 3 8 2 3" xfId="17733"/>
    <cellStyle name="Normal 2 3 8 2 3 2" xfId="17734"/>
    <cellStyle name="Normal 2 3 8 2 3 2 2" xfId="17735"/>
    <cellStyle name="Normal 2 3 8 2 3 2 3" xfId="17736"/>
    <cellStyle name="Normal 2 3 8 2 3 3" xfId="17737"/>
    <cellStyle name="Normal 2 3 8 2 3 4" xfId="17738"/>
    <cellStyle name="Normal 2 3 8 2 4" xfId="17739"/>
    <cellStyle name="Normal 2 3 8 2 4 2" xfId="17740"/>
    <cellStyle name="Normal 2 3 8 2 4 3" xfId="17741"/>
    <cellStyle name="Normal 2 3 8 2 5" xfId="17742"/>
    <cellStyle name="Normal 2 3 8 2 5 2" xfId="17743"/>
    <cellStyle name="Normal 2 3 8 2 5 3" xfId="17744"/>
    <cellStyle name="Normal 2 3 8 2 6" xfId="17745"/>
    <cellStyle name="Normal 2 3 8 2 7" xfId="17746"/>
    <cellStyle name="Normal 2 3 8 3" xfId="17747"/>
    <cellStyle name="Normal 2 3 8 3 2" xfId="17748"/>
    <cellStyle name="Normal 2 3 8 3 2 2" xfId="17749"/>
    <cellStyle name="Normal 2 3 8 3 2 2 2" xfId="17750"/>
    <cellStyle name="Normal 2 3 8 3 2 2 3" xfId="17751"/>
    <cellStyle name="Normal 2 3 8 3 2 3" xfId="17752"/>
    <cellStyle name="Normal 2 3 8 3 2 4" xfId="17753"/>
    <cellStyle name="Normal 2 3 8 3 3" xfId="17754"/>
    <cellStyle name="Normal 2 3 8 3 3 2" xfId="17755"/>
    <cellStyle name="Normal 2 3 8 3 3 3" xfId="17756"/>
    <cellStyle name="Normal 2 3 8 3 4" xfId="17757"/>
    <cellStyle name="Normal 2 3 8 3 4 2" xfId="17758"/>
    <cellStyle name="Normal 2 3 8 3 4 3" xfId="17759"/>
    <cellStyle name="Normal 2 3 8 3 5" xfId="17760"/>
    <cellStyle name="Normal 2 3 8 3 6" xfId="17761"/>
    <cellStyle name="Normal 2 3 8 4" xfId="17762"/>
    <cellStyle name="Normal 2 3 8 4 2" xfId="17763"/>
    <cellStyle name="Normal 2 3 8 4 2 2" xfId="17764"/>
    <cellStyle name="Normal 2 3 8 4 2 3" xfId="17765"/>
    <cellStyle name="Normal 2 3 8 4 3" xfId="17766"/>
    <cellStyle name="Normal 2 3 8 4 4" xfId="17767"/>
    <cellStyle name="Normal 2 3 8 5" xfId="17768"/>
    <cellStyle name="Normal 2 3 8 5 2" xfId="17769"/>
    <cellStyle name="Normal 2 3 8 5 3" xfId="17770"/>
    <cellStyle name="Normal 2 3 8 6" xfId="17771"/>
    <cellStyle name="Normal 2 3 8 6 2" xfId="17772"/>
    <cellStyle name="Normal 2 3 8 6 3" xfId="17773"/>
    <cellStyle name="Normal 2 3 8 7" xfId="17774"/>
    <cellStyle name="Normal 2 3 8 8" xfId="17775"/>
    <cellStyle name="Normal 2 3 9" xfId="17776"/>
    <cellStyle name="Normal 2 3 9 2" xfId="17777"/>
    <cellStyle name="Normal 2 3 9 2 2" xfId="17778"/>
    <cellStyle name="Normal 2 3 9 2 2 2" xfId="17779"/>
    <cellStyle name="Normal 2 3 9 2 2 2 2" xfId="17780"/>
    <cellStyle name="Normal 2 3 9 2 2 2 3" xfId="17781"/>
    <cellStyle name="Normal 2 3 9 2 2 3" xfId="17782"/>
    <cellStyle name="Normal 2 3 9 2 2 4" xfId="17783"/>
    <cellStyle name="Normal 2 3 9 2 3" xfId="17784"/>
    <cellStyle name="Normal 2 3 9 2 3 2" xfId="17785"/>
    <cellStyle name="Normal 2 3 9 2 3 3" xfId="17786"/>
    <cellStyle name="Normal 2 3 9 2 4" xfId="17787"/>
    <cellStyle name="Normal 2 3 9 2 4 2" xfId="17788"/>
    <cellStyle name="Normal 2 3 9 2 4 3" xfId="17789"/>
    <cellStyle name="Normal 2 3 9 2 5" xfId="17790"/>
    <cellStyle name="Normal 2 3 9 2 6" xfId="17791"/>
    <cellStyle name="Normal 2 3 9 3" xfId="17792"/>
    <cellStyle name="Normal 2 3 9 3 2" xfId="17793"/>
    <cellStyle name="Normal 2 3 9 3 2 2" xfId="17794"/>
    <cellStyle name="Normal 2 3 9 3 2 3" xfId="17795"/>
    <cellStyle name="Normal 2 3 9 3 3" xfId="17796"/>
    <cellStyle name="Normal 2 3 9 3 4" xfId="17797"/>
    <cellStyle name="Normal 2 3 9 4" xfId="17798"/>
    <cellStyle name="Normal 2 3 9 4 2" xfId="17799"/>
    <cellStyle name="Normal 2 3 9 4 3" xfId="17800"/>
    <cellStyle name="Normal 2 3 9 5" xfId="17801"/>
    <cellStyle name="Normal 2 3 9 5 2" xfId="17802"/>
    <cellStyle name="Normal 2 3 9 5 3" xfId="17803"/>
    <cellStyle name="Normal 2 3 9 6" xfId="17804"/>
    <cellStyle name="Normal 2 3 9 7" xfId="17805"/>
    <cellStyle name="Normal 2 4" xfId="17806"/>
    <cellStyle name="Normal 2 4 2" xfId="17807"/>
    <cellStyle name="Normal 2 4 2 2" xfId="17808"/>
    <cellStyle name="Normal 2 4 2 2 2" xfId="17809"/>
    <cellStyle name="Normal 2 4 2 2 2 2" xfId="17810"/>
    <cellStyle name="Normal 2 4 2 2 3" xfId="17811"/>
    <cellStyle name="Normal 2 4 2 2 4" xfId="17812"/>
    <cellStyle name="Normal 2 4 2 3" xfId="17813"/>
    <cellStyle name="Normal 2 4 2 3 2" xfId="17814"/>
    <cellStyle name="Normal 2 4 2 4" xfId="17815"/>
    <cellStyle name="Normal 2 4 2 5" xfId="17816"/>
    <cellStyle name="Normal 2 4 3" xfId="17817"/>
    <cellStyle name="Normal 2 4 3 2" xfId="17818"/>
    <cellStyle name="Normal 2 4 3 2 2" xfId="17819"/>
    <cellStyle name="Normal 2 4 3 3" xfId="17820"/>
    <cellStyle name="Normal 2 4 3 4" xfId="17821"/>
    <cellStyle name="Normal 2 4 4" xfId="17822"/>
    <cellStyle name="Normal 2 4 4 2" xfId="17823"/>
    <cellStyle name="Normal 2 4 4 2 2" xfId="17824"/>
    <cellStyle name="Normal 2 4 4 3" xfId="17825"/>
    <cellStyle name="Normal 2 4 4 4" xfId="17826"/>
    <cellStyle name="Normal 2 4 5" xfId="17827"/>
    <cellStyle name="Normal 2 4 5 2" xfId="17828"/>
    <cellStyle name="Normal 2 4 5 2 2" xfId="17829"/>
    <cellStyle name="Normal 2 4 5 3" xfId="17830"/>
    <cellStyle name="Normal 2 4 5 4" xfId="17831"/>
    <cellStyle name="Normal 2 4 6" xfId="17832"/>
    <cellStyle name="Normal 2 4 6 2" xfId="17833"/>
    <cellStyle name="Normal 2 4 7" xfId="17834"/>
    <cellStyle name="Normal 2 4 8" xfId="17835"/>
    <cellStyle name="Normal 2 4 9" xfId="17836"/>
    <cellStyle name="Normal 2 41" xfId="48383"/>
    <cellStyle name="Normal 2 43" xfId="48384"/>
    <cellStyle name="Normal 2 5" xfId="17837"/>
    <cellStyle name="Normal 2 5 10" xfId="17838"/>
    <cellStyle name="Normal 2 5 10 2" xfId="17839"/>
    <cellStyle name="Normal 2 5 10 2 2" xfId="17840"/>
    <cellStyle name="Normal 2 5 10 3" xfId="17841"/>
    <cellStyle name="Normal 2 5 10 3 2" xfId="17842"/>
    <cellStyle name="Normal 2 5 10 4" xfId="17843"/>
    <cellStyle name="Normal 2 5 11" xfId="17844"/>
    <cellStyle name="Normal 2 5 11 2" xfId="17845"/>
    <cellStyle name="Normal 2 5 11 3" xfId="17846"/>
    <cellStyle name="Normal 2 5 12" xfId="17847"/>
    <cellStyle name="Normal 2 5 12 2" xfId="17848"/>
    <cellStyle name="Normal 2 5 13" xfId="17849"/>
    <cellStyle name="Normal 2 5 13 2" xfId="17850"/>
    <cellStyle name="Normal 2 5 14" xfId="17851"/>
    <cellStyle name="Normal 2 5 15" xfId="17852"/>
    <cellStyle name="Normal 2 5 2" xfId="17853"/>
    <cellStyle name="Normal 2 5 2 10" xfId="17854"/>
    <cellStyle name="Normal 2 5 2 10 2" xfId="17855"/>
    <cellStyle name="Normal 2 5 2 11" xfId="17856"/>
    <cellStyle name="Normal 2 5 2 11 2" xfId="17857"/>
    <cellStyle name="Normal 2 5 2 12" xfId="17858"/>
    <cellStyle name="Normal 2 5 2 2" xfId="17859"/>
    <cellStyle name="Normal 2 5 2 2 10" xfId="17860"/>
    <cellStyle name="Normal 2 5 2 2 2" xfId="17861"/>
    <cellStyle name="Normal 2 5 2 2 2 2" xfId="17862"/>
    <cellStyle name="Normal 2 5 2 2 2 2 2" xfId="17863"/>
    <cellStyle name="Normal 2 5 2 2 2 2 2 2" xfId="17864"/>
    <cellStyle name="Normal 2 5 2 2 2 2 2 3" xfId="17865"/>
    <cellStyle name="Normal 2 5 2 2 2 2 3" xfId="17866"/>
    <cellStyle name="Normal 2 5 2 2 2 2 3 2" xfId="17867"/>
    <cellStyle name="Normal 2 5 2 2 2 2 4" xfId="17868"/>
    <cellStyle name="Normal 2 5 2 2 2 2 4 2" xfId="17869"/>
    <cellStyle name="Normal 2 5 2 2 2 2 5" xfId="17870"/>
    <cellStyle name="Normal 2 5 2 2 2 3" xfId="17871"/>
    <cellStyle name="Normal 2 5 2 2 2 3 2" xfId="17872"/>
    <cellStyle name="Normal 2 5 2 2 2 3 2 2" xfId="17873"/>
    <cellStyle name="Normal 2 5 2 2 2 3 3" xfId="17874"/>
    <cellStyle name="Normal 2 5 2 2 2 3 3 2" xfId="17875"/>
    <cellStyle name="Normal 2 5 2 2 2 3 4" xfId="17876"/>
    <cellStyle name="Normal 2 5 2 2 2 4" xfId="17877"/>
    <cellStyle name="Normal 2 5 2 2 2 4 2" xfId="17878"/>
    <cellStyle name="Normal 2 5 2 2 2 4 3" xfId="17879"/>
    <cellStyle name="Normal 2 5 2 2 2 5" xfId="17880"/>
    <cellStyle name="Normal 2 5 2 2 2 5 2" xfId="17881"/>
    <cellStyle name="Normal 2 5 2 2 2 6" xfId="17882"/>
    <cellStyle name="Normal 2 5 2 2 2 6 2" xfId="17883"/>
    <cellStyle name="Normal 2 5 2 2 2 7" xfId="17884"/>
    <cellStyle name="Normal 2 5 2 2 3" xfId="17885"/>
    <cellStyle name="Normal 2 5 2 2 3 2" xfId="17886"/>
    <cellStyle name="Normal 2 5 2 2 3 2 2" xfId="17887"/>
    <cellStyle name="Normal 2 5 2 2 3 2 2 2" xfId="17888"/>
    <cellStyle name="Normal 2 5 2 2 3 2 2 3" xfId="17889"/>
    <cellStyle name="Normal 2 5 2 2 3 2 3" xfId="17890"/>
    <cellStyle name="Normal 2 5 2 2 3 2 3 2" xfId="17891"/>
    <cellStyle name="Normal 2 5 2 2 3 2 4" xfId="17892"/>
    <cellStyle name="Normal 2 5 2 2 3 2 4 2" xfId="17893"/>
    <cellStyle name="Normal 2 5 2 2 3 2 5" xfId="17894"/>
    <cellStyle name="Normal 2 5 2 2 3 3" xfId="17895"/>
    <cellStyle name="Normal 2 5 2 2 3 3 2" xfId="17896"/>
    <cellStyle name="Normal 2 5 2 2 3 3 2 2" xfId="17897"/>
    <cellStyle name="Normal 2 5 2 2 3 3 3" xfId="17898"/>
    <cellStyle name="Normal 2 5 2 2 3 3 3 2" xfId="17899"/>
    <cellStyle name="Normal 2 5 2 2 3 3 4" xfId="17900"/>
    <cellStyle name="Normal 2 5 2 2 3 4" xfId="17901"/>
    <cellStyle name="Normal 2 5 2 2 3 4 2" xfId="17902"/>
    <cellStyle name="Normal 2 5 2 2 3 4 3" xfId="17903"/>
    <cellStyle name="Normal 2 5 2 2 3 5" xfId="17904"/>
    <cellStyle name="Normal 2 5 2 2 3 5 2" xfId="17905"/>
    <cellStyle name="Normal 2 5 2 2 3 6" xfId="17906"/>
    <cellStyle name="Normal 2 5 2 2 3 6 2" xfId="17907"/>
    <cellStyle name="Normal 2 5 2 2 3 7" xfId="17908"/>
    <cellStyle name="Normal 2 5 2 2 4" xfId="17909"/>
    <cellStyle name="Normal 2 5 2 2 4 2" xfId="17910"/>
    <cellStyle name="Normal 2 5 2 2 4 2 2" xfId="17911"/>
    <cellStyle name="Normal 2 5 2 2 4 2 2 2" xfId="17912"/>
    <cellStyle name="Normal 2 5 2 2 4 2 3" xfId="17913"/>
    <cellStyle name="Normal 2 5 2 2 4 2 3 2" xfId="17914"/>
    <cellStyle name="Normal 2 5 2 2 4 2 4" xfId="17915"/>
    <cellStyle name="Normal 2 5 2 2 4 3" xfId="17916"/>
    <cellStyle name="Normal 2 5 2 2 4 3 2" xfId="17917"/>
    <cellStyle name="Normal 2 5 2 2 4 3 3" xfId="17918"/>
    <cellStyle name="Normal 2 5 2 2 4 4" xfId="17919"/>
    <cellStyle name="Normal 2 5 2 2 4 4 2" xfId="17920"/>
    <cellStyle name="Normal 2 5 2 2 4 5" xfId="17921"/>
    <cellStyle name="Normal 2 5 2 2 4 5 2" xfId="17922"/>
    <cellStyle name="Normal 2 5 2 2 4 6" xfId="17923"/>
    <cellStyle name="Normal 2 5 2 2 5" xfId="17924"/>
    <cellStyle name="Normal 2 5 2 2 5 2" xfId="17925"/>
    <cellStyle name="Normal 2 5 2 2 5 2 2" xfId="17926"/>
    <cellStyle name="Normal 2 5 2 2 5 3" xfId="17927"/>
    <cellStyle name="Normal 2 5 2 2 5 3 2" xfId="17928"/>
    <cellStyle name="Normal 2 5 2 2 5 4" xfId="17929"/>
    <cellStyle name="Normal 2 5 2 2 6" xfId="17930"/>
    <cellStyle name="Normal 2 5 2 2 6 2" xfId="17931"/>
    <cellStyle name="Normal 2 5 2 2 6 2 2" xfId="17932"/>
    <cellStyle name="Normal 2 5 2 2 6 3" xfId="17933"/>
    <cellStyle name="Normal 2 5 2 2 6 3 2" xfId="17934"/>
    <cellStyle name="Normal 2 5 2 2 6 4" xfId="17935"/>
    <cellStyle name="Normal 2 5 2 2 7" xfId="17936"/>
    <cellStyle name="Normal 2 5 2 2 7 2" xfId="17937"/>
    <cellStyle name="Normal 2 5 2 2 7 3" xfId="17938"/>
    <cellStyle name="Normal 2 5 2 2 8" xfId="17939"/>
    <cellStyle name="Normal 2 5 2 2 8 2" xfId="17940"/>
    <cellStyle name="Normal 2 5 2 2 9" xfId="17941"/>
    <cellStyle name="Normal 2 5 2 2 9 2" xfId="17942"/>
    <cellStyle name="Normal 2 5 2 3" xfId="17943"/>
    <cellStyle name="Normal 2 5 2 3 2" xfId="17944"/>
    <cellStyle name="Normal 2 5 2 3 2 2" xfId="17945"/>
    <cellStyle name="Normal 2 5 2 3 2 2 2" xfId="17946"/>
    <cellStyle name="Normal 2 5 2 3 2 2 2 2" xfId="17947"/>
    <cellStyle name="Normal 2 5 2 3 2 2 2 3" xfId="17948"/>
    <cellStyle name="Normal 2 5 2 3 2 2 3" xfId="17949"/>
    <cellStyle name="Normal 2 5 2 3 2 2 3 2" xfId="17950"/>
    <cellStyle name="Normal 2 5 2 3 2 2 4" xfId="17951"/>
    <cellStyle name="Normal 2 5 2 3 2 2 4 2" xfId="17952"/>
    <cellStyle name="Normal 2 5 2 3 2 2 5" xfId="17953"/>
    <cellStyle name="Normal 2 5 2 3 2 3" xfId="17954"/>
    <cellStyle name="Normal 2 5 2 3 2 3 2" xfId="17955"/>
    <cellStyle name="Normal 2 5 2 3 2 3 2 2" xfId="17956"/>
    <cellStyle name="Normal 2 5 2 3 2 3 3" xfId="17957"/>
    <cellStyle name="Normal 2 5 2 3 2 3 3 2" xfId="17958"/>
    <cellStyle name="Normal 2 5 2 3 2 3 4" xfId="17959"/>
    <cellStyle name="Normal 2 5 2 3 2 4" xfId="17960"/>
    <cellStyle name="Normal 2 5 2 3 2 4 2" xfId="17961"/>
    <cellStyle name="Normal 2 5 2 3 2 4 3" xfId="17962"/>
    <cellStyle name="Normal 2 5 2 3 2 5" xfId="17963"/>
    <cellStyle name="Normal 2 5 2 3 2 5 2" xfId="17964"/>
    <cellStyle name="Normal 2 5 2 3 2 6" xfId="17965"/>
    <cellStyle name="Normal 2 5 2 3 2 6 2" xfId="17966"/>
    <cellStyle name="Normal 2 5 2 3 2 7" xfId="17967"/>
    <cellStyle name="Normal 2 5 2 3 3" xfId="17968"/>
    <cellStyle name="Normal 2 5 2 3 3 2" xfId="17969"/>
    <cellStyle name="Normal 2 5 2 3 3 2 2" xfId="17970"/>
    <cellStyle name="Normal 2 5 2 3 3 2 3" xfId="17971"/>
    <cellStyle name="Normal 2 5 2 3 3 3" xfId="17972"/>
    <cellStyle name="Normal 2 5 2 3 3 3 2" xfId="17973"/>
    <cellStyle name="Normal 2 5 2 3 3 4" xfId="17974"/>
    <cellStyle name="Normal 2 5 2 3 3 4 2" xfId="17975"/>
    <cellStyle name="Normal 2 5 2 3 3 5" xfId="17976"/>
    <cellStyle name="Normal 2 5 2 3 4" xfId="17977"/>
    <cellStyle name="Normal 2 5 2 3 4 2" xfId="17978"/>
    <cellStyle name="Normal 2 5 2 3 4 2 2" xfId="17979"/>
    <cellStyle name="Normal 2 5 2 3 4 3" xfId="17980"/>
    <cellStyle name="Normal 2 5 2 3 4 3 2" xfId="17981"/>
    <cellStyle name="Normal 2 5 2 3 4 4" xfId="17982"/>
    <cellStyle name="Normal 2 5 2 3 5" xfId="17983"/>
    <cellStyle name="Normal 2 5 2 3 5 2" xfId="17984"/>
    <cellStyle name="Normal 2 5 2 3 5 3" xfId="17985"/>
    <cellStyle name="Normal 2 5 2 3 6" xfId="17986"/>
    <cellStyle name="Normal 2 5 2 3 6 2" xfId="17987"/>
    <cellStyle name="Normal 2 5 2 3 7" xfId="17988"/>
    <cellStyle name="Normal 2 5 2 3 7 2" xfId="17989"/>
    <cellStyle name="Normal 2 5 2 3 8" xfId="17990"/>
    <cellStyle name="Normal 2 5 2 4" xfId="17991"/>
    <cellStyle name="Normal 2 5 2 4 2" xfId="17992"/>
    <cellStyle name="Normal 2 5 2 4 2 2" xfId="17993"/>
    <cellStyle name="Normal 2 5 2 4 2 2 2" xfId="17994"/>
    <cellStyle name="Normal 2 5 2 4 2 2 3" xfId="17995"/>
    <cellStyle name="Normal 2 5 2 4 2 3" xfId="17996"/>
    <cellStyle name="Normal 2 5 2 4 2 3 2" xfId="17997"/>
    <cellStyle name="Normal 2 5 2 4 2 4" xfId="17998"/>
    <cellStyle name="Normal 2 5 2 4 2 4 2" xfId="17999"/>
    <cellStyle name="Normal 2 5 2 4 2 5" xfId="18000"/>
    <cellStyle name="Normal 2 5 2 4 3" xfId="18001"/>
    <cellStyle name="Normal 2 5 2 4 3 2" xfId="18002"/>
    <cellStyle name="Normal 2 5 2 4 3 2 2" xfId="18003"/>
    <cellStyle name="Normal 2 5 2 4 3 3" xfId="18004"/>
    <cellStyle name="Normal 2 5 2 4 3 3 2" xfId="18005"/>
    <cellStyle name="Normal 2 5 2 4 3 4" xfId="18006"/>
    <cellStyle name="Normal 2 5 2 4 4" xfId="18007"/>
    <cellStyle name="Normal 2 5 2 4 4 2" xfId="18008"/>
    <cellStyle name="Normal 2 5 2 4 4 3" xfId="18009"/>
    <cellStyle name="Normal 2 5 2 4 5" xfId="18010"/>
    <cellStyle name="Normal 2 5 2 4 5 2" xfId="18011"/>
    <cellStyle name="Normal 2 5 2 4 6" xfId="18012"/>
    <cellStyle name="Normal 2 5 2 4 6 2" xfId="18013"/>
    <cellStyle name="Normal 2 5 2 4 7" xfId="18014"/>
    <cellStyle name="Normal 2 5 2 5" xfId="18015"/>
    <cellStyle name="Normal 2 5 2 5 2" xfId="18016"/>
    <cellStyle name="Normal 2 5 2 5 2 2" xfId="18017"/>
    <cellStyle name="Normal 2 5 2 5 2 2 2" xfId="18018"/>
    <cellStyle name="Normal 2 5 2 5 2 2 3" xfId="18019"/>
    <cellStyle name="Normal 2 5 2 5 2 3" xfId="18020"/>
    <cellStyle name="Normal 2 5 2 5 2 3 2" xfId="18021"/>
    <cellStyle name="Normal 2 5 2 5 2 4" xfId="18022"/>
    <cellStyle name="Normal 2 5 2 5 2 4 2" xfId="18023"/>
    <cellStyle name="Normal 2 5 2 5 2 5" xfId="18024"/>
    <cellStyle name="Normal 2 5 2 5 3" xfId="18025"/>
    <cellStyle name="Normal 2 5 2 5 3 2" xfId="18026"/>
    <cellStyle name="Normal 2 5 2 5 3 2 2" xfId="18027"/>
    <cellStyle name="Normal 2 5 2 5 3 3" xfId="18028"/>
    <cellStyle name="Normal 2 5 2 5 3 3 2" xfId="18029"/>
    <cellStyle name="Normal 2 5 2 5 3 4" xfId="18030"/>
    <cellStyle name="Normal 2 5 2 5 4" xfId="18031"/>
    <cellStyle name="Normal 2 5 2 5 4 2" xfId="18032"/>
    <cellStyle name="Normal 2 5 2 5 4 3" xfId="18033"/>
    <cellStyle name="Normal 2 5 2 5 5" xfId="18034"/>
    <cellStyle name="Normal 2 5 2 5 5 2" xfId="18035"/>
    <cellStyle name="Normal 2 5 2 5 6" xfId="18036"/>
    <cellStyle name="Normal 2 5 2 5 6 2" xfId="18037"/>
    <cellStyle name="Normal 2 5 2 5 7" xfId="18038"/>
    <cellStyle name="Normal 2 5 2 6" xfId="18039"/>
    <cellStyle name="Normal 2 5 2 6 2" xfId="18040"/>
    <cellStyle name="Normal 2 5 2 6 2 2" xfId="18041"/>
    <cellStyle name="Normal 2 5 2 6 2 2 2" xfId="18042"/>
    <cellStyle name="Normal 2 5 2 6 2 3" xfId="18043"/>
    <cellStyle name="Normal 2 5 2 6 2 3 2" xfId="18044"/>
    <cellStyle name="Normal 2 5 2 6 2 4" xfId="18045"/>
    <cellStyle name="Normal 2 5 2 6 3" xfId="18046"/>
    <cellStyle name="Normal 2 5 2 6 3 2" xfId="18047"/>
    <cellStyle name="Normal 2 5 2 6 3 3" xfId="18048"/>
    <cellStyle name="Normal 2 5 2 6 4" xfId="18049"/>
    <cellStyle name="Normal 2 5 2 6 4 2" xfId="18050"/>
    <cellStyle name="Normal 2 5 2 6 5" xfId="18051"/>
    <cellStyle name="Normal 2 5 2 6 5 2" xfId="18052"/>
    <cellStyle name="Normal 2 5 2 6 6" xfId="18053"/>
    <cellStyle name="Normal 2 5 2 7" xfId="18054"/>
    <cellStyle name="Normal 2 5 2 7 2" xfId="18055"/>
    <cellStyle name="Normal 2 5 2 7 2 2" xfId="18056"/>
    <cellStyle name="Normal 2 5 2 7 3" xfId="18057"/>
    <cellStyle name="Normal 2 5 2 7 3 2" xfId="18058"/>
    <cellStyle name="Normal 2 5 2 7 4" xfId="18059"/>
    <cellStyle name="Normal 2 5 2 8" xfId="18060"/>
    <cellStyle name="Normal 2 5 2 8 2" xfId="18061"/>
    <cellStyle name="Normal 2 5 2 8 2 2" xfId="18062"/>
    <cellStyle name="Normal 2 5 2 8 3" xfId="18063"/>
    <cellStyle name="Normal 2 5 2 8 3 2" xfId="18064"/>
    <cellStyle name="Normal 2 5 2 8 4" xfId="18065"/>
    <cellStyle name="Normal 2 5 2 9" xfId="18066"/>
    <cellStyle name="Normal 2 5 2 9 2" xfId="18067"/>
    <cellStyle name="Normal 2 5 2 9 3" xfId="18068"/>
    <cellStyle name="Normal 2 5 3" xfId="18069"/>
    <cellStyle name="Normal 2 5 3 10" xfId="18070"/>
    <cellStyle name="Normal 2 5 3 10 2" xfId="18071"/>
    <cellStyle name="Normal 2 5 3 11" xfId="18072"/>
    <cellStyle name="Normal 2 5 3 2" xfId="18073"/>
    <cellStyle name="Normal 2 5 3 2 2" xfId="18074"/>
    <cellStyle name="Normal 2 5 3 2 2 2" xfId="18075"/>
    <cellStyle name="Normal 2 5 3 2 2 2 2" xfId="18076"/>
    <cellStyle name="Normal 2 5 3 2 2 2 2 2" xfId="18077"/>
    <cellStyle name="Normal 2 5 3 2 2 2 2 3" xfId="18078"/>
    <cellStyle name="Normal 2 5 3 2 2 2 3" xfId="18079"/>
    <cellStyle name="Normal 2 5 3 2 2 2 3 2" xfId="18080"/>
    <cellStyle name="Normal 2 5 3 2 2 2 4" xfId="18081"/>
    <cellStyle name="Normal 2 5 3 2 2 2 4 2" xfId="18082"/>
    <cellStyle name="Normal 2 5 3 2 2 2 5" xfId="18083"/>
    <cellStyle name="Normal 2 5 3 2 2 3" xfId="18084"/>
    <cellStyle name="Normal 2 5 3 2 2 3 2" xfId="18085"/>
    <cellStyle name="Normal 2 5 3 2 2 3 2 2" xfId="18086"/>
    <cellStyle name="Normal 2 5 3 2 2 3 3" xfId="18087"/>
    <cellStyle name="Normal 2 5 3 2 2 3 3 2" xfId="18088"/>
    <cellStyle name="Normal 2 5 3 2 2 3 4" xfId="18089"/>
    <cellStyle name="Normal 2 5 3 2 2 4" xfId="18090"/>
    <cellStyle name="Normal 2 5 3 2 2 4 2" xfId="18091"/>
    <cellStyle name="Normal 2 5 3 2 2 4 3" xfId="18092"/>
    <cellStyle name="Normal 2 5 3 2 2 5" xfId="18093"/>
    <cellStyle name="Normal 2 5 3 2 2 5 2" xfId="18094"/>
    <cellStyle name="Normal 2 5 3 2 2 6" xfId="18095"/>
    <cellStyle name="Normal 2 5 3 2 2 6 2" xfId="18096"/>
    <cellStyle name="Normal 2 5 3 2 2 7" xfId="18097"/>
    <cellStyle name="Normal 2 5 3 2 3" xfId="18098"/>
    <cellStyle name="Normal 2 5 3 2 3 2" xfId="18099"/>
    <cellStyle name="Normal 2 5 3 2 3 2 2" xfId="18100"/>
    <cellStyle name="Normal 2 5 3 2 3 2 3" xfId="18101"/>
    <cellStyle name="Normal 2 5 3 2 3 3" xfId="18102"/>
    <cellStyle name="Normal 2 5 3 2 3 3 2" xfId="18103"/>
    <cellStyle name="Normal 2 5 3 2 3 4" xfId="18104"/>
    <cellStyle name="Normal 2 5 3 2 3 4 2" xfId="18105"/>
    <cellStyle name="Normal 2 5 3 2 3 5" xfId="18106"/>
    <cellStyle name="Normal 2 5 3 2 4" xfId="18107"/>
    <cellStyle name="Normal 2 5 3 2 4 2" xfId="18108"/>
    <cellStyle name="Normal 2 5 3 2 4 2 2" xfId="18109"/>
    <cellStyle name="Normal 2 5 3 2 4 3" xfId="18110"/>
    <cellStyle name="Normal 2 5 3 2 4 3 2" xfId="18111"/>
    <cellStyle name="Normal 2 5 3 2 4 4" xfId="18112"/>
    <cellStyle name="Normal 2 5 3 2 5" xfId="18113"/>
    <cellStyle name="Normal 2 5 3 2 5 2" xfId="18114"/>
    <cellStyle name="Normal 2 5 3 2 5 3" xfId="18115"/>
    <cellStyle name="Normal 2 5 3 2 6" xfId="18116"/>
    <cellStyle name="Normal 2 5 3 2 6 2" xfId="18117"/>
    <cellStyle name="Normal 2 5 3 2 7" xfId="18118"/>
    <cellStyle name="Normal 2 5 3 2 7 2" xfId="18119"/>
    <cellStyle name="Normal 2 5 3 2 8" xfId="18120"/>
    <cellStyle name="Normal 2 5 3 3" xfId="18121"/>
    <cellStyle name="Normal 2 5 3 3 2" xfId="18122"/>
    <cellStyle name="Normal 2 5 3 3 2 2" xfId="18123"/>
    <cellStyle name="Normal 2 5 3 3 2 2 2" xfId="18124"/>
    <cellStyle name="Normal 2 5 3 3 2 2 3" xfId="18125"/>
    <cellStyle name="Normal 2 5 3 3 2 3" xfId="18126"/>
    <cellStyle name="Normal 2 5 3 3 2 3 2" xfId="18127"/>
    <cellStyle name="Normal 2 5 3 3 2 4" xfId="18128"/>
    <cellStyle name="Normal 2 5 3 3 2 4 2" xfId="18129"/>
    <cellStyle name="Normal 2 5 3 3 2 5" xfId="18130"/>
    <cellStyle name="Normal 2 5 3 3 3" xfId="18131"/>
    <cellStyle name="Normal 2 5 3 3 3 2" xfId="18132"/>
    <cellStyle name="Normal 2 5 3 3 3 2 2" xfId="18133"/>
    <cellStyle name="Normal 2 5 3 3 3 3" xfId="18134"/>
    <cellStyle name="Normal 2 5 3 3 3 3 2" xfId="18135"/>
    <cellStyle name="Normal 2 5 3 3 3 4" xfId="18136"/>
    <cellStyle name="Normal 2 5 3 3 4" xfId="18137"/>
    <cellStyle name="Normal 2 5 3 3 4 2" xfId="18138"/>
    <cellStyle name="Normal 2 5 3 3 4 3" xfId="18139"/>
    <cellStyle name="Normal 2 5 3 3 5" xfId="18140"/>
    <cellStyle name="Normal 2 5 3 3 5 2" xfId="18141"/>
    <cellStyle name="Normal 2 5 3 3 6" xfId="18142"/>
    <cellStyle name="Normal 2 5 3 3 6 2" xfId="18143"/>
    <cellStyle name="Normal 2 5 3 3 7" xfId="18144"/>
    <cellStyle name="Normal 2 5 3 4" xfId="18145"/>
    <cellStyle name="Normal 2 5 3 4 2" xfId="18146"/>
    <cellStyle name="Normal 2 5 3 4 2 2" xfId="18147"/>
    <cellStyle name="Normal 2 5 3 4 2 2 2" xfId="18148"/>
    <cellStyle name="Normal 2 5 3 4 2 2 3" xfId="18149"/>
    <cellStyle name="Normal 2 5 3 4 2 3" xfId="18150"/>
    <cellStyle name="Normal 2 5 3 4 2 3 2" xfId="18151"/>
    <cellStyle name="Normal 2 5 3 4 2 4" xfId="18152"/>
    <cellStyle name="Normal 2 5 3 4 2 4 2" xfId="18153"/>
    <cellStyle name="Normal 2 5 3 4 2 5" xfId="18154"/>
    <cellStyle name="Normal 2 5 3 4 3" xfId="18155"/>
    <cellStyle name="Normal 2 5 3 4 3 2" xfId="18156"/>
    <cellStyle name="Normal 2 5 3 4 3 2 2" xfId="18157"/>
    <cellStyle name="Normal 2 5 3 4 3 3" xfId="18158"/>
    <cellStyle name="Normal 2 5 3 4 3 3 2" xfId="18159"/>
    <cellStyle name="Normal 2 5 3 4 3 4" xfId="18160"/>
    <cellStyle name="Normal 2 5 3 4 4" xfId="18161"/>
    <cellStyle name="Normal 2 5 3 4 4 2" xfId="18162"/>
    <cellStyle name="Normal 2 5 3 4 4 3" xfId="18163"/>
    <cellStyle name="Normal 2 5 3 4 5" xfId="18164"/>
    <cellStyle name="Normal 2 5 3 4 5 2" xfId="18165"/>
    <cellStyle name="Normal 2 5 3 4 6" xfId="18166"/>
    <cellStyle name="Normal 2 5 3 4 6 2" xfId="18167"/>
    <cellStyle name="Normal 2 5 3 4 7" xfId="18168"/>
    <cellStyle name="Normal 2 5 3 5" xfId="18169"/>
    <cellStyle name="Normal 2 5 3 5 2" xfId="18170"/>
    <cellStyle name="Normal 2 5 3 5 2 2" xfId="18171"/>
    <cellStyle name="Normal 2 5 3 5 2 2 2" xfId="18172"/>
    <cellStyle name="Normal 2 5 3 5 2 3" xfId="18173"/>
    <cellStyle name="Normal 2 5 3 5 2 3 2" xfId="18174"/>
    <cellStyle name="Normal 2 5 3 5 2 4" xfId="18175"/>
    <cellStyle name="Normal 2 5 3 5 3" xfId="18176"/>
    <cellStyle name="Normal 2 5 3 5 3 2" xfId="18177"/>
    <cellStyle name="Normal 2 5 3 5 3 3" xfId="18178"/>
    <cellStyle name="Normal 2 5 3 5 4" xfId="18179"/>
    <cellStyle name="Normal 2 5 3 5 4 2" xfId="18180"/>
    <cellStyle name="Normal 2 5 3 5 5" xfId="18181"/>
    <cellStyle name="Normal 2 5 3 5 5 2" xfId="18182"/>
    <cellStyle name="Normal 2 5 3 5 6" xfId="18183"/>
    <cellStyle name="Normal 2 5 3 6" xfId="18184"/>
    <cellStyle name="Normal 2 5 3 6 2" xfId="18185"/>
    <cellStyle name="Normal 2 5 3 6 2 2" xfId="18186"/>
    <cellStyle name="Normal 2 5 3 6 3" xfId="18187"/>
    <cellStyle name="Normal 2 5 3 6 3 2" xfId="18188"/>
    <cellStyle name="Normal 2 5 3 6 4" xfId="18189"/>
    <cellStyle name="Normal 2 5 3 7" xfId="18190"/>
    <cellStyle name="Normal 2 5 3 7 2" xfId="18191"/>
    <cellStyle name="Normal 2 5 3 7 2 2" xfId="18192"/>
    <cellStyle name="Normal 2 5 3 7 3" xfId="18193"/>
    <cellStyle name="Normal 2 5 3 7 3 2" xfId="18194"/>
    <cellStyle name="Normal 2 5 3 7 4" xfId="18195"/>
    <cellStyle name="Normal 2 5 3 8" xfId="18196"/>
    <cellStyle name="Normal 2 5 3 8 2" xfId="18197"/>
    <cellStyle name="Normal 2 5 3 8 3" xfId="18198"/>
    <cellStyle name="Normal 2 5 3 9" xfId="18199"/>
    <cellStyle name="Normal 2 5 3 9 2" xfId="18200"/>
    <cellStyle name="Normal 2 5 4" xfId="18201"/>
    <cellStyle name="Normal 2 5 4 10" xfId="18202"/>
    <cellStyle name="Normal 2 5 4 2" xfId="18203"/>
    <cellStyle name="Normal 2 5 4 2 2" xfId="18204"/>
    <cellStyle name="Normal 2 5 4 2 2 2" xfId="18205"/>
    <cellStyle name="Normal 2 5 4 2 2 2 2" xfId="18206"/>
    <cellStyle name="Normal 2 5 4 2 2 2 3" xfId="18207"/>
    <cellStyle name="Normal 2 5 4 2 2 3" xfId="18208"/>
    <cellStyle name="Normal 2 5 4 2 2 3 2" xfId="18209"/>
    <cellStyle name="Normal 2 5 4 2 2 4" xfId="18210"/>
    <cellStyle name="Normal 2 5 4 2 2 4 2" xfId="18211"/>
    <cellStyle name="Normal 2 5 4 2 2 5" xfId="18212"/>
    <cellStyle name="Normal 2 5 4 2 3" xfId="18213"/>
    <cellStyle name="Normal 2 5 4 2 3 2" xfId="18214"/>
    <cellStyle name="Normal 2 5 4 2 3 2 2" xfId="18215"/>
    <cellStyle name="Normal 2 5 4 2 3 3" xfId="18216"/>
    <cellStyle name="Normal 2 5 4 2 3 3 2" xfId="18217"/>
    <cellStyle name="Normal 2 5 4 2 3 4" xfId="18218"/>
    <cellStyle name="Normal 2 5 4 2 4" xfId="18219"/>
    <cellStyle name="Normal 2 5 4 2 4 2" xfId="18220"/>
    <cellStyle name="Normal 2 5 4 2 4 3" xfId="18221"/>
    <cellStyle name="Normal 2 5 4 2 5" xfId="18222"/>
    <cellStyle name="Normal 2 5 4 2 5 2" xfId="18223"/>
    <cellStyle name="Normal 2 5 4 2 6" xfId="18224"/>
    <cellStyle name="Normal 2 5 4 2 6 2" xfId="18225"/>
    <cellStyle name="Normal 2 5 4 2 7" xfId="18226"/>
    <cellStyle name="Normal 2 5 4 3" xfId="18227"/>
    <cellStyle name="Normal 2 5 4 3 2" xfId="18228"/>
    <cellStyle name="Normal 2 5 4 3 2 2" xfId="18229"/>
    <cellStyle name="Normal 2 5 4 3 2 2 2" xfId="18230"/>
    <cellStyle name="Normal 2 5 4 3 2 2 3" xfId="18231"/>
    <cellStyle name="Normal 2 5 4 3 2 3" xfId="18232"/>
    <cellStyle name="Normal 2 5 4 3 2 3 2" xfId="18233"/>
    <cellStyle name="Normal 2 5 4 3 2 4" xfId="18234"/>
    <cellStyle name="Normal 2 5 4 3 2 4 2" xfId="18235"/>
    <cellStyle name="Normal 2 5 4 3 2 5" xfId="18236"/>
    <cellStyle name="Normal 2 5 4 3 3" xfId="18237"/>
    <cellStyle name="Normal 2 5 4 3 3 2" xfId="18238"/>
    <cellStyle name="Normal 2 5 4 3 3 2 2" xfId="18239"/>
    <cellStyle name="Normal 2 5 4 3 3 3" xfId="18240"/>
    <cellStyle name="Normal 2 5 4 3 3 3 2" xfId="18241"/>
    <cellStyle name="Normal 2 5 4 3 3 4" xfId="18242"/>
    <cellStyle name="Normal 2 5 4 3 4" xfId="18243"/>
    <cellStyle name="Normal 2 5 4 3 4 2" xfId="18244"/>
    <cellStyle name="Normal 2 5 4 3 4 3" xfId="18245"/>
    <cellStyle name="Normal 2 5 4 3 5" xfId="18246"/>
    <cellStyle name="Normal 2 5 4 3 5 2" xfId="18247"/>
    <cellStyle name="Normal 2 5 4 3 6" xfId="18248"/>
    <cellStyle name="Normal 2 5 4 3 6 2" xfId="18249"/>
    <cellStyle name="Normal 2 5 4 3 7" xfId="18250"/>
    <cellStyle name="Normal 2 5 4 4" xfId="18251"/>
    <cellStyle name="Normal 2 5 4 4 2" xfId="18252"/>
    <cellStyle name="Normal 2 5 4 4 2 2" xfId="18253"/>
    <cellStyle name="Normal 2 5 4 4 2 2 2" xfId="18254"/>
    <cellStyle name="Normal 2 5 4 4 2 3" xfId="18255"/>
    <cellStyle name="Normal 2 5 4 4 2 3 2" xfId="18256"/>
    <cellStyle name="Normal 2 5 4 4 2 4" xfId="18257"/>
    <cellStyle name="Normal 2 5 4 4 3" xfId="18258"/>
    <cellStyle name="Normal 2 5 4 4 3 2" xfId="18259"/>
    <cellStyle name="Normal 2 5 4 4 3 3" xfId="18260"/>
    <cellStyle name="Normal 2 5 4 4 4" xfId="18261"/>
    <cellStyle name="Normal 2 5 4 4 4 2" xfId="18262"/>
    <cellStyle name="Normal 2 5 4 4 5" xfId="18263"/>
    <cellStyle name="Normal 2 5 4 4 5 2" xfId="18264"/>
    <cellStyle name="Normal 2 5 4 4 6" xfId="18265"/>
    <cellStyle name="Normal 2 5 4 5" xfId="18266"/>
    <cellStyle name="Normal 2 5 4 5 2" xfId="18267"/>
    <cellStyle name="Normal 2 5 4 5 2 2" xfId="18268"/>
    <cellStyle name="Normal 2 5 4 5 3" xfId="18269"/>
    <cellStyle name="Normal 2 5 4 5 3 2" xfId="18270"/>
    <cellStyle name="Normal 2 5 4 5 4" xfId="18271"/>
    <cellStyle name="Normal 2 5 4 6" xfId="18272"/>
    <cellStyle name="Normal 2 5 4 6 2" xfId="18273"/>
    <cellStyle name="Normal 2 5 4 6 2 2" xfId="18274"/>
    <cellStyle name="Normal 2 5 4 6 3" xfId="18275"/>
    <cellStyle name="Normal 2 5 4 6 3 2" xfId="18276"/>
    <cellStyle name="Normal 2 5 4 6 4" xfId="18277"/>
    <cellStyle name="Normal 2 5 4 7" xfId="18278"/>
    <cellStyle name="Normal 2 5 4 7 2" xfId="18279"/>
    <cellStyle name="Normal 2 5 4 7 3" xfId="18280"/>
    <cellStyle name="Normal 2 5 4 8" xfId="18281"/>
    <cellStyle name="Normal 2 5 4 8 2" xfId="18282"/>
    <cellStyle name="Normal 2 5 4 9" xfId="18283"/>
    <cellStyle name="Normal 2 5 4 9 2" xfId="18284"/>
    <cellStyle name="Normal 2 5 5" xfId="18285"/>
    <cellStyle name="Normal 2 5 5 2" xfId="18286"/>
    <cellStyle name="Normal 2 5 5 2 2" xfId="18287"/>
    <cellStyle name="Normal 2 5 5 2 2 2" xfId="18288"/>
    <cellStyle name="Normal 2 5 5 2 2 2 2" xfId="18289"/>
    <cellStyle name="Normal 2 5 5 2 2 2 3" xfId="18290"/>
    <cellStyle name="Normal 2 5 5 2 2 3" xfId="18291"/>
    <cellStyle name="Normal 2 5 5 2 2 3 2" xfId="18292"/>
    <cellStyle name="Normal 2 5 5 2 2 4" xfId="18293"/>
    <cellStyle name="Normal 2 5 5 2 2 4 2" xfId="18294"/>
    <cellStyle name="Normal 2 5 5 2 2 5" xfId="18295"/>
    <cellStyle name="Normal 2 5 5 2 3" xfId="18296"/>
    <cellStyle name="Normal 2 5 5 2 3 2" xfId="18297"/>
    <cellStyle name="Normal 2 5 5 2 3 2 2" xfId="18298"/>
    <cellStyle name="Normal 2 5 5 2 3 3" xfId="18299"/>
    <cellStyle name="Normal 2 5 5 2 3 3 2" xfId="18300"/>
    <cellStyle name="Normal 2 5 5 2 3 4" xfId="18301"/>
    <cellStyle name="Normal 2 5 5 2 4" xfId="18302"/>
    <cellStyle name="Normal 2 5 5 2 4 2" xfId="18303"/>
    <cellStyle name="Normal 2 5 5 2 4 3" xfId="18304"/>
    <cellStyle name="Normal 2 5 5 2 5" xfId="18305"/>
    <cellStyle name="Normal 2 5 5 2 5 2" xfId="18306"/>
    <cellStyle name="Normal 2 5 5 2 6" xfId="18307"/>
    <cellStyle name="Normal 2 5 5 2 6 2" xfId="18308"/>
    <cellStyle name="Normal 2 5 5 2 7" xfId="18309"/>
    <cellStyle name="Normal 2 5 5 3" xfId="18310"/>
    <cellStyle name="Normal 2 5 5 3 2" xfId="18311"/>
    <cellStyle name="Normal 2 5 5 3 2 2" xfId="18312"/>
    <cellStyle name="Normal 2 5 5 3 2 3" xfId="18313"/>
    <cellStyle name="Normal 2 5 5 3 3" xfId="18314"/>
    <cellStyle name="Normal 2 5 5 3 3 2" xfId="18315"/>
    <cellStyle name="Normal 2 5 5 3 4" xfId="18316"/>
    <cellStyle name="Normal 2 5 5 3 4 2" xfId="18317"/>
    <cellStyle name="Normal 2 5 5 3 5" xfId="18318"/>
    <cellStyle name="Normal 2 5 5 4" xfId="18319"/>
    <cellStyle name="Normal 2 5 5 4 2" xfId="18320"/>
    <cellStyle name="Normal 2 5 5 4 2 2" xfId="18321"/>
    <cellStyle name="Normal 2 5 5 4 3" xfId="18322"/>
    <cellStyle name="Normal 2 5 5 4 3 2" xfId="18323"/>
    <cellStyle name="Normal 2 5 5 4 4" xfId="18324"/>
    <cellStyle name="Normal 2 5 5 5" xfId="18325"/>
    <cellStyle name="Normal 2 5 5 5 2" xfId="18326"/>
    <cellStyle name="Normal 2 5 5 5 3" xfId="18327"/>
    <cellStyle name="Normal 2 5 5 6" xfId="18328"/>
    <cellStyle name="Normal 2 5 5 6 2" xfId="18329"/>
    <cellStyle name="Normal 2 5 5 7" xfId="18330"/>
    <cellStyle name="Normal 2 5 5 7 2" xfId="18331"/>
    <cellStyle name="Normal 2 5 5 8" xfId="18332"/>
    <cellStyle name="Normal 2 5 6" xfId="18333"/>
    <cellStyle name="Normal 2 5 6 2" xfId="18334"/>
    <cellStyle name="Normal 2 5 6 2 2" xfId="18335"/>
    <cellStyle name="Normal 2 5 6 2 2 2" xfId="18336"/>
    <cellStyle name="Normal 2 5 6 2 2 3" xfId="18337"/>
    <cellStyle name="Normal 2 5 6 2 3" xfId="18338"/>
    <cellStyle name="Normal 2 5 6 2 3 2" xfId="18339"/>
    <cellStyle name="Normal 2 5 6 2 4" xfId="18340"/>
    <cellStyle name="Normal 2 5 6 2 4 2" xfId="18341"/>
    <cellStyle name="Normal 2 5 6 2 5" xfId="18342"/>
    <cellStyle name="Normal 2 5 6 3" xfId="18343"/>
    <cellStyle name="Normal 2 5 6 3 2" xfId="18344"/>
    <cellStyle name="Normal 2 5 6 3 2 2" xfId="18345"/>
    <cellStyle name="Normal 2 5 6 3 3" xfId="18346"/>
    <cellStyle name="Normal 2 5 6 3 3 2" xfId="18347"/>
    <cellStyle name="Normal 2 5 6 3 4" xfId="18348"/>
    <cellStyle name="Normal 2 5 6 4" xfId="18349"/>
    <cellStyle name="Normal 2 5 6 4 2" xfId="18350"/>
    <cellStyle name="Normal 2 5 6 4 3" xfId="18351"/>
    <cellStyle name="Normal 2 5 6 5" xfId="18352"/>
    <cellStyle name="Normal 2 5 6 5 2" xfId="18353"/>
    <cellStyle name="Normal 2 5 6 6" xfId="18354"/>
    <cellStyle name="Normal 2 5 6 6 2" xfId="18355"/>
    <cellStyle name="Normal 2 5 6 7" xfId="18356"/>
    <cellStyle name="Normal 2 5 7" xfId="18357"/>
    <cellStyle name="Normal 2 5 7 2" xfId="18358"/>
    <cellStyle name="Normal 2 5 7 2 2" xfId="18359"/>
    <cellStyle name="Normal 2 5 7 2 2 2" xfId="18360"/>
    <cellStyle name="Normal 2 5 7 2 2 3" xfId="18361"/>
    <cellStyle name="Normal 2 5 7 2 3" xfId="18362"/>
    <cellStyle name="Normal 2 5 7 2 3 2" xfId="18363"/>
    <cellStyle name="Normal 2 5 7 2 4" xfId="18364"/>
    <cellStyle name="Normal 2 5 7 2 4 2" xfId="18365"/>
    <cellStyle name="Normal 2 5 7 2 5" xfId="18366"/>
    <cellStyle name="Normal 2 5 7 3" xfId="18367"/>
    <cellStyle name="Normal 2 5 7 3 2" xfId="18368"/>
    <cellStyle name="Normal 2 5 7 3 2 2" xfId="18369"/>
    <cellStyle name="Normal 2 5 7 3 3" xfId="18370"/>
    <cellStyle name="Normal 2 5 7 3 3 2" xfId="18371"/>
    <cellStyle name="Normal 2 5 7 3 4" xfId="18372"/>
    <cellStyle name="Normal 2 5 7 4" xfId="18373"/>
    <cellStyle name="Normal 2 5 7 4 2" xfId="18374"/>
    <cellStyle name="Normal 2 5 7 4 3" xfId="18375"/>
    <cellStyle name="Normal 2 5 7 5" xfId="18376"/>
    <cellStyle name="Normal 2 5 7 5 2" xfId="18377"/>
    <cellStyle name="Normal 2 5 7 6" xfId="18378"/>
    <cellStyle name="Normal 2 5 7 6 2" xfId="18379"/>
    <cellStyle name="Normal 2 5 7 7" xfId="18380"/>
    <cellStyle name="Normal 2 5 8" xfId="18381"/>
    <cellStyle name="Normal 2 5 8 2" xfId="18382"/>
    <cellStyle name="Normal 2 5 8 2 2" xfId="18383"/>
    <cellStyle name="Normal 2 5 8 2 2 2" xfId="18384"/>
    <cellStyle name="Normal 2 5 8 2 3" xfId="18385"/>
    <cellStyle name="Normal 2 5 8 2 3 2" xfId="18386"/>
    <cellStyle name="Normal 2 5 8 2 4" xfId="18387"/>
    <cellStyle name="Normal 2 5 8 3" xfId="18388"/>
    <cellStyle name="Normal 2 5 8 3 2" xfId="18389"/>
    <cellStyle name="Normal 2 5 8 3 3" xfId="18390"/>
    <cellStyle name="Normal 2 5 8 4" xfId="18391"/>
    <cellStyle name="Normal 2 5 8 4 2" xfId="18392"/>
    <cellStyle name="Normal 2 5 8 5" xfId="18393"/>
    <cellStyle name="Normal 2 5 8 5 2" xfId="18394"/>
    <cellStyle name="Normal 2 5 8 6" xfId="18395"/>
    <cellStyle name="Normal 2 5 9" xfId="18396"/>
    <cellStyle name="Normal 2 5 9 2" xfId="18397"/>
    <cellStyle name="Normal 2 5 9 2 2" xfId="18398"/>
    <cellStyle name="Normal 2 5 9 3" xfId="18399"/>
    <cellStyle name="Normal 2 5 9 3 2" xfId="18400"/>
    <cellStyle name="Normal 2 5 9 4" xfId="18401"/>
    <cellStyle name="Normal 2 6" xfId="18402"/>
    <cellStyle name="Normal 2 6 10" xfId="18403"/>
    <cellStyle name="Normal 2 6 10 2" xfId="18404"/>
    <cellStyle name="Normal 2 6 11" xfId="18405"/>
    <cellStyle name="Normal 2 6 12" xfId="18406"/>
    <cellStyle name="Normal 2 6 2" xfId="18407"/>
    <cellStyle name="Normal 2 6 2 2" xfId="18408"/>
    <cellStyle name="Normal 2 6 2 2 2" xfId="18409"/>
    <cellStyle name="Normal 2 6 2 2 2 2" xfId="18410"/>
    <cellStyle name="Normal 2 6 2 2 2 2 2" xfId="18411"/>
    <cellStyle name="Normal 2 6 2 2 2 2 3" xfId="18412"/>
    <cellStyle name="Normal 2 6 2 2 2 3" xfId="18413"/>
    <cellStyle name="Normal 2 6 2 2 2 3 2" xfId="18414"/>
    <cellStyle name="Normal 2 6 2 2 2 4" xfId="18415"/>
    <cellStyle name="Normal 2 6 2 2 2 4 2" xfId="18416"/>
    <cellStyle name="Normal 2 6 2 2 2 5" xfId="18417"/>
    <cellStyle name="Normal 2 6 2 2 3" xfId="18418"/>
    <cellStyle name="Normal 2 6 2 2 3 2" xfId="18419"/>
    <cellStyle name="Normal 2 6 2 2 3 2 2" xfId="18420"/>
    <cellStyle name="Normal 2 6 2 2 3 3" xfId="18421"/>
    <cellStyle name="Normal 2 6 2 2 3 3 2" xfId="18422"/>
    <cellStyle name="Normal 2 6 2 2 3 4" xfId="18423"/>
    <cellStyle name="Normal 2 6 2 2 4" xfId="18424"/>
    <cellStyle name="Normal 2 6 2 2 4 2" xfId="18425"/>
    <cellStyle name="Normal 2 6 2 2 4 3" xfId="18426"/>
    <cellStyle name="Normal 2 6 2 2 5" xfId="18427"/>
    <cellStyle name="Normal 2 6 2 2 5 2" xfId="18428"/>
    <cellStyle name="Normal 2 6 2 2 6" xfId="18429"/>
    <cellStyle name="Normal 2 6 2 2 6 2" xfId="18430"/>
    <cellStyle name="Normal 2 6 2 2 7" xfId="18431"/>
    <cellStyle name="Normal 2 6 2 3" xfId="18432"/>
    <cellStyle name="Normal 2 6 2 3 2" xfId="18433"/>
    <cellStyle name="Normal 2 6 2 3 2 2" xfId="18434"/>
    <cellStyle name="Normal 2 6 2 3 2 3" xfId="18435"/>
    <cellStyle name="Normal 2 6 2 3 3" xfId="18436"/>
    <cellStyle name="Normal 2 6 2 3 3 2" xfId="18437"/>
    <cellStyle name="Normal 2 6 2 3 4" xfId="18438"/>
    <cellStyle name="Normal 2 6 2 3 4 2" xfId="18439"/>
    <cellStyle name="Normal 2 6 2 3 5" xfId="18440"/>
    <cellStyle name="Normal 2 6 2 4" xfId="18441"/>
    <cellStyle name="Normal 2 6 2 4 2" xfId="18442"/>
    <cellStyle name="Normal 2 6 2 4 2 2" xfId="18443"/>
    <cellStyle name="Normal 2 6 2 4 3" xfId="18444"/>
    <cellStyle name="Normal 2 6 2 4 3 2" xfId="18445"/>
    <cellStyle name="Normal 2 6 2 4 4" xfId="18446"/>
    <cellStyle name="Normal 2 6 2 5" xfId="18447"/>
    <cellStyle name="Normal 2 6 2 5 2" xfId="18448"/>
    <cellStyle name="Normal 2 6 2 5 3" xfId="18449"/>
    <cellStyle name="Normal 2 6 2 6" xfId="18450"/>
    <cellStyle name="Normal 2 6 2 6 2" xfId="18451"/>
    <cellStyle name="Normal 2 6 2 7" xfId="18452"/>
    <cellStyle name="Normal 2 6 2 7 2" xfId="18453"/>
    <cellStyle name="Normal 2 6 2 8" xfId="18454"/>
    <cellStyle name="Normal 2 6 3" xfId="18455"/>
    <cellStyle name="Normal 2 6 3 2" xfId="18456"/>
    <cellStyle name="Normal 2 6 3 2 2" xfId="18457"/>
    <cellStyle name="Normal 2 6 3 2 2 2" xfId="18458"/>
    <cellStyle name="Normal 2 6 3 2 2 3" xfId="18459"/>
    <cellStyle name="Normal 2 6 3 2 3" xfId="18460"/>
    <cellStyle name="Normal 2 6 3 2 3 2" xfId="18461"/>
    <cellStyle name="Normal 2 6 3 2 4" xfId="18462"/>
    <cellStyle name="Normal 2 6 3 2 4 2" xfId="18463"/>
    <cellStyle name="Normal 2 6 3 2 5" xfId="18464"/>
    <cellStyle name="Normal 2 6 3 3" xfId="18465"/>
    <cellStyle name="Normal 2 6 3 3 2" xfId="18466"/>
    <cellStyle name="Normal 2 6 3 3 2 2" xfId="18467"/>
    <cellStyle name="Normal 2 6 3 3 3" xfId="18468"/>
    <cellStyle name="Normal 2 6 3 3 3 2" xfId="18469"/>
    <cellStyle name="Normal 2 6 3 3 4" xfId="18470"/>
    <cellStyle name="Normal 2 6 3 4" xfId="18471"/>
    <cellStyle name="Normal 2 6 3 4 2" xfId="18472"/>
    <cellStyle name="Normal 2 6 3 4 3" xfId="18473"/>
    <cellStyle name="Normal 2 6 3 5" xfId="18474"/>
    <cellStyle name="Normal 2 6 3 5 2" xfId="18475"/>
    <cellStyle name="Normal 2 6 3 6" xfId="18476"/>
    <cellStyle name="Normal 2 6 3 6 2" xfId="18477"/>
    <cellStyle name="Normal 2 6 3 7" xfId="18478"/>
    <cellStyle name="Normal 2 6 4" xfId="18479"/>
    <cellStyle name="Normal 2 6 4 2" xfId="18480"/>
    <cellStyle name="Normal 2 6 4 2 2" xfId="18481"/>
    <cellStyle name="Normal 2 6 4 2 2 2" xfId="18482"/>
    <cellStyle name="Normal 2 6 4 2 2 3" xfId="18483"/>
    <cellStyle name="Normal 2 6 4 2 3" xfId="18484"/>
    <cellStyle name="Normal 2 6 4 2 3 2" xfId="18485"/>
    <cellStyle name="Normal 2 6 4 2 4" xfId="18486"/>
    <cellStyle name="Normal 2 6 4 2 4 2" xfId="18487"/>
    <cellStyle name="Normal 2 6 4 2 5" xfId="18488"/>
    <cellStyle name="Normal 2 6 4 3" xfId="18489"/>
    <cellStyle name="Normal 2 6 4 3 2" xfId="18490"/>
    <cellStyle name="Normal 2 6 4 3 2 2" xfId="18491"/>
    <cellStyle name="Normal 2 6 4 3 3" xfId="18492"/>
    <cellStyle name="Normal 2 6 4 3 3 2" xfId="18493"/>
    <cellStyle name="Normal 2 6 4 3 4" xfId="18494"/>
    <cellStyle name="Normal 2 6 4 4" xfId="18495"/>
    <cellStyle name="Normal 2 6 4 4 2" xfId="18496"/>
    <cellStyle name="Normal 2 6 4 4 3" xfId="18497"/>
    <cellStyle name="Normal 2 6 4 5" xfId="18498"/>
    <cellStyle name="Normal 2 6 4 5 2" xfId="18499"/>
    <cellStyle name="Normal 2 6 4 6" xfId="18500"/>
    <cellStyle name="Normal 2 6 4 6 2" xfId="18501"/>
    <cellStyle name="Normal 2 6 4 7" xfId="18502"/>
    <cellStyle name="Normal 2 6 5" xfId="18503"/>
    <cellStyle name="Normal 2 6 5 2" xfId="18504"/>
    <cellStyle name="Normal 2 6 5 2 2" xfId="18505"/>
    <cellStyle name="Normal 2 6 5 2 2 2" xfId="18506"/>
    <cellStyle name="Normal 2 6 5 2 3" xfId="18507"/>
    <cellStyle name="Normal 2 6 5 2 3 2" xfId="18508"/>
    <cellStyle name="Normal 2 6 5 2 4" xfId="18509"/>
    <cellStyle name="Normal 2 6 5 3" xfId="18510"/>
    <cellStyle name="Normal 2 6 5 3 2" xfId="18511"/>
    <cellStyle name="Normal 2 6 5 3 3" xfId="18512"/>
    <cellStyle name="Normal 2 6 5 4" xfId="18513"/>
    <cellStyle name="Normal 2 6 5 4 2" xfId="18514"/>
    <cellStyle name="Normal 2 6 5 5" xfId="18515"/>
    <cellStyle name="Normal 2 6 5 5 2" xfId="18516"/>
    <cellStyle name="Normal 2 6 5 6" xfId="18517"/>
    <cellStyle name="Normal 2 6 6" xfId="18518"/>
    <cellStyle name="Normal 2 6 6 2" xfId="18519"/>
    <cellStyle name="Normal 2 6 6 2 2" xfId="18520"/>
    <cellStyle name="Normal 2 6 6 3" xfId="18521"/>
    <cellStyle name="Normal 2 6 6 3 2" xfId="18522"/>
    <cellStyle name="Normal 2 6 6 4" xfId="18523"/>
    <cellStyle name="Normal 2 6 7" xfId="18524"/>
    <cellStyle name="Normal 2 6 7 2" xfId="18525"/>
    <cellStyle name="Normal 2 6 7 2 2" xfId="18526"/>
    <cellStyle name="Normal 2 6 7 3" xfId="18527"/>
    <cellStyle name="Normal 2 6 7 3 2" xfId="18528"/>
    <cellStyle name="Normal 2 6 7 4" xfId="18529"/>
    <cellStyle name="Normal 2 6 8" xfId="18530"/>
    <cellStyle name="Normal 2 6 8 2" xfId="18531"/>
    <cellStyle name="Normal 2 6 8 3" xfId="18532"/>
    <cellStyle name="Normal 2 6 9" xfId="18533"/>
    <cellStyle name="Normal 2 6 9 2" xfId="18534"/>
    <cellStyle name="Normal 2 7" xfId="18535"/>
    <cellStyle name="Normal 2 7 10" xfId="18536"/>
    <cellStyle name="Normal 2 7 2" xfId="18537"/>
    <cellStyle name="Normal 2 7 2 2" xfId="18538"/>
    <cellStyle name="Normal 2 7 2 2 2" xfId="18539"/>
    <cellStyle name="Normal 2 7 2 2 2 2" xfId="18540"/>
    <cellStyle name="Normal 2 7 2 2 2 3" xfId="18541"/>
    <cellStyle name="Normal 2 7 2 2 3" xfId="18542"/>
    <cellStyle name="Normal 2 7 2 2 3 2" xfId="18543"/>
    <cellStyle name="Normal 2 7 2 2 4" xfId="18544"/>
    <cellStyle name="Normal 2 7 2 2 4 2" xfId="18545"/>
    <cellStyle name="Normal 2 7 2 2 5" xfId="18546"/>
    <cellStyle name="Normal 2 7 2 3" xfId="18547"/>
    <cellStyle name="Normal 2 7 2 3 2" xfId="18548"/>
    <cellStyle name="Normal 2 7 2 3 2 2" xfId="18549"/>
    <cellStyle name="Normal 2 7 2 3 3" xfId="18550"/>
    <cellStyle name="Normal 2 7 2 3 3 2" xfId="18551"/>
    <cellStyle name="Normal 2 7 2 3 4" xfId="18552"/>
    <cellStyle name="Normal 2 7 2 4" xfId="18553"/>
    <cellStyle name="Normal 2 7 2 4 2" xfId="18554"/>
    <cellStyle name="Normal 2 7 2 4 3" xfId="18555"/>
    <cellStyle name="Normal 2 7 2 5" xfId="18556"/>
    <cellStyle name="Normal 2 7 2 5 2" xfId="18557"/>
    <cellStyle name="Normal 2 7 2 6" xfId="18558"/>
    <cellStyle name="Normal 2 7 2 6 2" xfId="18559"/>
    <cellStyle name="Normal 2 7 2 7" xfId="18560"/>
    <cellStyle name="Normal 2 7 3" xfId="18561"/>
    <cellStyle name="Normal 2 7 3 2" xfId="18562"/>
    <cellStyle name="Normal 2 7 3 2 2" xfId="18563"/>
    <cellStyle name="Normal 2 7 3 2 2 2" xfId="18564"/>
    <cellStyle name="Normal 2 7 3 2 2 3" xfId="18565"/>
    <cellStyle name="Normal 2 7 3 2 3" xfId="18566"/>
    <cellStyle name="Normal 2 7 3 2 3 2" xfId="18567"/>
    <cellStyle name="Normal 2 7 3 2 4" xfId="18568"/>
    <cellStyle name="Normal 2 7 3 2 4 2" xfId="18569"/>
    <cellStyle name="Normal 2 7 3 2 5" xfId="18570"/>
    <cellStyle name="Normal 2 7 3 3" xfId="18571"/>
    <cellStyle name="Normal 2 7 3 3 2" xfId="18572"/>
    <cellStyle name="Normal 2 7 3 3 2 2" xfId="18573"/>
    <cellStyle name="Normal 2 7 3 3 3" xfId="18574"/>
    <cellStyle name="Normal 2 7 3 3 3 2" xfId="18575"/>
    <cellStyle name="Normal 2 7 3 3 4" xfId="18576"/>
    <cellStyle name="Normal 2 7 3 4" xfId="18577"/>
    <cellStyle name="Normal 2 7 3 4 2" xfId="18578"/>
    <cellStyle name="Normal 2 7 3 4 3" xfId="18579"/>
    <cellStyle name="Normal 2 7 3 5" xfId="18580"/>
    <cellStyle name="Normal 2 7 3 5 2" xfId="18581"/>
    <cellStyle name="Normal 2 7 3 6" xfId="18582"/>
    <cellStyle name="Normal 2 7 3 6 2" xfId="18583"/>
    <cellStyle name="Normal 2 7 3 7" xfId="18584"/>
    <cellStyle name="Normal 2 7 4" xfId="18585"/>
    <cellStyle name="Normal 2 7 4 2" xfId="18586"/>
    <cellStyle name="Normal 2 7 4 2 2" xfId="18587"/>
    <cellStyle name="Normal 2 7 4 2 2 2" xfId="18588"/>
    <cellStyle name="Normal 2 7 4 2 3" xfId="18589"/>
    <cellStyle name="Normal 2 7 4 2 3 2" xfId="18590"/>
    <cellStyle name="Normal 2 7 4 2 4" xfId="18591"/>
    <cellStyle name="Normal 2 7 4 3" xfId="18592"/>
    <cellStyle name="Normal 2 7 4 3 2" xfId="18593"/>
    <cellStyle name="Normal 2 7 4 3 3" xfId="18594"/>
    <cellStyle name="Normal 2 7 4 4" xfId="18595"/>
    <cellStyle name="Normal 2 7 4 4 2" xfId="18596"/>
    <cellStyle name="Normal 2 7 4 5" xfId="18597"/>
    <cellStyle name="Normal 2 7 4 5 2" xfId="18598"/>
    <cellStyle name="Normal 2 7 4 6" xfId="18599"/>
    <cellStyle name="Normal 2 7 5" xfId="18600"/>
    <cellStyle name="Normal 2 7 5 2" xfId="18601"/>
    <cellStyle name="Normal 2 7 5 2 2" xfId="18602"/>
    <cellStyle name="Normal 2 7 5 3" xfId="18603"/>
    <cellStyle name="Normal 2 7 5 3 2" xfId="18604"/>
    <cellStyle name="Normal 2 7 5 4" xfId="18605"/>
    <cellStyle name="Normal 2 7 6" xfId="18606"/>
    <cellStyle name="Normal 2 7 6 2" xfId="18607"/>
    <cellStyle name="Normal 2 7 6 2 2" xfId="18608"/>
    <cellStyle name="Normal 2 7 6 3" xfId="18609"/>
    <cellStyle name="Normal 2 7 6 3 2" xfId="18610"/>
    <cellStyle name="Normal 2 7 6 4" xfId="18611"/>
    <cellStyle name="Normal 2 7 7" xfId="18612"/>
    <cellStyle name="Normal 2 7 7 2" xfId="18613"/>
    <cellStyle name="Normal 2 7 7 3" xfId="18614"/>
    <cellStyle name="Normal 2 7 8" xfId="18615"/>
    <cellStyle name="Normal 2 7 8 2" xfId="18616"/>
    <cellStyle name="Normal 2 7 9" xfId="18617"/>
    <cellStyle name="Normal 2 7 9 2" xfId="18618"/>
    <cellStyle name="Normal 2 8" xfId="18619"/>
    <cellStyle name="Normal 2 8 2" xfId="18620"/>
    <cellStyle name="Normal 2 8 2 2" xfId="18621"/>
    <cellStyle name="Normal 2 8 2 2 2" xfId="18622"/>
    <cellStyle name="Normal 2 8 2 3" xfId="18623"/>
    <cellStyle name="Normal 2 8 2 3 2" xfId="18624"/>
    <cellStyle name="Normal 2 8 2 4" xfId="18625"/>
    <cellStyle name="Normal 2 8 3" xfId="18626"/>
    <cellStyle name="Normal 2 8 3 2" xfId="18627"/>
    <cellStyle name="Normal 2 8 3 3" xfId="18628"/>
    <cellStyle name="Normal 2 8 4" xfId="18629"/>
    <cellStyle name="Normal 2 8 4 2" xfId="18630"/>
    <cellStyle name="Normal 2 8 5" xfId="18631"/>
    <cellStyle name="Normal 2 8 5 2" xfId="18632"/>
    <cellStyle name="Normal 2 8 6" xfId="18633"/>
    <cellStyle name="Normal 2 9" xfId="18634"/>
    <cellStyle name="Normal 2 9 2" xfId="18635"/>
    <cellStyle name="Normal 2 9 2 2" xfId="18636"/>
    <cellStyle name="Normal 2 9 2 2 2" xfId="18637"/>
    <cellStyle name="Normal 2 9 2 3" xfId="18638"/>
    <cellStyle name="Normal 2 9 3" xfId="18639"/>
    <cellStyle name="Normal 2 9 3 2" xfId="18640"/>
    <cellStyle name="Normal 2 9 4" xfId="18641"/>
    <cellStyle name="Normal 2_2D - MAY 24 2010 Ten Year ATRR Forecast for Stakeholders - Updated to SL Rev 12 for PowerPoint" xfId="18642"/>
    <cellStyle name="Normal 20" xfId="18643"/>
    <cellStyle name="Normal 20 10 2" xfId="18644"/>
    <cellStyle name="Normal 20 10 2 2" xfId="18645"/>
    <cellStyle name="Normal 20 2" xfId="18646"/>
    <cellStyle name="Normal 20 2 2" xfId="18647"/>
    <cellStyle name="Normal 20 3" xfId="18648"/>
    <cellStyle name="Normal 20 3 2" xfId="18649"/>
    <cellStyle name="Normal 20 4" xfId="18650"/>
    <cellStyle name="Normal 20 4 2" xfId="18651"/>
    <cellStyle name="Normal 20 5" xfId="18652"/>
    <cellStyle name="Normal 20 6" xfId="18653"/>
    <cellStyle name="Normal 21" xfId="18654"/>
    <cellStyle name="Normal 21 2" xfId="18655"/>
    <cellStyle name="Normal 21 2 2" xfId="18656"/>
    <cellStyle name="Normal 21 3" xfId="18657"/>
    <cellStyle name="Normal 21 3 2" xfId="18658"/>
    <cellStyle name="Normal 21 4" xfId="18659"/>
    <cellStyle name="Normal 21 4 2" xfId="18660"/>
    <cellStyle name="Normal 21 5" xfId="18661"/>
    <cellStyle name="Normal 21 5 2" xfId="18662"/>
    <cellStyle name="Normal 21 6" xfId="18663"/>
    <cellStyle name="Normal 21 6 2" xfId="18664"/>
    <cellStyle name="Normal 21 7" xfId="18665"/>
    <cellStyle name="Normal 21 7 2" xfId="18666"/>
    <cellStyle name="Normal 21 8" xfId="18667"/>
    <cellStyle name="Normal 21 9" xfId="18668"/>
    <cellStyle name="Normal 22" xfId="18669"/>
    <cellStyle name="Normal 22 2" xfId="18670"/>
    <cellStyle name="Normal 22 2 2" xfId="18671"/>
    <cellStyle name="Normal 22 3" xfId="18672"/>
    <cellStyle name="Normal 22 3 2" xfId="18673"/>
    <cellStyle name="Normal 22 4" xfId="18674"/>
    <cellStyle name="Normal 22 4 2" xfId="18675"/>
    <cellStyle name="Normal 22 5" xfId="18676"/>
    <cellStyle name="Normal 22 5 2" xfId="18677"/>
    <cellStyle name="Normal 22 6" xfId="18678"/>
    <cellStyle name="Normal 22 6 2" xfId="18679"/>
    <cellStyle name="Normal 22 7" xfId="18680"/>
    <cellStyle name="Normal 22 7 2" xfId="18681"/>
    <cellStyle name="Normal 22 8" xfId="18682"/>
    <cellStyle name="Normal 22 9" xfId="18683"/>
    <cellStyle name="Normal 23" xfId="18684"/>
    <cellStyle name="Normal 23 2" xfId="18685"/>
    <cellStyle name="Normal 23 2 2" xfId="18686"/>
    <cellStyle name="Normal 23 3" xfId="18687"/>
    <cellStyle name="Normal 23 3 2" xfId="18688"/>
    <cellStyle name="Normal 23 4" xfId="18689"/>
    <cellStyle name="Normal 23 4 2" xfId="18690"/>
    <cellStyle name="Normal 23 5" xfId="18691"/>
    <cellStyle name="Normal 23 5 2" xfId="18692"/>
    <cellStyle name="Normal 23 6" xfId="18693"/>
    <cellStyle name="Normal 23 6 2" xfId="18694"/>
    <cellStyle name="Normal 23 7" xfId="18695"/>
    <cellStyle name="Normal 23 7 2" xfId="18696"/>
    <cellStyle name="Normal 23 8" xfId="18697"/>
    <cellStyle name="Normal 23 9" xfId="18698"/>
    <cellStyle name="Normal 24" xfId="18699"/>
    <cellStyle name="Normal 24 2" xfId="18700"/>
    <cellStyle name="Normal 24 2 2" xfId="18701"/>
    <cellStyle name="Normal 24 3" xfId="18702"/>
    <cellStyle name="Normal 24 3 2" xfId="18703"/>
    <cellStyle name="Normal 24 4" xfId="18704"/>
    <cellStyle name="Normal 24 4 2" xfId="18705"/>
    <cellStyle name="Normal 24 5" xfId="18706"/>
    <cellStyle name="Normal 24 6" xfId="18707"/>
    <cellStyle name="Normal 25" xfId="18708"/>
    <cellStyle name="Normal 25 2" xfId="18709"/>
    <cellStyle name="Normal 25 2 2" xfId="18710"/>
    <cellStyle name="Normal 25 2 2 2" xfId="18711"/>
    <cellStyle name="Normal 25 2 2 3" xfId="18712"/>
    <cellStyle name="Normal 25 2 3" xfId="18713"/>
    <cellStyle name="Normal 25 3" xfId="18714"/>
    <cellStyle name="Normal 25 3 2" xfId="18715"/>
    <cellStyle name="Normal 25 4" xfId="18716"/>
    <cellStyle name="Normal 25 4 2" xfId="18717"/>
    <cellStyle name="Normal 25 5" xfId="18718"/>
    <cellStyle name="Normal 25 6" xfId="18719"/>
    <cellStyle name="Normal 26" xfId="18720"/>
    <cellStyle name="Normal 26 2" xfId="18721"/>
    <cellStyle name="Normal 26 2 2" xfId="18722"/>
    <cellStyle name="Normal 26 2 2 2" xfId="18723"/>
    <cellStyle name="Normal 26 2 2 3" xfId="18724"/>
    <cellStyle name="Normal 26 2 3" xfId="18725"/>
    <cellStyle name="Normal 26 3" xfId="18726"/>
    <cellStyle name="Normal 26 3 2" xfId="18727"/>
    <cellStyle name="Normal 26 4" xfId="18728"/>
    <cellStyle name="Normal 26 4 2" xfId="18729"/>
    <cellStyle name="Normal 26 5" xfId="18730"/>
    <cellStyle name="Normal 26 5 2" xfId="18731"/>
    <cellStyle name="Normal 26 6" xfId="18732"/>
    <cellStyle name="Normal 26 6 2" xfId="18733"/>
    <cellStyle name="Normal 26 7" xfId="18734"/>
    <cellStyle name="Normal 26 7 2" xfId="18735"/>
    <cellStyle name="Normal 26 8" xfId="18736"/>
    <cellStyle name="Normal 26 9" xfId="18737"/>
    <cellStyle name="Normal 27" xfId="18738"/>
    <cellStyle name="Normal 27 2" xfId="18739"/>
    <cellStyle name="Normal 27 2 2" xfId="18740"/>
    <cellStyle name="Normal 27 2 2 2" xfId="18741"/>
    <cellStyle name="Normal 27 2 2 3" xfId="18742"/>
    <cellStyle name="Normal 27 2 3" xfId="18743"/>
    <cellStyle name="Normal 27 3" xfId="18744"/>
    <cellStyle name="Normal 27 3 2" xfId="18745"/>
    <cellStyle name="Normal 27 4" xfId="18746"/>
    <cellStyle name="Normal 27 4 2" xfId="18747"/>
    <cellStyle name="Normal 27 5" xfId="18748"/>
    <cellStyle name="Normal 27 6" xfId="18749"/>
    <cellStyle name="Normal 28" xfId="18750"/>
    <cellStyle name="Normal 28 2" xfId="18751"/>
    <cellStyle name="Normal 28 2 2" xfId="18752"/>
    <cellStyle name="Normal 28 3" xfId="18753"/>
    <cellStyle name="Normal 28 3 2" xfId="18754"/>
    <cellStyle name="Normal 28 4" xfId="18755"/>
    <cellStyle name="Normal 28 4 2" xfId="18756"/>
    <cellStyle name="Normal 28 5" xfId="18757"/>
    <cellStyle name="Normal 28 5 2" xfId="18758"/>
    <cellStyle name="Normal 28 6" xfId="18759"/>
    <cellStyle name="Normal 28 6 2" xfId="18760"/>
    <cellStyle name="Normal 28 7" xfId="18761"/>
    <cellStyle name="Normal 28 7 2" xfId="18762"/>
    <cellStyle name="Normal 28 8" xfId="18763"/>
    <cellStyle name="Normal 28 9" xfId="18764"/>
    <cellStyle name="Normal 29" xfId="18765"/>
    <cellStyle name="Normal 29 2" xfId="18766"/>
    <cellStyle name="Normal 29 2 2" xfId="18767"/>
    <cellStyle name="Normal 29 3" xfId="18768"/>
    <cellStyle name="Normal 29 3 2" xfId="18769"/>
    <cellStyle name="Normal 29 4" xfId="18770"/>
    <cellStyle name="Normal 29 4 2" xfId="18771"/>
    <cellStyle name="Normal 29 5" xfId="18772"/>
    <cellStyle name="Normal 29 5 2" xfId="18773"/>
    <cellStyle name="Normal 29 6" xfId="18774"/>
    <cellStyle name="Normal 29 6 2" xfId="18775"/>
    <cellStyle name="Normal 29 7" xfId="18776"/>
    <cellStyle name="Normal 29 7 2" xfId="18777"/>
    <cellStyle name="Normal 29 8" xfId="18778"/>
    <cellStyle name="Normal 29 9" xfId="18779"/>
    <cellStyle name="Normal 3" xfId="75"/>
    <cellStyle name="Normal 3 10" xfId="18780"/>
    <cellStyle name="Normal 3 10 2" xfId="18781"/>
    <cellStyle name="Normal 3 10 2 2" xfId="18782"/>
    <cellStyle name="Normal 3 10 2 2 2" xfId="18783"/>
    <cellStyle name="Normal 3 10 2 2 3" xfId="18784"/>
    <cellStyle name="Normal 3 10 2 3" xfId="18785"/>
    <cellStyle name="Normal 3 10 2 3 2" xfId="18786"/>
    <cellStyle name="Normal 3 10 2 4" xfId="18787"/>
    <cellStyle name="Normal 3 10 2 4 2" xfId="18788"/>
    <cellStyle name="Normal 3 10 2 5" xfId="18789"/>
    <cellStyle name="Normal 3 10 3" xfId="18790"/>
    <cellStyle name="Normal 3 10 3 2" xfId="18791"/>
    <cellStyle name="Normal 3 10 3 2 2" xfId="18792"/>
    <cellStyle name="Normal 3 10 3 3" xfId="18793"/>
    <cellStyle name="Normal 3 10 3 3 2" xfId="18794"/>
    <cellStyle name="Normal 3 10 3 4" xfId="18795"/>
    <cellStyle name="Normal 3 10 4" xfId="18796"/>
    <cellStyle name="Normal 3 10 4 2" xfId="18797"/>
    <cellStyle name="Normal 3 10 4 3" xfId="18798"/>
    <cellStyle name="Normal 3 10 5" xfId="18799"/>
    <cellStyle name="Normal 3 10 5 2" xfId="18800"/>
    <cellStyle name="Normal 3 10 6" xfId="18801"/>
    <cellStyle name="Normal 3 10 6 2" xfId="18802"/>
    <cellStyle name="Normal 3 10 7" xfId="18803"/>
    <cellStyle name="Normal 3 11" xfId="18804"/>
    <cellStyle name="Normal 3 11 2" xfId="18805"/>
    <cellStyle name="Normal 3 11 2 2" xfId="18806"/>
    <cellStyle name="Normal 3 11 2 2 2" xfId="18807"/>
    <cellStyle name="Normal 3 11 2 2 3" xfId="18808"/>
    <cellStyle name="Normal 3 11 2 3" xfId="18809"/>
    <cellStyle name="Normal 3 11 2 3 2" xfId="18810"/>
    <cellStyle name="Normal 3 11 2 4" xfId="18811"/>
    <cellStyle name="Normal 3 11 2 4 2" xfId="18812"/>
    <cellStyle name="Normal 3 11 2 5" xfId="18813"/>
    <cellStyle name="Normal 3 11 3" xfId="18814"/>
    <cellStyle name="Normal 3 11 3 2" xfId="18815"/>
    <cellStyle name="Normal 3 11 3 2 2" xfId="18816"/>
    <cellStyle name="Normal 3 11 3 3" xfId="18817"/>
    <cellStyle name="Normal 3 11 3 3 2" xfId="18818"/>
    <cellStyle name="Normal 3 11 3 4" xfId="18819"/>
    <cellStyle name="Normal 3 11 4" xfId="18820"/>
    <cellStyle name="Normal 3 11 4 2" xfId="18821"/>
    <cellStyle name="Normal 3 11 4 3" xfId="18822"/>
    <cellStyle name="Normal 3 11 5" xfId="18823"/>
    <cellStyle name="Normal 3 11 5 2" xfId="18824"/>
    <cellStyle name="Normal 3 11 6" xfId="18825"/>
    <cellStyle name="Normal 3 11 6 2" xfId="18826"/>
    <cellStyle name="Normal 3 11 7" xfId="18827"/>
    <cellStyle name="Normal 3 12" xfId="18828"/>
    <cellStyle name="Normal 3 12 2" xfId="18829"/>
    <cellStyle name="Normal 3 12 2 2" xfId="18830"/>
    <cellStyle name="Normal 3 12 2 2 2" xfId="18831"/>
    <cellStyle name="Normal 3 12 2 3" xfId="18832"/>
    <cellStyle name="Normal 3 12 2 3 2" xfId="18833"/>
    <cellStyle name="Normal 3 12 2 4" xfId="18834"/>
    <cellStyle name="Normal 3 12 3" xfId="18835"/>
    <cellStyle name="Normal 3 12 3 2" xfId="18836"/>
    <cellStyle name="Normal 3 12 3 3" xfId="18837"/>
    <cellStyle name="Normal 3 12 4" xfId="18838"/>
    <cellStyle name="Normal 3 12 4 2" xfId="18839"/>
    <cellStyle name="Normal 3 12 5" xfId="18840"/>
    <cellStyle name="Normal 3 12 5 2" xfId="18841"/>
    <cellStyle name="Normal 3 12 6" xfId="18842"/>
    <cellStyle name="Normal 3 13" xfId="18843"/>
    <cellStyle name="Normal 3 13 2" xfId="18844"/>
    <cellStyle name="Normal 3 13 2 2" xfId="18845"/>
    <cellStyle name="Normal 3 13 3" xfId="18846"/>
    <cellStyle name="Normal 3 13 3 2" xfId="18847"/>
    <cellStyle name="Normal 3 13 4" xfId="18848"/>
    <cellStyle name="Normal 3 14" xfId="18849"/>
    <cellStyle name="Normal 3 14 2" xfId="18850"/>
    <cellStyle name="Normal 3 14 2 2" xfId="18851"/>
    <cellStyle name="Normal 3 14 3" xfId="18852"/>
    <cellStyle name="Normal 3 14 3 2" xfId="18853"/>
    <cellStyle name="Normal 3 14 4" xfId="18854"/>
    <cellStyle name="Normal 3 15" xfId="18855"/>
    <cellStyle name="Normal 3 15 2" xfId="18856"/>
    <cellStyle name="Normal 3 15 3" xfId="18857"/>
    <cellStyle name="Normal 3 16" xfId="18858"/>
    <cellStyle name="Normal 3 16 2" xfId="18859"/>
    <cellStyle name="Normal 3 17" xfId="18860"/>
    <cellStyle name="Normal 3 17 2" xfId="18861"/>
    <cellStyle name="Normal 3 18" xfId="18862"/>
    <cellStyle name="Normal 3 19" xfId="18863"/>
    <cellStyle name="Normal 3 2" xfId="76"/>
    <cellStyle name="Normal 3 2 10" xfId="18864"/>
    <cellStyle name="Normal 3 2 10 2" xfId="18865"/>
    <cellStyle name="Normal 3 2 10 2 2" xfId="18866"/>
    <cellStyle name="Normal 3 2 10 2 2 2" xfId="18867"/>
    <cellStyle name="Normal 3 2 10 2 2 3" xfId="18868"/>
    <cellStyle name="Normal 3 2 10 2 2 4" xfId="18869"/>
    <cellStyle name="Normal 3 2 10 2 3" xfId="18870"/>
    <cellStyle name="Normal 3 2 10 2 3 2" xfId="18871"/>
    <cellStyle name="Normal 3 2 10 2 4" xfId="18872"/>
    <cellStyle name="Normal 3 2 10 2 4 2" xfId="18873"/>
    <cellStyle name="Normal 3 2 10 2 5" xfId="18874"/>
    <cellStyle name="Normal 3 2 10 2 6" xfId="18875"/>
    <cellStyle name="Normal 3 2 10 3" xfId="18876"/>
    <cellStyle name="Normal 3 2 10 3 2" xfId="18877"/>
    <cellStyle name="Normal 3 2 10 3 2 2" xfId="18878"/>
    <cellStyle name="Normal 3 2 10 3 2 3" xfId="18879"/>
    <cellStyle name="Normal 3 2 10 3 3" xfId="18880"/>
    <cellStyle name="Normal 3 2 10 3 3 2" xfId="18881"/>
    <cellStyle name="Normal 3 2 10 3 4" xfId="18882"/>
    <cellStyle name="Normal 3 2 10 3 5" xfId="18883"/>
    <cellStyle name="Normal 3 2 10 4" xfId="18884"/>
    <cellStyle name="Normal 3 2 10 4 2" xfId="18885"/>
    <cellStyle name="Normal 3 2 10 4 2 2" xfId="18886"/>
    <cellStyle name="Normal 3 2 10 4 3" xfId="18887"/>
    <cellStyle name="Normal 3 2 10 4 4" xfId="18888"/>
    <cellStyle name="Normal 3 2 10 5" xfId="18889"/>
    <cellStyle name="Normal 3 2 10 5 2" xfId="18890"/>
    <cellStyle name="Normal 3 2 10 5 3" xfId="18891"/>
    <cellStyle name="Normal 3 2 10 6" xfId="18892"/>
    <cellStyle name="Normal 3 2 10 6 2" xfId="18893"/>
    <cellStyle name="Normal 3 2 10 6 3" xfId="18894"/>
    <cellStyle name="Normal 3 2 10 7" xfId="18895"/>
    <cellStyle name="Normal 3 2 10 8" xfId="18896"/>
    <cellStyle name="Normal 3 2 11" xfId="18897"/>
    <cellStyle name="Normal 3 2 11 2" xfId="18898"/>
    <cellStyle name="Normal 3 2 11 2 2" xfId="18899"/>
    <cellStyle name="Normal 3 2 11 2 2 2" xfId="18900"/>
    <cellStyle name="Normal 3 2 11 2 2 3" xfId="18901"/>
    <cellStyle name="Normal 3 2 11 2 3" xfId="18902"/>
    <cellStyle name="Normal 3 2 11 2 3 2" xfId="18903"/>
    <cellStyle name="Normal 3 2 11 2 4" xfId="18904"/>
    <cellStyle name="Normal 3 2 11 2 5" xfId="18905"/>
    <cellStyle name="Normal 3 2 11 3" xfId="18906"/>
    <cellStyle name="Normal 3 2 11 3 2" xfId="18907"/>
    <cellStyle name="Normal 3 2 11 3 2 2" xfId="18908"/>
    <cellStyle name="Normal 3 2 11 3 3" xfId="18909"/>
    <cellStyle name="Normal 3 2 11 3 4" xfId="18910"/>
    <cellStyle name="Normal 3 2 11 4" xfId="18911"/>
    <cellStyle name="Normal 3 2 11 4 2" xfId="18912"/>
    <cellStyle name="Normal 3 2 11 4 2 2" xfId="18913"/>
    <cellStyle name="Normal 3 2 11 4 3" xfId="18914"/>
    <cellStyle name="Normal 3 2 11 5" xfId="18915"/>
    <cellStyle name="Normal 3 2 11 5 2" xfId="18916"/>
    <cellStyle name="Normal 3 2 11 5 3" xfId="18917"/>
    <cellStyle name="Normal 3 2 11 6" xfId="18918"/>
    <cellStyle name="Normal 3 2 11 6 2" xfId="18919"/>
    <cellStyle name="Normal 3 2 11 7" xfId="18920"/>
    <cellStyle name="Normal 3 2 12" xfId="18921"/>
    <cellStyle name="Normal 3 2 12 2" xfId="18922"/>
    <cellStyle name="Normal 3 2 12 2 2" xfId="18923"/>
    <cellStyle name="Normal 3 2 12 2 2 2" xfId="18924"/>
    <cellStyle name="Normal 3 2 12 2 3" xfId="18925"/>
    <cellStyle name="Normal 3 2 12 3" xfId="18926"/>
    <cellStyle name="Normal 3 2 12 3 2" xfId="18927"/>
    <cellStyle name="Normal 3 2 12 3 2 2" xfId="18928"/>
    <cellStyle name="Normal 3 2 12 3 3" xfId="18929"/>
    <cellStyle name="Normal 3 2 12 4" xfId="18930"/>
    <cellStyle name="Normal 3 2 12 4 2" xfId="18931"/>
    <cellStyle name="Normal 3 2 12 4 3" xfId="18932"/>
    <cellStyle name="Normal 3 2 12 5" xfId="18933"/>
    <cellStyle name="Normal 3 2 12 6" xfId="18934"/>
    <cellStyle name="Normal 3 2 12 7" xfId="18935"/>
    <cellStyle name="Normal 3 2 13" xfId="18936"/>
    <cellStyle name="Normal 3 2 13 2" xfId="18937"/>
    <cellStyle name="Normal 3 2 13 2 2" xfId="18938"/>
    <cellStyle name="Normal 3 2 13 2 2 2" xfId="18939"/>
    <cellStyle name="Normal 3 2 13 2 3" xfId="18940"/>
    <cellStyle name="Normal 3 2 13 3" xfId="18941"/>
    <cellStyle name="Normal 3 2 13 3 2" xfId="18942"/>
    <cellStyle name="Normal 3 2 13 3 2 2" xfId="18943"/>
    <cellStyle name="Normal 3 2 13 3 3" xfId="18944"/>
    <cellStyle name="Normal 3 2 13 4" xfId="18945"/>
    <cellStyle name="Normal 3 2 13 4 2" xfId="18946"/>
    <cellStyle name="Normal 3 2 13 5" xfId="18947"/>
    <cellStyle name="Normal 3 2 13 6" xfId="18948"/>
    <cellStyle name="Normal 3 2 14" xfId="18949"/>
    <cellStyle name="Normal 3 2 14 2" xfId="18950"/>
    <cellStyle name="Normal 3 2 14 2 2" xfId="18951"/>
    <cellStyle name="Normal 3 2 14 3" xfId="18952"/>
    <cellStyle name="Normal 3 2 14 4" xfId="18953"/>
    <cellStyle name="Normal 3 2 15" xfId="18954"/>
    <cellStyle name="Normal 3 2 15 2" xfId="18955"/>
    <cellStyle name="Normal 3 2 15 2 2" xfId="18956"/>
    <cellStyle name="Normal 3 2 15 3" xfId="18957"/>
    <cellStyle name="Normal 3 2 16" xfId="18958"/>
    <cellStyle name="Normal 3 2 16 2" xfId="18959"/>
    <cellStyle name="Normal 3 2 16 2 2" xfId="18960"/>
    <cellStyle name="Normal 3 2 16 3" xfId="18961"/>
    <cellStyle name="Normal 3 2 17" xfId="18962"/>
    <cellStyle name="Normal 3 2 17 2" xfId="18963"/>
    <cellStyle name="Normal 3 2 18" xfId="18964"/>
    <cellStyle name="Normal 3 2 19" xfId="18965"/>
    <cellStyle name="Normal 3 2 2" xfId="18966"/>
    <cellStyle name="Normal 3 2 2 10" xfId="18967"/>
    <cellStyle name="Normal 3 2 2 10 2" xfId="18968"/>
    <cellStyle name="Normal 3 2 2 10 2 2" xfId="18969"/>
    <cellStyle name="Normal 3 2 2 10 2 2 2" xfId="18970"/>
    <cellStyle name="Normal 3 2 2 10 2 3" xfId="18971"/>
    <cellStyle name="Normal 3 2 2 10 3" xfId="18972"/>
    <cellStyle name="Normal 3 2 2 10 3 2" xfId="18973"/>
    <cellStyle name="Normal 3 2 2 10 3 2 2" xfId="18974"/>
    <cellStyle name="Normal 3 2 2 10 3 3" xfId="18975"/>
    <cellStyle name="Normal 3 2 2 10 4" xfId="18976"/>
    <cellStyle name="Normal 3 2 2 10 4 2" xfId="18977"/>
    <cellStyle name="Normal 3 2 2 10 4 3" xfId="18978"/>
    <cellStyle name="Normal 3 2 2 10 5" xfId="18979"/>
    <cellStyle name="Normal 3 2 2 10 6" xfId="18980"/>
    <cellStyle name="Normal 3 2 2 10 7" xfId="18981"/>
    <cellStyle name="Normal 3 2 2 11" xfId="18982"/>
    <cellStyle name="Normal 3 2 2 11 2" xfId="18983"/>
    <cellStyle name="Normal 3 2 2 11 2 2" xfId="18984"/>
    <cellStyle name="Normal 3 2 2 11 2 2 2" xfId="18985"/>
    <cellStyle name="Normal 3 2 2 11 2 3" xfId="18986"/>
    <cellStyle name="Normal 3 2 2 11 3" xfId="18987"/>
    <cellStyle name="Normal 3 2 2 11 3 2" xfId="18988"/>
    <cellStyle name="Normal 3 2 2 11 3 2 2" xfId="18989"/>
    <cellStyle name="Normal 3 2 2 11 3 3" xfId="18990"/>
    <cellStyle name="Normal 3 2 2 11 4" xfId="18991"/>
    <cellStyle name="Normal 3 2 2 11 4 2" xfId="18992"/>
    <cellStyle name="Normal 3 2 2 11 4 3" xfId="18993"/>
    <cellStyle name="Normal 3 2 2 11 5" xfId="18994"/>
    <cellStyle name="Normal 3 2 2 11 6" xfId="18995"/>
    <cellStyle name="Normal 3 2 2 11 7" xfId="18996"/>
    <cellStyle name="Normal 3 2 2 12" xfId="18997"/>
    <cellStyle name="Normal 3 2 2 12 2" xfId="18998"/>
    <cellStyle name="Normal 3 2 2 12 2 2" xfId="18999"/>
    <cellStyle name="Normal 3 2 2 12 2 3" xfId="19000"/>
    <cellStyle name="Normal 3 2 2 12 3" xfId="19001"/>
    <cellStyle name="Normal 3 2 2 12 3 2" xfId="19002"/>
    <cellStyle name="Normal 3 2 2 12 3 3" xfId="19003"/>
    <cellStyle name="Normal 3 2 2 12 4" xfId="19004"/>
    <cellStyle name="Normal 3 2 2 12 5" xfId="19005"/>
    <cellStyle name="Normal 3 2 2 12 6" xfId="19006"/>
    <cellStyle name="Normal 3 2 2 13" xfId="19007"/>
    <cellStyle name="Normal 3 2 2 13 2" xfId="19008"/>
    <cellStyle name="Normal 3 2 2 13 2 2" xfId="19009"/>
    <cellStyle name="Normal 3 2 2 13 3" xfId="19010"/>
    <cellStyle name="Normal 3 2 2 14" xfId="19011"/>
    <cellStyle name="Normal 3 2 2 14 2" xfId="19012"/>
    <cellStyle name="Normal 3 2 2 14 2 2" xfId="19013"/>
    <cellStyle name="Normal 3 2 2 14 3" xfId="19014"/>
    <cellStyle name="Normal 3 2 2 15" xfId="19015"/>
    <cellStyle name="Normal 3 2 2 15 2" xfId="19016"/>
    <cellStyle name="Normal 3 2 2 15 3" xfId="19017"/>
    <cellStyle name="Normal 3 2 2 16" xfId="19018"/>
    <cellStyle name="Normal 3 2 2 17" xfId="19019"/>
    <cellStyle name="Normal 3 2 2 18" xfId="19020"/>
    <cellStyle name="Normal 3 2 2 19" xfId="19021"/>
    <cellStyle name="Normal 3 2 2 2" xfId="19022"/>
    <cellStyle name="Normal 3 2 2 2 10" xfId="19023"/>
    <cellStyle name="Normal 3 2 2 2 10 2" xfId="19024"/>
    <cellStyle name="Normal 3 2 2 2 10 2 2" xfId="19025"/>
    <cellStyle name="Normal 3 2 2 2 10 2 3" xfId="19026"/>
    <cellStyle name="Normal 3 2 2 2 10 3" xfId="19027"/>
    <cellStyle name="Normal 3 2 2 2 10 3 2" xfId="19028"/>
    <cellStyle name="Normal 3 2 2 2 10 3 3" xfId="19029"/>
    <cellStyle name="Normal 3 2 2 2 10 4" xfId="19030"/>
    <cellStyle name="Normal 3 2 2 2 10 4 2" xfId="19031"/>
    <cellStyle name="Normal 3 2 2 2 10 5" xfId="19032"/>
    <cellStyle name="Normal 3 2 2 2 10 6" xfId="19033"/>
    <cellStyle name="Normal 3 2 2 2 10 7" xfId="19034"/>
    <cellStyle name="Normal 3 2 2 2 11" xfId="19035"/>
    <cellStyle name="Normal 3 2 2 2 11 2" xfId="19036"/>
    <cellStyle name="Normal 3 2 2 2 11 2 2" xfId="19037"/>
    <cellStyle name="Normal 3 2 2 2 11 2 3" xfId="19038"/>
    <cellStyle name="Normal 3 2 2 2 11 3" xfId="19039"/>
    <cellStyle name="Normal 3 2 2 2 11 3 2" xfId="19040"/>
    <cellStyle name="Normal 3 2 2 2 11 4" xfId="19041"/>
    <cellStyle name="Normal 3 2 2 2 11 4 2" xfId="19042"/>
    <cellStyle name="Normal 3 2 2 2 11 5" xfId="19043"/>
    <cellStyle name="Normal 3 2 2 2 11 6" xfId="19044"/>
    <cellStyle name="Normal 3 2 2 2 11 7" xfId="19045"/>
    <cellStyle name="Normal 3 2 2 2 12" xfId="19046"/>
    <cellStyle name="Normal 3 2 2 2 12 2" xfId="19047"/>
    <cellStyle name="Normal 3 2 2 2 12 2 2" xfId="19048"/>
    <cellStyle name="Normal 3 2 2 2 12 2 3" xfId="19049"/>
    <cellStyle name="Normal 3 2 2 2 12 3" xfId="19050"/>
    <cellStyle name="Normal 3 2 2 2 12 3 2" xfId="19051"/>
    <cellStyle name="Normal 3 2 2 2 12 4" xfId="19052"/>
    <cellStyle name="Normal 3 2 2 2 12 5" xfId="19053"/>
    <cellStyle name="Normal 3 2 2 2 12 6" xfId="19054"/>
    <cellStyle name="Normal 3 2 2 2 13" xfId="19055"/>
    <cellStyle name="Normal 3 2 2 2 13 2" xfId="19056"/>
    <cellStyle name="Normal 3 2 2 2 13 3" xfId="19057"/>
    <cellStyle name="Normal 3 2 2 2 14" xfId="19058"/>
    <cellStyle name="Normal 3 2 2 2 14 2" xfId="19059"/>
    <cellStyle name="Normal 3 2 2 2 15" xfId="19060"/>
    <cellStyle name="Normal 3 2 2 2 15 2" xfId="19061"/>
    <cellStyle name="Normal 3 2 2 2 16" xfId="19062"/>
    <cellStyle name="Normal 3 2 2 2 17" xfId="19063"/>
    <cellStyle name="Normal 3 2 2 2 18" xfId="19064"/>
    <cellStyle name="Normal 3 2 2 2 2" xfId="19065"/>
    <cellStyle name="Normal 3 2 2 2 2 10" xfId="19066"/>
    <cellStyle name="Normal 3 2 2 2 2 10 10" xfId="19067"/>
    <cellStyle name="Normal 3 2 2 2 2 10 11" xfId="19068"/>
    <cellStyle name="Normal 3 2 2 2 2 10 2" xfId="19069"/>
    <cellStyle name="Normal 3 2 2 2 2 10 2 2" xfId="19070"/>
    <cellStyle name="Normal 3 2 2 2 2 10 2 2 2" xfId="19071"/>
    <cellStyle name="Normal 3 2 2 2 2 10 2 3" xfId="19072"/>
    <cellStyle name="Normal 3 2 2 2 2 10 2 3 2" xfId="19073"/>
    <cellStyle name="Normal 3 2 2 2 2 10 2 4" xfId="19074"/>
    <cellStyle name="Normal 3 2 2 2 2 10 2 4 2" xfId="19075"/>
    <cellStyle name="Normal 3 2 2 2 2 10 2 5" xfId="19076"/>
    <cellStyle name="Normal 3 2 2 2 2 10 2 6" xfId="19077"/>
    <cellStyle name="Normal 3 2 2 2 2 10 2 7" xfId="19078"/>
    <cellStyle name="Normal 3 2 2 2 2 10 3" xfId="19079"/>
    <cellStyle name="Normal 3 2 2 2 2 10 3 2" xfId="19080"/>
    <cellStyle name="Normal 3 2 2 2 2 10 3 2 2" xfId="19081"/>
    <cellStyle name="Normal 3 2 2 2 2 10 3 3" xfId="19082"/>
    <cellStyle name="Normal 3 2 2 2 2 10 3 3 2" xfId="19083"/>
    <cellStyle name="Normal 3 2 2 2 2 10 3 4" xfId="19084"/>
    <cellStyle name="Normal 3 2 2 2 2 10 3 4 2" xfId="19085"/>
    <cellStyle name="Normal 3 2 2 2 2 10 3 5" xfId="19086"/>
    <cellStyle name="Normal 3 2 2 2 2 10 3 6" xfId="19087"/>
    <cellStyle name="Normal 3 2 2 2 2 10 4" xfId="19088"/>
    <cellStyle name="Normal 3 2 2 2 2 10 4 2" xfId="19089"/>
    <cellStyle name="Normal 3 2 2 2 2 10 4 2 2" xfId="19090"/>
    <cellStyle name="Normal 3 2 2 2 2 10 4 3" xfId="19091"/>
    <cellStyle name="Normal 3 2 2 2 2 10 4 3 2" xfId="19092"/>
    <cellStyle name="Normal 3 2 2 2 2 10 4 4" xfId="19093"/>
    <cellStyle name="Normal 3 2 2 2 2 10 4 4 2" xfId="19094"/>
    <cellStyle name="Normal 3 2 2 2 2 10 4 5" xfId="19095"/>
    <cellStyle name="Normal 3 2 2 2 2 10 4 6" xfId="19096"/>
    <cellStyle name="Normal 3 2 2 2 2 10 5" xfId="19097"/>
    <cellStyle name="Normal 3 2 2 2 2 10 5 2" xfId="19098"/>
    <cellStyle name="Normal 3 2 2 2 2 10 5 2 2" xfId="19099"/>
    <cellStyle name="Normal 3 2 2 2 2 10 5 3" xfId="19100"/>
    <cellStyle name="Normal 3 2 2 2 2 10 5 3 2" xfId="19101"/>
    <cellStyle name="Normal 3 2 2 2 2 10 5 4" xfId="19102"/>
    <cellStyle name="Normal 3 2 2 2 2 10 5 5" xfId="19103"/>
    <cellStyle name="Normal 3 2 2 2 2 10 6" xfId="19104"/>
    <cellStyle name="Normal 3 2 2 2 2 10 6 2" xfId="19105"/>
    <cellStyle name="Normal 3 2 2 2 2 10 7" xfId="19106"/>
    <cellStyle name="Normal 3 2 2 2 2 10 7 2" xfId="19107"/>
    <cellStyle name="Normal 3 2 2 2 2 10 8" xfId="19108"/>
    <cellStyle name="Normal 3 2 2 2 2 10 8 2" xfId="19109"/>
    <cellStyle name="Normal 3 2 2 2 2 10 9" xfId="19110"/>
    <cellStyle name="Normal 3 2 2 2 2 11" xfId="19111"/>
    <cellStyle name="Normal 3 2 2 2 2 11 2" xfId="19112"/>
    <cellStyle name="Normal 3 2 2 2 2 11 2 2" xfId="19113"/>
    <cellStyle name="Normal 3 2 2 2 2 11 3" xfId="19114"/>
    <cellStyle name="Normal 3 2 2 2 2 11 3 2" xfId="19115"/>
    <cellStyle name="Normal 3 2 2 2 2 11 4" xfId="19116"/>
    <cellStyle name="Normal 3 2 2 2 2 11 4 2" xfId="19117"/>
    <cellStyle name="Normal 3 2 2 2 2 11 5" xfId="19118"/>
    <cellStyle name="Normal 3 2 2 2 2 11 6" xfId="19119"/>
    <cellStyle name="Normal 3 2 2 2 2 11 7" xfId="19120"/>
    <cellStyle name="Normal 3 2 2 2 2 12" xfId="19121"/>
    <cellStyle name="Normal 3 2 2 2 2 12 2" xfId="19122"/>
    <cellStyle name="Normal 3 2 2 2 2 12 2 2" xfId="19123"/>
    <cellStyle name="Normal 3 2 2 2 2 12 3" xfId="19124"/>
    <cellStyle name="Normal 3 2 2 2 2 12 3 2" xfId="19125"/>
    <cellStyle name="Normal 3 2 2 2 2 12 4" xfId="19126"/>
    <cellStyle name="Normal 3 2 2 2 2 12 4 2" xfId="19127"/>
    <cellStyle name="Normal 3 2 2 2 2 12 5" xfId="19128"/>
    <cellStyle name="Normal 3 2 2 2 2 12 6" xfId="19129"/>
    <cellStyle name="Normal 3 2 2 2 2 13" xfId="19130"/>
    <cellStyle name="Normal 3 2 2 2 2 13 2" xfId="19131"/>
    <cellStyle name="Normal 3 2 2 2 2 13 2 2" xfId="19132"/>
    <cellStyle name="Normal 3 2 2 2 2 13 3" xfId="19133"/>
    <cellStyle name="Normal 3 2 2 2 2 13 3 2" xfId="19134"/>
    <cellStyle name="Normal 3 2 2 2 2 13 4" xfId="19135"/>
    <cellStyle name="Normal 3 2 2 2 2 13 4 2" xfId="19136"/>
    <cellStyle name="Normal 3 2 2 2 2 13 5" xfId="19137"/>
    <cellStyle name="Normal 3 2 2 2 2 13 6" xfId="19138"/>
    <cellStyle name="Normal 3 2 2 2 2 14" xfId="19139"/>
    <cellStyle name="Normal 3 2 2 2 2 14 2" xfId="19140"/>
    <cellStyle name="Normal 3 2 2 2 2 14 2 2" xfId="19141"/>
    <cellStyle name="Normal 3 2 2 2 2 14 3" xfId="19142"/>
    <cellStyle name="Normal 3 2 2 2 2 14 3 2" xfId="19143"/>
    <cellStyle name="Normal 3 2 2 2 2 14 4" xfId="19144"/>
    <cellStyle name="Normal 3 2 2 2 2 14 5" xfId="19145"/>
    <cellStyle name="Normal 3 2 2 2 2 15" xfId="19146"/>
    <cellStyle name="Normal 3 2 2 2 2 15 2" xfId="19147"/>
    <cellStyle name="Normal 3 2 2 2 2 16" xfId="19148"/>
    <cellStyle name="Normal 3 2 2 2 2 16 2" xfId="19149"/>
    <cellStyle name="Normal 3 2 2 2 2 17" xfId="19150"/>
    <cellStyle name="Normal 3 2 2 2 2 17 2" xfId="19151"/>
    <cellStyle name="Normal 3 2 2 2 2 18" xfId="19152"/>
    <cellStyle name="Normal 3 2 2 2 2 19" xfId="19153"/>
    <cellStyle name="Normal 3 2 2 2 2 2" xfId="19154"/>
    <cellStyle name="Normal 3 2 2 2 2 2 10" xfId="19155"/>
    <cellStyle name="Normal 3 2 2 2 2 2 10 2" xfId="19156"/>
    <cellStyle name="Normal 3 2 2 2 2 2 10 2 2" xfId="19157"/>
    <cellStyle name="Normal 3 2 2 2 2 2 10 3" xfId="19158"/>
    <cellStyle name="Normal 3 2 2 2 2 2 10 3 2" xfId="19159"/>
    <cellStyle name="Normal 3 2 2 2 2 2 10 4" xfId="19160"/>
    <cellStyle name="Normal 3 2 2 2 2 2 10 4 2" xfId="19161"/>
    <cellStyle name="Normal 3 2 2 2 2 2 10 5" xfId="19162"/>
    <cellStyle name="Normal 3 2 2 2 2 2 10 6" xfId="19163"/>
    <cellStyle name="Normal 3 2 2 2 2 2 11" xfId="19164"/>
    <cellStyle name="Normal 3 2 2 2 2 2 11 2" xfId="19165"/>
    <cellStyle name="Normal 3 2 2 2 2 2 11 2 2" xfId="19166"/>
    <cellStyle name="Normal 3 2 2 2 2 2 11 3" xfId="19167"/>
    <cellStyle name="Normal 3 2 2 2 2 2 11 3 2" xfId="19168"/>
    <cellStyle name="Normal 3 2 2 2 2 2 11 4" xfId="19169"/>
    <cellStyle name="Normal 3 2 2 2 2 2 11 5" xfId="19170"/>
    <cellStyle name="Normal 3 2 2 2 2 2 12" xfId="19171"/>
    <cellStyle name="Normal 3 2 2 2 2 2 12 2" xfId="19172"/>
    <cellStyle name="Normal 3 2 2 2 2 2 13" xfId="19173"/>
    <cellStyle name="Normal 3 2 2 2 2 2 13 2" xfId="19174"/>
    <cellStyle name="Normal 3 2 2 2 2 2 14" xfId="19175"/>
    <cellStyle name="Normal 3 2 2 2 2 2 14 2" xfId="19176"/>
    <cellStyle name="Normal 3 2 2 2 2 2 15" xfId="19177"/>
    <cellStyle name="Normal 3 2 2 2 2 2 16" xfId="19178"/>
    <cellStyle name="Normal 3 2 2 2 2 2 17" xfId="19179"/>
    <cellStyle name="Normal 3 2 2 2 2 2 2" xfId="19180"/>
    <cellStyle name="Normal 3 2 2 2 2 2 2 10" xfId="19181"/>
    <cellStyle name="Normal 3 2 2 2 2 2 2 10 2" xfId="19182"/>
    <cellStyle name="Normal 3 2 2 2 2 2 2 11" xfId="19183"/>
    <cellStyle name="Normal 3 2 2 2 2 2 2 11 2" xfId="19184"/>
    <cellStyle name="Normal 3 2 2 2 2 2 2 12" xfId="19185"/>
    <cellStyle name="Normal 3 2 2 2 2 2 2 13" xfId="19186"/>
    <cellStyle name="Normal 3 2 2 2 2 2 2 14" xfId="19187"/>
    <cellStyle name="Normal 3 2 2 2 2 2 2 2" xfId="19188"/>
    <cellStyle name="Normal 3 2 2 2 2 2 2 2 10" xfId="19189"/>
    <cellStyle name="Normal 3 2 2 2 2 2 2 2 11" xfId="19190"/>
    <cellStyle name="Normal 3 2 2 2 2 2 2 2 12" xfId="19191"/>
    <cellStyle name="Normal 3 2 2 2 2 2 2 2 2" xfId="19192"/>
    <cellStyle name="Normal 3 2 2 2 2 2 2 2 2 2" xfId="19193"/>
    <cellStyle name="Normal 3 2 2 2 2 2 2 2 2 2 2" xfId="19194"/>
    <cellStyle name="Normal 3 2 2 2 2 2 2 2 2 2 3" xfId="19195"/>
    <cellStyle name="Normal 3 2 2 2 2 2 2 2 2 3" xfId="19196"/>
    <cellStyle name="Normal 3 2 2 2 2 2 2 2 2 3 2" xfId="19197"/>
    <cellStyle name="Normal 3 2 2 2 2 2 2 2 2 3 3" xfId="19198"/>
    <cellStyle name="Normal 3 2 2 2 2 2 2 2 2 4" xfId="19199"/>
    <cellStyle name="Normal 3 2 2 2 2 2 2 2 2 4 2" xfId="19200"/>
    <cellStyle name="Normal 3 2 2 2 2 2 2 2 2 5" xfId="19201"/>
    <cellStyle name="Normal 3 2 2 2 2 2 2 2 2 6" xfId="19202"/>
    <cellStyle name="Normal 3 2 2 2 2 2 2 2 2 7" xfId="19203"/>
    <cellStyle name="Normal 3 2 2 2 2 2 2 2 3" xfId="19204"/>
    <cellStyle name="Normal 3 2 2 2 2 2 2 2 3 2" xfId="19205"/>
    <cellStyle name="Normal 3 2 2 2 2 2 2 2 3 2 2" xfId="19206"/>
    <cellStyle name="Normal 3 2 2 2 2 2 2 2 3 2 3" xfId="19207"/>
    <cellStyle name="Normal 3 2 2 2 2 2 2 2 3 3" xfId="19208"/>
    <cellStyle name="Normal 3 2 2 2 2 2 2 2 3 3 2" xfId="19209"/>
    <cellStyle name="Normal 3 2 2 2 2 2 2 2 3 4" xfId="19210"/>
    <cellStyle name="Normal 3 2 2 2 2 2 2 2 3 4 2" xfId="19211"/>
    <cellStyle name="Normal 3 2 2 2 2 2 2 2 3 5" xfId="19212"/>
    <cellStyle name="Normal 3 2 2 2 2 2 2 2 3 6" xfId="19213"/>
    <cellStyle name="Normal 3 2 2 2 2 2 2 2 3 7" xfId="19214"/>
    <cellStyle name="Normal 3 2 2 2 2 2 2 2 4" xfId="19215"/>
    <cellStyle name="Normal 3 2 2 2 2 2 2 2 4 2" xfId="19216"/>
    <cellStyle name="Normal 3 2 2 2 2 2 2 2 4 2 2" xfId="19217"/>
    <cellStyle name="Normal 3 2 2 2 2 2 2 2 4 2 3" xfId="19218"/>
    <cellStyle name="Normal 3 2 2 2 2 2 2 2 4 3" xfId="19219"/>
    <cellStyle name="Normal 3 2 2 2 2 2 2 2 4 3 2" xfId="19220"/>
    <cellStyle name="Normal 3 2 2 2 2 2 2 2 4 4" xfId="19221"/>
    <cellStyle name="Normal 3 2 2 2 2 2 2 2 4 4 2" xfId="19222"/>
    <cellStyle name="Normal 3 2 2 2 2 2 2 2 4 5" xfId="19223"/>
    <cellStyle name="Normal 3 2 2 2 2 2 2 2 4 6" xfId="19224"/>
    <cellStyle name="Normal 3 2 2 2 2 2 2 2 4 7" xfId="19225"/>
    <cellStyle name="Normal 3 2 2 2 2 2 2 2 5" xfId="19226"/>
    <cellStyle name="Normal 3 2 2 2 2 2 2 2 5 2" xfId="19227"/>
    <cellStyle name="Normal 3 2 2 2 2 2 2 2 5 2 2" xfId="19228"/>
    <cellStyle name="Normal 3 2 2 2 2 2 2 2 5 3" xfId="19229"/>
    <cellStyle name="Normal 3 2 2 2 2 2 2 2 5 3 2" xfId="19230"/>
    <cellStyle name="Normal 3 2 2 2 2 2 2 2 5 4" xfId="19231"/>
    <cellStyle name="Normal 3 2 2 2 2 2 2 2 5 4 2" xfId="19232"/>
    <cellStyle name="Normal 3 2 2 2 2 2 2 2 5 5" xfId="19233"/>
    <cellStyle name="Normal 3 2 2 2 2 2 2 2 5 6" xfId="19234"/>
    <cellStyle name="Normal 3 2 2 2 2 2 2 2 5 7" xfId="19235"/>
    <cellStyle name="Normal 3 2 2 2 2 2 2 2 6" xfId="19236"/>
    <cellStyle name="Normal 3 2 2 2 2 2 2 2 6 2" xfId="19237"/>
    <cellStyle name="Normal 3 2 2 2 2 2 2 2 6 2 2" xfId="19238"/>
    <cellStyle name="Normal 3 2 2 2 2 2 2 2 6 3" xfId="19239"/>
    <cellStyle name="Normal 3 2 2 2 2 2 2 2 6 3 2" xfId="19240"/>
    <cellStyle name="Normal 3 2 2 2 2 2 2 2 6 4" xfId="19241"/>
    <cellStyle name="Normal 3 2 2 2 2 2 2 2 6 5" xfId="19242"/>
    <cellStyle name="Normal 3 2 2 2 2 2 2 2 7" xfId="19243"/>
    <cellStyle name="Normal 3 2 2 2 2 2 2 2 7 2" xfId="19244"/>
    <cellStyle name="Normal 3 2 2 2 2 2 2 2 8" xfId="19245"/>
    <cellStyle name="Normal 3 2 2 2 2 2 2 2 8 2" xfId="19246"/>
    <cellStyle name="Normal 3 2 2 2 2 2 2 2 9" xfId="19247"/>
    <cellStyle name="Normal 3 2 2 2 2 2 2 2 9 2" xfId="19248"/>
    <cellStyle name="Normal 3 2 2 2 2 2 2 3" xfId="19249"/>
    <cellStyle name="Normal 3 2 2 2 2 2 2 3 10" xfId="19250"/>
    <cellStyle name="Normal 3 2 2 2 2 2 2 3 11" xfId="19251"/>
    <cellStyle name="Normal 3 2 2 2 2 2 2 3 2" xfId="19252"/>
    <cellStyle name="Normal 3 2 2 2 2 2 2 3 2 2" xfId="19253"/>
    <cellStyle name="Normal 3 2 2 2 2 2 2 3 2 2 2" xfId="19254"/>
    <cellStyle name="Normal 3 2 2 2 2 2 2 3 2 2 3" xfId="19255"/>
    <cellStyle name="Normal 3 2 2 2 2 2 2 3 2 3" xfId="19256"/>
    <cellStyle name="Normal 3 2 2 2 2 2 2 3 2 3 2" xfId="19257"/>
    <cellStyle name="Normal 3 2 2 2 2 2 2 3 2 4" xfId="19258"/>
    <cellStyle name="Normal 3 2 2 2 2 2 2 3 2 4 2" xfId="19259"/>
    <cellStyle name="Normal 3 2 2 2 2 2 2 3 2 5" xfId="19260"/>
    <cellStyle name="Normal 3 2 2 2 2 2 2 3 2 6" xfId="19261"/>
    <cellStyle name="Normal 3 2 2 2 2 2 2 3 2 7" xfId="19262"/>
    <cellStyle name="Normal 3 2 2 2 2 2 2 3 3" xfId="19263"/>
    <cellStyle name="Normal 3 2 2 2 2 2 2 3 3 2" xfId="19264"/>
    <cellStyle name="Normal 3 2 2 2 2 2 2 3 3 2 2" xfId="19265"/>
    <cellStyle name="Normal 3 2 2 2 2 2 2 3 3 2 3" xfId="19266"/>
    <cellStyle name="Normal 3 2 2 2 2 2 2 3 3 3" xfId="19267"/>
    <cellStyle name="Normal 3 2 2 2 2 2 2 3 3 3 2" xfId="19268"/>
    <cellStyle name="Normal 3 2 2 2 2 2 2 3 3 4" xfId="19269"/>
    <cellStyle name="Normal 3 2 2 2 2 2 2 3 3 4 2" xfId="19270"/>
    <cellStyle name="Normal 3 2 2 2 2 2 2 3 3 5" xfId="19271"/>
    <cellStyle name="Normal 3 2 2 2 2 2 2 3 3 6" xfId="19272"/>
    <cellStyle name="Normal 3 2 2 2 2 2 2 3 3 7" xfId="19273"/>
    <cellStyle name="Normal 3 2 2 2 2 2 2 3 4" xfId="19274"/>
    <cellStyle name="Normal 3 2 2 2 2 2 2 3 4 2" xfId="19275"/>
    <cellStyle name="Normal 3 2 2 2 2 2 2 3 4 2 2" xfId="19276"/>
    <cellStyle name="Normal 3 2 2 2 2 2 2 3 4 3" xfId="19277"/>
    <cellStyle name="Normal 3 2 2 2 2 2 2 3 4 3 2" xfId="19278"/>
    <cellStyle name="Normal 3 2 2 2 2 2 2 3 4 4" xfId="19279"/>
    <cellStyle name="Normal 3 2 2 2 2 2 2 3 4 4 2" xfId="19280"/>
    <cellStyle name="Normal 3 2 2 2 2 2 2 3 4 5" xfId="19281"/>
    <cellStyle name="Normal 3 2 2 2 2 2 2 3 4 6" xfId="19282"/>
    <cellStyle name="Normal 3 2 2 2 2 2 2 3 4 7" xfId="19283"/>
    <cellStyle name="Normal 3 2 2 2 2 2 2 3 5" xfId="19284"/>
    <cellStyle name="Normal 3 2 2 2 2 2 2 3 5 2" xfId="19285"/>
    <cellStyle name="Normal 3 2 2 2 2 2 2 3 5 2 2" xfId="19286"/>
    <cellStyle name="Normal 3 2 2 2 2 2 2 3 5 3" xfId="19287"/>
    <cellStyle name="Normal 3 2 2 2 2 2 2 3 5 3 2" xfId="19288"/>
    <cellStyle name="Normal 3 2 2 2 2 2 2 3 5 4" xfId="19289"/>
    <cellStyle name="Normal 3 2 2 2 2 2 2 3 5 5" xfId="19290"/>
    <cellStyle name="Normal 3 2 2 2 2 2 2 3 6" xfId="19291"/>
    <cellStyle name="Normal 3 2 2 2 2 2 2 3 6 2" xfId="19292"/>
    <cellStyle name="Normal 3 2 2 2 2 2 2 3 7" xfId="19293"/>
    <cellStyle name="Normal 3 2 2 2 2 2 2 3 7 2" xfId="19294"/>
    <cellStyle name="Normal 3 2 2 2 2 2 2 3 8" xfId="19295"/>
    <cellStyle name="Normal 3 2 2 2 2 2 2 3 8 2" xfId="19296"/>
    <cellStyle name="Normal 3 2 2 2 2 2 2 3 9" xfId="19297"/>
    <cellStyle name="Normal 3 2 2 2 2 2 2 4" xfId="19298"/>
    <cellStyle name="Normal 3 2 2 2 2 2 2 4 10" xfId="19299"/>
    <cellStyle name="Normal 3 2 2 2 2 2 2 4 11" xfId="19300"/>
    <cellStyle name="Normal 3 2 2 2 2 2 2 4 2" xfId="19301"/>
    <cellStyle name="Normal 3 2 2 2 2 2 2 4 2 2" xfId="19302"/>
    <cellStyle name="Normal 3 2 2 2 2 2 2 4 2 2 2" xfId="19303"/>
    <cellStyle name="Normal 3 2 2 2 2 2 2 4 2 3" xfId="19304"/>
    <cellStyle name="Normal 3 2 2 2 2 2 2 4 2 3 2" xfId="19305"/>
    <cellStyle name="Normal 3 2 2 2 2 2 2 4 2 4" xfId="19306"/>
    <cellStyle name="Normal 3 2 2 2 2 2 2 4 2 4 2" xfId="19307"/>
    <cellStyle name="Normal 3 2 2 2 2 2 2 4 2 5" xfId="19308"/>
    <cellStyle name="Normal 3 2 2 2 2 2 2 4 2 6" xfId="19309"/>
    <cellStyle name="Normal 3 2 2 2 2 2 2 4 2 7" xfId="19310"/>
    <cellStyle name="Normal 3 2 2 2 2 2 2 4 3" xfId="19311"/>
    <cellStyle name="Normal 3 2 2 2 2 2 2 4 3 2" xfId="19312"/>
    <cellStyle name="Normal 3 2 2 2 2 2 2 4 3 2 2" xfId="19313"/>
    <cellStyle name="Normal 3 2 2 2 2 2 2 4 3 3" xfId="19314"/>
    <cellStyle name="Normal 3 2 2 2 2 2 2 4 3 3 2" xfId="19315"/>
    <cellStyle name="Normal 3 2 2 2 2 2 2 4 3 4" xfId="19316"/>
    <cellStyle name="Normal 3 2 2 2 2 2 2 4 3 4 2" xfId="19317"/>
    <cellStyle name="Normal 3 2 2 2 2 2 2 4 3 5" xfId="19318"/>
    <cellStyle name="Normal 3 2 2 2 2 2 2 4 3 6" xfId="19319"/>
    <cellStyle name="Normal 3 2 2 2 2 2 2 4 3 7" xfId="19320"/>
    <cellStyle name="Normal 3 2 2 2 2 2 2 4 4" xfId="19321"/>
    <cellStyle name="Normal 3 2 2 2 2 2 2 4 4 2" xfId="19322"/>
    <cellStyle name="Normal 3 2 2 2 2 2 2 4 4 2 2" xfId="19323"/>
    <cellStyle name="Normal 3 2 2 2 2 2 2 4 4 3" xfId="19324"/>
    <cellStyle name="Normal 3 2 2 2 2 2 2 4 4 3 2" xfId="19325"/>
    <cellStyle name="Normal 3 2 2 2 2 2 2 4 4 4" xfId="19326"/>
    <cellStyle name="Normal 3 2 2 2 2 2 2 4 4 4 2" xfId="19327"/>
    <cellStyle name="Normal 3 2 2 2 2 2 2 4 4 5" xfId="19328"/>
    <cellStyle name="Normal 3 2 2 2 2 2 2 4 4 6" xfId="19329"/>
    <cellStyle name="Normal 3 2 2 2 2 2 2 4 5" xfId="19330"/>
    <cellStyle name="Normal 3 2 2 2 2 2 2 4 5 2" xfId="19331"/>
    <cellStyle name="Normal 3 2 2 2 2 2 2 4 5 2 2" xfId="19332"/>
    <cellStyle name="Normal 3 2 2 2 2 2 2 4 5 3" xfId="19333"/>
    <cellStyle name="Normal 3 2 2 2 2 2 2 4 5 3 2" xfId="19334"/>
    <cellStyle name="Normal 3 2 2 2 2 2 2 4 5 4" xfId="19335"/>
    <cellStyle name="Normal 3 2 2 2 2 2 2 4 5 5" xfId="19336"/>
    <cellStyle name="Normal 3 2 2 2 2 2 2 4 6" xfId="19337"/>
    <cellStyle name="Normal 3 2 2 2 2 2 2 4 6 2" xfId="19338"/>
    <cellStyle name="Normal 3 2 2 2 2 2 2 4 7" xfId="19339"/>
    <cellStyle name="Normal 3 2 2 2 2 2 2 4 7 2" xfId="19340"/>
    <cellStyle name="Normal 3 2 2 2 2 2 2 4 8" xfId="19341"/>
    <cellStyle name="Normal 3 2 2 2 2 2 2 4 8 2" xfId="19342"/>
    <cellStyle name="Normal 3 2 2 2 2 2 2 4 9" xfId="19343"/>
    <cellStyle name="Normal 3 2 2 2 2 2 2 5" xfId="19344"/>
    <cellStyle name="Normal 3 2 2 2 2 2 2 5 2" xfId="19345"/>
    <cellStyle name="Normal 3 2 2 2 2 2 2 5 2 2" xfId="19346"/>
    <cellStyle name="Normal 3 2 2 2 2 2 2 5 2 3" xfId="19347"/>
    <cellStyle name="Normal 3 2 2 2 2 2 2 5 3" xfId="19348"/>
    <cellStyle name="Normal 3 2 2 2 2 2 2 5 3 2" xfId="19349"/>
    <cellStyle name="Normal 3 2 2 2 2 2 2 5 4" xfId="19350"/>
    <cellStyle name="Normal 3 2 2 2 2 2 2 5 4 2" xfId="19351"/>
    <cellStyle name="Normal 3 2 2 2 2 2 2 5 5" xfId="19352"/>
    <cellStyle name="Normal 3 2 2 2 2 2 2 5 6" xfId="19353"/>
    <cellStyle name="Normal 3 2 2 2 2 2 2 5 7" xfId="19354"/>
    <cellStyle name="Normal 3 2 2 2 2 2 2 6" xfId="19355"/>
    <cellStyle name="Normal 3 2 2 2 2 2 2 6 2" xfId="19356"/>
    <cellStyle name="Normal 3 2 2 2 2 2 2 6 2 2" xfId="19357"/>
    <cellStyle name="Normal 3 2 2 2 2 2 2 6 2 3" xfId="19358"/>
    <cellStyle name="Normal 3 2 2 2 2 2 2 6 3" xfId="19359"/>
    <cellStyle name="Normal 3 2 2 2 2 2 2 6 3 2" xfId="19360"/>
    <cellStyle name="Normal 3 2 2 2 2 2 2 6 4" xfId="19361"/>
    <cellStyle name="Normal 3 2 2 2 2 2 2 6 4 2" xfId="19362"/>
    <cellStyle name="Normal 3 2 2 2 2 2 2 6 5" xfId="19363"/>
    <cellStyle name="Normal 3 2 2 2 2 2 2 6 6" xfId="19364"/>
    <cellStyle name="Normal 3 2 2 2 2 2 2 6 7" xfId="19365"/>
    <cellStyle name="Normal 3 2 2 2 2 2 2 7" xfId="19366"/>
    <cellStyle name="Normal 3 2 2 2 2 2 2 7 2" xfId="19367"/>
    <cellStyle name="Normal 3 2 2 2 2 2 2 7 2 2" xfId="19368"/>
    <cellStyle name="Normal 3 2 2 2 2 2 2 7 3" xfId="19369"/>
    <cellStyle name="Normal 3 2 2 2 2 2 2 7 3 2" xfId="19370"/>
    <cellStyle name="Normal 3 2 2 2 2 2 2 7 4" xfId="19371"/>
    <cellStyle name="Normal 3 2 2 2 2 2 2 7 4 2" xfId="19372"/>
    <cellStyle name="Normal 3 2 2 2 2 2 2 7 5" xfId="19373"/>
    <cellStyle name="Normal 3 2 2 2 2 2 2 7 6" xfId="19374"/>
    <cellStyle name="Normal 3 2 2 2 2 2 2 7 7" xfId="19375"/>
    <cellStyle name="Normal 3 2 2 2 2 2 2 8" xfId="19376"/>
    <cellStyle name="Normal 3 2 2 2 2 2 2 8 2" xfId="19377"/>
    <cellStyle name="Normal 3 2 2 2 2 2 2 8 2 2" xfId="19378"/>
    <cellStyle name="Normal 3 2 2 2 2 2 2 8 3" xfId="19379"/>
    <cellStyle name="Normal 3 2 2 2 2 2 2 8 3 2" xfId="19380"/>
    <cellStyle name="Normal 3 2 2 2 2 2 2 8 4" xfId="19381"/>
    <cellStyle name="Normal 3 2 2 2 2 2 2 8 5" xfId="19382"/>
    <cellStyle name="Normal 3 2 2 2 2 2 2 9" xfId="19383"/>
    <cellStyle name="Normal 3 2 2 2 2 2 2 9 2" xfId="19384"/>
    <cellStyle name="Normal 3 2 2 2 2 2 3" xfId="19385"/>
    <cellStyle name="Normal 3 2 2 2 2 2 3 10" xfId="19386"/>
    <cellStyle name="Normal 3 2 2 2 2 2 3 10 2" xfId="19387"/>
    <cellStyle name="Normal 3 2 2 2 2 2 3 11" xfId="19388"/>
    <cellStyle name="Normal 3 2 2 2 2 2 3 11 2" xfId="19389"/>
    <cellStyle name="Normal 3 2 2 2 2 2 3 12" xfId="19390"/>
    <cellStyle name="Normal 3 2 2 2 2 2 3 13" xfId="19391"/>
    <cellStyle name="Normal 3 2 2 2 2 2 3 14" xfId="19392"/>
    <cellStyle name="Normal 3 2 2 2 2 2 3 2" xfId="19393"/>
    <cellStyle name="Normal 3 2 2 2 2 2 3 2 10" xfId="19394"/>
    <cellStyle name="Normal 3 2 2 2 2 2 3 2 11" xfId="19395"/>
    <cellStyle name="Normal 3 2 2 2 2 2 3 2 12" xfId="19396"/>
    <cellStyle name="Normal 3 2 2 2 2 2 3 2 2" xfId="19397"/>
    <cellStyle name="Normal 3 2 2 2 2 2 3 2 2 2" xfId="19398"/>
    <cellStyle name="Normal 3 2 2 2 2 2 3 2 2 2 2" xfId="19399"/>
    <cellStyle name="Normal 3 2 2 2 2 2 3 2 2 3" xfId="19400"/>
    <cellStyle name="Normal 3 2 2 2 2 2 3 2 2 3 2" xfId="19401"/>
    <cellStyle name="Normal 3 2 2 2 2 2 3 2 2 4" xfId="19402"/>
    <cellStyle name="Normal 3 2 2 2 2 2 3 2 2 4 2" xfId="19403"/>
    <cellStyle name="Normal 3 2 2 2 2 2 3 2 2 5" xfId="19404"/>
    <cellStyle name="Normal 3 2 2 2 2 2 3 2 2 6" xfId="19405"/>
    <cellStyle name="Normal 3 2 2 2 2 2 3 2 2 7" xfId="19406"/>
    <cellStyle name="Normal 3 2 2 2 2 2 3 2 3" xfId="19407"/>
    <cellStyle name="Normal 3 2 2 2 2 2 3 2 3 2" xfId="19408"/>
    <cellStyle name="Normal 3 2 2 2 2 2 3 2 3 2 2" xfId="19409"/>
    <cellStyle name="Normal 3 2 2 2 2 2 3 2 3 3" xfId="19410"/>
    <cellStyle name="Normal 3 2 2 2 2 2 3 2 3 3 2" xfId="19411"/>
    <cellStyle name="Normal 3 2 2 2 2 2 3 2 3 4" xfId="19412"/>
    <cellStyle name="Normal 3 2 2 2 2 2 3 2 3 4 2" xfId="19413"/>
    <cellStyle name="Normal 3 2 2 2 2 2 3 2 3 5" xfId="19414"/>
    <cellStyle name="Normal 3 2 2 2 2 2 3 2 3 6" xfId="19415"/>
    <cellStyle name="Normal 3 2 2 2 2 2 3 2 3 7" xfId="19416"/>
    <cellStyle name="Normal 3 2 2 2 2 2 3 2 4" xfId="19417"/>
    <cellStyle name="Normal 3 2 2 2 2 2 3 2 4 2" xfId="19418"/>
    <cellStyle name="Normal 3 2 2 2 2 2 3 2 4 2 2" xfId="19419"/>
    <cellStyle name="Normal 3 2 2 2 2 2 3 2 4 3" xfId="19420"/>
    <cellStyle name="Normal 3 2 2 2 2 2 3 2 4 3 2" xfId="19421"/>
    <cellStyle name="Normal 3 2 2 2 2 2 3 2 4 4" xfId="19422"/>
    <cellStyle name="Normal 3 2 2 2 2 2 3 2 4 4 2" xfId="19423"/>
    <cellStyle name="Normal 3 2 2 2 2 2 3 2 4 5" xfId="19424"/>
    <cellStyle name="Normal 3 2 2 2 2 2 3 2 4 6" xfId="19425"/>
    <cellStyle name="Normal 3 2 2 2 2 2 3 2 5" xfId="19426"/>
    <cellStyle name="Normal 3 2 2 2 2 2 3 2 5 2" xfId="19427"/>
    <cellStyle name="Normal 3 2 2 2 2 2 3 2 5 2 2" xfId="19428"/>
    <cellStyle name="Normal 3 2 2 2 2 2 3 2 5 3" xfId="19429"/>
    <cellStyle name="Normal 3 2 2 2 2 2 3 2 5 3 2" xfId="19430"/>
    <cellStyle name="Normal 3 2 2 2 2 2 3 2 5 4" xfId="19431"/>
    <cellStyle name="Normal 3 2 2 2 2 2 3 2 5 4 2" xfId="19432"/>
    <cellStyle name="Normal 3 2 2 2 2 2 3 2 5 5" xfId="19433"/>
    <cellStyle name="Normal 3 2 2 2 2 2 3 2 5 6" xfId="19434"/>
    <cellStyle name="Normal 3 2 2 2 2 2 3 2 6" xfId="19435"/>
    <cellStyle name="Normal 3 2 2 2 2 2 3 2 6 2" xfId="19436"/>
    <cellStyle name="Normal 3 2 2 2 2 2 3 2 6 2 2" xfId="19437"/>
    <cellStyle name="Normal 3 2 2 2 2 2 3 2 6 3" xfId="19438"/>
    <cellStyle name="Normal 3 2 2 2 2 2 3 2 6 3 2" xfId="19439"/>
    <cellStyle name="Normal 3 2 2 2 2 2 3 2 6 4" xfId="19440"/>
    <cellStyle name="Normal 3 2 2 2 2 2 3 2 6 5" xfId="19441"/>
    <cellStyle name="Normal 3 2 2 2 2 2 3 2 7" xfId="19442"/>
    <cellStyle name="Normal 3 2 2 2 2 2 3 2 7 2" xfId="19443"/>
    <cellStyle name="Normal 3 2 2 2 2 2 3 2 8" xfId="19444"/>
    <cellStyle name="Normal 3 2 2 2 2 2 3 2 8 2" xfId="19445"/>
    <cellStyle name="Normal 3 2 2 2 2 2 3 2 9" xfId="19446"/>
    <cellStyle name="Normal 3 2 2 2 2 2 3 2 9 2" xfId="19447"/>
    <cellStyle name="Normal 3 2 2 2 2 2 3 3" xfId="19448"/>
    <cellStyle name="Normal 3 2 2 2 2 2 3 3 10" xfId="19449"/>
    <cellStyle name="Normal 3 2 2 2 2 2 3 3 11" xfId="19450"/>
    <cellStyle name="Normal 3 2 2 2 2 2 3 3 2" xfId="19451"/>
    <cellStyle name="Normal 3 2 2 2 2 2 3 3 2 2" xfId="19452"/>
    <cellStyle name="Normal 3 2 2 2 2 2 3 3 2 2 2" xfId="19453"/>
    <cellStyle name="Normal 3 2 2 2 2 2 3 3 2 3" xfId="19454"/>
    <cellStyle name="Normal 3 2 2 2 2 2 3 3 2 3 2" xfId="19455"/>
    <cellStyle name="Normal 3 2 2 2 2 2 3 3 2 4" xfId="19456"/>
    <cellStyle name="Normal 3 2 2 2 2 2 3 3 2 4 2" xfId="19457"/>
    <cellStyle name="Normal 3 2 2 2 2 2 3 3 2 5" xfId="19458"/>
    <cellStyle name="Normal 3 2 2 2 2 2 3 3 2 6" xfId="19459"/>
    <cellStyle name="Normal 3 2 2 2 2 2 3 3 2 7" xfId="19460"/>
    <cellStyle name="Normal 3 2 2 2 2 2 3 3 3" xfId="19461"/>
    <cellStyle name="Normal 3 2 2 2 2 2 3 3 3 2" xfId="19462"/>
    <cellStyle name="Normal 3 2 2 2 2 2 3 3 3 2 2" xfId="19463"/>
    <cellStyle name="Normal 3 2 2 2 2 2 3 3 3 3" xfId="19464"/>
    <cellStyle name="Normal 3 2 2 2 2 2 3 3 3 3 2" xfId="19465"/>
    <cellStyle name="Normal 3 2 2 2 2 2 3 3 3 4" xfId="19466"/>
    <cellStyle name="Normal 3 2 2 2 2 2 3 3 3 4 2" xfId="19467"/>
    <cellStyle name="Normal 3 2 2 2 2 2 3 3 3 5" xfId="19468"/>
    <cellStyle name="Normal 3 2 2 2 2 2 3 3 3 6" xfId="19469"/>
    <cellStyle name="Normal 3 2 2 2 2 2 3 3 4" xfId="19470"/>
    <cellStyle name="Normal 3 2 2 2 2 2 3 3 4 2" xfId="19471"/>
    <cellStyle name="Normal 3 2 2 2 2 2 3 3 4 2 2" xfId="19472"/>
    <cellStyle name="Normal 3 2 2 2 2 2 3 3 4 3" xfId="19473"/>
    <cellStyle name="Normal 3 2 2 2 2 2 3 3 4 3 2" xfId="19474"/>
    <cellStyle name="Normal 3 2 2 2 2 2 3 3 4 4" xfId="19475"/>
    <cellStyle name="Normal 3 2 2 2 2 2 3 3 4 4 2" xfId="19476"/>
    <cellStyle name="Normal 3 2 2 2 2 2 3 3 4 5" xfId="19477"/>
    <cellStyle name="Normal 3 2 2 2 2 2 3 3 4 6" xfId="19478"/>
    <cellStyle name="Normal 3 2 2 2 2 2 3 3 5" xfId="19479"/>
    <cellStyle name="Normal 3 2 2 2 2 2 3 3 5 2" xfId="19480"/>
    <cellStyle name="Normal 3 2 2 2 2 2 3 3 5 2 2" xfId="19481"/>
    <cellStyle name="Normal 3 2 2 2 2 2 3 3 5 3" xfId="19482"/>
    <cellStyle name="Normal 3 2 2 2 2 2 3 3 5 3 2" xfId="19483"/>
    <cellStyle name="Normal 3 2 2 2 2 2 3 3 5 4" xfId="19484"/>
    <cellStyle name="Normal 3 2 2 2 2 2 3 3 5 5" xfId="19485"/>
    <cellStyle name="Normal 3 2 2 2 2 2 3 3 6" xfId="19486"/>
    <cellStyle name="Normal 3 2 2 2 2 2 3 3 6 2" xfId="19487"/>
    <cellStyle name="Normal 3 2 2 2 2 2 3 3 7" xfId="19488"/>
    <cellStyle name="Normal 3 2 2 2 2 2 3 3 7 2" xfId="19489"/>
    <cellStyle name="Normal 3 2 2 2 2 2 3 3 8" xfId="19490"/>
    <cellStyle name="Normal 3 2 2 2 2 2 3 3 8 2" xfId="19491"/>
    <cellStyle name="Normal 3 2 2 2 2 2 3 3 9" xfId="19492"/>
    <cellStyle name="Normal 3 2 2 2 2 2 3 4" xfId="19493"/>
    <cellStyle name="Normal 3 2 2 2 2 2 3 4 10" xfId="19494"/>
    <cellStyle name="Normal 3 2 2 2 2 2 3 4 11" xfId="19495"/>
    <cellStyle name="Normal 3 2 2 2 2 2 3 4 2" xfId="19496"/>
    <cellStyle name="Normal 3 2 2 2 2 2 3 4 2 2" xfId="19497"/>
    <cellStyle name="Normal 3 2 2 2 2 2 3 4 2 2 2" xfId="19498"/>
    <cellStyle name="Normal 3 2 2 2 2 2 3 4 2 3" xfId="19499"/>
    <cellStyle name="Normal 3 2 2 2 2 2 3 4 2 3 2" xfId="19500"/>
    <cellStyle name="Normal 3 2 2 2 2 2 3 4 2 4" xfId="19501"/>
    <cellStyle name="Normal 3 2 2 2 2 2 3 4 2 4 2" xfId="19502"/>
    <cellStyle name="Normal 3 2 2 2 2 2 3 4 2 5" xfId="19503"/>
    <cellStyle name="Normal 3 2 2 2 2 2 3 4 2 6" xfId="19504"/>
    <cellStyle name="Normal 3 2 2 2 2 2 3 4 2 7" xfId="19505"/>
    <cellStyle name="Normal 3 2 2 2 2 2 3 4 3" xfId="19506"/>
    <cellStyle name="Normal 3 2 2 2 2 2 3 4 3 2" xfId="19507"/>
    <cellStyle name="Normal 3 2 2 2 2 2 3 4 3 2 2" xfId="19508"/>
    <cellStyle name="Normal 3 2 2 2 2 2 3 4 3 3" xfId="19509"/>
    <cellStyle name="Normal 3 2 2 2 2 2 3 4 3 3 2" xfId="19510"/>
    <cellStyle name="Normal 3 2 2 2 2 2 3 4 3 4" xfId="19511"/>
    <cellStyle name="Normal 3 2 2 2 2 2 3 4 3 4 2" xfId="19512"/>
    <cellStyle name="Normal 3 2 2 2 2 2 3 4 3 5" xfId="19513"/>
    <cellStyle name="Normal 3 2 2 2 2 2 3 4 3 6" xfId="19514"/>
    <cellStyle name="Normal 3 2 2 2 2 2 3 4 4" xfId="19515"/>
    <cellStyle name="Normal 3 2 2 2 2 2 3 4 4 2" xfId="19516"/>
    <cellStyle name="Normal 3 2 2 2 2 2 3 4 4 2 2" xfId="19517"/>
    <cellStyle name="Normal 3 2 2 2 2 2 3 4 4 3" xfId="19518"/>
    <cellStyle name="Normal 3 2 2 2 2 2 3 4 4 3 2" xfId="19519"/>
    <cellStyle name="Normal 3 2 2 2 2 2 3 4 4 4" xfId="19520"/>
    <cellStyle name="Normal 3 2 2 2 2 2 3 4 4 4 2" xfId="19521"/>
    <cellStyle name="Normal 3 2 2 2 2 2 3 4 4 5" xfId="19522"/>
    <cellStyle name="Normal 3 2 2 2 2 2 3 4 4 6" xfId="19523"/>
    <cellStyle name="Normal 3 2 2 2 2 2 3 4 5" xfId="19524"/>
    <cellStyle name="Normal 3 2 2 2 2 2 3 4 5 2" xfId="19525"/>
    <cellStyle name="Normal 3 2 2 2 2 2 3 4 5 2 2" xfId="19526"/>
    <cellStyle name="Normal 3 2 2 2 2 2 3 4 5 3" xfId="19527"/>
    <cellStyle name="Normal 3 2 2 2 2 2 3 4 5 3 2" xfId="19528"/>
    <cellStyle name="Normal 3 2 2 2 2 2 3 4 5 4" xfId="19529"/>
    <cellStyle name="Normal 3 2 2 2 2 2 3 4 5 5" xfId="19530"/>
    <cellStyle name="Normal 3 2 2 2 2 2 3 4 6" xfId="19531"/>
    <cellStyle name="Normal 3 2 2 2 2 2 3 4 6 2" xfId="19532"/>
    <cellStyle name="Normal 3 2 2 2 2 2 3 4 7" xfId="19533"/>
    <cellStyle name="Normal 3 2 2 2 2 2 3 4 7 2" xfId="19534"/>
    <cellStyle name="Normal 3 2 2 2 2 2 3 4 8" xfId="19535"/>
    <cellStyle name="Normal 3 2 2 2 2 2 3 4 8 2" xfId="19536"/>
    <cellStyle name="Normal 3 2 2 2 2 2 3 4 9" xfId="19537"/>
    <cellStyle name="Normal 3 2 2 2 2 2 3 5" xfId="19538"/>
    <cellStyle name="Normal 3 2 2 2 2 2 3 5 2" xfId="19539"/>
    <cellStyle name="Normal 3 2 2 2 2 2 3 5 2 2" xfId="19540"/>
    <cellStyle name="Normal 3 2 2 2 2 2 3 5 3" xfId="19541"/>
    <cellStyle name="Normal 3 2 2 2 2 2 3 5 3 2" xfId="19542"/>
    <cellStyle name="Normal 3 2 2 2 2 2 3 5 4" xfId="19543"/>
    <cellStyle name="Normal 3 2 2 2 2 2 3 5 4 2" xfId="19544"/>
    <cellStyle name="Normal 3 2 2 2 2 2 3 5 5" xfId="19545"/>
    <cellStyle name="Normal 3 2 2 2 2 2 3 5 6" xfId="19546"/>
    <cellStyle name="Normal 3 2 2 2 2 2 3 5 7" xfId="19547"/>
    <cellStyle name="Normal 3 2 2 2 2 2 3 6" xfId="19548"/>
    <cellStyle name="Normal 3 2 2 2 2 2 3 6 2" xfId="19549"/>
    <cellStyle name="Normal 3 2 2 2 2 2 3 6 2 2" xfId="19550"/>
    <cellStyle name="Normal 3 2 2 2 2 2 3 6 3" xfId="19551"/>
    <cellStyle name="Normal 3 2 2 2 2 2 3 6 3 2" xfId="19552"/>
    <cellStyle name="Normal 3 2 2 2 2 2 3 6 4" xfId="19553"/>
    <cellStyle name="Normal 3 2 2 2 2 2 3 6 4 2" xfId="19554"/>
    <cellStyle name="Normal 3 2 2 2 2 2 3 6 5" xfId="19555"/>
    <cellStyle name="Normal 3 2 2 2 2 2 3 6 6" xfId="19556"/>
    <cellStyle name="Normal 3 2 2 2 2 2 3 7" xfId="19557"/>
    <cellStyle name="Normal 3 2 2 2 2 2 3 7 2" xfId="19558"/>
    <cellStyle name="Normal 3 2 2 2 2 2 3 7 2 2" xfId="19559"/>
    <cellStyle name="Normal 3 2 2 2 2 2 3 7 3" xfId="19560"/>
    <cellStyle name="Normal 3 2 2 2 2 2 3 7 3 2" xfId="19561"/>
    <cellStyle name="Normal 3 2 2 2 2 2 3 7 4" xfId="19562"/>
    <cellStyle name="Normal 3 2 2 2 2 2 3 7 4 2" xfId="19563"/>
    <cellStyle name="Normal 3 2 2 2 2 2 3 7 5" xfId="19564"/>
    <cellStyle name="Normal 3 2 2 2 2 2 3 7 6" xfId="19565"/>
    <cellStyle name="Normal 3 2 2 2 2 2 3 8" xfId="19566"/>
    <cellStyle name="Normal 3 2 2 2 2 2 3 8 2" xfId="19567"/>
    <cellStyle name="Normal 3 2 2 2 2 2 3 8 2 2" xfId="19568"/>
    <cellStyle name="Normal 3 2 2 2 2 2 3 8 3" xfId="19569"/>
    <cellStyle name="Normal 3 2 2 2 2 2 3 8 3 2" xfId="19570"/>
    <cellStyle name="Normal 3 2 2 2 2 2 3 8 4" xfId="19571"/>
    <cellStyle name="Normal 3 2 2 2 2 2 3 8 5" xfId="19572"/>
    <cellStyle name="Normal 3 2 2 2 2 2 3 9" xfId="19573"/>
    <cellStyle name="Normal 3 2 2 2 2 2 3 9 2" xfId="19574"/>
    <cellStyle name="Normal 3 2 2 2 2 2 4" xfId="19575"/>
    <cellStyle name="Normal 3 2 2 2 2 2 4 10" xfId="19576"/>
    <cellStyle name="Normal 3 2 2 2 2 2 4 10 2" xfId="19577"/>
    <cellStyle name="Normal 3 2 2 2 2 2 4 11" xfId="19578"/>
    <cellStyle name="Normal 3 2 2 2 2 2 4 12" xfId="19579"/>
    <cellStyle name="Normal 3 2 2 2 2 2 4 13" xfId="19580"/>
    <cellStyle name="Normal 3 2 2 2 2 2 4 2" xfId="19581"/>
    <cellStyle name="Normal 3 2 2 2 2 2 4 2 10" xfId="19582"/>
    <cellStyle name="Normal 3 2 2 2 2 2 4 2 11" xfId="19583"/>
    <cellStyle name="Normal 3 2 2 2 2 2 4 2 2" xfId="19584"/>
    <cellStyle name="Normal 3 2 2 2 2 2 4 2 2 2" xfId="19585"/>
    <cellStyle name="Normal 3 2 2 2 2 2 4 2 2 2 2" xfId="19586"/>
    <cellStyle name="Normal 3 2 2 2 2 2 4 2 2 3" xfId="19587"/>
    <cellStyle name="Normal 3 2 2 2 2 2 4 2 2 3 2" xfId="19588"/>
    <cellStyle name="Normal 3 2 2 2 2 2 4 2 2 4" xfId="19589"/>
    <cellStyle name="Normal 3 2 2 2 2 2 4 2 2 4 2" xfId="19590"/>
    <cellStyle name="Normal 3 2 2 2 2 2 4 2 2 5" xfId="19591"/>
    <cellStyle name="Normal 3 2 2 2 2 2 4 2 2 6" xfId="19592"/>
    <cellStyle name="Normal 3 2 2 2 2 2 4 2 2 7" xfId="19593"/>
    <cellStyle name="Normal 3 2 2 2 2 2 4 2 3" xfId="19594"/>
    <cellStyle name="Normal 3 2 2 2 2 2 4 2 3 2" xfId="19595"/>
    <cellStyle name="Normal 3 2 2 2 2 2 4 2 3 2 2" xfId="19596"/>
    <cellStyle name="Normal 3 2 2 2 2 2 4 2 3 3" xfId="19597"/>
    <cellStyle name="Normal 3 2 2 2 2 2 4 2 3 3 2" xfId="19598"/>
    <cellStyle name="Normal 3 2 2 2 2 2 4 2 3 4" xfId="19599"/>
    <cellStyle name="Normal 3 2 2 2 2 2 4 2 3 4 2" xfId="19600"/>
    <cellStyle name="Normal 3 2 2 2 2 2 4 2 3 5" xfId="19601"/>
    <cellStyle name="Normal 3 2 2 2 2 2 4 2 3 6" xfId="19602"/>
    <cellStyle name="Normal 3 2 2 2 2 2 4 2 4" xfId="19603"/>
    <cellStyle name="Normal 3 2 2 2 2 2 4 2 4 2" xfId="19604"/>
    <cellStyle name="Normal 3 2 2 2 2 2 4 2 4 2 2" xfId="19605"/>
    <cellStyle name="Normal 3 2 2 2 2 2 4 2 4 3" xfId="19606"/>
    <cellStyle name="Normal 3 2 2 2 2 2 4 2 4 3 2" xfId="19607"/>
    <cellStyle name="Normal 3 2 2 2 2 2 4 2 4 4" xfId="19608"/>
    <cellStyle name="Normal 3 2 2 2 2 2 4 2 4 4 2" xfId="19609"/>
    <cellStyle name="Normal 3 2 2 2 2 2 4 2 4 5" xfId="19610"/>
    <cellStyle name="Normal 3 2 2 2 2 2 4 2 4 6" xfId="19611"/>
    <cellStyle name="Normal 3 2 2 2 2 2 4 2 5" xfId="19612"/>
    <cellStyle name="Normal 3 2 2 2 2 2 4 2 5 2" xfId="19613"/>
    <cellStyle name="Normal 3 2 2 2 2 2 4 2 5 2 2" xfId="19614"/>
    <cellStyle name="Normal 3 2 2 2 2 2 4 2 5 3" xfId="19615"/>
    <cellStyle name="Normal 3 2 2 2 2 2 4 2 5 3 2" xfId="19616"/>
    <cellStyle name="Normal 3 2 2 2 2 2 4 2 5 4" xfId="19617"/>
    <cellStyle name="Normal 3 2 2 2 2 2 4 2 5 5" xfId="19618"/>
    <cellStyle name="Normal 3 2 2 2 2 2 4 2 6" xfId="19619"/>
    <cellStyle name="Normal 3 2 2 2 2 2 4 2 6 2" xfId="19620"/>
    <cellStyle name="Normal 3 2 2 2 2 2 4 2 7" xfId="19621"/>
    <cellStyle name="Normal 3 2 2 2 2 2 4 2 7 2" xfId="19622"/>
    <cellStyle name="Normal 3 2 2 2 2 2 4 2 8" xfId="19623"/>
    <cellStyle name="Normal 3 2 2 2 2 2 4 2 8 2" xfId="19624"/>
    <cellStyle name="Normal 3 2 2 2 2 2 4 2 9" xfId="19625"/>
    <cellStyle name="Normal 3 2 2 2 2 2 4 3" xfId="19626"/>
    <cellStyle name="Normal 3 2 2 2 2 2 4 3 10" xfId="19627"/>
    <cellStyle name="Normal 3 2 2 2 2 2 4 3 11" xfId="19628"/>
    <cellStyle name="Normal 3 2 2 2 2 2 4 3 2" xfId="19629"/>
    <cellStyle name="Normal 3 2 2 2 2 2 4 3 2 2" xfId="19630"/>
    <cellStyle name="Normal 3 2 2 2 2 2 4 3 2 2 2" xfId="19631"/>
    <cellStyle name="Normal 3 2 2 2 2 2 4 3 2 3" xfId="19632"/>
    <cellStyle name="Normal 3 2 2 2 2 2 4 3 2 3 2" xfId="19633"/>
    <cellStyle name="Normal 3 2 2 2 2 2 4 3 2 4" xfId="19634"/>
    <cellStyle name="Normal 3 2 2 2 2 2 4 3 2 4 2" xfId="19635"/>
    <cellStyle name="Normal 3 2 2 2 2 2 4 3 2 5" xfId="19636"/>
    <cellStyle name="Normal 3 2 2 2 2 2 4 3 2 6" xfId="19637"/>
    <cellStyle name="Normal 3 2 2 2 2 2 4 3 2 7" xfId="19638"/>
    <cellStyle name="Normal 3 2 2 2 2 2 4 3 3" xfId="19639"/>
    <cellStyle name="Normal 3 2 2 2 2 2 4 3 3 2" xfId="19640"/>
    <cellStyle name="Normal 3 2 2 2 2 2 4 3 3 2 2" xfId="19641"/>
    <cellStyle name="Normal 3 2 2 2 2 2 4 3 3 3" xfId="19642"/>
    <cellStyle name="Normal 3 2 2 2 2 2 4 3 3 3 2" xfId="19643"/>
    <cellStyle name="Normal 3 2 2 2 2 2 4 3 3 4" xfId="19644"/>
    <cellStyle name="Normal 3 2 2 2 2 2 4 3 3 4 2" xfId="19645"/>
    <cellStyle name="Normal 3 2 2 2 2 2 4 3 3 5" xfId="19646"/>
    <cellStyle name="Normal 3 2 2 2 2 2 4 3 3 6" xfId="19647"/>
    <cellStyle name="Normal 3 2 2 2 2 2 4 3 4" xfId="19648"/>
    <cellStyle name="Normal 3 2 2 2 2 2 4 3 4 2" xfId="19649"/>
    <cellStyle name="Normal 3 2 2 2 2 2 4 3 4 2 2" xfId="19650"/>
    <cellStyle name="Normal 3 2 2 2 2 2 4 3 4 3" xfId="19651"/>
    <cellStyle name="Normal 3 2 2 2 2 2 4 3 4 3 2" xfId="19652"/>
    <cellStyle name="Normal 3 2 2 2 2 2 4 3 4 4" xfId="19653"/>
    <cellStyle name="Normal 3 2 2 2 2 2 4 3 4 4 2" xfId="19654"/>
    <cellStyle name="Normal 3 2 2 2 2 2 4 3 4 5" xfId="19655"/>
    <cellStyle name="Normal 3 2 2 2 2 2 4 3 4 6" xfId="19656"/>
    <cellStyle name="Normal 3 2 2 2 2 2 4 3 5" xfId="19657"/>
    <cellStyle name="Normal 3 2 2 2 2 2 4 3 5 2" xfId="19658"/>
    <cellStyle name="Normal 3 2 2 2 2 2 4 3 5 2 2" xfId="19659"/>
    <cellStyle name="Normal 3 2 2 2 2 2 4 3 5 3" xfId="19660"/>
    <cellStyle name="Normal 3 2 2 2 2 2 4 3 5 3 2" xfId="19661"/>
    <cellStyle name="Normal 3 2 2 2 2 2 4 3 5 4" xfId="19662"/>
    <cellStyle name="Normal 3 2 2 2 2 2 4 3 5 5" xfId="19663"/>
    <cellStyle name="Normal 3 2 2 2 2 2 4 3 6" xfId="19664"/>
    <cellStyle name="Normal 3 2 2 2 2 2 4 3 6 2" xfId="19665"/>
    <cellStyle name="Normal 3 2 2 2 2 2 4 3 7" xfId="19666"/>
    <cellStyle name="Normal 3 2 2 2 2 2 4 3 7 2" xfId="19667"/>
    <cellStyle name="Normal 3 2 2 2 2 2 4 3 8" xfId="19668"/>
    <cellStyle name="Normal 3 2 2 2 2 2 4 3 8 2" xfId="19669"/>
    <cellStyle name="Normal 3 2 2 2 2 2 4 3 9" xfId="19670"/>
    <cellStyle name="Normal 3 2 2 2 2 2 4 4" xfId="19671"/>
    <cellStyle name="Normal 3 2 2 2 2 2 4 4 2" xfId="19672"/>
    <cellStyle name="Normal 3 2 2 2 2 2 4 4 2 2" xfId="19673"/>
    <cellStyle name="Normal 3 2 2 2 2 2 4 4 3" xfId="19674"/>
    <cellStyle name="Normal 3 2 2 2 2 2 4 4 3 2" xfId="19675"/>
    <cellStyle name="Normal 3 2 2 2 2 2 4 4 4" xfId="19676"/>
    <cellStyle name="Normal 3 2 2 2 2 2 4 4 4 2" xfId="19677"/>
    <cellStyle name="Normal 3 2 2 2 2 2 4 4 5" xfId="19678"/>
    <cellStyle name="Normal 3 2 2 2 2 2 4 4 6" xfId="19679"/>
    <cellStyle name="Normal 3 2 2 2 2 2 4 4 7" xfId="19680"/>
    <cellStyle name="Normal 3 2 2 2 2 2 4 5" xfId="19681"/>
    <cellStyle name="Normal 3 2 2 2 2 2 4 5 2" xfId="19682"/>
    <cellStyle name="Normal 3 2 2 2 2 2 4 5 2 2" xfId="19683"/>
    <cellStyle name="Normal 3 2 2 2 2 2 4 5 3" xfId="19684"/>
    <cellStyle name="Normal 3 2 2 2 2 2 4 5 3 2" xfId="19685"/>
    <cellStyle name="Normal 3 2 2 2 2 2 4 5 4" xfId="19686"/>
    <cellStyle name="Normal 3 2 2 2 2 2 4 5 4 2" xfId="19687"/>
    <cellStyle name="Normal 3 2 2 2 2 2 4 5 5" xfId="19688"/>
    <cellStyle name="Normal 3 2 2 2 2 2 4 5 6" xfId="19689"/>
    <cellStyle name="Normal 3 2 2 2 2 2 4 6" xfId="19690"/>
    <cellStyle name="Normal 3 2 2 2 2 2 4 6 2" xfId="19691"/>
    <cellStyle name="Normal 3 2 2 2 2 2 4 6 2 2" xfId="19692"/>
    <cellStyle name="Normal 3 2 2 2 2 2 4 6 3" xfId="19693"/>
    <cellStyle name="Normal 3 2 2 2 2 2 4 6 3 2" xfId="19694"/>
    <cellStyle name="Normal 3 2 2 2 2 2 4 6 4" xfId="19695"/>
    <cellStyle name="Normal 3 2 2 2 2 2 4 6 4 2" xfId="19696"/>
    <cellStyle name="Normal 3 2 2 2 2 2 4 6 5" xfId="19697"/>
    <cellStyle name="Normal 3 2 2 2 2 2 4 6 6" xfId="19698"/>
    <cellStyle name="Normal 3 2 2 2 2 2 4 7" xfId="19699"/>
    <cellStyle name="Normal 3 2 2 2 2 2 4 7 2" xfId="19700"/>
    <cellStyle name="Normal 3 2 2 2 2 2 4 7 2 2" xfId="19701"/>
    <cellStyle name="Normal 3 2 2 2 2 2 4 7 3" xfId="19702"/>
    <cellStyle name="Normal 3 2 2 2 2 2 4 7 3 2" xfId="19703"/>
    <cellStyle name="Normal 3 2 2 2 2 2 4 7 4" xfId="19704"/>
    <cellStyle name="Normal 3 2 2 2 2 2 4 7 5" xfId="19705"/>
    <cellStyle name="Normal 3 2 2 2 2 2 4 8" xfId="19706"/>
    <cellStyle name="Normal 3 2 2 2 2 2 4 8 2" xfId="19707"/>
    <cellStyle name="Normal 3 2 2 2 2 2 4 9" xfId="19708"/>
    <cellStyle name="Normal 3 2 2 2 2 2 4 9 2" xfId="19709"/>
    <cellStyle name="Normal 3 2 2 2 2 2 5" xfId="19710"/>
    <cellStyle name="Normal 3 2 2 2 2 2 5 10" xfId="19711"/>
    <cellStyle name="Normal 3 2 2 2 2 2 5 11" xfId="19712"/>
    <cellStyle name="Normal 3 2 2 2 2 2 5 12" xfId="19713"/>
    <cellStyle name="Normal 3 2 2 2 2 2 5 2" xfId="19714"/>
    <cellStyle name="Normal 3 2 2 2 2 2 5 2 2" xfId="19715"/>
    <cellStyle name="Normal 3 2 2 2 2 2 5 2 2 2" xfId="19716"/>
    <cellStyle name="Normal 3 2 2 2 2 2 5 2 3" xfId="19717"/>
    <cellStyle name="Normal 3 2 2 2 2 2 5 2 3 2" xfId="19718"/>
    <cellStyle name="Normal 3 2 2 2 2 2 5 2 4" xfId="19719"/>
    <cellStyle name="Normal 3 2 2 2 2 2 5 2 4 2" xfId="19720"/>
    <cellStyle name="Normal 3 2 2 2 2 2 5 2 5" xfId="19721"/>
    <cellStyle name="Normal 3 2 2 2 2 2 5 2 6" xfId="19722"/>
    <cellStyle name="Normal 3 2 2 2 2 2 5 2 7" xfId="19723"/>
    <cellStyle name="Normal 3 2 2 2 2 2 5 3" xfId="19724"/>
    <cellStyle name="Normal 3 2 2 2 2 2 5 3 2" xfId="19725"/>
    <cellStyle name="Normal 3 2 2 2 2 2 5 3 2 2" xfId="19726"/>
    <cellStyle name="Normal 3 2 2 2 2 2 5 3 3" xfId="19727"/>
    <cellStyle name="Normal 3 2 2 2 2 2 5 3 3 2" xfId="19728"/>
    <cellStyle name="Normal 3 2 2 2 2 2 5 3 4" xfId="19729"/>
    <cellStyle name="Normal 3 2 2 2 2 2 5 3 4 2" xfId="19730"/>
    <cellStyle name="Normal 3 2 2 2 2 2 5 3 5" xfId="19731"/>
    <cellStyle name="Normal 3 2 2 2 2 2 5 3 6" xfId="19732"/>
    <cellStyle name="Normal 3 2 2 2 2 2 5 3 7" xfId="19733"/>
    <cellStyle name="Normal 3 2 2 2 2 2 5 4" xfId="19734"/>
    <cellStyle name="Normal 3 2 2 2 2 2 5 4 2" xfId="19735"/>
    <cellStyle name="Normal 3 2 2 2 2 2 5 4 2 2" xfId="19736"/>
    <cellStyle name="Normal 3 2 2 2 2 2 5 4 3" xfId="19737"/>
    <cellStyle name="Normal 3 2 2 2 2 2 5 4 3 2" xfId="19738"/>
    <cellStyle name="Normal 3 2 2 2 2 2 5 4 4" xfId="19739"/>
    <cellStyle name="Normal 3 2 2 2 2 2 5 4 4 2" xfId="19740"/>
    <cellStyle name="Normal 3 2 2 2 2 2 5 4 5" xfId="19741"/>
    <cellStyle name="Normal 3 2 2 2 2 2 5 4 6" xfId="19742"/>
    <cellStyle name="Normal 3 2 2 2 2 2 5 5" xfId="19743"/>
    <cellStyle name="Normal 3 2 2 2 2 2 5 5 2" xfId="19744"/>
    <cellStyle name="Normal 3 2 2 2 2 2 5 5 2 2" xfId="19745"/>
    <cellStyle name="Normal 3 2 2 2 2 2 5 5 3" xfId="19746"/>
    <cellStyle name="Normal 3 2 2 2 2 2 5 5 3 2" xfId="19747"/>
    <cellStyle name="Normal 3 2 2 2 2 2 5 5 4" xfId="19748"/>
    <cellStyle name="Normal 3 2 2 2 2 2 5 5 4 2" xfId="19749"/>
    <cellStyle name="Normal 3 2 2 2 2 2 5 5 5" xfId="19750"/>
    <cellStyle name="Normal 3 2 2 2 2 2 5 5 6" xfId="19751"/>
    <cellStyle name="Normal 3 2 2 2 2 2 5 6" xfId="19752"/>
    <cellStyle name="Normal 3 2 2 2 2 2 5 6 2" xfId="19753"/>
    <cellStyle name="Normal 3 2 2 2 2 2 5 6 2 2" xfId="19754"/>
    <cellStyle name="Normal 3 2 2 2 2 2 5 6 3" xfId="19755"/>
    <cellStyle name="Normal 3 2 2 2 2 2 5 6 3 2" xfId="19756"/>
    <cellStyle name="Normal 3 2 2 2 2 2 5 6 4" xfId="19757"/>
    <cellStyle name="Normal 3 2 2 2 2 2 5 6 5" xfId="19758"/>
    <cellStyle name="Normal 3 2 2 2 2 2 5 7" xfId="19759"/>
    <cellStyle name="Normal 3 2 2 2 2 2 5 7 2" xfId="19760"/>
    <cellStyle name="Normal 3 2 2 2 2 2 5 8" xfId="19761"/>
    <cellStyle name="Normal 3 2 2 2 2 2 5 8 2" xfId="19762"/>
    <cellStyle name="Normal 3 2 2 2 2 2 5 9" xfId="19763"/>
    <cellStyle name="Normal 3 2 2 2 2 2 5 9 2" xfId="19764"/>
    <cellStyle name="Normal 3 2 2 2 2 2 6" xfId="19765"/>
    <cellStyle name="Normal 3 2 2 2 2 2 6 10" xfId="19766"/>
    <cellStyle name="Normal 3 2 2 2 2 2 6 11" xfId="19767"/>
    <cellStyle name="Normal 3 2 2 2 2 2 6 2" xfId="19768"/>
    <cellStyle name="Normal 3 2 2 2 2 2 6 2 2" xfId="19769"/>
    <cellStyle name="Normal 3 2 2 2 2 2 6 2 2 2" xfId="19770"/>
    <cellStyle name="Normal 3 2 2 2 2 2 6 2 3" xfId="19771"/>
    <cellStyle name="Normal 3 2 2 2 2 2 6 2 3 2" xfId="19772"/>
    <cellStyle name="Normal 3 2 2 2 2 2 6 2 4" xfId="19773"/>
    <cellStyle name="Normal 3 2 2 2 2 2 6 2 4 2" xfId="19774"/>
    <cellStyle name="Normal 3 2 2 2 2 2 6 2 5" xfId="19775"/>
    <cellStyle name="Normal 3 2 2 2 2 2 6 2 6" xfId="19776"/>
    <cellStyle name="Normal 3 2 2 2 2 2 6 2 7" xfId="19777"/>
    <cellStyle name="Normal 3 2 2 2 2 2 6 3" xfId="19778"/>
    <cellStyle name="Normal 3 2 2 2 2 2 6 3 2" xfId="19779"/>
    <cellStyle name="Normal 3 2 2 2 2 2 6 3 2 2" xfId="19780"/>
    <cellStyle name="Normal 3 2 2 2 2 2 6 3 3" xfId="19781"/>
    <cellStyle name="Normal 3 2 2 2 2 2 6 3 3 2" xfId="19782"/>
    <cellStyle name="Normal 3 2 2 2 2 2 6 3 4" xfId="19783"/>
    <cellStyle name="Normal 3 2 2 2 2 2 6 3 4 2" xfId="19784"/>
    <cellStyle name="Normal 3 2 2 2 2 2 6 3 5" xfId="19785"/>
    <cellStyle name="Normal 3 2 2 2 2 2 6 3 6" xfId="19786"/>
    <cellStyle name="Normal 3 2 2 2 2 2 6 4" xfId="19787"/>
    <cellStyle name="Normal 3 2 2 2 2 2 6 4 2" xfId="19788"/>
    <cellStyle name="Normal 3 2 2 2 2 2 6 4 2 2" xfId="19789"/>
    <cellStyle name="Normal 3 2 2 2 2 2 6 4 3" xfId="19790"/>
    <cellStyle name="Normal 3 2 2 2 2 2 6 4 3 2" xfId="19791"/>
    <cellStyle name="Normal 3 2 2 2 2 2 6 4 4" xfId="19792"/>
    <cellStyle name="Normal 3 2 2 2 2 2 6 4 4 2" xfId="19793"/>
    <cellStyle name="Normal 3 2 2 2 2 2 6 4 5" xfId="19794"/>
    <cellStyle name="Normal 3 2 2 2 2 2 6 4 6" xfId="19795"/>
    <cellStyle name="Normal 3 2 2 2 2 2 6 5" xfId="19796"/>
    <cellStyle name="Normal 3 2 2 2 2 2 6 5 2" xfId="19797"/>
    <cellStyle name="Normal 3 2 2 2 2 2 6 5 2 2" xfId="19798"/>
    <cellStyle name="Normal 3 2 2 2 2 2 6 5 3" xfId="19799"/>
    <cellStyle name="Normal 3 2 2 2 2 2 6 5 3 2" xfId="19800"/>
    <cellStyle name="Normal 3 2 2 2 2 2 6 5 4" xfId="19801"/>
    <cellStyle name="Normal 3 2 2 2 2 2 6 5 5" xfId="19802"/>
    <cellStyle name="Normal 3 2 2 2 2 2 6 6" xfId="19803"/>
    <cellStyle name="Normal 3 2 2 2 2 2 6 6 2" xfId="19804"/>
    <cellStyle name="Normal 3 2 2 2 2 2 6 7" xfId="19805"/>
    <cellStyle name="Normal 3 2 2 2 2 2 6 7 2" xfId="19806"/>
    <cellStyle name="Normal 3 2 2 2 2 2 6 8" xfId="19807"/>
    <cellStyle name="Normal 3 2 2 2 2 2 6 8 2" xfId="19808"/>
    <cellStyle name="Normal 3 2 2 2 2 2 6 9" xfId="19809"/>
    <cellStyle name="Normal 3 2 2 2 2 2 7" xfId="19810"/>
    <cellStyle name="Normal 3 2 2 2 2 2 7 10" xfId="19811"/>
    <cellStyle name="Normal 3 2 2 2 2 2 7 11" xfId="19812"/>
    <cellStyle name="Normal 3 2 2 2 2 2 7 2" xfId="19813"/>
    <cellStyle name="Normal 3 2 2 2 2 2 7 2 2" xfId="19814"/>
    <cellStyle name="Normal 3 2 2 2 2 2 7 2 2 2" xfId="19815"/>
    <cellStyle name="Normal 3 2 2 2 2 2 7 2 3" xfId="19816"/>
    <cellStyle name="Normal 3 2 2 2 2 2 7 2 3 2" xfId="19817"/>
    <cellStyle name="Normal 3 2 2 2 2 2 7 2 4" xfId="19818"/>
    <cellStyle name="Normal 3 2 2 2 2 2 7 2 4 2" xfId="19819"/>
    <cellStyle name="Normal 3 2 2 2 2 2 7 2 5" xfId="19820"/>
    <cellStyle name="Normal 3 2 2 2 2 2 7 2 6" xfId="19821"/>
    <cellStyle name="Normal 3 2 2 2 2 2 7 2 7" xfId="19822"/>
    <cellStyle name="Normal 3 2 2 2 2 2 7 3" xfId="19823"/>
    <cellStyle name="Normal 3 2 2 2 2 2 7 3 2" xfId="19824"/>
    <cellStyle name="Normal 3 2 2 2 2 2 7 3 2 2" xfId="19825"/>
    <cellStyle name="Normal 3 2 2 2 2 2 7 3 3" xfId="19826"/>
    <cellStyle name="Normal 3 2 2 2 2 2 7 3 3 2" xfId="19827"/>
    <cellStyle name="Normal 3 2 2 2 2 2 7 3 4" xfId="19828"/>
    <cellStyle name="Normal 3 2 2 2 2 2 7 3 4 2" xfId="19829"/>
    <cellStyle name="Normal 3 2 2 2 2 2 7 3 5" xfId="19830"/>
    <cellStyle name="Normal 3 2 2 2 2 2 7 3 6" xfId="19831"/>
    <cellStyle name="Normal 3 2 2 2 2 2 7 4" xfId="19832"/>
    <cellStyle name="Normal 3 2 2 2 2 2 7 4 2" xfId="19833"/>
    <cellStyle name="Normal 3 2 2 2 2 2 7 4 2 2" xfId="19834"/>
    <cellStyle name="Normal 3 2 2 2 2 2 7 4 3" xfId="19835"/>
    <cellStyle name="Normal 3 2 2 2 2 2 7 4 3 2" xfId="19836"/>
    <cellStyle name="Normal 3 2 2 2 2 2 7 4 4" xfId="19837"/>
    <cellStyle name="Normal 3 2 2 2 2 2 7 4 4 2" xfId="19838"/>
    <cellStyle name="Normal 3 2 2 2 2 2 7 4 5" xfId="19839"/>
    <cellStyle name="Normal 3 2 2 2 2 2 7 4 6" xfId="19840"/>
    <cellStyle name="Normal 3 2 2 2 2 2 7 5" xfId="19841"/>
    <cellStyle name="Normal 3 2 2 2 2 2 7 5 2" xfId="19842"/>
    <cellStyle name="Normal 3 2 2 2 2 2 7 5 2 2" xfId="19843"/>
    <cellStyle name="Normal 3 2 2 2 2 2 7 5 3" xfId="19844"/>
    <cellStyle name="Normal 3 2 2 2 2 2 7 5 3 2" xfId="19845"/>
    <cellStyle name="Normal 3 2 2 2 2 2 7 5 4" xfId="19846"/>
    <cellStyle name="Normal 3 2 2 2 2 2 7 5 5" xfId="19847"/>
    <cellStyle name="Normal 3 2 2 2 2 2 7 6" xfId="19848"/>
    <cellStyle name="Normal 3 2 2 2 2 2 7 6 2" xfId="19849"/>
    <cellStyle name="Normal 3 2 2 2 2 2 7 7" xfId="19850"/>
    <cellStyle name="Normal 3 2 2 2 2 2 7 7 2" xfId="19851"/>
    <cellStyle name="Normal 3 2 2 2 2 2 7 8" xfId="19852"/>
    <cellStyle name="Normal 3 2 2 2 2 2 7 8 2" xfId="19853"/>
    <cellStyle name="Normal 3 2 2 2 2 2 7 9" xfId="19854"/>
    <cellStyle name="Normal 3 2 2 2 2 2 8" xfId="19855"/>
    <cellStyle name="Normal 3 2 2 2 2 2 8 2" xfId="19856"/>
    <cellStyle name="Normal 3 2 2 2 2 2 8 2 2" xfId="19857"/>
    <cellStyle name="Normal 3 2 2 2 2 2 8 3" xfId="19858"/>
    <cellStyle name="Normal 3 2 2 2 2 2 8 3 2" xfId="19859"/>
    <cellStyle name="Normal 3 2 2 2 2 2 8 4" xfId="19860"/>
    <cellStyle name="Normal 3 2 2 2 2 2 8 4 2" xfId="19861"/>
    <cellStyle name="Normal 3 2 2 2 2 2 8 5" xfId="19862"/>
    <cellStyle name="Normal 3 2 2 2 2 2 8 6" xfId="19863"/>
    <cellStyle name="Normal 3 2 2 2 2 2 8 7" xfId="19864"/>
    <cellStyle name="Normal 3 2 2 2 2 2 9" xfId="19865"/>
    <cellStyle name="Normal 3 2 2 2 2 2 9 2" xfId="19866"/>
    <cellStyle name="Normal 3 2 2 2 2 2 9 2 2" xfId="19867"/>
    <cellStyle name="Normal 3 2 2 2 2 2 9 3" xfId="19868"/>
    <cellStyle name="Normal 3 2 2 2 2 2 9 3 2" xfId="19869"/>
    <cellStyle name="Normal 3 2 2 2 2 2 9 4" xfId="19870"/>
    <cellStyle name="Normal 3 2 2 2 2 2 9 4 2" xfId="19871"/>
    <cellStyle name="Normal 3 2 2 2 2 2 9 5" xfId="19872"/>
    <cellStyle name="Normal 3 2 2 2 2 2 9 6" xfId="19873"/>
    <cellStyle name="Normal 3 2 2 2 2 20" xfId="19874"/>
    <cellStyle name="Normal 3 2 2 2 2 3" xfId="19875"/>
    <cellStyle name="Normal 3 2 2 2 2 3 10" xfId="19876"/>
    <cellStyle name="Normal 3 2 2 2 2 3 10 2" xfId="19877"/>
    <cellStyle name="Normal 3 2 2 2 2 3 10 2 2" xfId="19878"/>
    <cellStyle name="Normal 3 2 2 2 2 3 10 3" xfId="19879"/>
    <cellStyle name="Normal 3 2 2 2 2 3 10 3 2" xfId="19880"/>
    <cellStyle name="Normal 3 2 2 2 2 3 10 4" xfId="19881"/>
    <cellStyle name="Normal 3 2 2 2 2 3 10 4 2" xfId="19882"/>
    <cellStyle name="Normal 3 2 2 2 2 3 10 5" xfId="19883"/>
    <cellStyle name="Normal 3 2 2 2 2 3 10 6" xfId="19884"/>
    <cellStyle name="Normal 3 2 2 2 2 3 11" xfId="19885"/>
    <cellStyle name="Normal 3 2 2 2 2 3 11 2" xfId="19886"/>
    <cellStyle name="Normal 3 2 2 2 2 3 11 2 2" xfId="19887"/>
    <cellStyle name="Normal 3 2 2 2 2 3 11 3" xfId="19888"/>
    <cellStyle name="Normal 3 2 2 2 2 3 11 3 2" xfId="19889"/>
    <cellStyle name="Normal 3 2 2 2 2 3 11 4" xfId="19890"/>
    <cellStyle name="Normal 3 2 2 2 2 3 11 4 2" xfId="19891"/>
    <cellStyle name="Normal 3 2 2 2 2 3 11 5" xfId="19892"/>
    <cellStyle name="Normal 3 2 2 2 2 3 11 6" xfId="19893"/>
    <cellStyle name="Normal 3 2 2 2 2 3 12" xfId="19894"/>
    <cellStyle name="Normal 3 2 2 2 2 3 12 2" xfId="19895"/>
    <cellStyle name="Normal 3 2 2 2 2 3 12 2 2" xfId="19896"/>
    <cellStyle name="Normal 3 2 2 2 2 3 12 3" xfId="19897"/>
    <cellStyle name="Normal 3 2 2 2 2 3 12 3 2" xfId="19898"/>
    <cellStyle name="Normal 3 2 2 2 2 3 12 4" xfId="19899"/>
    <cellStyle name="Normal 3 2 2 2 2 3 12 5" xfId="19900"/>
    <cellStyle name="Normal 3 2 2 2 2 3 13" xfId="19901"/>
    <cellStyle name="Normal 3 2 2 2 2 3 13 2" xfId="19902"/>
    <cellStyle name="Normal 3 2 2 2 2 3 14" xfId="19903"/>
    <cellStyle name="Normal 3 2 2 2 2 3 14 2" xfId="19904"/>
    <cellStyle name="Normal 3 2 2 2 2 3 15" xfId="19905"/>
    <cellStyle name="Normal 3 2 2 2 2 3 15 2" xfId="19906"/>
    <cellStyle name="Normal 3 2 2 2 2 3 16" xfId="19907"/>
    <cellStyle name="Normal 3 2 2 2 2 3 17" xfId="19908"/>
    <cellStyle name="Normal 3 2 2 2 2 3 18" xfId="19909"/>
    <cellStyle name="Normal 3 2 2 2 2 3 2" xfId="19910"/>
    <cellStyle name="Normal 3 2 2 2 2 3 2 10" xfId="19911"/>
    <cellStyle name="Normal 3 2 2 2 2 3 2 10 2" xfId="19912"/>
    <cellStyle name="Normal 3 2 2 2 2 3 2 10 2 2" xfId="19913"/>
    <cellStyle name="Normal 3 2 2 2 2 3 2 10 3" xfId="19914"/>
    <cellStyle name="Normal 3 2 2 2 2 3 2 10 3 2" xfId="19915"/>
    <cellStyle name="Normal 3 2 2 2 2 3 2 10 4" xfId="19916"/>
    <cellStyle name="Normal 3 2 2 2 2 3 2 10 4 2" xfId="19917"/>
    <cellStyle name="Normal 3 2 2 2 2 3 2 10 5" xfId="19918"/>
    <cellStyle name="Normal 3 2 2 2 2 3 2 10 6" xfId="19919"/>
    <cellStyle name="Normal 3 2 2 2 2 3 2 11" xfId="19920"/>
    <cellStyle name="Normal 3 2 2 2 2 3 2 11 2" xfId="19921"/>
    <cellStyle name="Normal 3 2 2 2 2 3 2 11 2 2" xfId="19922"/>
    <cellStyle name="Normal 3 2 2 2 2 3 2 11 3" xfId="19923"/>
    <cellStyle name="Normal 3 2 2 2 2 3 2 11 3 2" xfId="19924"/>
    <cellStyle name="Normal 3 2 2 2 2 3 2 11 4" xfId="19925"/>
    <cellStyle name="Normal 3 2 2 2 2 3 2 11 5" xfId="19926"/>
    <cellStyle name="Normal 3 2 2 2 2 3 2 12" xfId="19927"/>
    <cellStyle name="Normal 3 2 2 2 2 3 2 12 2" xfId="19928"/>
    <cellStyle name="Normal 3 2 2 2 2 3 2 13" xfId="19929"/>
    <cellStyle name="Normal 3 2 2 2 2 3 2 13 2" xfId="19930"/>
    <cellStyle name="Normal 3 2 2 2 2 3 2 14" xfId="19931"/>
    <cellStyle name="Normal 3 2 2 2 2 3 2 14 2" xfId="19932"/>
    <cellStyle name="Normal 3 2 2 2 2 3 2 15" xfId="19933"/>
    <cellStyle name="Normal 3 2 2 2 2 3 2 16" xfId="19934"/>
    <cellStyle name="Normal 3 2 2 2 2 3 2 17" xfId="19935"/>
    <cellStyle name="Normal 3 2 2 2 2 3 2 2" xfId="19936"/>
    <cellStyle name="Normal 3 2 2 2 2 3 2 2 10" xfId="19937"/>
    <cellStyle name="Normal 3 2 2 2 2 3 2 2 10 2" xfId="19938"/>
    <cellStyle name="Normal 3 2 2 2 2 3 2 2 11" xfId="19939"/>
    <cellStyle name="Normal 3 2 2 2 2 3 2 2 11 2" xfId="19940"/>
    <cellStyle name="Normal 3 2 2 2 2 3 2 2 12" xfId="19941"/>
    <cellStyle name="Normal 3 2 2 2 2 3 2 2 13" xfId="19942"/>
    <cellStyle name="Normal 3 2 2 2 2 3 2 2 14" xfId="19943"/>
    <cellStyle name="Normal 3 2 2 2 2 3 2 2 2" xfId="19944"/>
    <cellStyle name="Normal 3 2 2 2 2 3 2 2 2 10" xfId="19945"/>
    <cellStyle name="Normal 3 2 2 2 2 3 2 2 2 11" xfId="19946"/>
    <cellStyle name="Normal 3 2 2 2 2 3 2 2 2 12" xfId="19947"/>
    <cellStyle name="Normal 3 2 2 2 2 3 2 2 2 2" xfId="19948"/>
    <cellStyle name="Normal 3 2 2 2 2 3 2 2 2 2 2" xfId="19949"/>
    <cellStyle name="Normal 3 2 2 2 2 3 2 2 2 2 2 2" xfId="19950"/>
    <cellStyle name="Normal 3 2 2 2 2 3 2 2 2 2 3" xfId="19951"/>
    <cellStyle name="Normal 3 2 2 2 2 3 2 2 2 2 3 2" xfId="19952"/>
    <cellStyle name="Normal 3 2 2 2 2 3 2 2 2 2 4" xfId="19953"/>
    <cellStyle name="Normal 3 2 2 2 2 3 2 2 2 2 4 2" xfId="19954"/>
    <cellStyle name="Normal 3 2 2 2 2 3 2 2 2 2 5" xfId="19955"/>
    <cellStyle name="Normal 3 2 2 2 2 3 2 2 2 2 6" xfId="19956"/>
    <cellStyle name="Normal 3 2 2 2 2 3 2 2 2 3" xfId="19957"/>
    <cellStyle name="Normal 3 2 2 2 2 3 2 2 2 3 2" xfId="19958"/>
    <cellStyle name="Normal 3 2 2 2 2 3 2 2 2 3 2 2" xfId="19959"/>
    <cellStyle name="Normal 3 2 2 2 2 3 2 2 2 3 3" xfId="19960"/>
    <cellStyle name="Normal 3 2 2 2 2 3 2 2 2 3 3 2" xfId="19961"/>
    <cellStyle name="Normal 3 2 2 2 2 3 2 2 2 3 4" xfId="19962"/>
    <cellStyle name="Normal 3 2 2 2 2 3 2 2 2 3 4 2" xfId="19963"/>
    <cellStyle name="Normal 3 2 2 2 2 3 2 2 2 3 5" xfId="19964"/>
    <cellStyle name="Normal 3 2 2 2 2 3 2 2 2 3 6" xfId="19965"/>
    <cellStyle name="Normal 3 2 2 2 2 3 2 2 2 4" xfId="19966"/>
    <cellStyle name="Normal 3 2 2 2 2 3 2 2 2 4 2" xfId="19967"/>
    <cellStyle name="Normal 3 2 2 2 2 3 2 2 2 4 2 2" xfId="19968"/>
    <cellStyle name="Normal 3 2 2 2 2 3 2 2 2 4 3" xfId="19969"/>
    <cellStyle name="Normal 3 2 2 2 2 3 2 2 2 4 3 2" xfId="19970"/>
    <cellStyle name="Normal 3 2 2 2 2 3 2 2 2 4 4" xfId="19971"/>
    <cellStyle name="Normal 3 2 2 2 2 3 2 2 2 4 4 2" xfId="19972"/>
    <cellStyle name="Normal 3 2 2 2 2 3 2 2 2 4 5" xfId="19973"/>
    <cellStyle name="Normal 3 2 2 2 2 3 2 2 2 4 6" xfId="19974"/>
    <cellStyle name="Normal 3 2 2 2 2 3 2 2 2 5" xfId="19975"/>
    <cellStyle name="Normal 3 2 2 2 2 3 2 2 2 5 2" xfId="19976"/>
    <cellStyle name="Normal 3 2 2 2 2 3 2 2 2 5 2 2" xfId="19977"/>
    <cellStyle name="Normal 3 2 2 2 2 3 2 2 2 5 3" xfId="19978"/>
    <cellStyle name="Normal 3 2 2 2 2 3 2 2 2 5 3 2" xfId="19979"/>
    <cellStyle name="Normal 3 2 2 2 2 3 2 2 2 5 4" xfId="19980"/>
    <cellStyle name="Normal 3 2 2 2 2 3 2 2 2 5 4 2" xfId="19981"/>
    <cellStyle name="Normal 3 2 2 2 2 3 2 2 2 5 5" xfId="19982"/>
    <cellStyle name="Normal 3 2 2 2 2 3 2 2 2 5 6" xfId="19983"/>
    <cellStyle name="Normal 3 2 2 2 2 3 2 2 2 6" xfId="19984"/>
    <cellStyle name="Normal 3 2 2 2 2 3 2 2 2 6 2" xfId="19985"/>
    <cellStyle name="Normal 3 2 2 2 2 3 2 2 2 6 2 2" xfId="19986"/>
    <cellStyle name="Normal 3 2 2 2 2 3 2 2 2 6 3" xfId="19987"/>
    <cellStyle name="Normal 3 2 2 2 2 3 2 2 2 6 3 2" xfId="19988"/>
    <cellStyle name="Normal 3 2 2 2 2 3 2 2 2 6 4" xfId="19989"/>
    <cellStyle name="Normal 3 2 2 2 2 3 2 2 2 6 5" xfId="19990"/>
    <cellStyle name="Normal 3 2 2 2 2 3 2 2 2 7" xfId="19991"/>
    <cellStyle name="Normal 3 2 2 2 2 3 2 2 2 7 2" xfId="19992"/>
    <cellStyle name="Normal 3 2 2 2 2 3 2 2 2 8" xfId="19993"/>
    <cellStyle name="Normal 3 2 2 2 2 3 2 2 2 8 2" xfId="19994"/>
    <cellStyle name="Normal 3 2 2 2 2 3 2 2 2 9" xfId="19995"/>
    <cellStyle name="Normal 3 2 2 2 2 3 2 2 2 9 2" xfId="19996"/>
    <cellStyle name="Normal 3 2 2 2 2 3 2 2 3" xfId="19997"/>
    <cellStyle name="Normal 3 2 2 2 2 3 2 2 3 10" xfId="19998"/>
    <cellStyle name="Normal 3 2 2 2 2 3 2 2 3 11" xfId="19999"/>
    <cellStyle name="Normal 3 2 2 2 2 3 2 2 3 2" xfId="20000"/>
    <cellStyle name="Normal 3 2 2 2 2 3 2 2 3 2 2" xfId="20001"/>
    <cellStyle name="Normal 3 2 2 2 2 3 2 2 3 2 2 2" xfId="20002"/>
    <cellStyle name="Normal 3 2 2 2 2 3 2 2 3 2 3" xfId="20003"/>
    <cellStyle name="Normal 3 2 2 2 2 3 2 2 3 2 3 2" xfId="20004"/>
    <cellStyle name="Normal 3 2 2 2 2 3 2 2 3 2 4" xfId="20005"/>
    <cellStyle name="Normal 3 2 2 2 2 3 2 2 3 2 4 2" xfId="20006"/>
    <cellStyle name="Normal 3 2 2 2 2 3 2 2 3 2 5" xfId="20007"/>
    <cellStyle name="Normal 3 2 2 2 2 3 2 2 3 2 6" xfId="20008"/>
    <cellStyle name="Normal 3 2 2 2 2 3 2 2 3 3" xfId="20009"/>
    <cellStyle name="Normal 3 2 2 2 2 3 2 2 3 3 2" xfId="20010"/>
    <cellStyle name="Normal 3 2 2 2 2 3 2 2 3 3 2 2" xfId="20011"/>
    <cellStyle name="Normal 3 2 2 2 2 3 2 2 3 3 3" xfId="20012"/>
    <cellStyle name="Normal 3 2 2 2 2 3 2 2 3 3 3 2" xfId="20013"/>
    <cellStyle name="Normal 3 2 2 2 2 3 2 2 3 3 4" xfId="20014"/>
    <cellStyle name="Normal 3 2 2 2 2 3 2 2 3 3 4 2" xfId="20015"/>
    <cellStyle name="Normal 3 2 2 2 2 3 2 2 3 3 5" xfId="20016"/>
    <cellStyle name="Normal 3 2 2 2 2 3 2 2 3 3 6" xfId="20017"/>
    <cellStyle name="Normal 3 2 2 2 2 3 2 2 3 4" xfId="20018"/>
    <cellStyle name="Normal 3 2 2 2 2 3 2 2 3 4 2" xfId="20019"/>
    <cellStyle name="Normal 3 2 2 2 2 3 2 2 3 4 2 2" xfId="20020"/>
    <cellStyle name="Normal 3 2 2 2 2 3 2 2 3 4 3" xfId="20021"/>
    <cellStyle name="Normal 3 2 2 2 2 3 2 2 3 4 3 2" xfId="20022"/>
    <cellStyle name="Normal 3 2 2 2 2 3 2 2 3 4 4" xfId="20023"/>
    <cellStyle name="Normal 3 2 2 2 2 3 2 2 3 4 4 2" xfId="20024"/>
    <cellStyle name="Normal 3 2 2 2 2 3 2 2 3 4 5" xfId="20025"/>
    <cellStyle name="Normal 3 2 2 2 2 3 2 2 3 4 6" xfId="20026"/>
    <cellStyle name="Normal 3 2 2 2 2 3 2 2 3 5" xfId="20027"/>
    <cellStyle name="Normal 3 2 2 2 2 3 2 2 3 5 2" xfId="20028"/>
    <cellStyle name="Normal 3 2 2 2 2 3 2 2 3 5 2 2" xfId="20029"/>
    <cellStyle name="Normal 3 2 2 2 2 3 2 2 3 5 3" xfId="20030"/>
    <cellStyle name="Normal 3 2 2 2 2 3 2 2 3 5 3 2" xfId="20031"/>
    <cellStyle name="Normal 3 2 2 2 2 3 2 2 3 5 4" xfId="20032"/>
    <cellStyle name="Normal 3 2 2 2 2 3 2 2 3 5 5" xfId="20033"/>
    <cellStyle name="Normal 3 2 2 2 2 3 2 2 3 6" xfId="20034"/>
    <cellStyle name="Normal 3 2 2 2 2 3 2 2 3 6 2" xfId="20035"/>
    <cellStyle name="Normal 3 2 2 2 2 3 2 2 3 7" xfId="20036"/>
    <cellStyle name="Normal 3 2 2 2 2 3 2 2 3 7 2" xfId="20037"/>
    <cellStyle name="Normal 3 2 2 2 2 3 2 2 3 8" xfId="20038"/>
    <cellStyle name="Normal 3 2 2 2 2 3 2 2 3 8 2" xfId="20039"/>
    <cellStyle name="Normal 3 2 2 2 2 3 2 2 3 9" xfId="20040"/>
    <cellStyle name="Normal 3 2 2 2 2 3 2 2 4" xfId="20041"/>
    <cellStyle name="Normal 3 2 2 2 2 3 2 2 4 10" xfId="20042"/>
    <cellStyle name="Normal 3 2 2 2 2 3 2 2 4 2" xfId="20043"/>
    <cellStyle name="Normal 3 2 2 2 2 3 2 2 4 2 2" xfId="20044"/>
    <cellStyle name="Normal 3 2 2 2 2 3 2 2 4 2 2 2" xfId="20045"/>
    <cellStyle name="Normal 3 2 2 2 2 3 2 2 4 2 3" xfId="20046"/>
    <cellStyle name="Normal 3 2 2 2 2 3 2 2 4 2 3 2" xfId="20047"/>
    <cellStyle name="Normal 3 2 2 2 2 3 2 2 4 2 4" xfId="20048"/>
    <cellStyle name="Normal 3 2 2 2 2 3 2 2 4 2 4 2" xfId="20049"/>
    <cellStyle name="Normal 3 2 2 2 2 3 2 2 4 2 5" xfId="20050"/>
    <cellStyle name="Normal 3 2 2 2 2 3 2 2 4 2 6" xfId="20051"/>
    <cellStyle name="Normal 3 2 2 2 2 3 2 2 4 3" xfId="20052"/>
    <cellStyle name="Normal 3 2 2 2 2 3 2 2 4 3 2" xfId="20053"/>
    <cellStyle name="Normal 3 2 2 2 2 3 2 2 4 3 2 2" xfId="20054"/>
    <cellStyle name="Normal 3 2 2 2 2 3 2 2 4 3 3" xfId="20055"/>
    <cellStyle name="Normal 3 2 2 2 2 3 2 2 4 3 3 2" xfId="20056"/>
    <cellStyle name="Normal 3 2 2 2 2 3 2 2 4 3 4" xfId="20057"/>
    <cellStyle name="Normal 3 2 2 2 2 3 2 2 4 3 4 2" xfId="20058"/>
    <cellStyle name="Normal 3 2 2 2 2 3 2 2 4 3 5" xfId="20059"/>
    <cellStyle name="Normal 3 2 2 2 2 3 2 2 4 3 6" xfId="20060"/>
    <cellStyle name="Normal 3 2 2 2 2 3 2 2 4 4" xfId="20061"/>
    <cellStyle name="Normal 3 2 2 2 2 3 2 2 4 4 2" xfId="20062"/>
    <cellStyle name="Normal 3 2 2 2 2 3 2 2 4 4 2 2" xfId="20063"/>
    <cellStyle name="Normal 3 2 2 2 2 3 2 2 4 4 3" xfId="20064"/>
    <cellStyle name="Normal 3 2 2 2 2 3 2 2 4 4 3 2" xfId="20065"/>
    <cellStyle name="Normal 3 2 2 2 2 3 2 2 4 4 4" xfId="20066"/>
    <cellStyle name="Normal 3 2 2 2 2 3 2 2 4 4 4 2" xfId="20067"/>
    <cellStyle name="Normal 3 2 2 2 2 3 2 2 4 4 5" xfId="20068"/>
    <cellStyle name="Normal 3 2 2 2 2 3 2 2 4 4 6" xfId="20069"/>
    <cellStyle name="Normal 3 2 2 2 2 3 2 2 4 5" xfId="20070"/>
    <cellStyle name="Normal 3 2 2 2 2 3 2 2 4 5 2" xfId="20071"/>
    <cellStyle name="Normal 3 2 2 2 2 3 2 2 4 5 2 2" xfId="20072"/>
    <cellStyle name="Normal 3 2 2 2 2 3 2 2 4 5 3" xfId="20073"/>
    <cellStyle name="Normal 3 2 2 2 2 3 2 2 4 5 3 2" xfId="20074"/>
    <cellStyle name="Normal 3 2 2 2 2 3 2 2 4 5 4" xfId="20075"/>
    <cellStyle name="Normal 3 2 2 2 2 3 2 2 4 5 5" xfId="20076"/>
    <cellStyle name="Normal 3 2 2 2 2 3 2 2 4 6" xfId="20077"/>
    <cellStyle name="Normal 3 2 2 2 2 3 2 2 4 6 2" xfId="20078"/>
    <cellStyle name="Normal 3 2 2 2 2 3 2 2 4 7" xfId="20079"/>
    <cellStyle name="Normal 3 2 2 2 2 3 2 2 4 7 2" xfId="20080"/>
    <cellStyle name="Normal 3 2 2 2 2 3 2 2 4 8" xfId="20081"/>
    <cellStyle name="Normal 3 2 2 2 2 3 2 2 4 8 2" xfId="20082"/>
    <cellStyle name="Normal 3 2 2 2 2 3 2 2 4 9" xfId="20083"/>
    <cellStyle name="Normal 3 2 2 2 2 3 2 2 5" xfId="20084"/>
    <cellStyle name="Normal 3 2 2 2 2 3 2 2 5 2" xfId="20085"/>
    <cellStyle name="Normal 3 2 2 2 2 3 2 2 5 2 2" xfId="20086"/>
    <cellStyle name="Normal 3 2 2 2 2 3 2 2 5 3" xfId="20087"/>
    <cellStyle name="Normal 3 2 2 2 2 3 2 2 5 3 2" xfId="20088"/>
    <cellStyle name="Normal 3 2 2 2 2 3 2 2 5 4" xfId="20089"/>
    <cellStyle name="Normal 3 2 2 2 2 3 2 2 5 4 2" xfId="20090"/>
    <cellStyle name="Normal 3 2 2 2 2 3 2 2 5 5" xfId="20091"/>
    <cellStyle name="Normal 3 2 2 2 2 3 2 2 5 6" xfId="20092"/>
    <cellStyle name="Normal 3 2 2 2 2 3 2 2 6" xfId="20093"/>
    <cellStyle name="Normal 3 2 2 2 2 3 2 2 6 2" xfId="20094"/>
    <cellStyle name="Normal 3 2 2 2 2 3 2 2 6 2 2" xfId="20095"/>
    <cellStyle name="Normal 3 2 2 2 2 3 2 2 6 3" xfId="20096"/>
    <cellStyle name="Normal 3 2 2 2 2 3 2 2 6 3 2" xfId="20097"/>
    <cellStyle name="Normal 3 2 2 2 2 3 2 2 6 4" xfId="20098"/>
    <cellStyle name="Normal 3 2 2 2 2 3 2 2 6 4 2" xfId="20099"/>
    <cellStyle name="Normal 3 2 2 2 2 3 2 2 6 5" xfId="20100"/>
    <cellStyle name="Normal 3 2 2 2 2 3 2 2 6 6" xfId="20101"/>
    <cellStyle name="Normal 3 2 2 2 2 3 2 2 7" xfId="20102"/>
    <cellStyle name="Normal 3 2 2 2 2 3 2 2 7 2" xfId="20103"/>
    <cellStyle name="Normal 3 2 2 2 2 3 2 2 7 2 2" xfId="20104"/>
    <cellStyle name="Normal 3 2 2 2 2 3 2 2 7 3" xfId="20105"/>
    <cellStyle name="Normal 3 2 2 2 2 3 2 2 7 3 2" xfId="20106"/>
    <cellStyle name="Normal 3 2 2 2 2 3 2 2 7 4" xfId="20107"/>
    <cellStyle name="Normal 3 2 2 2 2 3 2 2 7 4 2" xfId="20108"/>
    <cellStyle name="Normal 3 2 2 2 2 3 2 2 7 5" xfId="20109"/>
    <cellStyle name="Normal 3 2 2 2 2 3 2 2 7 6" xfId="20110"/>
    <cellStyle name="Normal 3 2 2 2 2 3 2 2 8" xfId="20111"/>
    <cellStyle name="Normal 3 2 2 2 2 3 2 2 8 2" xfId="20112"/>
    <cellStyle name="Normal 3 2 2 2 2 3 2 2 8 2 2" xfId="20113"/>
    <cellStyle name="Normal 3 2 2 2 2 3 2 2 8 3" xfId="20114"/>
    <cellStyle name="Normal 3 2 2 2 2 3 2 2 8 3 2" xfId="20115"/>
    <cellStyle name="Normal 3 2 2 2 2 3 2 2 8 4" xfId="20116"/>
    <cellStyle name="Normal 3 2 2 2 2 3 2 2 8 5" xfId="20117"/>
    <cellStyle name="Normal 3 2 2 2 2 3 2 2 9" xfId="20118"/>
    <cellStyle name="Normal 3 2 2 2 2 3 2 2 9 2" xfId="20119"/>
    <cellStyle name="Normal 3 2 2 2 2 3 2 3" xfId="20120"/>
    <cellStyle name="Normal 3 2 2 2 2 3 2 3 10" xfId="20121"/>
    <cellStyle name="Normal 3 2 2 2 2 3 2 3 10 2" xfId="20122"/>
    <cellStyle name="Normal 3 2 2 2 2 3 2 3 11" xfId="20123"/>
    <cellStyle name="Normal 3 2 2 2 2 3 2 3 11 2" xfId="20124"/>
    <cellStyle name="Normal 3 2 2 2 2 3 2 3 12" xfId="20125"/>
    <cellStyle name="Normal 3 2 2 2 2 3 2 3 13" xfId="20126"/>
    <cellStyle name="Normal 3 2 2 2 2 3 2 3 14" xfId="20127"/>
    <cellStyle name="Normal 3 2 2 2 2 3 2 3 2" xfId="20128"/>
    <cellStyle name="Normal 3 2 2 2 2 3 2 3 2 10" xfId="20129"/>
    <cellStyle name="Normal 3 2 2 2 2 3 2 3 2 11" xfId="20130"/>
    <cellStyle name="Normal 3 2 2 2 2 3 2 3 2 12" xfId="20131"/>
    <cellStyle name="Normal 3 2 2 2 2 3 2 3 2 2" xfId="20132"/>
    <cellStyle name="Normal 3 2 2 2 2 3 2 3 2 2 2" xfId="20133"/>
    <cellStyle name="Normal 3 2 2 2 2 3 2 3 2 2 2 2" xfId="20134"/>
    <cellStyle name="Normal 3 2 2 2 2 3 2 3 2 2 3" xfId="20135"/>
    <cellStyle name="Normal 3 2 2 2 2 3 2 3 2 2 3 2" xfId="20136"/>
    <cellStyle name="Normal 3 2 2 2 2 3 2 3 2 2 4" xfId="20137"/>
    <cellStyle name="Normal 3 2 2 2 2 3 2 3 2 2 4 2" xfId="20138"/>
    <cellStyle name="Normal 3 2 2 2 2 3 2 3 2 2 5" xfId="20139"/>
    <cellStyle name="Normal 3 2 2 2 2 3 2 3 2 2 6" xfId="20140"/>
    <cellStyle name="Normal 3 2 2 2 2 3 2 3 2 3" xfId="20141"/>
    <cellStyle name="Normal 3 2 2 2 2 3 2 3 2 3 2" xfId="20142"/>
    <cellStyle name="Normal 3 2 2 2 2 3 2 3 2 3 2 2" xfId="20143"/>
    <cellStyle name="Normal 3 2 2 2 2 3 2 3 2 3 3" xfId="20144"/>
    <cellStyle name="Normal 3 2 2 2 2 3 2 3 2 3 3 2" xfId="20145"/>
    <cellStyle name="Normal 3 2 2 2 2 3 2 3 2 3 4" xfId="20146"/>
    <cellStyle name="Normal 3 2 2 2 2 3 2 3 2 3 4 2" xfId="20147"/>
    <cellStyle name="Normal 3 2 2 2 2 3 2 3 2 3 5" xfId="20148"/>
    <cellStyle name="Normal 3 2 2 2 2 3 2 3 2 3 6" xfId="20149"/>
    <cellStyle name="Normal 3 2 2 2 2 3 2 3 2 4" xfId="20150"/>
    <cellStyle name="Normal 3 2 2 2 2 3 2 3 2 4 2" xfId="20151"/>
    <cellStyle name="Normal 3 2 2 2 2 3 2 3 2 4 2 2" xfId="20152"/>
    <cellStyle name="Normal 3 2 2 2 2 3 2 3 2 4 3" xfId="20153"/>
    <cellStyle name="Normal 3 2 2 2 2 3 2 3 2 4 3 2" xfId="20154"/>
    <cellStyle name="Normal 3 2 2 2 2 3 2 3 2 4 4" xfId="20155"/>
    <cellStyle name="Normal 3 2 2 2 2 3 2 3 2 4 4 2" xfId="20156"/>
    <cellStyle name="Normal 3 2 2 2 2 3 2 3 2 4 5" xfId="20157"/>
    <cellStyle name="Normal 3 2 2 2 2 3 2 3 2 4 6" xfId="20158"/>
    <cellStyle name="Normal 3 2 2 2 2 3 2 3 2 5" xfId="20159"/>
    <cellStyle name="Normal 3 2 2 2 2 3 2 3 2 5 2" xfId="20160"/>
    <cellStyle name="Normal 3 2 2 2 2 3 2 3 2 5 2 2" xfId="20161"/>
    <cellStyle name="Normal 3 2 2 2 2 3 2 3 2 5 3" xfId="20162"/>
    <cellStyle name="Normal 3 2 2 2 2 3 2 3 2 5 3 2" xfId="20163"/>
    <cellStyle name="Normal 3 2 2 2 2 3 2 3 2 5 4" xfId="20164"/>
    <cellStyle name="Normal 3 2 2 2 2 3 2 3 2 5 4 2" xfId="20165"/>
    <cellStyle name="Normal 3 2 2 2 2 3 2 3 2 5 5" xfId="20166"/>
    <cellStyle name="Normal 3 2 2 2 2 3 2 3 2 5 6" xfId="20167"/>
    <cellStyle name="Normal 3 2 2 2 2 3 2 3 2 6" xfId="20168"/>
    <cellStyle name="Normal 3 2 2 2 2 3 2 3 2 6 2" xfId="20169"/>
    <cellStyle name="Normal 3 2 2 2 2 3 2 3 2 6 2 2" xfId="20170"/>
    <cellStyle name="Normal 3 2 2 2 2 3 2 3 2 6 3" xfId="20171"/>
    <cellStyle name="Normal 3 2 2 2 2 3 2 3 2 6 3 2" xfId="20172"/>
    <cellStyle name="Normal 3 2 2 2 2 3 2 3 2 6 4" xfId="20173"/>
    <cellStyle name="Normal 3 2 2 2 2 3 2 3 2 6 5" xfId="20174"/>
    <cellStyle name="Normal 3 2 2 2 2 3 2 3 2 7" xfId="20175"/>
    <cellStyle name="Normal 3 2 2 2 2 3 2 3 2 7 2" xfId="20176"/>
    <cellStyle name="Normal 3 2 2 2 2 3 2 3 2 8" xfId="20177"/>
    <cellStyle name="Normal 3 2 2 2 2 3 2 3 2 8 2" xfId="20178"/>
    <cellStyle name="Normal 3 2 2 2 2 3 2 3 2 9" xfId="20179"/>
    <cellStyle name="Normal 3 2 2 2 2 3 2 3 2 9 2" xfId="20180"/>
    <cellStyle name="Normal 3 2 2 2 2 3 2 3 3" xfId="20181"/>
    <cellStyle name="Normal 3 2 2 2 2 3 2 3 3 10" xfId="20182"/>
    <cellStyle name="Normal 3 2 2 2 2 3 2 3 3 2" xfId="20183"/>
    <cellStyle name="Normal 3 2 2 2 2 3 2 3 3 2 2" xfId="20184"/>
    <cellStyle name="Normal 3 2 2 2 2 3 2 3 3 2 2 2" xfId="20185"/>
    <cellStyle name="Normal 3 2 2 2 2 3 2 3 3 2 3" xfId="20186"/>
    <cellStyle name="Normal 3 2 2 2 2 3 2 3 3 2 3 2" xfId="20187"/>
    <cellStyle name="Normal 3 2 2 2 2 3 2 3 3 2 4" xfId="20188"/>
    <cellStyle name="Normal 3 2 2 2 2 3 2 3 3 2 4 2" xfId="20189"/>
    <cellStyle name="Normal 3 2 2 2 2 3 2 3 3 2 5" xfId="20190"/>
    <cellStyle name="Normal 3 2 2 2 2 3 2 3 3 2 6" xfId="20191"/>
    <cellStyle name="Normal 3 2 2 2 2 3 2 3 3 3" xfId="20192"/>
    <cellStyle name="Normal 3 2 2 2 2 3 2 3 3 3 2" xfId="20193"/>
    <cellStyle name="Normal 3 2 2 2 2 3 2 3 3 3 2 2" xfId="20194"/>
    <cellStyle name="Normal 3 2 2 2 2 3 2 3 3 3 3" xfId="20195"/>
    <cellStyle name="Normal 3 2 2 2 2 3 2 3 3 3 3 2" xfId="20196"/>
    <cellStyle name="Normal 3 2 2 2 2 3 2 3 3 3 4" xfId="20197"/>
    <cellStyle name="Normal 3 2 2 2 2 3 2 3 3 3 4 2" xfId="20198"/>
    <cellStyle name="Normal 3 2 2 2 2 3 2 3 3 3 5" xfId="20199"/>
    <cellStyle name="Normal 3 2 2 2 2 3 2 3 3 3 6" xfId="20200"/>
    <cellStyle name="Normal 3 2 2 2 2 3 2 3 3 4" xfId="20201"/>
    <cellStyle name="Normal 3 2 2 2 2 3 2 3 3 4 2" xfId="20202"/>
    <cellStyle name="Normal 3 2 2 2 2 3 2 3 3 4 2 2" xfId="20203"/>
    <cellStyle name="Normal 3 2 2 2 2 3 2 3 3 4 3" xfId="20204"/>
    <cellStyle name="Normal 3 2 2 2 2 3 2 3 3 4 3 2" xfId="20205"/>
    <cellStyle name="Normal 3 2 2 2 2 3 2 3 3 4 4" xfId="20206"/>
    <cellStyle name="Normal 3 2 2 2 2 3 2 3 3 4 4 2" xfId="20207"/>
    <cellStyle name="Normal 3 2 2 2 2 3 2 3 3 4 5" xfId="20208"/>
    <cellStyle name="Normal 3 2 2 2 2 3 2 3 3 4 6" xfId="20209"/>
    <cellStyle name="Normal 3 2 2 2 2 3 2 3 3 5" xfId="20210"/>
    <cellStyle name="Normal 3 2 2 2 2 3 2 3 3 5 2" xfId="20211"/>
    <cellStyle name="Normal 3 2 2 2 2 3 2 3 3 5 2 2" xfId="20212"/>
    <cellStyle name="Normal 3 2 2 2 2 3 2 3 3 5 3" xfId="20213"/>
    <cellStyle name="Normal 3 2 2 2 2 3 2 3 3 5 3 2" xfId="20214"/>
    <cellStyle name="Normal 3 2 2 2 2 3 2 3 3 5 4" xfId="20215"/>
    <cellStyle name="Normal 3 2 2 2 2 3 2 3 3 5 5" xfId="20216"/>
    <cellStyle name="Normal 3 2 2 2 2 3 2 3 3 6" xfId="20217"/>
    <cellStyle name="Normal 3 2 2 2 2 3 2 3 3 6 2" xfId="20218"/>
    <cellStyle name="Normal 3 2 2 2 2 3 2 3 3 7" xfId="20219"/>
    <cellStyle name="Normal 3 2 2 2 2 3 2 3 3 7 2" xfId="20220"/>
    <cellStyle name="Normal 3 2 2 2 2 3 2 3 3 8" xfId="20221"/>
    <cellStyle name="Normal 3 2 2 2 2 3 2 3 3 8 2" xfId="20222"/>
    <cellStyle name="Normal 3 2 2 2 2 3 2 3 3 9" xfId="20223"/>
    <cellStyle name="Normal 3 2 2 2 2 3 2 3 4" xfId="20224"/>
    <cellStyle name="Normal 3 2 2 2 2 3 2 3 4 10" xfId="20225"/>
    <cellStyle name="Normal 3 2 2 2 2 3 2 3 4 2" xfId="20226"/>
    <cellStyle name="Normal 3 2 2 2 2 3 2 3 4 2 2" xfId="20227"/>
    <cellStyle name="Normal 3 2 2 2 2 3 2 3 4 2 2 2" xfId="20228"/>
    <cellStyle name="Normal 3 2 2 2 2 3 2 3 4 2 3" xfId="20229"/>
    <cellStyle name="Normal 3 2 2 2 2 3 2 3 4 2 3 2" xfId="20230"/>
    <cellStyle name="Normal 3 2 2 2 2 3 2 3 4 2 4" xfId="20231"/>
    <cellStyle name="Normal 3 2 2 2 2 3 2 3 4 2 4 2" xfId="20232"/>
    <cellStyle name="Normal 3 2 2 2 2 3 2 3 4 2 5" xfId="20233"/>
    <cellStyle name="Normal 3 2 2 2 2 3 2 3 4 2 6" xfId="20234"/>
    <cellStyle name="Normal 3 2 2 2 2 3 2 3 4 3" xfId="20235"/>
    <cellStyle name="Normal 3 2 2 2 2 3 2 3 4 3 2" xfId="20236"/>
    <cellStyle name="Normal 3 2 2 2 2 3 2 3 4 3 2 2" xfId="20237"/>
    <cellStyle name="Normal 3 2 2 2 2 3 2 3 4 3 3" xfId="20238"/>
    <cellStyle name="Normal 3 2 2 2 2 3 2 3 4 3 3 2" xfId="20239"/>
    <cellStyle name="Normal 3 2 2 2 2 3 2 3 4 3 4" xfId="20240"/>
    <cellStyle name="Normal 3 2 2 2 2 3 2 3 4 3 4 2" xfId="20241"/>
    <cellStyle name="Normal 3 2 2 2 2 3 2 3 4 3 5" xfId="20242"/>
    <cellStyle name="Normal 3 2 2 2 2 3 2 3 4 3 6" xfId="20243"/>
    <cellStyle name="Normal 3 2 2 2 2 3 2 3 4 4" xfId="20244"/>
    <cellStyle name="Normal 3 2 2 2 2 3 2 3 4 4 2" xfId="20245"/>
    <cellStyle name="Normal 3 2 2 2 2 3 2 3 4 4 2 2" xfId="20246"/>
    <cellStyle name="Normal 3 2 2 2 2 3 2 3 4 4 3" xfId="20247"/>
    <cellStyle name="Normal 3 2 2 2 2 3 2 3 4 4 3 2" xfId="20248"/>
    <cellStyle name="Normal 3 2 2 2 2 3 2 3 4 4 4" xfId="20249"/>
    <cellStyle name="Normal 3 2 2 2 2 3 2 3 4 4 4 2" xfId="20250"/>
    <cellStyle name="Normal 3 2 2 2 2 3 2 3 4 4 5" xfId="20251"/>
    <cellStyle name="Normal 3 2 2 2 2 3 2 3 4 4 6" xfId="20252"/>
    <cellStyle name="Normal 3 2 2 2 2 3 2 3 4 5" xfId="20253"/>
    <cellStyle name="Normal 3 2 2 2 2 3 2 3 4 5 2" xfId="20254"/>
    <cellStyle name="Normal 3 2 2 2 2 3 2 3 4 5 2 2" xfId="20255"/>
    <cellStyle name="Normal 3 2 2 2 2 3 2 3 4 5 3" xfId="20256"/>
    <cellStyle name="Normal 3 2 2 2 2 3 2 3 4 5 3 2" xfId="20257"/>
    <cellStyle name="Normal 3 2 2 2 2 3 2 3 4 5 4" xfId="20258"/>
    <cellStyle name="Normal 3 2 2 2 2 3 2 3 4 5 5" xfId="20259"/>
    <cellStyle name="Normal 3 2 2 2 2 3 2 3 4 6" xfId="20260"/>
    <cellStyle name="Normal 3 2 2 2 2 3 2 3 4 6 2" xfId="20261"/>
    <cellStyle name="Normal 3 2 2 2 2 3 2 3 4 7" xfId="20262"/>
    <cellStyle name="Normal 3 2 2 2 2 3 2 3 4 7 2" xfId="20263"/>
    <cellStyle name="Normal 3 2 2 2 2 3 2 3 4 8" xfId="20264"/>
    <cellStyle name="Normal 3 2 2 2 2 3 2 3 4 8 2" xfId="20265"/>
    <cellStyle name="Normal 3 2 2 2 2 3 2 3 4 9" xfId="20266"/>
    <cellStyle name="Normal 3 2 2 2 2 3 2 3 5" xfId="20267"/>
    <cellStyle name="Normal 3 2 2 2 2 3 2 3 5 2" xfId="20268"/>
    <cellStyle name="Normal 3 2 2 2 2 3 2 3 5 2 2" xfId="20269"/>
    <cellStyle name="Normal 3 2 2 2 2 3 2 3 5 3" xfId="20270"/>
    <cellStyle name="Normal 3 2 2 2 2 3 2 3 5 3 2" xfId="20271"/>
    <cellStyle name="Normal 3 2 2 2 2 3 2 3 5 4" xfId="20272"/>
    <cellStyle name="Normal 3 2 2 2 2 3 2 3 5 4 2" xfId="20273"/>
    <cellStyle name="Normal 3 2 2 2 2 3 2 3 5 5" xfId="20274"/>
    <cellStyle name="Normal 3 2 2 2 2 3 2 3 5 6" xfId="20275"/>
    <cellStyle name="Normal 3 2 2 2 2 3 2 3 6" xfId="20276"/>
    <cellStyle name="Normal 3 2 2 2 2 3 2 3 6 2" xfId="20277"/>
    <cellStyle name="Normal 3 2 2 2 2 3 2 3 6 2 2" xfId="20278"/>
    <cellStyle name="Normal 3 2 2 2 2 3 2 3 6 3" xfId="20279"/>
    <cellStyle name="Normal 3 2 2 2 2 3 2 3 6 3 2" xfId="20280"/>
    <cellStyle name="Normal 3 2 2 2 2 3 2 3 6 4" xfId="20281"/>
    <cellStyle name="Normal 3 2 2 2 2 3 2 3 6 4 2" xfId="20282"/>
    <cellStyle name="Normal 3 2 2 2 2 3 2 3 6 5" xfId="20283"/>
    <cellStyle name="Normal 3 2 2 2 2 3 2 3 6 6" xfId="20284"/>
    <cellStyle name="Normal 3 2 2 2 2 3 2 3 7" xfId="20285"/>
    <cellStyle name="Normal 3 2 2 2 2 3 2 3 7 2" xfId="20286"/>
    <cellStyle name="Normal 3 2 2 2 2 3 2 3 7 2 2" xfId="20287"/>
    <cellStyle name="Normal 3 2 2 2 2 3 2 3 7 3" xfId="20288"/>
    <cellStyle name="Normal 3 2 2 2 2 3 2 3 7 3 2" xfId="20289"/>
    <cellStyle name="Normal 3 2 2 2 2 3 2 3 7 4" xfId="20290"/>
    <cellStyle name="Normal 3 2 2 2 2 3 2 3 7 4 2" xfId="20291"/>
    <cellStyle name="Normal 3 2 2 2 2 3 2 3 7 5" xfId="20292"/>
    <cellStyle name="Normal 3 2 2 2 2 3 2 3 7 6" xfId="20293"/>
    <cellStyle name="Normal 3 2 2 2 2 3 2 3 8" xfId="20294"/>
    <cellStyle name="Normal 3 2 2 2 2 3 2 3 8 2" xfId="20295"/>
    <cellStyle name="Normal 3 2 2 2 2 3 2 3 8 2 2" xfId="20296"/>
    <cellStyle name="Normal 3 2 2 2 2 3 2 3 8 3" xfId="20297"/>
    <cellStyle name="Normal 3 2 2 2 2 3 2 3 8 3 2" xfId="20298"/>
    <cellStyle name="Normal 3 2 2 2 2 3 2 3 8 4" xfId="20299"/>
    <cellStyle name="Normal 3 2 2 2 2 3 2 3 8 5" xfId="20300"/>
    <cellStyle name="Normal 3 2 2 2 2 3 2 3 9" xfId="20301"/>
    <cellStyle name="Normal 3 2 2 2 2 3 2 3 9 2" xfId="20302"/>
    <cellStyle name="Normal 3 2 2 2 2 3 2 4" xfId="20303"/>
    <cellStyle name="Normal 3 2 2 2 2 3 2 4 10" xfId="20304"/>
    <cellStyle name="Normal 3 2 2 2 2 3 2 4 10 2" xfId="20305"/>
    <cellStyle name="Normal 3 2 2 2 2 3 2 4 11" xfId="20306"/>
    <cellStyle name="Normal 3 2 2 2 2 3 2 4 12" xfId="20307"/>
    <cellStyle name="Normal 3 2 2 2 2 3 2 4 13" xfId="20308"/>
    <cellStyle name="Normal 3 2 2 2 2 3 2 4 2" xfId="20309"/>
    <cellStyle name="Normal 3 2 2 2 2 3 2 4 2 10" xfId="20310"/>
    <cellStyle name="Normal 3 2 2 2 2 3 2 4 2 11" xfId="20311"/>
    <cellStyle name="Normal 3 2 2 2 2 3 2 4 2 2" xfId="20312"/>
    <cellStyle name="Normal 3 2 2 2 2 3 2 4 2 2 2" xfId="20313"/>
    <cellStyle name="Normal 3 2 2 2 2 3 2 4 2 2 2 2" xfId="20314"/>
    <cellStyle name="Normal 3 2 2 2 2 3 2 4 2 2 3" xfId="20315"/>
    <cellStyle name="Normal 3 2 2 2 2 3 2 4 2 2 3 2" xfId="20316"/>
    <cellStyle name="Normal 3 2 2 2 2 3 2 4 2 2 4" xfId="20317"/>
    <cellStyle name="Normal 3 2 2 2 2 3 2 4 2 2 4 2" xfId="20318"/>
    <cellStyle name="Normal 3 2 2 2 2 3 2 4 2 2 5" xfId="20319"/>
    <cellStyle name="Normal 3 2 2 2 2 3 2 4 2 2 6" xfId="20320"/>
    <cellStyle name="Normal 3 2 2 2 2 3 2 4 2 3" xfId="20321"/>
    <cellStyle name="Normal 3 2 2 2 2 3 2 4 2 3 2" xfId="20322"/>
    <cellStyle name="Normal 3 2 2 2 2 3 2 4 2 3 2 2" xfId="20323"/>
    <cellStyle name="Normal 3 2 2 2 2 3 2 4 2 3 3" xfId="20324"/>
    <cellStyle name="Normal 3 2 2 2 2 3 2 4 2 3 3 2" xfId="20325"/>
    <cellStyle name="Normal 3 2 2 2 2 3 2 4 2 3 4" xfId="20326"/>
    <cellStyle name="Normal 3 2 2 2 2 3 2 4 2 3 4 2" xfId="20327"/>
    <cellStyle name="Normal 3 2 2 2 2 3 2 4 2 3 5" xfId="20328"/>
    <cellStyle name="Normal 3 2 2 2 2 3 2 4 2 3 6" xfId="20329"/>
    <cellStyle name="Normal 3 2 2 2 2 3 2 4 2 4" xfId="20330"/>
    <cellStyle name="Normal 3 2 2 2 2 3 2 4 2 4 2" xfId="20331"/>
    <cellStyle name="Normal 3 2 2 2 2 3 2 4 2 4 2 2" xfId="20332"/>
    <cellStyle name="Normal 3 2 2 2 2 3 2 4 2 4 3" xfId="20333"/>
    <cellStyle name="Normal 3 2 2 2 2 3 2 4 2 4 3 2" xfId="20334"/>
    <cellStyle name="Normal 3 2 2 2 2 3 2 4 2 4 4" xfId="20335"/>
    <cellStyle name="Normal 3 2 2 2 2 3 2 4 2 4 4 2" xfId="20336"/>
    <cellStyle name="Normal 3 2 2 2 2 3 2 4 2 4 5" xfId="20337"/>
    <cellStyle name="Normal 3 2 2 2 2 3 2 4 2 4 6" xfId="20338"/>
    <cellStyle name="Normal 3 2 2 2 2 3 2 4 2 5" xfId="20339"/>
    <cellStyle name="Normal 3 2 2 2 2 3 2 4 2 5 2" xfId="20340"/>
    <cellStyle name="Normal 3 2 2 2 2 3 2 4 2 5 2 2" xfId="20341"/>
    <cellStyle name="Normal 3 2 2 2 2 3 2 4 2 5 3" xfId="20342"/>
    <cellStyle name="Normal 3 2 2 2 2 3 2 4 2 5 3 2" xfId="20343"/>
    <cellStyle name="Normal 3 2 2 2 2 3 2 4 2 5 4" xfId="20344"/>
    <cellStyle name="Normal 3 2 2 2 2 3 2 4 2 5 5" xfId="20345"/>
    <cellStyle name="Normal 3 2 2 2 2 3 2 4 2 6" xfId="20346"/>
    <cellStyle name="Normal 3 2 2 2 2 3 2 4 2 6 2" xfId="20347"/>
    <cellStyle name="Normal 3 2 2 2 2 3 2 4 2 7" xfId="20348"/>
    <cellStyle name="Normal 3 2 2 2 2 3 2 4 2 7 2" xfId="20349"/>
    <cellStyle name="Normal 3 2 2 2 2 3 2 4 2 8" xfId="20350"/>
    <cellStyle name="Normal 3 2 2 2 2 3 2 4 2 8 2" xfId="20351"/>
    <cellStyle name="Normal 3 2 2 2 2 3 2 4 2 9" xfId="20352"/>
    <cellStyle name="Normal 3 2 2 2 2 3 2 4 3" xfId="20353"/>
    <cellStyle name="Normal 3 2 2 2 2 3 2 4 3 10" xfId="20354"/>
    <cellStyle name="Normal 3 2 2 2 2 3 2 4 3 2" xfId="20355"/>
    <cellStyle name="Normal 3 2 2 2 2 3 2 4 3 2 2" xfId="20356"/>
    <cellStyle name="Normal 3 2 2 2 2 3 2 4 3 2 2 2" xfId="20357"/>
    <cellStyle name="Normal 3 2 2 2 2 3 2 4 3 2 3" xfId="20358"/>
    <cellStyle name="Normal 3 2 2 2 2 3 2 4 3 2 3 2" xfId="20359"/>
    <cellStyle name="Normal 3 2 2 2 2 3 2 4 3 2 4" xfId="20360"/>
    <cellStyle name="Normal 3 2 2 2 2 3 2 4 3 2 4 2" xfId="20361"/>
    <cellStyle name="Normal 3 2 2 2 2 3 2 4 3 2 5" xfId="20362"/>
    <cellStyle name="Normal 3 2 2 2 2 3 2 4 3 2 6" xfId="20363"/>
    <cellStyle name="Normal 3 2 2 2 2 3 2 4 3 3" xfId="20364"/>
    <cellStyle name="Normal 3 2 2 2 2 3 2 4 3 3 2" xfId="20365"/>
    <cellStyle name="Normal 3 2 2 2 2 3 2 4 3 3 2 2" xfId="20366"/>
    <cellStyle name="Normal 3 2 2 2 2 3 2 4 3 3 3" xfId="20367"/>
    <cellStyle name="Normal 3 2 2 2 2 3 2 4 3 3 3 2" xfId="20368"/>
    <cellStyle name="Normal 3 2 2 2 2 3 2 4 3 3 4" xfId="20369"/>
    <cellStyle name="Normal 3 2 2 2 2 3 2 4 3 3 4 2" xfId="20370"/>
    <cellStyle name="Normal 3 2 2 2 2 3 2 4 3 3 5" xfId="20371"/>
    <cellStyle name="Normal 3 2 2 2 2 3 2 4 3 3 6" xfId="20372"/>
    <cellStyle name="Normal 3 2 2 2 2 3 2 4 3 4" xfId="20373"/>
    <cellStyle name="Normal 3 2 2 2 2 3 2 4 3 4 2" xfId="20374"/>
    <cellStyle name="Normal 3 2 2 2 2 3 2 4 3 4 2 2" xfId="20375"/>
    <cellStyle name="Normal 3 2 2 2 2 3 2 4 3 4 3" xfId="20376"/>
    <cellStyle name="Normal 3 2 2 2 2 3 2 4 3 4 3 2" xfId="20377"/>
    <cellStyle name="Normal 3 2 2 2 2 3 2 4 3 4 4" xfId="20378"/>
    <cellStyle name="Normal 3 2 2 2 2 3 2 4 3 4 4 2" xfId="20379"/>
    <cellStyle name="Normal 3 2 2 2 2 3 2 4 3 4 5" xfId="20380"/>
    <cellStyle name="Normal 3 2 2 2 2 3 2 4 3 4 6" xfId="20381"/>
    <cellStyle name="Normal 3 2 2 2 2 3 2 4 3 5" xfId="20382"/>
    <cellStyle name="Normal 3 2 2 2 2 3 2 4 3 5 2" xfId="20383"/>
    <cellStyle name="Normal 3 2 2 2 2 3 2 4 3 5 2 2" xfId="20384"/>
    <cellStyle name="Normal 3 2 2 2 2 3 2 4 3 5 3" xfId="20385"/>
    <cellStyle name="Normal 3 2 2 2 2 3 2 4 3 5 3 2" xfId="20386"/>
    <cellStyle name="Normal 3 2 2 2 2 3 2 4 3 5 4" xfId="20387"/>
    <cellStyle name="Normal 3 2 2 2 2 3 2 4 3 5 5" xfId="20388"/>
    <cellStyle name="Normal 3 2 2 2 2 3 2 4 3 6" xfId="20389"/>
    <cellStyle name="Normal 3 2 2 2 2 3 2 4 3 6 2" xfId="20390"/>
    <cellStyle name="Normal 3 2 2 2 2 3 2 4 3 7" xfId="20391"/>
    <cellStyle name="Normal 3 2 2 2 2 3 2 4 3 7 2" xfId="20392"/>
    <cellStyle name="Normal 3 2 2 2 2 3 2 4 3 8" xfId="20393"/>
    <cellStyle name="Normal 3 2 2 2 2 3 2 4 3 8 2" xfId="20394"/>
    <cellStyle name="Normal 3 2 2 2 2 3 2 4 3 9" xfId="20395"/>
    <cellStyle name="Normal 3 2 2 2 2 3 2 4 4" xfId="20396"/>
    <cellStyle name="Normal 3 2 2 2 2 3 2 4 4 2" xfId="20397"/>
    <cellStyle name="Normal 3 2 2 2 2 3 2 4 4 2 2" xfId="20398"/>
    <cellStyle name="Normal 3 2 2 2 2 3 2 4 4 3" xfId="20399"/>
    <cellStyle name="Normal 3 2 2 2 2 3 2 4 4 3 2" xfId="20400"/>
    <cellStyle name="Normal 3 2 2 2 2 3 2 4 4 4" xfId="20401"/>
    <cellStyle name="Normal 3 2 2 2 2 3 2 4 4 4 2" xfId="20402"/>
    <cellStyle name="Normal 3 2 2 2 2 3 2 4 4 5" xfId="20403"/>
    <cellStyle name="Normal 3 2 2 2 2 3 2 4 4 6" xfId="20404"/>
    <cellStyle name="Normal 3 2 2 2 2 3 2 4 5" xfId="20405"/>
    <cellStyle name="Normal 3 2 2 2 2 3 2 4 5 2" xfId="20406"/>
    <cellStyle name="Normal 3 2 2 2 2 3 2 4 5 2 2" xfId="20407"/>
    <cellStyle name="Normal 3 2 2 2 2 3 2 4 5 3" xfId="20408"/>
    <cellStyle name="Normal 3 2 2 2 2 3 2 4 5 3 2" xfId="20409"/>
    <cellStyle name="Normal 3 2 2 2 2 3 2 4 5 4" xfId="20410"/>
    <cellStyle name="Normal 3 2 2 2 2 3 2 4 5 4 2" xfId="20411"/>
    <cellStyle name="Normal 3 2 2 2 2 3 2 4 5 5" xfId="20412"/>
    <cellStyle name="Normal 3 2 2 2 2 3 2 4 5 6" xfId="20413"/>
    <cellStyle name="Normal 3 2 2 2 2 3 2 4 6" xfId="20414"/>
    <cellStyle name="Normal 3 2 2 2 2 3 2 4 6 2" xfId="20415"/>
    <cellStyle name="Normal 3 2 2 2 2 3 2 4 6 2 2" xfId="20416"/>
    <cellStyle name="Normal 3 2 2 2 2 3 2 4 6 3" xfId="20417"/>
    <cellStyle name="Normal 3 2 2 2 2 3 2 4 6 3 2" xfId="20418"/>
    <cellStyle name="Normal 3 2 2 2 2 3 2 4 6 4" xfId="20419"/>
    <cellStyle name="Normal 3 2 2 2 2 3 2 4 6 4 2" xfId="20420"/>
    <cellStyle name="Normal 3 2 2 2 2 3 2 4 6 5" xfId="20421"/>
    <cellStyle name="Normal 3 2 2 2 2 3 2 4 6 6" xfId="20422"/>
    <cellStyle name="Normal 3 2 2 2 2 3 2 4 7" xfId="20423"/>
    <cellStyle name="Normal 3 2 2 2 2 3 2 4 7 2" xfId="20424"/>
    <cellStyle name="Normal 3 2 2 2 2 3 2 4 7 2 2" xfId="20425"/>
    <cellStyle name="Normal 3 2 2 2 2 3 2 4 7 3" xfId="20426"/>
    <cellStyle name="Normal 3 2 2 2 2 3 2 4 7 3 2" xfId="20427"/>
    <cellStyle name="Normal 3 2 2 2 2 3 2 4 7 4" xfId="20428"/>
    <cellStyle name="Normal 3 2 2 2 2 3 2 4 7 5" xfId="20429"/>
    <cellStyle name="Normal 3 2 2 2 2 3 2 4 8" xfId="20430"/>
    <cellStyle name="Normal 3 2 2 2 2 3 2 4 8 2" xfId="20431"/>
    <cellStyle name="Normal 3 2 2 2 2 3 2 4 9" xfId="20432"/>
    <cellStyle name="Normal 3 2 2 2 2 3 2 4 9 2" xfId="20433"/>
    <cellStyle name="Normal 3 2 2 2 2 3 2 5" xfId="20434"/>
    <cellStyle name="Normal 3 2 2 2 2 3 2 5 10" xfId="20435"/>
    <cellStyle name="Normal 3 2 2 2 2 3 2 5 11" xfId="20436"/>
    <cellStyle name="Normal 3 2 2 2 2 3 2 5 12" xfId="20437"/>
    <cellStyle name="Normal 3 2 2 2 2 3 2 5 2" xfId="20438"/>
    <cellStyle name="Normal 3 2 2 2 2 3 2 5 2 2" xfId="20439"/>
    <cellStyle name="Normal 3 2 2 2 2 3 2 5 2 2 2" xfId="20440"/>
    <cellStyle name="Normal 3 2 2 2 2 3 2 5 2 3" xfId="20441"/>
    <cellStyle name="Normal 3 2 2 2 2 3 2 5 2 3 2" xfId="20442"/>
    <cellStyle name="Normal 3 2 2 2 2 3 2 5 2 4" xfId="20443"/>
    <cellStyle name="Normal 3 2 2 2 2 3 2 5 2 4 2" xfId="20444"/>
    <cellStyle name="Normal 3 2 2 2 2 3 2 5 2 5" xfId="20445"/>
    <cellStyle name="Normal 3 2 2 2 2 3 2 5 2 6" xfId="20446"/>
    <cellStyle name="Normal 3 2 2 2 2 3 2 5 3" xfId="20447"/>
    <cellStyle name="Normal 3 2 2 2 2 3 2 5 3 2" xfId="20448"/>
    <cellStyle name="Normal 3 2 2 2 2 3 2 5 3 2 2" xfId="20449"/>
    <cellStyle name="Normal 3 2 2 2 2 3 2 5 3 3" xfId="20450"/>
    <cellStyle name="Normal 3 2 2 2 2 3 2 5 3 3 2" xfId="20451"/>
    <cellStyle name="Normal 3 2 2 2 2 3 2 5 3 4" xfId="20452"/>
    <cellStyle name="Normal 3 2 2 2 2 3 2 5 3 4 2" xfId="20453"/>
    <cellStyle name="Normal 3 2 2 2 2 3 2 5 3 5" xfId="20454"/>
    <cellStyle name="Normal 3 2 2 2 2 3 2 5 3 6" xfId="20455"/>
    <cellStyle name="Normal 3 2 2 2 2 3 2 5 4" xfId="20456"/>
    <cellStyle name="Normal 3 2 2 2 2 3 2 5 4 2" xfId="20457"/>
    <cellStyle name="Normal 3 2 2 2 2 3 2 5 4 2 2" xfId="20458"/>
    <cellStyle name="Normal 3 2 2 2 2 3 2 5 4 3" xfId="20459"/>
    <cellStyle name="Normal 3 2 2 2 2 3 2 5 4 3 2" xfId="20460"/>
    <cellStyle name="Normal 3 2 2 2 2 3 2 5 4 4" xfId="20461"/>
    <cellStyle name="Normal 3 2 2 2 2 3 2 5 4 4 2" xfId="20462"/>
    <cellStyle name="Normal 3 2 2 2 2 3 2 5 4 5" xfId="20463"/>
    <cellStyle name="Normal 3 2 2 2 2 3 2 5 4 6" xfId="20464"/>
    <cellStyle name="Normal 3 2 2 2 2 3 2 5 5" xfId="20465"/>
    <cellStyle name="Normal 3 2 2 2 2 3 2 5 5 2" xfId="20466"/>
    <cellStyle name="Normal 3 2 2 2 2 3 2 5 5 2 2" xfId="20467"/>
    <cellStyle name="Normal 3 2 2 2 2 3 2 5 5 3" xfId="20468"/>
    <cellStyle name="Normal 3 2 2 2 2 3 2 5 5 3 2" xfId="20469"/>
    <cellStyle name="Normal 3 2 2 2 2 3 2 5 5 4" xfId="20470"/>
    <cellStyle name="Normal 3 2 2 2 2 3 2 5 5 4 2" xfId="20471"/>
    <cellStyle name="Normal 3 2 2 2 2 3 2 5 5 5" xfId="20472"/>
    <cellStyle name="Normal 3 2 2 2 2 3 2 5 5 6" xfId="20473"/>
    <cellStyle name="Normal 3 2 2 2 2 3 2 5 6" xfId="20474"/>
    <cellStyle name="Normal 3 2 2 2 2 3 2 5 6 2" xfId="20475"/>
    <cellStyle name="Normal 3 2 2 2 2 3 2 5 6 2 2" xfId="20476"/>
    <cellStyle name="Normal 3 2 2 2 2 3 2 5 6 3" xfId="20477"/>
    <cellStyle name="Normal 3 2 2 2 2 3 2 5 6 3 2" xfId="20478"/>
    <cellStyle name="Normal 3 2 2 2 2 3 2 5 6 4" xfId="20479"/>
    <cellStyle name="Normal 3 2 2 2 2 3 2 5 6 5" xfId="20480"/>
    <cellStyle name="Normal 3 2 2 2 2 3 2 5 7" xfId="20481"/>
    <cellStyle name="Normal 3 2 2 2 2 3 2 5 7 2" xfId="20482"/>
    <cellStyle name="Normal 3 2 2 2 2 3 2 5 8" xfId="20483"/>
    <cellStyle name="Normal 3 2 2 2 2 3 2 5 8 2" xfId="20484"/>
    <cellStyle name="Normal 3 2 2 2 2 3 2 5 9" xfId="20485"/>
    <cellStyle name="Normal 3 2 2 2 2 3 2 5 9 2" xfId="20486"/>
    <cellStyle name="Normal 3 2 2 2 2 3 2 6" xfId="20487"/>
    <cellStyle name="Normal 3 2 2 2 2 3 2 6 10" xfId="20488"/>
    <cellStyle name="Normal 3 2 2 2 2 3 2 6 2" xfId="20489"/>
    <cellStyle name="Normal 3 2 2 2 2 3 2 6 2 2" xfId="20490"/>
    <cellStyle name="Normal 3 2 2 2 2 3 2 6 2 2 2" xfId="20491"/>
    <cellStyle name="Normal 3 2 2 2 2 3 2 6 2 3" xfId="20492"/>
    <cellStyle name="Normal 3 2 2 2 2 3 2 6 2 3 2" xfId="20493"/>
    <cellStyle name="Normal 3 2 2 2 2 3 2 6 2 4" xfId="20494"/>
    <cellStyle name="Normal 3 2 2 2 2 3 2 6 2 4 2" xfId="20495"/>
    <cellStyle name="Normal 3 2 2 2 2 3 2 6 2 5" xfId="20496"/>
    <cellStyle name="Normal 3 2 2 2 2 3 2 6 2 6" xfId="20497"/>
    <cellStyle name="Normal 3 2 2 2 2 3 2 6 3" xfId="20498"/>
    <cellStyle name="Normal 3 2 2 2 2 3 2 6 3 2" xfId="20499"/>
    <cellStyle name="Normal 3 2 2 2 2 3 2 6 3 2 2" xfId="20500"/>
    <cellStyle name="Normal 3 2 2 2 2 3 2 6 3 3" xfId="20501"/>
    <cellStyle name="Normal 3 2 2 2 2 3 2 6 3 3 2" xfId="20502"/>
    <cellStyle name="Normal 3 2 2 2 2 3 2 6 3 4" xfId="20503"/>
    <cellStyle name="Normal 3 2 2 2 2 3 2 6 3 4 2" xfId="20504"/>
    <cellStyle name="Normal 3 2 2 2 2 3 2 6 3 5" xfId="20505"/>
    <cellStyle name="Normal 3 2 2 2 2 3 2 6 3 6" xfId="20506"/>
    <cellStyle name="Normal 3 2 2 2 2 3 2 6 4" xfId="20507"/>
    <cellStyle name="Normal 3 2 2 2 2 3 2 6 4 2" xfId="20508"/>
    <cellStyle name="Normal 3 2 2 2 2 3 2 6 4 2 2" xfId="20509"/>
    <cellStyle name="Normal 3 2 2 2 2 3 2 6 4 3" xfId="20510"/>
    <cellStyle name="Normal 3 2 2 2 2 3 2 6 4 3 2" xfId="20511"/>
    <cellStyle name="Normal 3 2 2 2 2 3 2 6 4 4" xfId="20512"/>
    <cellStyle name="Normal 3 2 2 2 2 3 2 6 4 4 2" xfId="20513"/>
    <cellStyle name="Normal 3 2 2 2 2 3 2 6 4 5" xfId="20514"/>
    <cellStyle name="Normal 3 2 2 2 2 3 2 6 4 6" xfId="20515"/>
    <cellStyle name="Normal 3 2 2 2 2 3 2 6 5" xfId="20516"/>
    <cellStyle name="Normal 3 2 2 2 2 3 2 6 5 2" xfId="20517"/>
    <cellStyle name="Normal 3 2 2 2 2 3 2 6 5 2 2" xfId="20518"/>
    <cellStyle name="Normal 3 2 2 2 2 3 2 6 5 3" xfId="20519"/>
    <cellStyle name="Normal 3 2 2 2 2 3 2 6 5 3 2" xfId="20520"/>
    <cellStyle name="Normal 3 2 2 2 2 3 2 6 5 4" xfId="20521"/>
    <cellStyle name="Normal 3 2 2 2 2 3 2 6 5 5" xfId="20522"/>
    <cellStyle name="Normal 3 2 2 2 2 3 2 6 6" xfId="20523"/>
    <cellStyle name="Normal 3 2 2 2 2 3 2 6 6 2" xfId="20524"/>
    <cellStyle name="Normal 3 2 2 2 2 3 2 6 7" xfId="20525"/>
    <cellStyle name="Normal 3 2 2 2 2 3 2 6 7 2" xfId="20526"/>
    <cellStyle name="Normal 3 2 2 2 2 3 2 6 8" xfId="20527"/>
    <cellStyle name="Normal 3 2 2 2 2 3 2 6 8 2" xfId="20528"/>
    <cellStyle name="Normal 3 2 2 2 2 3 2 6 9" xfId="20529"/>
    <cellStyle name="Normal 3 2 2 2 2 3 2 7" xfId="20530"/>
    <cellStyle name="Normal 3 2 2 2 2 3 2 7 10" xfId="20531"/>
    <cellStyle name="Normal 3 2 2 2 2 3 2 7 2" xfId="20532"/>
    <cellStyle name="Normal 3 2 2 2 2 3 2 7 2 2" xfId="20533"/>
    <cellStyle name="Normal 3 2 2 2 2 3 2 7 2 2 2" xfId="20534"/>
    <cellStyle name="Normal 3 2 2 2 2 3 2 7 2 3" xfId="20535"/>
    <cellStyle name="Normal 3 2 2 2 2 3 2 7 2 3 2" xfId="20536"/>
    <cellStyle name="Normal 3 2 2 2 2 3 2 7 2 4" xfId="20537"/>
    <cellStyle name="Normal 3 2 2 2 2 3 2 7 2 4 2" xfId="20538"/>
    <cellStyle name="Normal 3 2 2 2 2 3 2 7 2 5" xfId="20539"/>
    <cellStyle name="Normal 3 2 2 2 2 3 2 7 2 6" xfId="20540"/>
    <cellStyle name="Normal 3 2 2 2 2 3 2 7 3" xfId="20541"/>
    <cellStyle name="Normal 3 2 2 2 2 3 2 7 3 2" xfId="20542"/>
    <cellStyle name="Normal 3 2 2 2 2 3 2 7 3 2 2" xfId="20543"/>
    <cellStyle name="Normal 3 2 2 2 2 3 2 7 3 3" xfId="20544"/>
    <cellStyle name="Normal 3 2 2 2 2 3 2 7 3 3 2" xfId="20545"/>
    <cellStyle name="Normal 3 2 2 2 2 3 2 7 3 4" xfId="20546"/>
    <cellStyle name="Normal 3 2 2 2 2 3 2 7 3 4 2" xfId="20547"/>
    <cellStyle name="Normal 3 2 2 2 2 3 2 7 3 5" xfId="20548"/>
    <cellStyle name="Normal 3 2 2 2 2 3 2 7 3 6" xfId="20549"/>
    <cellStyle name="Normal 3 2 2 2 2 3 2 7 4" xfId="20550"/>
    <cellStyle name="Normal 3 2 2 2 2 3 2 7 4 2" xfId="20551"/>
    <cellStyle name="Normal 3 2 2 2 2 3 2 7 4 2 2" xfId="20552"/>
    <cellStyle name="Normal 3 2 2 2 2 3 2 7 4 3" xfId="20553"/>
    <cellStyle name="Normal 3 2 2 2 2 3 2 7 4 3 2" xfId="20554"/>
    <cellStyle name="Normal 3 2 2 2 2 3 2 7 4 4" xfId="20555"/>
    <cellStyle name="Normal 3 2 2 2 2 3 2 7 4 4 2" xfId="20556"/>
    <cellStyle name="Normal 3 2 2 2 2 3 2 7 4 5" xfId="20557"/>
    <cellStyle name="Normal 3 2 2 2 2 3 2 7 4 6" xfId="20558"/>
    <cellStyle name="Normal 3 2 2 2 2 3 2 7 5" xfId="20559"/>
    <cellStyle name="Normal 3 2 2 2 2 3 2 7 5 2" xfId="20560"/>
    <cellStyle name="Normal 3 2 2 2 2 3 2 7 5 2 2" xfId="20561"/>
    <cellStyle name="Normal 3 2 2 2 2 3 2 7 5 3" xfId="20562"/>
    <cellStyle name="Normal 3 2 2 2 2 3 2 7 5 3 2" xfId="20563"/>
    <cellStyle name="Normal 3 2 2 2 2 3 2 7 5 4" xfId="20564"/>
    <cellStyle name="Normal 3 2 2 2 2 3 2 7 5 5" xfId="20565"/>
    <cellStyle name="Normal 3 2 2 2 2 3 2 7 6" xfId="20566"/>
    <cellStyle name="Normal 3 2 2 2 2 3 2 7 6 2" xfId="20567"/>
    <cellStyle name="Normal 3 2 2 2 2 3 2 7 7" xfId="20568"/>
    <cellStyle name="Normal 3 2 2 2 2 3 2 7 7 2" xfId="20569"/>
    <cellStyle name="Normal 3 2 2 2 2 3 2 7 8" xfId="20570"/>
    <cellStyle name="Normal 3 2 2 2 2 3 2 7 8 2" xfId="20571"/>
    <cellStyle name="Normal 3 2 2 2 2 3 2 7 9" xfId="20572"/>
    <cellStyle name="Normal 3 2 2 2 2 3 2 8" xfId="20573"/>
    <cellStyle name="Normal 3 2 2 2 2 3 2 8 2" xfId="20574"/>
    <cellStyle name="Normal 3 2 2 2 2 3 2 8 2 2" xfId="20575"/>
    <cellStyle name="Normal 3 2 2 2 2 3 2 8 3" xfId="20576"/>
    <cellStyle name="Normal 3 2 2 2 2 3 2 8 3 2" xfId="20577"/>
    <cellStyle name="Normal 3 2 2 2 2 3 2 8 4" xfId="20578"/>
    <cellStyle name="Normal 3 2 2 2 2 3 2 8 4 2" xfId="20579"/>
    <cellStyle name="Normal 3 2 2 2 2 3 2 8 5" xfId="20580"/>
    <cellStyle name="Normal 3 2 2 2 2 3 2 8 6" xfId="20581"/>
    <cellStyle name="Normal 3 2 2 2 2 3 2 9" xfId="20582"/>
    <cellStyle name="Normal 3 2 2 2 2 3 2 9 2" xfId="20583"/>
    <cellStyle name="Normal 3 2 2 2 2 3 2 9 2 2" xfId="20584"/>
    <cellStyle name="Normal 3 2 2 2 2 3 2 9 3" xfId="20585"/>
    <cellStyle name="Normal 3 2 2 2 2 3 2 9 3 2" xfId="20586"/>
    <cellStyle name="Normal 3 2 2 2 2 3 2 9 4" xfId="20587"/>
    <cellStyle name="Normal 3 2 2 2 2 3 2 9 4 2" xfId="20588"/>
    <cellStyle name="Normal 3 2 2 2 2 3 2 9 5" xfId="20589"/>
    <cellStyle name="Normal 3 2 2 2 2 3 2 9 6" xfId="20590"/>
    <cellStyle name="Normal 3 2 2 2 2 3 3" xfId="20591"/>
    <cellStyle name="Normal 3 2 2 2 2 3 3 10" xfId="20592"/>
    <cellStyle name="Normal 3 2 2 2 2 3 3 10 2" xfId="20593"/>
    <cellStyle name="Normal 3 2 2 2 2 3 3 11" xfId="20594"/>
    <cellStyle name="Normal 3 2 2 2 2 3 3 11 2" xfId="20595"/>
    <cellStyle name="Normal 3 2 2 2 2 3 3 12" xfId="20596"/>
    <cellStyle name="Normal 3 2 2 2 2 3 3 13" xfId="20597"/>
    <cellStyle name="Normal 3 2 2 2 2 3 3 14" xfId="20598"/>
    <cellStyle name="Normal 3 2 2 2 2 3 3 2" xfId="20599"/>
    <cellStyle name="Normal 3 2 2 2 2 3 3 2 10" xfId="20600"/>
    <cellStyle name="Normal 3 2 2 2 2 3 3 2 11" xfId="20601"/>
    <cellStyle name="Normal 3 2 2 2 2 3 3 2 12" xfId="20602"/>
    <cellStyle name="Normal 3 2 2 2 2 3 3 2 2" xfId="20603"/>
    <cellStyle name="Normal 3 2 2 2 2 3 3 2 2 2" xfId="20604"/>
    <cellStyle name="Normal 3 2 2 2 2 3 3 2 2 2 2" xfId="20605"/>
    <cellStyle name="Normal 3 2 2 2 2 3 3 2 2 3" xfId="20606"/>
    <cellStyle name="Normal 3 2 2 2 2 3 3 2 2 3 2" xfId="20607"/>
    <cellStyle name="Normal 3 2 2 2 2 3 3 2 2 4" xfId="20608"/>
    <cellStyle name="Normal 3 2 2 2 2 3 3 2 2 4 2" xfId="20609"/>
    <cellStyle name="Normal 3 2 2 2 2 3 3 2 2 5" xfId="20610"/>
    <cellStyle name="Normal 3 2 2 2 2 3 3 2 2 6" xfId="20611"/>
    <cellStyle name="Normal 3 2 2 2 2 3 3 2 2 7" xfId="20612"/>
    <cellStyle name="Normal 3 2 2 2 2 3 3 2 3" xfId="20613"/>
    <cellStyle name="Normal 3 2 2 2 2 3 3 2 3 2" xfId="20614"/>
    <cellStyle name="Normal 3 2 2 2 2 3 3 2 3 2 2" xfId="20615"/>
    <cellStyle name="Normal 3 2 2 2 2 3 3 2 3 3" xfId="20616"/>
    <cellStyle name="Normal 3 2 2 2 2 3 3 2 3 3 2" xfId="20617"/>
    <cellStyle name="Normal 3 2 2 2 2 3 3 2 3 4" xfId="20618"/>
    <cellStyle name="Normal 3 2 2 2 2 3 3 2 3 4 2" xfId="20619"/>
    <cellStyle name="Normal 3 2 2 2 2 3 3 2 3 5" xfId="20620"/>
    <cellStyle name="Normal 3 2 2 2 2 3 3 2 3 6" xfId="20621"/>
    <cellStyle name="Normal 3 2 2 2 2 3 3 2 4" xfId="20622"/>
    <cellStyle name="Normal 3 2 2 2 2 3 3 2 4 2" xfId="20623"/>
    <cellStyle name="Normal 3 2 2 2 2 3 3 2 4 2 2" xfId="20624"/>
    <cellStyle name="Normal 3 2 2 2 2 3 3 2 4 3" xfId="20625"/>
    <cellStyle name="Normal 3 2 2 2 2 3 3 2 4 3 2" xfId="20626"/>
    <cellStyle name="Normal 3 2 2 2 2 3 3 2 4 4" xfId="20627"/>
    <cellStyle name="Normal 3 2 2 2 2 3 3 2 4 4 2" xfId="20628"/>
    <cellStyle name="Normal 3 2 2 2 2 3 3 2 4 5" xfId="20629"/>
    <cellStyle name="Normal 3 2 2 2 2 3 3 2 4 6" xfId="20630"/>
    <cellStyle name="Normal 3 2 2 2 2 3 3 2 5" xfId="20631"/>
    <cellStyle name="Normal 3 2 2 2 2 3 3 2 5 2" xfId="20632"/>
    <cellStyle name="Normal 3 2 2 2 2 3 3 2 5 2 2" xfId="20633"/>
    <cellStyle name="Normal 3 2 2 2 2 3 3 2 5 3" xfId="20634"/>
    <cellStyle name="Normal 3 2 2 2 2 3 3 2 5 3 2" xfId="20635"/>
    <cellStyle name="Normal 3 2 2 2 2 3 3 2 5 4" xfId="20636"/>
    <cellStyle name="Normal 3 2 2 2 2 3 3 2 5 4 2" xfId="20637"/>
    <cellStyle name="Normal 3 2 2 2 2 3 3 2 5 5" xfId="20638"/>
    <cellStyle name="Normal 3 2 2 2 2 3 3 2 5 6" xfId="20639"/>
    <cellStyle name="Normal 3 2 2 2 2 3 3 2 6" xfId="20640"/>
    <cellStyle name="Normal 3 2 2 2 2 3 3 2 6 2" xfId="20641"/>
    <cellStyle name="Normal 3 2 2 2 2 3 3 2 6 2 2" xfId="20642"/>
    <cellStyle name="Normal 3 2 2 2 2 3 3 2 6 3" xfId="20643"/>
    <cellStyle name="Normal 3 2 2 2 2 3 3 2 6 3 2" xfId="20644"/>
    <cellStyle name="Normal 3 2 2 2 2 3 3 2 6 4" xfId="20645"/>
    <cellStyle name="Normal 3 2 2 2 2 3 3 2 6 5" xfId="20646"/>
    <cellStyle name="Normal 3 2 2 2 2 3 3 2 7" xfId="20647"/>
    <cellStyle name="Normal 3 2 2 2 2 3 3 2 7 2" xfId="20648"/>
    <cellStyle name="Normal 3 2 2 2 2 3 3 2 8" xfId="20649"/>
    <cellStyle name="Normal 3 2 2 2 2 3 3 2 8 2" xfId="20650"/>
    <cellStyle name="Normal 3 2 2 2 2 3 3 2 9" xfId="20651"/>
    <cellStyle name="Normal 3 2 2 2 2 3 3 2 9 2" xfId="20652"/>
    <cellStyle name="Normal 3 2 2 2 2 3 3 3" xfId="20653"/>
    <cellStyle name="Normal 3 2 2 2 2 3 3 3 10" xfId="20654"/>
    <cellStyle name="Normal 3 2 2 2 2 3 3 3 11" xfId="20655"/>
    <cellStyle name="Normal 3 2 2 2 2 3 3 3 2" xfId="20656"/>
    <cellStyle name="Normal 3 2 2 2 2 3 3 3 2 2" xfId="20657"/>
    <cellStyle name="Normal 3 2 2 2 2 3 3 3 2 2 2" xfId="20658"/>
    <cellStyle name="Normal 3 2 2 2 2 3 3 3 2 3" xfId="20659"/>
    <cellStyle name="Normal 3 2 2 2 2 3 3 3 2 3 2" xfId="20660"/>
    <cellStyle name="Normal 3 2 2 2 2 3 3 3 2 4" xfId="20661"/>
    <cellStyle name="Normal 3 2 2 2 2 3 3 3 2 4 2" xfId="20662"/>
    <cellStyle name="Normal 3 2 2 2 2 3 3 3 2 5" xfId="20663"/>
    <cellStyle name="Normal 3 2 2 2 2 3 3 3 2 6" xfId="20664"/>
    <cellStyle name="Normal 3 2 2 2 2 3 3 3 2 7" xfId="20665"/>
    <cellStyle name="Normal 3 2 2 2 2 3 3 3 3" xfId="20666"/>
    <cellStyle name="Normal 3 2 2 2 2 3 3 3 3 2" xfId="20667"/>
    <cellStyle name="Normal 3 2 2 2 2 3 3 3 3 2 2" xfId="20668"/>
    <cellStyle name="Normal 3 2 2 2 2 3 3 3 3 3" xfId="20669"/>
    <cellStyle name="Normal 3 2 2 2 2 3 3 3 3 3 2" xfId="20670"/>
    <cellStyle name="Normal 3 2 2 2 2 3 3 3 3 4" xfId="20671"/>
    <cellStyle name="Normal 3 2 2 2 2 3 3 3 3 4 2" xfId="20672"/>
    <cellStyle name="Normal 3 2 2 2 2 3 3 3 3 5" xfId="20673"/>
    <cellStyle name="Normal 3 2 2 2 2 3 3 3 3 6" xfId="20674"/>
    <cellStyle name="Normal 3 2 2 2 2 3 3 3 4" xfId="20675"/>
    <cellStyle name="Normal 3 2 2 2 2 3 3 3 4 2" xfId="20676"/>
    <cellStyle name="Normal 3 2 2 2 2 3 3 3 4 2 2" xfId="20677"/>
    <cellStyle name="Normal 3 2 2 2 2 3 3 3 4 3" xfId="20678"/>
    <cellStyle name="Normal 3 2 2 2 2 3 3 3 4 3 2" xfId="20679"/>
    <cellStyle name="Normal 3 2 2 2 2 3 3 3 4 4" xfId="20680"/>
    <cellStyle name="Normal 3 2 2 2 2 3 3 3 4 4 2" xfId="20681"/>
    <cellStyle name="Normal 3 2 2 2 2 3 3 3 4 5" xfId="20682"/>
    <cellStyle name="Normal 3 2 2 2 2 3 3 3 4 6" xfId="20683"/>
    <cellStyle name="Normal 3 2 2 2 2 3 3 3 5" xfId="20684"/>
    <cellStyle name="Normal 3 2 2 2 2 3 3 3 5 2" xfId="20685"/>
    <cellStyle name="Normal 3 2 2 2 2 3 3 3 5 2 2" xfId="20686"/>
    <cellStyle name="Normal 3 2 2 2 2 3 3 3 5 3" xfId="20687"/>
    <cellStyle name="Normal 3 2 2 2 2 3 3 3 5 3 2" xfId="20688"/>
    <cellStyle name="Normal 3 2 2 2 2 3 3 3 5 4" xfId="20689"/>
    <cellStyle name="Normal 3 2 2 2 2 3 3 3 5 5" xfId="20690"/>
    <cellStyle name="Normal 3 2 2 2 2 3 3 3 6" xfId="20691"/>
    <cellStyle name="Normal 3 2 2 2 2 3 3 3 6 2" xfId="20692"/>
    <cellStyle name="Normal 3 2 2 2 2 3 3 3 7" xfId="20693"/>
    <cellStyle name="Normal 3 2 2 2 2 3 3 3 7 2" xfId="20694"/>
    <cellStyle name="Normal 3 2 2 2 2 3 3 3 8" xfId="20695"/>
    <cellStyle name="Normal 3 2 2 2 2 3 3 3 8 2" xfId="20696"/>
    <cellStyle name="Normal 3 2 2 2 2 3 3 3 9" xfId="20697"/>
    <cellStyle name="Normal 3 2 2 2 2 3 3 4" xfId="20698"/>
    <cellStyle name="Normal 3 2 2 2 2 3 3 4 10" xfId="20699"/>
    <cellStyle name="Normal 3 2 2 2 2 3 3 4 11" xfId="20700"/>
    <cellStyle name="Normal 3 2 2 2 2 3 3 4 2" xfId="20701"/>
    <cellStyle name="Normal 3 2 2 2 2 3 3 4 2 2" xfId="20702"/>
    <cellStyle name="Normal 3 2 2 2 2 3 3 4 2 2 2" xfId="20703"/>
    <cellStyle name="Normal 3 2 2 2 2 3 3 4 2 3" xfId="20704"/>
    <cellStyle name="Normal 3 2 2 2 2 3 3 4 2 3 2" xfId="20705"/>
    <cellStyle name="Normal 3 2 2 2 2 3 3 4 2 4" xfId="20706"/>
    <cellStyle name="Normal 3 2 2 2 2 3 3 4 2 4 2" xfId="20707"/>
    <cellStyle name="Normal 3 2 2 2 2 3 3 4 2 5" xfId="20708"/>
    <cellStyle name="Normal 3 2 2 2 2 3 3 4 2 6" xfId="20709"/>
    <cellStyle name="Normal 3 2 2 2 2 3 3 4 3" xfId="20710"/>
    <cellStyle name="Normal 3 2 2 2 2 3 3 4 3 2" xfId="20711"/>
    <cellStyle name="Normal 3 2 2 2 2 3 3 4 3 2 2" xfId="20712"/>
    <cellStyle name="Normal 3 2 2 2 2 3 3 4 3 3" xfId="20713"/>
    <cellStyle name="Normal 3 2 2 2 2 3 3 4 3 3 2" xfId="20714"/>
    <cellStyle name="Normal 3 2 2 2 2 3 3 4 3 4" xfId="20715"/>
    <cellStyle name="Normal 3 2 2 2 2 3 3 4 3 4 2" xfId="20716"/>
    <cellStyle name="Normal 3 2 2 2 2 3 3 4 3 5" xfId="20717"/>
    <cellStyle name="Normal 3 2 2 2 2 3 3 4 3 6" xfId="20718"/>
    <cellStyle name="Normal 3 2 2 2 2 3 3 4 4" xfId="20719"/>
    <cellStyle name="Normal 3 2 2 2 2 3 3 4 4 2" xfId="20720"/>
    <cellStyle name="Normal 3 2 2 2 2 3 3 4 4 2 2" xfId="20721"/>
    <cellStyle name="Normal 3 2 2 2 2 3 3 4 4 3" xfId="20722"/>
    <cellStyle name="Normal 3 2 2 2 2 3 3 4 4 3 2" xfId="20723"/>
    <cellStyle name="Normal 3 2 2 2 2 3 3 4 4 4" xfId="20724"/>
    <cellStyle name="Normal 3 2 2 2 2 3 3 4 4 4 2" xfId="20725"/>
    <cellStyle name="Normal 3 2 2 2 2 3 3 4 4 5" xfId="20726"/>
    <cellStyle name="Normal 3 2 2 2 2 3 3 4 4 6" xfId="20727"/>
    <cellStyle name="Normal 3 2 2 2 2 3 3 4 5" xfId="20728"/>
    <cellStyle name="Normal 3 2 2 2 2 3 3 4 5 2" xfId="20729"/>
    <cellStyle name="Normal 3 2 2 2 2 3 3 4 5 2 2" xfId="20730"/>
    <cellStyle name="Normal 3 2 2 2 2 3 3 4 5 3" xfId="20731"/>
    <cellStyle name="Normal 3 2 2 2 2 3 3 4 5 3 2" xfId="20732"/>
    <cellStyle name="Normal 3 2 2 2 2 3 3 4 5 4" xfId="20733"/>
    <cellStyle name="Normal 3 2 2 2 2 3 3 4 5 5" xfId="20734"/>
    <cellStyle name="Normal 3 2 2 2 2 3 3 4 6" xfId="20735"/>
    <cellStyle name="Normal 3 2 2 2 2 3 3 4 6 2" xfId="20736"/>
    <cellStyle name="Normal 3 2 2 2 2 3 3 4 7" xfId="20737"/>
    <cellStyle name="Normal 3 2 2 2 2 3 3 4 7 2" xfId="20738"/>
    <cellStyle name="Normal 3 2 2 2 2 3 3 4 8" xfId="20739"/>
    <cellStyle name="Normal 3 2 2 2 2 3 3 4 8 2" xfId="20740"/>
    <cellStyle name="Normal 3 2 2 2 2 3 3 4 9" xfId="20741"/>
    <cellStyle name="Normal 3 2 2 2 2 3 3 5" xfId="20742"/>
    <cellStyle name="Normal 3 2 2 2 2 3 3 5 2" xfId="20743"/>
    <cellStyle name="Normal 3 2 2 2 2 3 3 5 2 2" xfId="20744"/>
    <cellStyle name="Normal 3 2 2 2 2 3 3 5 3" xfId="20745"/>
    <cellStyle name="Normal 3 2 2 2 2 3 3 5 3 2" xfId="20746"/>
    <cellStyle name="Normal 3 2 2 2 2 3 3 5 4" xfId="20747"/>
    <cellStyle name="Normal 3 2 2 2 2 3 3 5 4 2" xfId="20748"/>
    <cellStyle name="Normal 3 2 2 2 2 3 3 5 5" xfId="20749"/>
    <cellStyle name="Normal 3 2 2 2 2 3 3 5 6" xfId="20750"/>
    <cellStyle name="Normal 3 2 2 2 2 3 3 6" xfId="20751"/>
    <cellStyle name="Normal 3 2 2 2 2 3 3 6 2" xfId="20752"/>
    <cellStyle name="Normal 3 2 2 2 2 3 3 6 2 2" xfId="20753"/>
    <cellStyle name="Normal 3 2 2 2 2 3 3 6 3" xfId="20754"/>
    <cellStyle name="Normal 3 2 2 2 2 3 3 6 3 2" xfId="20755"/>
    <cellStyle name="Normal 3 2 2 2 2 3 3 6 4" xfId="20756"/>
    <cellStyle name="Normal 3 2 2 2 2 3 3 6 4 2" xfId="20757"/>
    <cellStyle name="Normal 3 2 2 2 2 3 3 6 5" xfId="20758"/>
    <cellStyle name="Normal 3 2 2 2 2 3 3 6 6" xfId="20759"/>
    <cellStyle name="Normal 3 2 2 2 2 3 3 7" xfId="20760"/>
    <cellStyle name="Normal 3 2 2 2 2 3 3 7 2" xfId="20761"/>
    <cellStyle name="Normal 3 2 2 2 2 3 3 7 2 2" xfId="20762"/>
    <cellStyle name="Normal 3 2 2 2 2 3 3 7 3" xfId="20763"/>
    <cellStyle name="Normal 3 2 2 2 2 3 3 7 3 2" xfId="20764"/>
    <cellStyle name="Normal 3 2 2 2 2 3 3 7 4" xfId="20765"/>
    <cellStyle name="Normal 3 2 2 2 2 3 3 7 4 2" xfId="20766"/>
    <cellStyle name="Normal 3 2 2 2 2 3 3 7 5" xfId="20767"/>
    <cellStyle name="Normal 3 2 2 2 2 3 3 7 6" xfId="20768"/>
    <cellStyle name="Normal 3 2 2 2 2 3 3 8" xfId="20769"/>
    <cellStyle name="Normal 3 2 2 2 2 3 3 8 2" xfId="20770"/>
    <cellStyle name="Normal 3 2 2 2 2 3 3 8 2 2" xfId="20771"/>
    <cellStyle name="Normal 3 2 2 2 2 3 3 8 3" xfId="20772"/>
    <cellStyle name="Normal 3 2 2 2 2 3 3 8 3 2" xfId="20773"/>
    <cellStyle name="Normal 3 2 2 2 2 3 3 8 4" xfId="20774"/>
    <cellStyle name="Normal 3 2 2 2 2 3 3 8 5" xfId="20775"/>
    <cellStyle name="Normal 3 2 2 2 2 3 3 9" xfId="20776"/>
    <cellStyle name="Normal 3 2 2 2 2 3 3 9 2" xfId="20777"/>
    <cellStyle name="Normal 3 2 2 2 2 3 4" xfId="20778"/>
    <cellStyle name="Normal 3 2 2 2 2 3 4 10" xfId="20779"/>
    <cellStyle name="Normal 3 2 2 2 2 3 4 10 2" xfId="20780"/>
    <cellStyle name="Normal 3 2 2 2 2 3 4 11" xfId="20781"/>
    <cellStyle name="Normal 3 2 2 2 2 3 4 11 2" xfId="20782"/>
    <cellStyle name="Normal 3 2 2 2 2 3 4 12" xfId="20783"/>
    <cellStyle name="Normal 3 2 2 2 2 3 4 13" xfId="20784"/>
    <cellStyle name="Normal 3 2 2 2 2 3 4 14" xfId="20785"/>
    <cellStyle name="Normal 3 2 2 2 2 3 4 2" xfId="20786"/>
    <cellStyle name="Normal 3 2 2 2 2 3 4 2 10" xfId="20787"/>
    <cellStyle name="Normal 3 2 2 2 2 3 4 2 11" xfId="20788"/>
    <cellStyle name="Normal 3 2 2 2 2 3 4 2 12" xfId="20789"/>
    <cellStyle name="Normal 3 2 2 2 2 3 4 2 2" xfId="20790"/>
    <cellStyle name="Normal 3 2 2 2 2 3 4 2 2 2" xfId="20791"/>
    <cellStyle name="Normal 3 2 2 2 2 3 4 2 2 2 2" xfId="20792"/>
    <cellStyle name="Normal 3 2 2 2 2 3 4 2 2 3" xfId="20793"/>
    <cellStyle name="Normal 3 2 2 2 2 3 4 2 2 3 2" xfId="20794"/>
    <cellStyle name="Normal 3 2 2 2 2 3 4 2 2 4" xfId="20795"/>
    <cellStyle name="Normal 3 2 2 2 2 3 4 2 2 4 2" xfId="20796"/>
    <cellStyle name="Normal 3 2 2 2 2 3 4 2 2 5" xfId="20797"/>
    <cellStyle name="Normal 3 2 2 2 2 3 4 2 2 6" xfId="20798"/>
    <cellStyle name="Normal 3 2 2 2 2 3 4 2 3" xfId="20799"/>
    <cellStyle name="Normal 3 2 2 2 2 3 4 2 3 2" xfId="20800"/>
    <cellStyle name="Normal 3 2 2 2 2 3 4 2 3 2 2" xfId="20801"/>
    <cellStyle name="Normal 3 2 2 2 2 3 4 2 3 3" xfId="20802"/>
    <cellStyle name="Normal 3 2 2 2 2 3 4 2 3 3 2" xfId="20803"/>
    <cellStyle name="Normal 3 2 2 2 2 3 4 2 3 4" xfId="20804"/>
    <cellStyle name="Normal 3 2 2 2 2 3 4 2 3 4 2" xfId="20805"/>
    <cellStyle name="Normal 3 2 2 2 2 3 4 2 3 5" xfId="20806"/>
    <cellStyle name="Normal 3 2 2 2 2 3 4 2 3 6" xfId="20807"/>
    <cellStyle name="Normal 3 2 2 2 2 3 4 2 4" xfId="20808"/>
    <cellStyle name="Normal 3 2 2 2 2 3 4 2 4 2" xfId="20809"/>
    <cellStyle name="Normal 3 2 2 2 2 3 4 2 4 2 2" xfId="20810"/>
    <cellStyle name="Normal 3 2 2 2 2 3 4 2 4 3" xfId="20811"/>
    <cellStyle name="Normal 3 2 2 2 2 3 4 2 4 3 2" xfId="20812"/>
    <cellStyle name="Normal 3 2 2 2 2 3 4 2 4 4" xfId="20813"/>
    <cellStyle name="Normal 3 2 2 2 2 3 4 2 4 4 2" xfId="20814"/>
    <cellStyle name="Normal 3 2 2 2 2 3 4 2 4 5" xfId="20815"/>
    <cellStyle name="Normal 3 2 2 2 2 3 4 2 4 6" xfId="20816"/>
    <cellStyle name="Normal 3 2 2 2 2 3 4 2 5" xfId="20817"/>
    <cellStyle name="Normal 3 2 2 2 2 3 4 2 5 2" xfId="20818"/>
    <cellStyle name="Normal 3 2 2 2 2 3 4 2 5 2 2" xfId="20819"/>
    <cellStyle name="Normal 3 2 2 2 2 3 4 2 5 3" xfId="20820"/>
    <cellStyle name="Normal 3 2 2 2 2 3 4 2 5 3 2" xfId="20821"/>
    <cellStyle name="Normal 3 2 2 2 2 3 4 2 5 4" xfId="20822"/>
    <cellStyle name="Normal 3 2 2 2 2 3 4 2 5 4 2" xfId="20823"/>
    <cellStyle name="Normal 3 2 2 2 2 3 4 2 5 5" xfId="20824"/>
    <cellStyle name="Normal 3 2 2 2 2 3 4 2 5 6" xfId="20825"/>
    <cellStyle name="Normal 3 2 2 2 2 3 4 2 6" xfId="20826"/>
    <cellStyle name="Normal 3 2 2 2 2 3 4 2 6 2" xfId="20827"/>
    <cellStyle name="Normal 3 2 2 2 2 3 4 2 6 2 2" xfId="20828"/>
    <cellStyle name="Normal 3 2 2 2 2 3 4 2 6 3" xfId="20829"/>
    <cellStyle name="Normal 3 2 2 2 2 3 4 2 6 3 2" xfId="20830"/>
    <cellStyle name="Normal 3 2 2 2 2 3 4 2 6 4" xfId="20831"/>
    <cellStyle name="Normal 3 2 2 2 2 3 4 2 6 5" xfId="20832"/>
    <cellStyle name="Normal 3 2 2 2 2 3 4 2 7" xfId="20833"/>
    <cellStyle name="Normal 3 2 2 2 2 3 4 2 7 2" xfId="20834"/>
    <cellStyle name="Normal 3 2 2 2 2 3 4 2 8" xfId="20835"/>
    <cellStyle name="Normal 3 2 2 2 2 3 4 2 8 2" xfId="20836"/>
    <cellStyle name="Normal 3 2 2 2 2 3 4 2 9" xfId="20837"/>
    <cellStyle name="Normal 3 2 2 2 2 3 4 2 9 2" xfId="20838"/>
    <cellStyle name="Normal 3 2 2 2 2 3 4 3" xfId="20839"/>
    <cellStyle name="Normal 3 2 2 2 2 3 4 3 10" xfId="20840"/>
    <cellStyle name="Normal 3 2 2 2 2 3 4 3 11" xfId="20841"/>
    <cellStyle name="Normal 3 2 2 2 2 3 4 3 2" xfId="20842"/>
    <cellStyle name="Normal 3 2 2 2 2 3 4 3 2 2" xfId="20843"/>
    <cellStyle name="Normal 3 2 2 2 2 3 4 3 2 2 2" xfId="20844"/>
    <cellStyle name="Normal 3 2 2 2 2 3 4 3 2 3" xfId="20845"/>
    <cellStyle name="Normal 3 2 2 2 2 3 4 3 2 3 2" xfId="20846"/>
    <cellStyle name="Normal 3 2 2 2 2 3 4 3 2 4" xfId="20847"/>
    <cellStyle name="Normal 3 2 2 2 2 3 4 3 2 4 2" xfId="20848"/>
    <cellStyle name="Normal 3 2 2 2 2 3 4 3 2 5" xfId="20849"/>
    <cellStyle name="Normal 3 2 2 2 2 3 4 3 2 6" xfId="20850"/>
    <cellStyle name="Normal 3 2 2 2 2 3 4 3 3" xfId="20851"/>
    <cellStyle name="Normal 3 2 2 2 2 3 4 3 3 2" xfId="20852"/>
    <cellStyle name="Normal 3 2 2 2 2 3 4 3 3 2 2" xfId="20853"/>
    <cellStyle name="Normal 3 2 2 2 2 3 4 3 3 3" xfId="20854"/>
    <cellStyle name="Normal 3 2 2 2 2 3 4 3 3 3 2" xfId="20855"/>
    <cellStyle name="Normal 3 2 2 2 2 3 4 3 3 4" xfId="20856"/>
    <cellStyle name="Normal 3 2 2 2 2 3 4 3 3 4 2" xfId="20857"/>
    <cellStyle name="Normal 3 2 2 2 2 3 4 3 3 5" xfId="20858"/>
    <cellStyle name="Normal 3 2 2 2 2 3 4 3 3 6" xfId="20859"/>
    <cellStyle name="Normal 3 2 2 2 2 3 4 3 4" xfId="20860"/>
    <cellStyle name="Normal 3 2 2 2 2 3 4 3 4 2" xfId="20861"/>
    <cellStyle name="Normal 3 2 2 2 2 3 4 3 4 2 2" xfId="20862"/>
    <cellStyle name="Normal 3 2 2 2 2 3 4 3 4 3" xfId="20863"/>
    <cellStyle name="Normal 3 2 2 2 2 3 4 3 4 3 2" xfId="20864"/>
    <cellStyle name="Normal 3 2 2 2 2 3 4 3 4 4" xfId="20865"/>
    <cellStyle name="Normal 3 2 2 2 2 3 4 3 4 4 2" xfId="20866"/>
    <cellStyle name="Normal 3 2 2 2 2 3 4 3 4 5" xfId="20867"/>
    <cellStyle name="Normal 3 2 2 2 2 3 4 3 4 6" xfId="20868"/>
    <cellStyle name="Normal 3 2 2 2 2 3 4 3 5" xfId="20869"/>
    <cellStyle name="Normal 3 2 2 2 2 3 4 3 5 2" xfId="20870"/>
    <cellStyle name="Normal 3 2 2 2 2 3 4 3 5 2 2" xfId="20871"/>
    <cellStyle name="Normal 3 2 2 2 2 3 4 3 5 3" xfId="20872"/>
    <cellStyle name="Normal 3 2 2 2 2 3 4 3 5 3 2" xfId="20873"/>
    <cellStyle name="Normal 3 2 2 2 2 3 4 3 5 4" xfId="20874"/>
    <cellStyle name="Normal 3 2 2 2 2 3 4 3 5 5" xfId="20875"/>
    <cellStyle name="Normal 3 2 2 2 2 3 4 3 6" xfId="20876"/>
    <cellStyle name="Normal 3 2 2 2 2 3 4 3 6 2" xfId="20877"/>
    <cellStyle name="Normal 3 2 2 2 2 3 4 3 7" xfId="20878"/>
    <cellStyle name="Normal 3 2 2 2 2 3 4 3 7 2" xfId="20879"/>
    <cellStyle name="Normal 3 2 2 2 2 3 4 3 8" xfId="20880"/>
    <cellStyle name="Normal 3 2 2 2 2 3 4 3 8 2" xfId="20881"/>
    <cellStyle name="Normal 3 2 2 2 2 3 4 3 9" xfId="20882"/>
    <cellStyle name="Normal 3 2 2 2 2 3 4 4" xfId="20883"/>
    <cellStyle name="Normal 3 2 2 2 2 3 4 4 10" xfId="20884"/>
    <cellStyle name="Normal 3 2 2 2 2 3 4 4 2" xfId="20885"/>
    <cellStyle name="Normal 3 2 2 2 2 3 4 4 2 2" xfId="20886"/>
    <cellStyle name="Normal 3 2 2 2 2 3 4 4 2 2 2" xfId="20887"/>
    <cellStyle name="Normal 3 2 2 2 2 3 4 4 2 3" xfId="20888"/>
    <cellStyle name="Normal 3 2 2 2 2 3 4 4 2 3 2" xfId="20889"/>
    <cellStyle name="Normal 3 2 2 2 2 3 4 4 2 4" xfId="20890"/>
    <cellStyle name="Normal 3 2 2 2 2 3 4 4 2 4 2" xfId="20891"/>
    <cellStyle name="Normal 3 2 2 2 2 3 4 4 2 5" xfId="20892"/>
    <cellStyle name="Normal 3 2 2 2 2 3 4 4 2 6" xfId="20893"/>
    <cellStyle name="Normal 3 2 2 2 2 3 4 4 3" xfId="20894"/>
    <cellStyle name="Normal 3 2 2 2 2 3 4 4 3 2" xfId="20895"/>
    <cellStyle name="Normal 3 2 2 2 2 3 4 4 3 2 2" xfId="20896"/>
    <cellStyle name="Normal 3 2 2 2 2 3 4 4 3 3" xfId="20897"/>
    <cellStyle name="Normal 3 2 2 2 2 3 4 4 3 3 2" xfId="20898"/>
    <cellStyle name="Normal 3 2 2 2 2 3 4 4 3 4" xfId="20899"/>
    <cellStyle name="Normal 3 2 2 2 2 3 4 4 3 4 2" xfId="20900"/>
    <cellStyle name="Normal 3 2 2 2 2 3 4 4 3 5" xfId="20901"/>
    <cellStyle name="Normal 3 2 2 2 2 3 4 4 3 6" xfId="20902"/>
    <cellStyle name="Normal 3 2 2 2 2 3 4 4 4" xfId="20903"/>
    <cellStyle name="Normal 3 2 2 2 2 3 4 4 4 2" xfId="20904"/>
    <cellStyle name="Normal 3 2 2 2 2 3 4 4 4 2 2" xfId="20905"/>
    <cellStyle name="Normal 3 2 2 2 2 3 4 4 4 3" xfId="20906"/>
    <cellStyle name="Normal 3 2 2 2 2 3 4 4 4 3 2" xfId="20907"/>
    <cellStyle name="Normal 3 2 2 2 2 3 4 4 4 4" xfId="20908"/>
    <cellStyle name="Normal 3 2 2 2 2 3 4 4 4 4 2" xfId="20909"/>
    <cellStyle name="Normal 3 2 2 2 2 3 4 4 4 5" xfId="20910"/>
    <cellStyle name="Normal 3 2 2 2 2 3 4 4 4 6" xfId="20911"/>
    <cellStyle name="Normal 3 2 2 2 2 3 4 4 5" xfId="20912"/>
    <cellStyle name="Normal 3 2 2 2 2 3 4 4 5 2" xfId="20913"/>
    <cellStyle name="Normal 3 2 2 2 2 3 4 4 5 2 2" xfId="20914"/>
    <cellStyle name="Normal 3 2 2 2 2 3 4 4 5 3" xfId="20915"/>
    <cellStyle name="Normal 3 2 2 2 2 3 4 4 5 3 2" xfId="20916"/>
    <cellStyle name="Normal 3 2 2 2 2 3 4 4 5 4" xfId="20917"/>
    <cellStyle name="Normal 3 2 2 2 2 3 4 4 5 5" xfId="20918"/>
    <cellStyle name="Normal 3 2 2 2 2 3 4 4 6" xfId="20919"/>
    <cellStyle name="Normal 3 2 2 2 2 3 4 4 6 2" xfId="20920"/>
    <cellStyle name="Normal 3 2 2 2 2 3 4 4 7" xfId="20921"/>
    <cellStyle name="Normal 3 2 2 2 2 3 4 4 7 2" xfId="20922"/>
    <cellStyle name="Normal 3 2 2 2 2 3 4 4 8" xfId="20923"/>
    <cellStyle name="Normal 3 2 2 2 2 3 4 4 8 2" xfId="20924"/>
    <cellStyle name="Normal 3 2 2 2 2 3 4 4 9" xfId="20925"/>
    <cellStyle name="Normal 3 2 2 2 2 3 4 5" xfId="20926"/>
    <cellStyle name="Normal 3 2 2 2 2 3 4 5 2" xfId="20927"/>
    <cellStyle name="Normal 3 2 2 2 2 3 4 5 2 2" xfId="20928"/>
    <cellStyle name="Normal 3 2 2 2 2 3 4 5 3" xfId="20929"/>
    <cellStyle name="Normal 3 2 2 2 2 3 4 5 3 2" xfId="20930"/>
    <cellStyle name="Normal 3 2 2 2 2 3 4 5 4" xfId="20931"/>
    <cellStyle name="Normal 3 2 2 2 2 3 4 5 4 2" xfId="20932"/>
    <cellStyle name="Normal 3 2 2 2 2 3 4 5 5" xfId="20933"/>
    <cellStyle name="Normal 3 2 2 2 2 3 4 5 6" xfId="20934"/>
    <cellStyle name="Normal 3 2 2 2 2 3 4 6" xfId="20935"/>
    <cellStyle name="Normal 3 2 2 2 2 3 4 6 2" xfId="20936"/>
    <cellStyle name="Normal 3 2 2 2 2 3 4 6 2 2" xfId="20937"/>
    <cellStyle name="Normal 3 2 2 2 2 3 4 6 3" xfId="20938"/>
    <cellStyle name="Normal 3 2 2 2 2 3 4 6 3 2" xfId="20939"/>
    <cellStyle name="Normal 3 2 2 2 2 3 4 6 4" xfId="20940"/>
    <cellStyle name="Normal 3 2 2 2 2 3 4 6 4 2" xfId="20941"/>
    <cellStyle name="Normal 3 2 2 2 2 3 4 6 5" xfId="20942"/>
    <cellStyle name="Normal 3 2 2 2 2 3 4 6 6" xfId="20943"/>
    <cellStyle name="Normal 3 2 2 2 2 3 4 7" xfId="20944"/>
    <cellStyle name="Normal 3 2 2 2 2 3 4 7 2" xfId="20945"/>
    <cellStyle name="Normal 3 2 2 2 2 3 4 7 2 2" xfId="20946"/>
    <cellStyle name="Normal 3 2 2 2 2 3 4 7 3" xfId="20947"/>
    <cellStyle name="Normal 3 2 2 2 2 3 4 7 3 2" xfId="20948"/>
    <cellStyle name="Normal 3 2 2 2 2 3 4 7 4" xfId="20949"/>
    <cellStyle name="Normal 3 2 2 2 2 3 4 7 4 2" xfId="20950"/>
    <cellStyle name="Normal 3 2 2 2 2 3 4 7 5" xfId="20951"/>
    <cellStyle name="Normal 3 2 2 2 2 3 4 7 6" xfId="20952"/>
    <cellStyle name="Normal 3 2 2 2 2 3 4 8" xfId="20953"/>
    <cellStyle name="Normal 3 2 2 2 2 3 4 8 2" xfId="20954"/>
    <cellStyle name="Normal 3 2 2 2 2 3 4 8 2 2" xfId="20955"/>
    <cellStyle name="Normal 3 2 2 2 2 3 4 8 3" xfId="20956"/>
    <cellStyle name="Normal 3 2 2 2 2 3 4 8 3 2" xfId="20957"/>
    <cellStyle name="Normal 3 2 2 2 2 3 4 8 4" xfId="20958"/>
    <cellStyle name="Normal 3 2 2 2 2 3 4 8 5" xfId="20959"/>
    <cellStyle name="Normal 3 2 2 2 2 3 4 9" xfId="20960"/>
    <cellStyle name="Normal 3 2 2 2 2 3 4 9 2" xfId="20961"/>
    <cellStyle name="Normal 3 2 2 2 2 3 5" xfId="20962"/>
    <cellStyle name="Normal 3 2 2 2 2 3 5 10" xfId="20963"/>
    <cellStyle name="Normal 3 2 2 2 2 3 5 10 2" xfId="20964"/>
    <cellStyle name="Normal 3 2 2 2 2 3 5 11" xfId="20965"/>
    <cellStyle name="Normal 3 2 2 2 2 3 5 12" xfId="20966"/>
    <cellStyle name="Normal 3 2 2 2 2 3 5 13" xfId="20967"/>
    <cellStyle name="Normal 3 2 2 2 2 3 5 2" xfId="20968"/>
    <cellStyle name="Normal 3 2 2 2 2 3 5 2 10" xfId="20969"/>
    <cellStyle name="Normal 3 2 2 2 2 3 5 2 11" xfId="20970"/>
    <cellStyle name="Normal 3 2 2 2 2 3 5 2 2" xfId="20971"/>
    <cellStyle name="Normal 3 2 2 2 2 3 5 2 2 2" xfId="20972"/>
    <cellStyle name="Normal 3 2 2 2 2 3 5 2 2 2 2" xfId="20973"/>
    <cellStyle name="Normal 3 2 2 2 2 3 5 2 2 3" xfId="20974"/>
    <cellStyle name="Normal 3 2 2 2 2 3 5 2 2 3 2" xfId="20975"/>
    <cellStyle name="Normal 3 2 2 2 2 3 5 2 2 4" xfId="20976"/>
    <cellStyle name="Normal 3 2 2 2 2 3 5 2 2 4 2" xfId="20977"/>
    <cellStyle name="Normal 3 2 2 2 2 3 5 2 2 5" xfId="20978"/>
    <cellStyle name="Normal 3 2 2 2 2 3 5 2 2 6" xfId="20979"/>
    <cellStyle name="Normal 3 2 2 2 2 3 5 2 3" xfId="20980"/>
    <cellStyle name="Normal 3 2 2 2 2 3 5 2 3 2" xfId="20981"/>
    <cellStyle name="Normal 3 2 2 2 2 3 5 2 3 2 2" xfId="20982"/>
    <cellStyle name="Normal 3 2 2 2 2 3 5 2 3 3" xfId="20983"/>
    <cellStyle name="Normal 3 2 2 2 2 3 5 2 3 3 2" xfId="20984"/>
    <cellStyle name="Normal 3 2 2 2 2 3 5 2 3 4" xfId="20985"/>
    <cellStyle name="Normal 3 2 2 2 2 3 5 2 3 4 2" xfId="20986"/>
    <cellStyle name="Normal 3 2 2 2 2 3 5 2 3 5" xfId="20987"/>
    <cellStyle name="Normal 3 2 2 2 2 3 5 2 3 6" xfId="20988"/>
    <cellStyle name="Normal 3 2 2 2 2 3 5 2 4" xfId="20989"/>
    <cellStyle name="Normal 3 2 2 2 2 3 5 2 4 2" xfId="20990"/>
    <cellStyle name="Normal 3 2 2 2 2 3 5 2 4 2 2" xfId="20991"/>
    <cellStyle name="Normal 3 2 2 2 2 3 5 2 4 3" xfId="20992"/>
    <cellStyle name="Normal 3 2 2 2 2 3 5 2 4 3 2" xfId="20993"/>
    <cellStyle name="Normal 3 2 2 2 2 3 5 2 4 4" xfId="20994"/>
    <cellStyle name="Normal 3 2 2 2 2 3 5 2 4 4 2" xfId="20995"/>
    <cellStyle name="Normal 3 2 2 2 2 3 5 2 4 5" xfId="20996"/>
    <cellStyle name="Normal 3 2 2 2 2 3 5 2 4 6" xfId="20997"/>
    <cellStyle name="Normal 3 2 2 2 2 3 5 2 5" xfId="20998"/>
    <cellStyle name="Normal 3 2 2 2 2 3 5 2 5 2" xfId="20999"/>
    <cellStyle name="Normal 3 2 2 2 2 3 5 2 5 2 2" xfId="21000"/>
    <cellStyle name="Normal 3 2 2 2 2 3 5 2 5 3" xfId="21001"/>
    <cellStyle name="Normal 3 2 2 2 2 3 5 2 5 3 2" xfId="21002"/>
    <cellStyle name="Normal 3 2 2 2 2 3 5 2 5 4" xfId="21003"/>
    <cellStyle name="Normal 3 2 2 2 2 3 5 2 5 5" xfId="21004"/>
    <cellStyle name="Normal 3 2 2 2 2 3 5 2 6" xfId="21005"/>
    <cellStyle name="Normal 3 2 2 2 2 3 5 2 6 2" xfId="21006"/>
    <cellStyle name="Normal 3 2 2 2 2 3 5 2 7" xfId="21007"/>
    <cellStyle name="Normal 3 2 2 2 2 3 5 2 7 2" xfId="21008"/>
    <cellStyle name="Normal 3 2 2 2 2 3 5 2 8" xfId="21009"/>
    <cellStyle name="Normal 3 2 2 2 2 3 5 2 8 2" xfId="21010"/>
    <cellStyle name="Normal 3 2 2 2 2 3 5 2 9" xfId="21011"/>
    <cellStyle name="Normal 3 2 2 2 2 3 5 3" xfId="21012"/>
    <cellStyle name="Normal 3 2 2 2 2 3 5 3 10" xfId="21013"/>
    <cellStyle name="Normal 3 2 2 2 2 3 5 3 2" xfId="21014"/>
    <cellStyle name="Normal 3 2 2 2 2 3 5 3 2 2" xfId="21015"/>
    <cellStyle name="Normal 3 2 2 2 2 3 5 3 2 2 2" xfId="21016"/>
    <cellStyle name="Normal 3 2 2 2 2 3 5 3 2 3" xfId="21017"/>
    <cellStyle name="Normal 3 2 2 2 2 3 5 3 2 3 2" xfId="21018"/>
    <cellStyle name="Normal 3 2 2 2 2 3 5 3 2 4" xfId="21019"/>
    <cellStyle name="Normal 3 2 2 2 2 3 5 3 2 4 2" xfId="21020"/>
    <cellStyle name="Normal 3 2 2 2 2 3 5 3 2 5" xfId="21021"/>
    <cellStyle name="Normal 3 2 2 2 2 3 5 3 2 6" xfId="21022"/>
    <cellStyle name="Normal 3 2 2 2 2 3 5 3 3" xfId="21023"/>
    <cellStyle name="Normal 3 2 2 2 2 3 5 3 3 2" xfId="21024"/>
    <cellStyle name="Normal 3 2 2 2 2 3 5 3 3 2 2" xfId="21025"/>
    <cellStyle name="Normal 3 2 2 2 2 3 5 3 3 3" xfId="21026"/>
    <cellStyle name="Normal 3 2 2 2 2 3 5 3 3 3 2" xfId="21027"/>
    <cellStyle name="Normal 3 2 2 2 2 3 5 3 3 4" xfId="21028"/>
    <cellStyle name="Normal 3 2 2 2 2 3 5 3 3 4 2" xfId="21029"/>
    <cellStyle name="Normal 3 2 2 2 2 3 5 3 3 5" xfId="21030"/>
    <cellStyle name="Normal 3 2 2 2 2 3 5 3 3 6" xfId="21031"/>
    <cellStyle name="Normal 3 2 2 2 2 3 5 3 4" xfId="21032"/>
    <cellStyle name="Normal 3 2 2 2 2 3 5 3 4 2" xfId="21033"/>
    <cellStyle name="Normal 3 2 2 2 2 3 5 3 4 2 2" xfId="21034"/>
    <cellStyle name="Normal 3 2 2 2 2 3 5 3 4 3" xfId="21035"/>
    <cellStyle name="Normal 3 2 2 2 2 3 5 3 4 3 2" xfId="21036"/>
    <cellStyle name="Normal 3 2 2 2 2 3 5 3 4 4" xfId="21037"/>
    <cellStyle name="Normal 3 2 2 2 2 3 5 3 4 4 2" xfId="21038"/>
    <cellStyle name="Normal 3 2 2 2 2 3 5 3 4 5" xfId="21039"/>
    <cellStyle name="Normal 3 2 2 2 2 3 5 3 4 6" xfId="21040"/>
    <cellStyle name="Normal 3 2 2 2 2 3 5 3 5" xfId="21041"/>
    <cellStyle name="Normal 3 2 2 2 2 3 5 3 5 2" xfId="21042"/>
    <cellStyle name="Normal 3 2 2 2 2 3 5 3 5 2 2" xfId="21043"/>
    <cellStyle name="Normal 3 2 2 2 2 3 5 3 5 3" xfId="21044"/>
    <cellStyle name="Normal 3 2 2 2 2 3 5 3 5 3 2" xfId="21045"/>
    <cellStyle name="Normal 3 2 2 2 2 3 5 3 5 4" xfId="21046"/>
    <cellStyle name="Normal 3 2 2 2 2 3 5 3 5 5" xfId="21047"/>
    <cellStyle name="Normal 3 2 2 2 2 3 5 3 6" xfId="21048"/>
    <cellStyle name="Normal 3 2 2 2 2 3 5 3 6 2" xfId="21049"/>
    <cellStyle name="Normal 3 2 2 2 2 3 5 3 7" xfId="21050"/>
    <cellStyle name="Normal 3 2 2 2 2 3 5 3 7 2" xfId="21051"/>
    <cellStyle name="Normal 3 2 2 2 2 3 5 3 8" xfId="21052"/>
    <cellStyle name="Normal 3 2 2 2 2 3 5 3 8 2" xfId="21053"/>
    <cellStyle name="Normal 3 2 2 2 2 3 5 3 9" xfId="21054"/>
    <cellStyle name="Normal 3 2 2 2 2 3 5 4" xfId="21055"/>
    <cellStyle name="Normal 3 2 2 2 2 3 5 4 2" xfId="21056"/>
    <cellStyle name="Normal 3 2 2 2 2 3 5 4 2 2" xfId="21057"/>
    <cellStyle name="Normal 3 2 2 2 2 3 5 4 3" xfId="21058"/>
    <cellStyle name="Normal 3 2 2 2 2 3 5 4 3 2" xfId="21059"/>
    <cellStyle name="Normal 3 2 2 2 2 3 5 4 4" xfId="21060"/>
    <cellStyle name="Normal 3 2 2 2 2 3 5 4 4 2" xfId="21061"/>
    <cellStyle name="Normal 3 2 2 2 2 3 5 4 5" xfId="21062"/>
    <cellStyle name="Normal 3 2 2 2 2 3 5 4 6" xfId="21063"/>
    <cellStyle name="Normal 3 2 2 2 2 3 5 5" xfId="21064"/>
    <cellStyle name="Normal 3 2 2 2 2 3 5 5 2" xfId="21065"/>
    <cellStyle name="Normal 3 2 2 2 2 3 5 5 2 2" xfId="21066"/>
    <cellStyle name="Normal 3 2 2 2 2 3 5 5 3" xfId="21067"/>
    <cellStyle name="Normal 3 2 2 2 2 3 5 5 3 2" xfId="21068"/>
    <cellStyle name="Normal 3 2 2 2 2 3 5 5 4" xfId="21069"/>
    <cellStyle name="Normal 3 2 2 2 2 3 5 5 4 2" xfId="21070"/>
    <cellStyle name="Normal 3 2 2 2 2 3 5 5 5" xfId="21071"/>
    <cellStyle name="Normal 3 2 2 2 2 3 5 5 6" xfId="21072"/>
    <cellStyle name="Normal 3 2 2 2 2 3 5 6" xfId="21073"/>
    <cellStyle name="Normal 3 2 2 2 2 3 5 6 2" xfId="21074"/>
    <cellStyle name="Normal 3 2 2 2 2 3 5 6 2 2" xfId="21075"/>
    <cellStyle name="Normal 3 2 2 2 2 3 5 6 3" xfId="21076"/>
    <cellStyle name="Normal 3 2 2 2 2 3 5 6 3 2" xfId="21077"/>
    <cellStyle name="Normal 3 2 2 2 2 3 5 6 4" xfId="21078"/>
    <cellStyle name="Normal 3 2 2 2 2 3 5 6 4 2" xfId="21079"/>
    <cellStyle name="Normal 3 2 2 2 2 3 5 6 5" xfId="21080"/>
    <cellStyle name="Normal 3 2 2 2 2 3 5 6 6" xfId="21081"/>
    <cellStyle name="Normal 3 2 2 2 2 3 5 7" xfId="21082"/>
    <cellStyle name="Normal 3 2 2 2 2 3 5 7 2" xfId="21083"/>
    <cellStyle name="Normal 3 2 2 2 2 3 5 7 2 2" xfId="21084"/>
    <cellStyle name="Normal 3 2 2 2 2 3 5 7 3" xfId="21085"/>
    <cellStyle name="Normal 3 2 2 2 2 3 5 7 3 2" xfId="21086"/>
    <cellStyle name="Normal 3 2 2 2 2 3 5 7 4" xfId="21087"/>
    <cellStyle name="Normal 3 2 2 2 2 3 5 7 5" xfId="21088"/>
    <cellStyle name="Normal 3 2 2 2 2 3 5 8" xfId="21089"/>
    <cellStyle name="Normal 3 2 2 2 2 3 5 8 2" xfId="21090"/>
    <cellStyle name="Normal 3 2 2 2 2 3 5 9" xfId="21091"/>
    <cellStyle name="Normal 3 2 2 2 2 3 5 9 2" xfId="21092"/>
    <cellStyle name="Normal 3 2 2 2 2 3 6" xfId="21093"/>
    <cellStyle name="Normal 3 2 2 2 2 3 6 10" xfId="21094"/>
    <cellStyle name="Normal 3 2 2 2 2 3 6 11" xfId="21095"/>
    <cellStyle name="Normal 3 2 2 2 2 3 6 12" xfId="21096"/>
    <cellStyle name="Normal 3 2 2 2 2 3 6 2" xfId="21097"/>
    <cellStyle name="Normal 3 2 2 2 2 3 6 2 2" xfId="21098"/>
    <cellStyle name="Normal 3 2 2 2 2 3 6 2 2 2" xfId="21099"/>
    <cellStyle name="Normal 3 2 2 2 2 3 6 2 3" xfId="21100"/>
    <cellStyle name="Normal 3 2 2 2 2 3 6 2 3 2" xfId="21101"/>
    <cellStyle name="Normal 3 2 2 2 2 3 6 2 4" xfId="21102"/>
    <cellStyle name="Normal 3 2 2 2 2 3 6 2 4 2" xfId="21103"/>
    <cellStyle name="Normal 3 2 2 2 2 3 6 2 5" xfId="21104"/>
    <cellStyle name="Normal 3 2 2 2 2 3 6 2 6" xfId="21105"/>
    <cellStyle name="Normal 3 2 2 2 2 3 6 2 7" xfId="21106"/>
    <cellStyle name="Normal 3 2 2 2 2 3 6 3" xfId="21107"/>
    <cellStyle name="Normal 3 2 2 2 2 3 6 3 2" xfId="21108"/>
    <cellStyle name="Normal 3 2 2 2 2 3 6 3 2 2" xfId="21109"/>
    <cellStyle name="Normal 3 2 2 2 2 3 6 3 3" xfId="21110"/>
    <cellStyle name="Normal 3 2 2 2 2 3 6 3 3 2" xfId="21111"/>
    <cellStyle name="Normal 3 2 2 2 2 3 6 3 4" xfId="21112"/>
    <cellStyle name="Normal 3 2 2 2 2 3 6 3 4 2" xfId="21113"/>
    <cellStyle name="Normal 3 2 2 2 2 3 6 3 5" xfId="21114"/>
    <cellStyle name="Normal 3 2 2 2 2 3 6 3 6" xfId="21115"/>
    <cellStyle name="Normal 3 2 2 2 2 3 6 4" xfId="21116"/>
    <cellStyle name="Normal 3 2 2 2 2 3 6 4 2" xfId="21117"/>
    <cellStyle name="Normal 3 2 2 2 2 3 6 4 2 2" xfId="21118"/>
    <cellStyle name="Normal 3 2 2 2 2 3 6 4 3" xfId="21119"/>
    <cellStyle name="Normal 3 2 2 2 2 3 6 4 3 2" xfId="21120"/>
    <cellStyle name="Normal 3 2 2 2 2 3 6 4 4" xfId="21121"/>
    <cellStyle name="Normal 3 2 2 2 2 3 6 4 4 2" xfId="21122"/>
    <cellStyle name="Normal 3 2 2 2 2 3 6 4 5" xfId="21123"/>
    <cellStyle name="Normal 3 2 2 2 2 3 6 4 6" xfId="21124"/>
    <cellStyle name="Normal 3 2 2 2 2 3 6 5" xfId="21125"/>
    <cellStyle name="Normal 3 2 2 2 2 3 6 5 2" xfId="21126"/>
    <cellStyle name="Normal 3 2 2 2 2 3 6 5 2 2" xfId="21127"/>
    <cellStyle name="Normal 3 2 2 2 2 3 6 5 3" xfId="21128"/>
    <cellStyle name="Normal 3 2 2 2 2 3 6 5 3 2" xfId="21129"/>
    <cellStyle name="Normal 3 2 2 2 2 3 6 5 4" xfId="21130"/>
    <cellStyle name="Normal 3 2 2 2 2 3 6 5 4 2" xfId="21131"/>
    <cellStyle name="Normal 3 2 2 2 2 3 6 5 5" xfId="21132"/>
    <cellStyle name="Normal 3 2 2 2 2 3 6 5 6" xfId="21133"/>
    <cellStyle name="Normal 3 2 2 2 2 3 6 6" xfId="21134"/>
    <cellStyle name="Normal 3 2 2 2 2 3 6 6 2" xfId="21135"/>
    <cellStyle name="Normal 3 2 2 2 2 3 6 6 2 2" xfId="21136"/>
    <cellStyle name="Normal 3 2 2 2 2 3 6 6 3" xfId="21137"/>
    <cellStyle name="Normal 3 2 2 2 2 3 6 6 3 2" xfId="21138"/>
    <cellStyle name="Normal 3 2 2 2 2 3 6 6 4" xfId="21139"/>
    <cellStyle name="Normal 3 2 2 2 2 3 6 6 5" xfId="21140"/>
    <cellStyle name="Normal 3 2 2 2 2 3 6 7" xfId="21141"/>
    <cellStyle name="Normal 3 2 2 2 2 3 6 7 2" xfId="21142"/>
    <cellStyle name="Normal 3 2 2 2 2 3 6 8" xfId="21143"/>
    <cellStyle name="Normal 3 2 2 2 2 3 6 8 2" xfId="21144"/>
    <cellStyle name="Normal 3 2 2 2 2 3 6 9" xfId="21145"/>
    <cellStyle name="Normal 3 2 2 2 2 3 6 9 2" xfId="21146"/>
    <cellStyle name="Normal 3 2 2 2 2 3 7" xfId="21147"/>
    <cellStyle name="Normal 3 2 2 2 2 3 7 10" xfId="21148"/>
    <cellStyle name="Normal 3 2 2 2 2 3 7 11" xfId="21149"/>
    <cellStyle name="Normal 3 2 2 2 2 3 7 2" xfId="21150"/>
    <cellStyle name="Normal 3 2 2 2 2 3 7 2 2" xfId="21151"/>
    <cellStyle name="Normal 3 2 2 2 2 3 7 2 2 2" xfId="21152"/>
    <cellStyle name="Normal 3 2 2 2 2 3 7 2 3" xfId="21153"/>
    <cellStyle name="Normal 3 2 2 2 2 3 7 2 3 2" xfId="21154"/>
    <cellStyle name="Normal 3 2 2 2 2 3 7 2 4" xfId="21155"/>
    <cellStyle name="Normal 3 2 2 2 2 3 7 2 4 2" xfId="21156"/>
    <cellStyle name="Normal 3 2 2 2 2 3 7 2 5" xfId="21157"/>
    <cellStyle name="Normal 3 2 2 2 2 3 7 2 6" xfId="21158"/>
    <cellStyle name="Normal 3 2 2 2 2 3 7 3" xfId="21159"/>
    <cellStyle name="Normal 3 2 2 2 2 3 7 3 2" xfId="21160"/>
    <cellStyle name="Normal 3 2 2 2 2 3 7 3 2 2" xfId="21161"/>
    <cellStyle name="Normal 3 2 2 2 2 3 7 3 3" xfId="21162"/>
    <cellStyle name="Normal 3 2 2 2 2 3 7 3 3 2" xfId="21163"/>
    <cellStyle name="Normal 3 2 2 2 2 3 7 3 4" xfId="21164"/>
    <cellStyle name="Normal 3 2 2 2 2 3 7 3 4 2" xfId="21165"/>
    <cellStyle name="Normal 3 2 2 2 2 3 7 3 5" xfId="21166"/>
    <cellStyle name="Normal 3 2 2 2 2 3 7 3 6" xfId="21167"/>
    <cellStyle name="Normal 3 2 2 2 2 3 7 4" xfId="21168"/>
    <cellStyle name="Normal 3 2 2 2 2 3 7 4 2" xfId="21169"/>
    <cellStyle name="Normal 3 2 2 2 2 3 7 4 2 2" xfId="21170"/>
    <cellStyle name="Normal 3 2 2 2 2 3 7 4 3" xfId="21171"/>
    <cellStyle name="Normal 3 2 2 2 2 3 7 4 3 2" xfId="21172"/>
    <cellStyle name="Normal 3 2 2 2 2 3 7 4 4" xfId="21173"/>
    <cellStyle name="Normal 3 2 2 2 2 3 7 4 4 2" xfId="21174"/>
    <cellStyle name="Normal 3 2 2 2 2 3 7 4 5" xfId="21175"/>
    <cellStyle name="Normal 3 2 2 2 2 3 7 4 6" xfId="21176"/>
    <cellStyle name="Normal 3 2 2 2 2 3 7 5" xfId="21177"/>
    <cellStyle name="Normal 3 2 2 2 2 3 7 5 2" xfId="21178"/>
    <cellStyle name="Normal 3 2 2 2 2 3 7 5 2 2" xfId="21179"/>
    <cellStyle name="Normal 3 2 2 2 2 3 7 5 3" xfId="21180"/>
    <cellStyle name="Normal 3 2 2 2 2 3 7 5 3 2" xfId="21181"/>
    <cellStyle name="Normal 3 2 2 2 2 3 7 5 4" xfId="21182"/>
    <cellStyle name="Normal 3 2 2 2 2 3 7 5 5" xfId="21183"/>
    <cellStyle name="Normal 3 2 2 2 2 3 7 6" xfId="21184"/>
    <cellStyle name="Normal 3 2 2 2 2 3 7 6 2" xfId="21185"/>
    <cellStyle name="Normal 3 2 2 2 2 3 7 7" xfId="21186"/>
    <cellStyle name="Normal 3 2 2 2 2 3 7 7 2" xfId="21187"/>
    <cellStyle name="Normal 3 2 2 2 2 3 7 8" xfId="21188"/>
    <cellStyle name="Normal 3 2 2 2 2 3 7 8 2" xfId="21189"/>
    <cellStyle name="Normal 3 2 2 2 2 3 7 9" xfId="21190"/>
    <cellStyle name="Normal 3 2 2 2 2 3 8" xfId="21191"/>
    <cellStyle name="Normal 3 2 2 2 2 3 8 10" xfId="21192"/>
    <cellStyle name="Normal 3 2 2 2 2 3 8 2" xfId="21193"/>
    <cellStyle name="Normal 3 2 2 2 2 3 8 2 2" xfId="21194"/>
    <cellStyle name="Normal 3 2 2 2 2 3 8 2 2 2" xfId="21195"/>
    <cellStyle name="Normal 3 2 2 2 2 3 8 2 3" xfId="21196"/>
    <cellStyle name="Normal 3 2 2 2 2 3 8 2 3 2" xfId="21197"/>
    <cellStyle name="Normal 3 2 2 2 2 3 8 2 4" xfId="21198"/>
    <cellStyle name="Normal 3 2 2 2 2 3 8 2 4 2" xfId="21199"/>
    <cellStyle name="Normal 3 2 2 2 2 3 8 2 5" xfId="21200"/>
    <cellStyle name="Normal 3 2 2 2 2 3 8 2 6" xfId="21201"/>
    <cellStyle name="Normal 3 2 2 2 2 3 8 3" xfId="21202"/>
    <cellStyle name="Normal 3 2 2 2 2 3 8 3 2" xfId="21203"/>
    <cellStyle name="Normal 3 2 2 2 2 3 8 3 2 2" xfId="21204"/>
    <cellStyle name="Normal 3 2 2 2 2 3 8 3 3" xfId="21205"/>
    <cellStyle name="Normal 3 2 2 2 2 3 8 3 3 2" xfId="21206"/>
    <cellStyle name="Normal 3 2 2 2 2 3 8 3 4" xfId="21207"/>
    <cellStyle name="Normal 3 2 2 2 2 3 8 3 4 2" xfId="21208"/>
    <cellStyle name="Normal 3 2 2 2 2 3 8 3 5" xfId="21209"/>
    <cellStyle name="Normal 3 2 2 2 2 3 8 3 6" xfId="21210"/>
    <cellStyle name="Normal 3 2 2 2 2 3 8 4" xfId="21211"/>
    <cellStyle name="Normal 3 2 2 2 2 3 8 4 2" xfId="21212"/>
    <cellStyle name="Normal 3 2 2 2 2 3 8 4 2 2" xfId="21213"/>
    <cellStyle name="Normal 3 2 2 2 2 3 8 4 3" xfId="21214"/>
    <cellStyle name="Normal 3 2 2 2 2 3 8 4 3 2" xfId="21215"/>
    <cellStyle name="Normal 3 2 2 2 2 3 8 4 4" xfId="21216"/>
    <cellStyle name="Normal 3 2 2 2 2 3 8 4 4 2" xfId="21217"/>
    <cellStyle name="Normal 3 2 2 2 2 3 8 4 5" xfId="21218"/>
    <cellStyle name="Normal 3 2 2 2 2 3 8 4 6" xfId="21219"/>
    <cellStyle name="Normal 3 2 2 2 2 3 8 5" xfId="21220"/>
    <cellStyle name="Normal 3 2 2 2 2 3 8 5 2" xfId="21221"/>
    <cellStyle name="Normal 3 2 2 2 2 3 8 5 2 2" xfId="21222"/>
    <cellStyle name="Normal 3 2 2 2 2 3 8 5 3" xfId="21223"/>
    <cellStyle name="Normal 3 2 2 2 2 3 8 5 3 2" xfId="21224"/>
    <cellStyle name="Normal 3 2 2 2 2 3 8 5 4" xfId="21225"/>
    <cellStyle name="Normal 3 2 2 2 2 3 8 5 5" xfId="21226"/>
    <cellStyle name="Normal 3 2 2 2 2 3 8 6" xfId="21227"/>
    <cellStyle name="Normal 3 2 2 2 2 3 8 6 2" xfId="21228"/>
    <cellStyle name="Normal 3 2 2 2 2 3 8 7" xfId="21229"/>
    <cellStyle name="Normal 3 2 2 2 2 3 8 7 2" xfId="21230"/>
    <cellStyle name="Normal 3 2 2 2 2 3 8 8" xfId="21231"/>
    <cellStyle name="Normal 3 2 2 2 2 3 8 8 2" xfId="21232"/>
    <cellStyle name="Normal 3 2 2 2 2 3 8 9" xfId="21233"/>
    <cellStyle name="Normal 3 2 2 2 2 3 9" xfId="21234"/>
    <cellStyle name="Normal 3 2 2 2 2 3 9 2" xfId="21235"/>
    <cellStyle name="Normal 3 2 2 2 2 3 9 2 2" xfId="21236"/>
    <cellStyle name="Normal 3 2 2 2 2 3 9 3" xfId="21237"/>
    <cellStyle name="Normal 3 2 2 2 2 3 9 3 2" xfId="21238"/>
    <cellStyle name="Normal 3 2 2 2 2 3 9 4" xfId="21239"/>
    <cellStyle name="Normal 3 2 2 2 2 3 9 4 2" xfId="21240"/>
    <cellStyle name="Normal 3 2 2 2 2 3 9 5" xfId="21241"/>
    <cellStyle name="Normal 3 2 2 2 2 3 9 6" xfId="21242"/>
    <cellStyle name="Normal 3 2 2 2 2 4" xfId="21243"/>
    <cellStyle name="Normal 3 2 2 2 2 4 10" xfId="21244"/>
    <cellStyle name="Normal 3 2 2 2 2 4 10 2" xfId="21245"/>
    <cellStyle name="Normal 3 2 2 2 2 4 10 2 2" xfId="21246"/>
    <cellStyle name="Normal 3 2 2 2 2 4 10 3" xfId="21247"/>
    <cellStyle name="Normal 3 2 2 2 2 4 10 3 2" xfId="21248"/>
    <cellStyle name="Normal 3 2 2 2 2 4 10 4" xfId="21249"/>
    <cellStyle name="Normal 3 2 2 2 2 4 10 4 2" xfId="21250"/>
    <cellStyle name="Normal 3 2 2 2 2 4 10 5" xfId="21251"/>
    <cellStyle name="Normal 3 2 2 2 2 4 10 6" xfId="21252"/>
    <cellStyle name="Normal 3 2 2 2 2 4 11" xfId="21253"/>
    <cellStyle name="Normal 3 2 2 2 2 4 11 2" xfId="21254"/>
    <cellStyle name="Normal 3 2 2 2 2 4 11 2 2" xfId="21255"/>
    <cellStyle name="Normal 3 2 2 2 2 4 11 3" xfId="21256"/>
    <cellStyle name="Normal 3 2 2 2 2 4 11 3 2" xfId="21257"/>
    <cellStyle name="Normal 3 2 2 2 2 4 11 4" xfId="21258"/>
    <cellStyle name="Normal 3 2 2 2 2 4 11 5" xfId="21259"/>
    <cellStyle name="Normal 3 2 2 2 2 4 12" xfId="21260"/>
    <cellStyle name="Normal 3 2 2 2 2 4 12 2" xfId="21261"/>
    <cellStyle name="Normal 3 2 2 2 2 4 13" xfId="21262"/>
    <cellStyle name="Normal 3 2 2 2 2 4 13 2" xfId="21263"/>
    <cellStyle name="Normal 3 2 2 2 2 4 14" xfId="21264"/>
    <cellStyle name="Normal 3 2 2 2 2 4 14 2" xfId="21265"/>
    <cellStyle name="Normal 3 2 2 2 2 4 15" xfId="21266"/>
    <cellStyle name="Normal 3 2 2 2 2 4 16" xfId="21267"/>
    <cellStyle name="Normal 3 2 2 2 2 4 17" xfId="21268"/>
    <cellStyle name="Normal 3 2 2 2 2 4 2" xfId="21269"/>
    <cellStyle name="Normal 3 2 2 2 2 4 2 10" xfId="21270"/>
    <cellStyle name="Normal 3 2 2 2 2 4 2 10 2" xfId="21271"/>
    <cellStyle name="Normal 3 2 2 2 2 4 2 11" xfId="21272"/>
    <cellStyle name="Normal 3 2 2 2 2 4 2 11 2" xfId="21273"/>
    <cellStyle name="Normal 3 2 2 2 2 4 2 12" xfId="21274"/>
    <cellStyle name="Normal 3 2 2 2 2 4 2 13" xfId="21275"/>
    <cellStyle name="Normal 3 2 2 2 2 4 2 14" xfId="21276"/>
    <cellStyle name="Normal 3 2 2 2 2 4 2 2" xfId="21277"/>
    <cellStyle name="Normal 3 2 2 2 2 4 2 2 10" xfId="21278"/>
    <cellStyle name="Normal 3 2 2 2 2 4 2 2 11" xfId="21279"/>
    <cellStyle name="Normal 3 2 2 2 2 4 2 2 12" xfId="21280"/>
    <cellStyle name="Normal 3 2 2 2 2 4 2 2 2" xfId="21281"/>
    <cellStyle name="Normal 3 2 2 2 2 4 2 2 2 2" xfId="21282"/>
    <cellStyle name="Normal 3 2 2 2 2 4 2 2 2 2 2" xfId="21283"/>
    <cellStyle name="Normal 3 2 2 2 2 4 2 2 2 3" xfId="21284"/>
    <cellStyle name="Normal 3 2 2 2 2 4 2 2 2 3 2" xfId="21285"/>
    <cellStyle name="Normal 3 2 2 2 2 4 2 2 2 4" xfId="21286"/>
    <cellStyle name="Normal 3 2 2 2 2 4 2 2 2 4 2" xfId="21287"/>
    <cellStyle name="Normal 3 2 2 2 2 4 2 2 2 5" xfId="21288"/>
    <cellStyle name="Normal 3 2 2 2 2 4 2 2 2 6" xfId="21289"/>
    <cellStyle name="Normal 3 2 2 2 2 4 2 2 2 7" xfId="21290"/>
    <cellStyle name="Normal 3 2 2 2 2 4 2 2 3" xfId="21291"/>
    <cellStyle name="Normal 3 2 2 2 2 4 2 2 3 2" xfId="21292"/>
    <cellStyle name="Normal 3 2 2 2 2 4 2 2 3 2 2" xfId="21293"/>
    <cellStyle name="Normal 3 2 2 2 2 4 2 2 3 3" xfId="21294"/>
    <cellStyle name="Normal 3 2 2 2 2 4 2 2 3 3 2" xfId="21295"/>
    <cellStyle name="Normal 3 2 2 2 2 4 2 2 3 4" xfId="21296"/>
    <cellStyle name="Normal 3 2 2 2 2 4 2 2 3 4 2" xfId="21297"/>
    <cellStyle name="Normal 3 2 2 2 2 4 2 2 3 5" xfId="21298"/>
    <cellStyle name="Normal 3 2 2 2 2 4 2 2 3 6" xfId="21299"/>
    <cellStyle name="Normal 3 2 2 2 2 4 2 2 3 7" xfId="21300"/>
    <cellStyle name="Normal 3 2 2 2 2 4 2 2 4" xfId="21301"/>
    <cellStyle name="Normal 3 2 2 2 2 4 2 2 4 2" xfId="21302"/>
    <cellStyle name="Normal 3 2 2 2 2 4 2 2 4 2 2" xfId="21303"/>
    <cellStyle name="Normal 3 2 2 2 2 4 2 2 4 3" xfId="21304"/>
    <cellStyle name="Normal 3 2 2 2 2 4 2 2 4 3 2" xfId="21305"/>
    <cellStyle name="Normal 3 2 2 2 2 4 2 2 4 4" xfId="21306"/>
    <cellStyle name="Normal 3 2 2 2 2 4 2 2 4 4 2" xfId="21307"/>
    <cellStyle name="Normal 3 2 2 2 2 4 2 2 4 5" xfId="21308"/>
    <cellStyle name="Normal 3 2 2 2 2 4 2 2 4 6" xfId="21309"/>
    <cellStyle name="Normal 3 2 2 2 2 4 2 2 5" xfId="21310"/>
    <cellStyle name="Normal 3 2 2 2 2 4 2 2 5 2" xfId="21311"/>
    <cellStyle name="Normal 3 2 2 2 2 4 2 2 5 2 2" xfId="21312"/>
    <cellStyle name="Normal 3 2 2 2 2 4 2 2 5 3" xfId="21313"/>
    <cellStyle name="Normal 3 2 2 2 2 4 2 2 5 3 2" xfId="21314"/>
    <cellStyle name="Normal 3 2 2 2 2 4 2 2 5 4" xfId="21315"/>
    <cellStyle name="Normal 3 2 2 2 2 4 2 2 5 4 2" xfId="21316"/>
    <cellStyle name="Normal 3 2 2 2 2 4 2 2 5 5" xfId="21317"/>
    <cellStyle name="Normal 3 2 2 2 2 4 2 2 5 6" xfId="21318"/>
    <cellStyle name="Normal 3 2 2 2 2 4 2 2 6" xfId="21319"/>
    <cellStyle name="Normal 3 2 2 2 2 4 2 2 6 2" xfId="21320"/>
    <cellStyle name="Normal 3 2 2 2 2 4 2 2 6 2 2" xfId="21321"/>
    <cellStyle name="Normal 3 2 2 2 2 4 2 2 6 3" xfId="21322"/>
    <cellStyle name="Normal 3 2 2 2 2 4 2 2 6 3 2" xfId="21323"/>
    <cellStyle name="Normal 3 2 2 2 2 4 2 2 6 4" xfId="21324"/>
    <cellStyle name="Normal 3 2 2 2 2 4 2 2 6 5" xfId="21325"/>
    <cellStyle name="Normal 3 2 2 2 2 4 2 2 7" xfId="21326"/>
    <cellStyle name="Normal 3 2 2 2 2 4 2 2 7 2" xfId="21327"/>
    <cellStyle name="Normal 3 2 2 2 2 4 2 2 8" xfId="21328"/>
    <cellStyle name="Normal 3 2 2 2 2 4 2 2 8 2" xfId="21329"/>
    <cellStyle name="Normal 3 2 2 2 2 4 2 2 9" xfId="21330"/>
    <cellStyle name="Normal 3 2 2 2 2 4 2 2 9 2" xfId="21331"/>
    <cellStyle name="Normal 3 2 2 2 2 4 2 3" xfId="21332"/>
    <cellStyle name="Normal 3 2 2 2 2 4 2 3 10" xfId="21333"/>
    <cellStyle name="Normal 3 2 2 2 2 4 2 3 11" xfId="21334"/>
    <cellStyle name="Normal 3 2 2 2 2 4 2 3 2" xfId="21335"/>
    <cellStyle name="Normal 3 2 2 2 2 4 2 3 2 2" xfId="21336"/>
    <cellStyle name="Normal 3 2 2 2 2 4 2 3 2 2 2" xfId="21337"/>
    <cellStyle name="Normal 3 2 2 2 2 4 2 3 2 3" xfId="21338"/>
    <cellStyle name="Normal 3 2 2 2 2 4 2 3 2 3 2" xfId="21339"/>
    <cellStyle name="Normal 3 2 2 2 2 4 2 3 2 4" xfId="21340"/>
    <cellStyle name="Normal 3 2 2 2 2 4 2 3 2 4 2" xfId="21341"/>
    <cellStyle name="Normal 3 2 2 2 2 4 2 3 2 5" xfId="21342"/>
    <cellStyle name="Normal 3 2 2 2 2 4 2 3 2 6" xfId="21343"/>
    <cellStyle name="Normal 3 2 2 2 2 4 2 3 2 7" xfId="21344"/>
    <cellStyle name="Normal 3 2 2 2 2 4 2 3 3" xfId="21345"/>
    <cellStyle name="Normal 3 2 2 2 2 4 2 3 3 2" xfId="21346"/>
    <cellStyle name="Normal 3 2 2 2 2 4 2 3 3 2 2" xfId="21347"/>
    <cellStyle name="Normal 3 2 2 2 2 4 2 3 3 3" xfId="21348"/>
    <cellStyle name="Normal 3 2 2 2 2 4 2 3 3 3 2" xfId="21349"/>
    <cellStyle name="Normal 3 2 2 2 2 4 2 3 3 4" xfId="21350"/>
    <cellStyle name="Normal 3 2 2 2 2 4 2 3 3 4 2" xfId="21351"/>
    <cellStyle name="Normal 3 2 2 2 2 4 2 3 3 5" xfId="21352"/>
    <cellStyle name="Normal 3 2 2 2 2 4 2 3 3 6" xfId="21353"/>
    <cellStyle name="Normal 3 2 2 2 2 4 2 3 4" xfId="21354"/>
    <cellStyle name="Normal 3 2 2 2 2 4 2 3 4 2" xfId="21355"/>
    <cellStyle name="Normal 3 2 2 2 2 4 2 3 4 2 2" xfId="21356"/>
    <cellStyle name="Normal 3 2 2 2 2 4 2 3 4 3" xfId="21357"/>
    <cellStyle name="Normal 3 2 2 2 2 4 2 3 4 3 2" xfId="21358"/>
    <cellStyle name="Normal 3 2 2 2 2 4 2 3 4 4" xfId="21359"/>
    <cellStyle name="Normal 3 2 2 2 2 4 2 3 4 4 2" xfId="21360"/>
    <cellStyle name="Normal 3 2 2 2 2 4 2 3 4 5" xfId="21361"/>
    <cellStyle name="Normal 3 2 2 2 2 4 2 3 4 6" xfId="21362"/>
    <cellStyle name="Normal 3 2 2 2 2 4 2 3 5" xfId="21363"/>
    <cellStyle name="Normal 3 2 2 2 2 4 2 3 5 2" xfId="21364"/>
    <cellStyle name="Normal 3 2 2 2 2 4 2 3 5 2 2" xfId="21365"/>
    <cellStyle name="Normal 3 2 2 2 2 4 2 3 5 3" xfId="21366"/>
    <cellStyle name="Normal 3 2 2 2 2 4 2 3 5 3 2" xfId="21367"/>
    <cellStyle name="Normal 3 2 2 2 2 4 2 3 5 4" xfId="21368"/>
    <cellStyle name="Normal 3 2 2 2 2 4 2 3 5 5" xfId="21369"/>
    <cellStyle name="Normal 3 2 2 2 2 4 2 3 6" xfId="21370"/>
    <cellStyle name="Normal 3 2 2 2 2 4 2 3 6 2" xfId="21371"/>
    <cellStyle name="Normal 3 2 2 2 2 4 2 3 7" xfId="21372"/>
    <cellStyle name="Normal 3 2 2 2 2 4 2 3 7 2" xfId="21373"/>
    <cellStyle name="Normal 3 2 2 2 2 4 2 3 8" xfId="21374"/>
    <cellStyle name="Normal 3 2 2 2 2 4 2 3 8 2" xfId="21375"/>
    <cellStyle name="Normal 3 2 2 2 2 4 2 3 9" xfId="21376"/>
    <cellStyle name="Normal 3 2 2 2 2 4 2 4" xfId="21377"/>
    <cellStyle name="Normal 3 2 2 2 2 4 2 4 10" xfId="21378"/>
    <cellStyle name="Normal 3 2 2 2 2 4 2 4 11" xfId="21379"/>
    <cellStyle name="Normal 3 2 2 2 2 4 2 4 2" xfId="21380"/>
    <cellStyle name="Normal 3 2 2 2 2 4 2 4 2 2" xfId="21381"/>
    <cellStyle name="Normal 3 2 2 2 2 4 2 4 2 2 2" xfId="21382"/>
    <cellStyle name="Normal 3 2 2 2 2 4 2 4 2 3" xfId="21383"/>
    <cellStyle name="Normal 3 2 2 2 2 4 2 4 2 3 2" xfId="21384"/>
    <cellStyle name="Normal 3 2 2 2 2 4 2 4 2 4" xfId="21385"/>
    <cellStyle name="Normal 3 2 2 2 2 4 2 4 2 4 2" xfId="21386"/>
    <cellStyle name="Normal 3 2 2 2 2 4 2 4 2 5" xfId="21387"/>
    <cellStyle name="Normal 3 2 2 2 2 4 2 4 2 6" xfId="21388"/>
    <cellStyle name="Normal 3 2 2 2 2 4 2 4 2 7" xfId="21389"/>
    <cellStyle name="Normal 3 2 2 2 2 4 2 4 3" xfId="21390"/>
    <cellStyle name="Normal 3 2 2 2 2 4 2 4 3 2" xfId="21391"/>
    <cellStyle name="Normal 3 2 2 2 2 4 2 4 3 2 2" xfId="21392"/>
    <cellStyle name="Normal 3 2 2 2 2 4 2 4 3 3" xfId="21393"/>
    <cellStyle name="Normal 3 2 2 2 2 4 2 4 3 3 2" xfId="21394"/>
    <cellStyle name="Normal 3 2 2 2 2 4 2 4 3 4" xfId="21395"/>
    <cellStyle name="Normal 3 2 2 2 2 4 2 4 3 4 2" xfId="21396"/>
    <cellStyle name="Normal 3 2 2 2 2 4 2 4 3 5" xfId="21397"/>
    <cellStyle name="Normal 3 2 2 2 2 4 2 4 3 6" xfId="21398"/>
    <cellStyle name="Normal 3 2 2 2 2 4 2 4 4" xfId="21399"/>
    <cellStyle name="Normal 3 2 2 2 2 4 2 4 4 2" xfId="21400"/>
    <cellStyle name="Normal 3 2 2 2 2 4 2 4 4 2 2" xfId="21401"/>
    <cellStyle name="Normal 3 2 2 2 2 4 2 4 4 3" xfId="21402"/>
    <cellStyle name="Normal 3 2 2 2 2 4 2 4 4 3 2" xfId="21403"/>
    <cellStyle name="Normal 3 2 2 2 2 4 2 4 4 4" xfId="21404"/>
    <cellStyle name="Normal 3 2 2 2 2 4 2 4 4 4 2" xfId="21405"/>
    <cellStyle name="Normal 3 2 2 2 2 4 2 4 4 5" xfId="21406"/>
    <cellStyle name="Normal 3 2 2 2 2 4 2 4 4 6" xfId="21407"/>
    <cellStyle name="Normal 3 2 2 2 2 4 2 4 5" xfId="21408"/>
    <cellStyle name="Normal 3 2 2 2 2 4 2 4 5 2" xfId="21409"/>
    <cellStyle name="Normal 3 2 2 2 2 4 2 4 5 2 2" xfId="21410"/>
    <cellStyle name="Normal 3 2 2 2 2 4 2 4 5 3" xfId="21411"/>
    <cellStyle name="Normal 3 2 2 2 2 4 2 4 5 3 2" xfId="21412"/>
    <cellStyle name="Normal 3 2 2 2 2 4 2 4 5 4" xfId="21413"/>
    <cellStyle name="Normal 3 2 2 2 2 4 2 4 5 5" xfId="21414"/>
    <cellStyle name="Normal 3 2 2 2 2 4 2 4 6" xfId="21415"/>
    <cellStyle name="Normal 3 2 2 2 2 4 2 4 6 2" xfId="21416"/>
    <cellStyle name="Normal 3 2 2 2 2 4 2 4 7" xfId="21417"/>
    <cellStyle name="Normal 3 2 2 2 2 4 2 4 7 2" xfId="21418"/>
    <cellStyle name="Normal 3 2 2 2 2 4 2 4 8" xfId="21419"/>
    <cellStyle name="Normal 3 2 2 2 2 4 2 4 8 2" xfId="21420"/>
    <cellStyle name="Normal 3 2 2 2 2 4 2 4 9" xfId="21421"/>
    <cellStyle name="Normal 3 2 2 2 2 4 2 5" xfId="21422"/>
    <cellStyle name="Normal 3 2 2 2 2 4 2 5 2" xfId="21423"/>
    <cellStyle name="Normal 3 2 2 2 2 4 2 5 2 2" xfId="21424"/>
    <cellStyle name="Normal 3 2 2 2 2 4 2 5 3" xfId="21425"/>
    <cellStyle name="Normal 3 2 2 2 2 4 2 5 3 2" xfId="21426"/>
    <cellStyle name="Normal 3 2 2 2 2 4 2 5 4" xfId="21427"/>
    <cellStyle name="Normal 3 2 2 2 2 4 2 5 4 2" xfId="21428"/>
    <cellStyle name="Normal 3 2 2 2 2 4 2 5 5" xfId="21429"/>
    <cellStyle name="Normal 3 2 2 2 2 4 2 5 6" xfId="21430"/>
    <cellStyle name="Normal 3 2 2 2 2 4 2 5 7" xfId="21431"/>
    <cellStyle name="Normal 3 2 2 2 2 4 2 6" xfId="21432"/>
    <cellStyle name="Normal 3 2 2 2 2 4 2 6 2" xfId="21433"/>
    <cellStyle name="Normal 3 2 2 2 2 4 2 6 2 2" xfId="21434"/>
    <cellStyle name="Normal 3 2 2 2 2 4 2 6 3" xfId="21435"/>
    <cellStyle name="Normal 3 2 2 2 2 4 2 6 3 2" xfId="21436"/>
    <cellStyle name="Normal 3 2 2 2 2 4 2 6 4" xfId="21437"/>
    <cellStyle name="Normal 3 2 2 2 2 4 2 6 4 2" xfId="21438"/>
    <cellStyle name="Normal 3 2 2 2 2 4 2 6 5" xfId="21439"/>
    <cellStyle name="Normal 3 2 2 2 2 4 2 6 6" xfId="21440"/>
    <cellStyle name="Normal 3 2 2 2 2 4 2 7" xfId="21441"/>
    <cellStyle name="Normal 3 2 2 2 2 4 2 7 2" xfId="21442"/>
    <cellStyle name="Normal 3 2 2 2 2 4 2 7 2 2" xfId="21443"/>
    <cellStyle name="Normal 3 2 2 2 2 4 2 7 3" xfId="21444"/>
    <cellStyle name="Normal 3 2 2 2 2 4 2 7 3 2" xfId="21445"/>
    <cellStyle name="Normal 3 2 2 2 2 4 2 7 4" xfId="21446"/>
    <cellStyle name="Normal 3 2 2 2 2 4 2 7 4 2" xfId="21447"/>
    <cellStyle name="Normal 3 2 2 2 2 4 2 7 5" xfId="21448"/>
    <cellStyle name="Normal 3 2 2 2 2 4 2 7 6" xfId="21449"/>
    <cellStyle name="Normal 3 2 2 2 2 4 2 8" xfId="21450"/>
    <cellStyle name="Normal 3 2 2 2 2 4 2 8 2" xfId="21451"/>
    <cellStyle name="Normal 3 2 2 2 2 4 2 8 2 2" xfId="21452"/>
    <cellStyle name="Normal 3 2 2 2 2 4 2 8 3" xfId="21453"/>
    <cellStyle name="Normal 3 2 2 2 2 4 2 8 3 2" xfId="21454"/>
    <cellStyle name="Normal 3 2 2 2 2 4 2 8 4" xfId="21455"/>
    <cellStyle name="Normal 3 2 2 2 2 4 2 8 5" xfId="21456"/>
    <cellStyle name="Normal 3 2 2 2 2 4 2 9" xfId="21457"/>
    <cellStyle name="Normal 3 2 2 2 2 4 2 9 2" xfId="21458"/>
    <cellStyle name="Normal 3 2 2 2 2 4 3" xfId="21459"/>
    <cellStyle name="Normal 3 2 2 2 2 4 3 10" xfId="21460"/>
    <cellStyle name="Normal 3 2 2 2 2 4 3 10 2" xfId="21461"/>
    <cellStyle name="Normal 3 2 2 2 2 4 3 11" xfId="21462"/>
    <cellStyle name="Normal 3 2 2 2 2 4 3 11 2" xfId="21463"/>
    <cellStyle name="Normal 3 2 2 2 2 4 3 12" xfId="21464"/>
    <cellStyle name="Normal 3 2 2 2 2 4 3 13" xfId="21465"/>
    <cellStyle name="Normal 3 2 2 2 2 4 3 14" xfId="21466"/>
    <cellStyle name="Normal 3 2 2 2 2 4 3 2" xfId="21467"/>
    <cellStyle name="Normal 3 2 2 2 2 4 3 2 10" xfId="21468"/>
    <cellStyle name="Normal 3 2 2 2 2 4 3 2 11" xfId="21469"/>
    <cellStyle name="Normal 3 2 2 2 2 4 3 2 12" xfId="21470"/>
    <cellStyle name="Normal 3 2 2 2 2 4 3 2 2" xfId="21471"/>
    <cellStyle name="Normal 3 2 2 2 2 4 3 2 2 2" xfId="21472"/>
    <cellStyle name="Normal 3 2 2 2 2 4 3 2 2 2 2" xfId="21473"/>
    <cellStyle name="Normal 3 2 2 2 2 4 3 2 2 3" xfId="21474"/>
    <cellStyle name="Normal 3 2 2 2 2 4 3 2 2 3 2" xfId="21475"/>
    <cellStyle name="Normal 3 2 2 2 2 4 3 2 2 4" xfId="21476"/>
    <cellStyle name="Normal 3 2 2 2 2 4 3 2 2 4 2" xfId="21477"/>
    <cellStyle name="Normal 3 2 2 2 2 4 3 2 2 5" xfId="21478"/>
    <cellStyle name="Normal 3 2 2 2 2 4 3 2 2 6" xfId="21479"/>
    <cellStyle name="Normal 3 2 2 2 2 4 3 2 2 7" xfId="21480"/>
    <cellStyle name="Normal 3 2 2 2 2 4 3 2 3" xfId="21481"/>
    <cellStyle name="Normal 3 2 2 2 2 4 3 2 3 2" xfId="21482"/>
    <cellStyle name="Normal 3 2 2 2 2 4 3 2 3 2 2" xfId="21483"/>
    <cellStyle name="Normal 3 2 2 2 2 4 3 2 3 3" xfId="21484"/>
    <cellStyle name="Normal 3 2 2 2 2 4 3 2 3 3 2" xfId="21485"/>
    <cellStyle name="Normal 3 2 2 2 2 4 3 2 3 4" xfId="21486"/>
    <cellStyle name="Normal 3 2 2 2 2 4 3 2 3 4 2" xfId="21487"/>
    <cellStyle name="Normal 3 2 2 2 2 4 3 2 3 5" xfId="21488"/>
    <cellStyle name="Normal 3 2 2 2 2 4 3 2 3 6" xfId="21489"/>
    <cellStyle name="Normal 3 2 2 2 2 4 3 2 4" xfId="21490"/>
    <cellStyle name="Normal 3 2 2 2 2 4 3 2 4 2" xfId="21491"/>
    <cellStyle name="Normal 3 2 2 2 2 4 3 2 4 2 2" xfId="21492"/>
    <cellStyle name="Normal 3 2 2 2 2 4 3 2 4 3" xfId="21493"/>
    <cellStyle name="Normal 3 2 2 2 2 4 3 2 4 3 2" xfId="21494"/>
    <cellStyle name="Normal 3 2 2 2 2 4 3 2 4 4" xfId="21495"/>
    <cellStyle name="Normal 3 2 2 2 2 4 3 2 4 4 2" xfId="21496"/>
    <cellStyle name="Normal 3 2 2 2 2 4 3 2 4 5" xfId="21497"/>
    <cellStyle name="Normal 3 2 2 2 2 4 3 2 4 6" xfId="21498"/>
    <cellStyle name="Normal 3 2 2 2 2 4 3 2 5" xfId="21499"/>
    <cellStyle name="Normal 3 2 2 2 2 4 3 2 5 2" xfId="21500"/>
    <cellStyle name="Normal 3 2 2 2 2 4 3 2 5 2 2" xfId="21501"/>
    <cellStyle name="Normal 3 2 2 2 2 4 3 2 5 3" xfId="21502"/>
    <cellStyle name="Normal 3 2 2 2 2 4 3 2 5 3 2" xfId="21503"/>
    <cellStyle name="Normal 3 2 2 2 2 4 3 2 5 4" xfId="21504"/>
    <cellStyle name="Normal 3 2 2 2 2 4 3 2 5 4 2" xfId="21505"/>
    <cellStyle name="Normal 3 2 2 2 2 4 3 2 5 5" xfId="21506"/>
    <cellStyle name="Normal 3 2 2 2 2 4 3 2 5 6" xfId="21507"/>
    <cellStyle name="Normal 3 2 2 2 2 4 3 2 6" xfId="21508"/>
    <cellStyle name="Normal 3 2 2 2 2 4 3 2 6 2" xfId="21509"/>
    <cellStyle name="Normal 3 2 2 2 2 4 3 2 6 2 2" xfId="21510"/>
    <cellStyle name="Normal 3 2 2 2 2 4 3 2 6 3" xfId="21511"/>
    <cellStyle name="Normal 3 2 2 2 2 4 3 2 6 3 2" xfId="21512"/>
    <cellStyle name="Normal 3 2 2 2 2 4 3 2 6 4" xfId="21513"/>
    <cellStyle name="Normal 3 2 2 2 2 4 3 2 6 5" xfId="21514"/>
    <cellStyle name="Normal 3 2 2 2 2 4 3 2 7" xfId="21515"/>
    <cellStyle name="Normal 3 2 2 2 2 4 3 2 7 2" xfId="21516"/>
    <cellStyle name="Normal 3 2 2 2 2 4 3 2 8" xfId="21517"/>
    <cellStyle name="Normal 3 2 2 2 2 4 3 2 8 2" xfId="21518"/>
    <cellStyle name="Normal 3 2 2 2 2 4 3 2 9" xfId="21519"/>
    <cellStyle name="Normal 3 2 2 2 2 4 3 2 9 2" xfId="21520"/>
    <cellStyle name="Normal 3 2 2 2 2 4 3 3" xfId="21521"/>
    <cellStyle name="Normal 3 2 2 2 2 4 3 3 10" xfId="21522"/>
    <cellStyle name="Normal 3 2 2 2 2 4 3 3 11" xfId="21523"/>
    <cellStyle name="Normal 3 2 2 2 2 4 3 3 2" xfId="21524"/>
    <cellStyle name="Normal 3 2 2 2 2 4 3 3 2 2" xfId="21525"/>
    <cellStyle name="Normal 3 2 2 2 2 4 3 3 2 2 2" xfId="21526"/>
    <cellStyle name="Normal 3 2 2 2 2 4 3 3 2 3" xfId="21527"/>
    <cellStyle name="Normal 3 2 2 2 2 4 3 3 2 3 2" xfId="21528"/>
    <cellStyle name="Normal 3 2 2 2 2 4 3 3 2 4" xfId="21529"/>
    <cellStyle name="Normal 3 2 2 2 2 4 3 3 2 4 2" xfId="21530"/>
    <cellStyle name="Normal 3 2 2 2 2 4 3 3 2 5" xfId="21531"/>
    <cellStyle name="Normal 3 2 2 2 2 4 3 3 2 6" xfId="21532"/>
    <cellStyle name="Normal 3 2 2 2 2 4 3 3 2 7" xfId="21533"/>
    <cellStyle name="Normal 3 2 2 2 2 4 3 3 3" xfId="21534"/>
    <cellStyle name="Normal 3 2 2 2 2 4 3 3 3 2" xfId="21535"/>
    <cellStyle name="Normal 3 2 2 2 2 4 3 3 3 2 2" xfId="21536"/>
    <cellStyle name="Normal 3 2 2 2 2 4 3 3 3 3" xfId="21537"/>
    <cellStyle name="Normal 3 2 2 2 2 4 3 3 3 3 2" xfId="21538"/>
    <cellStyle name="Normal 3 2 2 2 2 4 3 3 3 4" xfId="21539"/>
    <cellStyle name="Normal 3 2 2 2 2 4 3 3 3 4 2" xfId="21540"/>
    <cellStyle name="Normal 3 2 2 2 2 4 3 3 3 5" xfId="21541"/>
    <cellStyle name="Normal 3 2 2 2 2 4 3 3 3 6" xfId="21542"/>
    <cellStyle name="Normal 3 2 2 2 2 4 3 3 4" xfId="21543"/>
    <cellStyle name="Normal 3 2 2 2 2 4 3 3 4 2" xfId="21544"/>
    <cellStyle name="Normal 3 2 2 2 2 4 3 3 4 2 2" xfId="21545"/>
    <cellStyle name="Normal 3 2 2 2 2 4 3 3 4 3" xfId="21546"/>
    <cellStyle name="Normal 3 2 2 2 2 4 3 3 4 3 2" xfId="21547"/>
    <cellStyle name="Normal 3 2 2 2 2 4 3 3 4 4" xfId="21548"/>
    <cellStyle name="Normal 3 2 2 2 2 4 3 3 4 4 2" xfId="21549"/>
    <cellStyle name="Normal 3 2 2 2 2 4 3 3 4 5" xfId="21550"/>
    <cellStyle name="Normal 3 2 2 2 2 4 3 3 4 6" xfId="21551"/>
    <cellStyle name="Normal 3 2 2 2 2 4 3 3 5" xfId="21552"/>
    <cellStyle name="Normal 3 2 2 2 2 4 3 3 5 2" xfId="21553"/>
    <cellStyle name="Normal 3 2 2 2 2 4 3 3 5 2 2" xfId="21554"/>
    <cellStyle name="Normal 3 2 2 2 2 4 3 3 5 3" xfId="21555"/>
    <cellStyle name="Normal 3 2 2 2 2 4 3 3 5 3 2" xfId="21556"/>
    <cellStyle name="Normal 3 2 2 2 2 4 3 3 5 4" xfId="21557"/>
    <cellStyle name="Normal 3 2 2 2 2 4 3 3 5 5" xfId="21558"/>
    <cellStyle name="Normal 3 2 2 2 2 4 3 3 6" xfId="21559"/>
    <cellStyle name="Normal 3 2 2 2 2 4 3 3 6 2" xfId="21560"/>
    <cellStyle name="Normal 3 2 2 2 2 4 3 3 7" xfId="21561"/>
    <cellStyle name="Normal 3 2 2 2 2 4 3 3 7 2" xfId="21562"/>
    <cellStyle name="Normal 3 2 2 2 2 4 3 3 8" xfId="21563"/>
    <cellStyle name="Normal 3 2 2 2 2 4 3 3 8 2" xfId="21564"/>
    <cellStyle name="Normal 3 2 2 2 2 4 3 3 9" xfId="21565"/>
    <cellStyle name="Normal 3 2 2 2 2 4 3 4" xfId="21566"/>
    <cellStyle name="Normal 3 2 2 2 2 4 3 4 10" xfId="21567"/>
    <cellStyle name="Normal 3 2 2 2 2 4 3 4 11" xfId="21568"/>
    <cellStyle name="Normal 3 2 2 2 2 4 3 4 2" xfId="21569"/>
    <cellStyle name="Normal 3 2 2 2 2 4 3 4 2 2" xfId="21570"/>
    <cellStyle name="Normal 3 2 2 2 2 4 3 4 2 2 2" xfId="21571"/>
    <cellStyle name="Normal 3 2 2 2 2 4 3 4 2 3" xfId="21572"/>
    <cellStyle name="Normal 3 2 2 2 2 4 3 4 2 3 2" xfId="21573"/>
    <cellStyle name="Normal 3 2 2 2 2 4 3 4 2 4" xfId="21574"/>
    <cellStyle name="Normal 3 2 2 2 2 4 3 4 2 4 2" xfId="21575"/>
    <cellStyle name="Normal 3 2 2 2 2 4 3 4 2 5" xfId="21576"/>
    <cellStyle name="Normal 3 2 2 2 2 4 3 4 2 6" xfId="21577"/>
    <cellStyle name="Normal 3 2 2 2 2 4 3 4 3" xfId="21578"/>
    <cellStyle name="Normal 3 2 2 2 2 4 3 4 3 2" xfId="21579"/>
    <cellStyle name="Normal 3 2 2 2 2 4 3 4 3 2 2" xfId="21580"/>
    <cellStyle name="Normal 3 2 2 2 2 4 3 4 3 3" xfId="21581"/>
    <cellStyle name="Normal 3 2 2 2 2 4 3 4 3 3 2" xfId="21582"/>
    <cellStyle name="Normal 3 2 2 2 2 4 3 4 3 4" xfId="21583"/>
    <cellStyle name="Normal 3 2 2 2 2 4 3 4 3 4 2" xfId="21584"/>
    <cellStyle name="Normal 3 2 2 2 2 4 3 4 3 5" xfId="21585"/>
    <cellStyle name="Normal 3 2 2 2 2 4 3 4 3 6" xfId="21586"/>
    <cellStyle name="Normal 3 2 2 2 2 4 3 4 4" xfId="21587"/>
    <cellStyle name="Normal 3 2 2 2 2 4 3 4 4 2" xfId="21588"/>
    <cellStyle name="Normal 3 2 2 2 2 4 3 4 4 2 2" xfId="21589"/>
    <cellStyle name="Normal 3 2 2 2 2 4 3 4 4 3" xfId="21590"/>
    <cellStyle name="Normal 3 2 2 2 2 4 3 4 4 3 2" xfId="21591"/>
    <cellStyle name="Normal 3 2 2 2 2 4 3 4 4 4" xfId="21592"/>
    <cellStyle name="Normal 3 2 2 2 2 4 3 4 4 4 2" xfId="21593"/>
    <cellStyle name="Normal 3 2 2 2 2 4 3 4 4 5" xfId="21594"/>
    <cellStyle name="Normal 3 2 2 2 2 4 3 4 4 6" xfId="21595"/>
    <cellStyle name="Normal 3 2 2 2 2 4 3 4 5" xfId="21596"/>
    <cellStyle name="Normal 3 2 2 2 2 4 3 4 5 2" xfId="21597"/>
    <cellStyle name="Normal 3 2 2 2 2 4 3 4 5 2 2" xfId="21598"/>
    <cellStyle name="Normal 3 2 2 2 2 4 3 4 5 3" xfId="21599"/>
    <cellStyle name="Normal 3 2 2 2 2 4 3 4 5 3 2" xfId="21600"/>
    <cellStyle name="Normal 3 2 2 2 2 4 3 4 5 4" xfId="21601"/>
    <cellStyle name="Normal 3 2 2 2 2 4 3 4 5 5" xfId="21602"/>
    <cellStyle name="Normal 3 2 2 2 2 4 3 4 6" xfId="21603"/>
    <cellStyle name="Normal 3 2 2 2 2 4 3 4 6 2" xfId="21604"/>
    <cellStyle name="Normal 3 2 2 2 2 4 3 4 7" xfId="21605"/>
    <cellStyle name="Normal 3 2 2 2 2 4 3 4 7 2" xfId="21606"/>
    <cellStyle name="Normal 3 2 2 2 2 4 3 4 8" xfId="21607"/>
    <cellStyle name="Normal 3 2 2 2 2 4 3 4 8 2" xfId="21608"/>
    <cellStyle name="Normal 3 2 2 2 2 4 3 4 9" xfId="21609"/>
    <cellStyle name="Normal 3 2 2 2 2 4 3 5" xfId="21610"/>
    <cellStyle name="Normal 3 2 2 2 2 4 3 5 2" xfId="21611"/>
    <cellStyle name="Normal 3 2 2 2 2 4 3 5 2 2" xfId="21612"/>
    <cellStyle name="Normal 3 2 2 2 2 4 3 5 3" xfId="21613"/>
    <cellStyle name="Normal 3 2 2 2 2 4 3 5 3 2" xfId="21614"/>
    <cellStyle name="Normal 3 2 2 2 2 4 3 5 4" xfId="21615"/>
    <cellStyle name="Normal 3 2 2 2 2 4 3 5 4 2" xfId="21616"/>
    <cellStyle name="Normal 3 2 2 2 2 4 3 5 5" xfId="21617"/>
    <cellStyle name="Normal 3 2 2 2 2 4 3 5 6" xfId="21618"/>
    <cellStyle name="Normal 3 2 2 2 2 4 3 6" xfId="21619"/>
    <cellStyle name="Normal 3 2 2 2 2 4 3 6 2" xfId="21620"/>
    <cellStyle name="Normal 3 2 2 2 2 4 3 6 2 2" xfId="21621"/>
    <cellStyle name="Normal 3 2 2 2 2 4 3 6 3" xfId="21622"/>
    <cellStyle name="Normal 3 2 2 2 2 4 3 6 3 2" xfId="21623"/>
    <cellStyle name="Normal 3 2 2 2 2 4 3 6 4" xfId="21624"/>
    <cellStyle name="Normal 3 2 2 2 2 4 3 6 4 2" xfId="21625"/>
    <cellStyle name="Normal 3 2 2 2 2 4 3 6 5" xfId="21626"/>
    <cellStyle name="Normal 3 2 2 2 2 4 3 6 6" xfId="21627"/>
    <cellStyle name="Normal 3 2 2 2 2 4 3 7" xfId="21628"/>
    <cellStyle name="Normal 3 2 2 2 2 4 3 7 2" xfId="21629"/>
    <cellStyle name="Normal 3 2 2 2 2 4 3 7 2 2" xfId="21630"/>
    <cellStyle name="Normal 3 2 2 2 2 4 3 7 3" xfId="21631"/>
    <cellStyle name="Normal 3 2 2 2 2 4 3 7 3 2" xfId="21632"/>
    <cellStyle name="Normal 3 2 2 2 2 4 3 7 4" xfId="21633"/>
    <cellStyle name="Normal 3 2 2 2 2 4 3 7 4 2" xfId="21634"/>
    <cellStyle name="Normal 3 2 2 2 2 4 3 7 5" xfId="21635"/>
    <cellStyle name="Normal 3 2 2 2 2 4 3 7 6" xfId="21636"/>
    <cellStyle name="Normal 3 2 2 2 2 4 3 8" xfId="21637"/>
    <cellStyle name="Normal 3 2 2 2 2 4 3 8 2" xfId="21638"/>
    <cellStyle name="Normal 3 2 2 2 2 4 3 8 2 2" xfId="21639"/>
    <cellStyle name="Normal 3 2 2 2 2 4 3 8 3" xfId="21640"/>
    <cellStyle name="Normal 3 2 2 2 2 4 3 8 3 2" xfId="21641"/>
    <cellStyle name="Normal 3 2 2 2 2 4 3 8 4" xfId="21642"/>
    <cellStyle name="Normal 3 2 2 2 2 4 3 8 5" xfId="21643"/>
    <cellStyle name="Normal 3 2 2 2 2 4 3 9" xfId="21644"/>
    <cellStyle name="Normal 3 2 2 2 2 4 3 9 2" xfId="21645"/>
    <cellStyle name="Normal 3 2 2 2 2 4 4" xfId="21646"/>
    <cellStyle name="Normal 3 2 2 2 2 4 4 10" xfId="21647"/>
    <cellStyle name="Normal 3 2 2 2 2 4 4 10 2" xfId="21648"/>
    <cellStyle name="Normal 3 2 2 2 2 4 4 11" xfId="21649"/>
    <cellStyle name="Normal 3 2 2 2 2 4 4 12" xfId="21650"/>
    <cellStyle name="Normal 3 2 2 2 2 4 4 13" xfId="21651"/>
    <cellStyle name="Normal 3 2 2 2 2 4 4 2" xfId="21652"/>
    <cellStyle name="Normal 3 2 2 2 2 4 4 2 10" xfId="21653"/>
    <cellStyle name="Normal 3 2 2 2 2 4 4 2 11" xfId="21654"/>
    <cellStyle name="Normal 3 2 2 2 2 4 4 2 2" xfId="21655"/>
    <cellStyle name="Normal 3 2 2 2 2 4 4 2 2 2" xfId="21656"/>
    <cellStyle name="Normal 3 2 2 2 2 4 4 2 2 2 2" xfId="21657"/>
    <cellStyle name="Normal 3 2 2 2 2 4 4 2 2 3" xfId="21658"/>
    <cellStyle name="Normal 3 2 2 2 2 4 4 2 2 3 2" xfId="21659"/>
    <cellStyle name="Normal 3 2 2 2 2 4 4 2 2 4" xfId="21660"/>
    <cellStyle name="Normal 3 2 2 2 2 4 4 2 2 4 2" xfId="21661"/>
    <cellStyle name="Normal 3 2 2 2 2 4 4 2 2 5" xfId="21662"/>
    <cellStyle name="Normal 3 2 2 2 2 4 4 2 2 6" xfId="21663"/>
    <cellStyle name="Normal 3 2 2 2 2 4 4 2 3" xfId="21664"/>
    <cellStyle name="Normal 3 2 2 2 2 4 4 2 3 2" xfId="21665"/>
    <cellStyle name="Normal 3 2 2 2 2 4 4 2 3 2 2" xfId="21666"/>
    <cellStyle name="Normal 3 2 2 2 2 4 4 2 3 3" xfId="21667"/>
    <cellStyle name="Normal 3 2 2 2 2 4 4 2 3 3 2" xfId="21668"/>
    <cellStyle name="Normal 3 2 2 2 2 4 4 2 3 4" xfId="21669"/>
    <cellStyle name="Normal 3 2 2 2 2 4 4 2 3 4 2" xfId="21670"/>
    <cellStyle name="Normal 3 2 2 2 2 4 4 2 3 5" xfId="21671"/>
    <cellStyle name="Normal 3 2 2 2 2 4 4 2 3 6" xfId="21672"/>
    <cellStyle name="Normal 3 2 2 2 2 4 4 2 4" xfId="21673"/>
    <cellStyle name="Normal 3 2 2 2 2 4 4 2 4 2" xfId="21674"/>
    <cellStyle name="Normal 3 2 2 2 2 4 4 2 4 2 2" xfId="21675"/>
    <cellStyle name="Normal 3 2 2 2 2 4 4 2 4 3" xfId="21676"/>
    <cellStyle name="Normal 3 2 2 2 2 4 4 2 4 3 2" xfId="21677"/>
    <cellStyle name="Normal 3 2 2 2 2 4 4 2 4 4" xfId="21678"/>
    <cellStyle name="Normal 3 2 2 2 2 4 4 2 4 4 2" xfId="21679"/>
    <cellStyle name="Normal 3 2 2 2 2 4 4 2 4 5" xfId="21680"/>
    <cellStyle name="Normal 3 2 2 2 2 4 4 2 4 6" xfId="21681"/>
    <cellStyle name="Normal 3 2 2 2 2 4 4 2 5" xfId="21682"/>
    <cellStyle name="Normal 3 2 2 2 2 4 4 2 5 2" xfId="21683"/>
    <cellStyle name="Normal 3 2 2 2 2 4 4 2 5 2 2" xfId="21684"/>
    <cellStyle name="Normal 3 2 2 2 2 4 4 2 5 3" xfId="21685"/>
    <cellStyle name="Normal 3 2 2 2 2 4 4 2 5 3 2" xfId="21686"/>
    <cellStyle name="Normal 3 2 2 2 2 4 4 2 5 4" xfId="21687"/>
    <cellStyle name="Normal 3 2 2 2 2 4 4 2 5 5" xfId="21688"/>
    <cellStyle name="Normal 3 2 2 2 2 4 4 2 6" xfId="21689"/>
    <cellStyle name="Normal 3 2 2 2 2 4 4 2 6 2" xfId="21690"/>
    <cellStyle name="Normal 3 2 2 2 2 4 4 2 7" xfId="21691"/>
    <cellStyle name="Normal 3 2 2 2 2 4 4 2 7 2" xfId="21692"/>
    <cellStyle name="Normal 3 2 2 2 2 4 4 2 8" xfId="21693"/>
    <cellStyle name="Normal 3 2 2 2 2 4 4 2 8 2" xfId="21694"/>
    <cellStyle name="Normal 3 2 2 2 2 4 4 2 9" xfId="21695"/>
    <cellStyle name="Normal 3 2 2 2 2 4 4 3" xfId="21696"/>
    <cellStyle name="Normal 3 2 2 2 2 4 4 3 10" xfId="21697"/>
    <cellStyle name="Normal 3 2 2 2 2 4 4 3 11" xfId="21698"/>
    <cellStyle name="Normal 3 2 2 2 2 4 4 3 2" xfId="21699"/>
    <cellStyle name="Normal 3 2 2 2 2 4 4 3 2 2" xfId="21700"/>
    <cellStyle name="Normal 3 2 2 2 2 4 4 3 2 2 2" xfId="21701"/>
    <cellStyle name="Normal 3 2 2 2 2 4 4 3 2 3" xfId="21702"/>
    <cellStyle name="Normal 3 2 2 2 2 4 4 3 2 3 2" xfId="21703"/>
    <cellStyle name="Normal 3 2 2 2 2 4 4 3 2 4" xfId="21704"/>
    <cellStyle name="Normal 3 2 2 2 2 4 4 3 2 4 2" xfId="21705"/>
    <cellStyle name="Normal 3 2 2 2 2 4 4 3 2 5" xfId="21706"/>
    <cellStyle name="Normal 3 2 2 2 2 4 4 3 2 6" xfId="21707"/>
    <cellStyle name="Normal 3 2 2 2 2 4 4 3 3" xfId="21708"/>
    <cellStyle name="Normal 3 2 2 2 2 4 4 3 3 2" xfId="21709"/>
    <cellStyle name="Normal 3 2 2 2 2 4 4 3 3 2 2" xfId="21710"/>
    <cellStyle name="Normal 3 2 2 2 2 4 4 3 3 3" xfId="21711"/>
    <cellStyle name="Normal 3 2 2 2 2 4 4 3 3 3 2" xfId="21712"/>
    <cellStyle name="Normal 3 2 2 2 2 4 4 3 3 4" xfId="21713"/>
    <cellStyle name="Normal 3 2 2 2 2 4 4 3 3 4 2" xfId="21714"/>
    <cellStyle name="Normal 3 2 2 2 2 4 4 3 3 5" xfId="21715"/>
    <cellStyle name="Normal 3 2 2 2 2 4 4 3 3 6" xfId="21716"/>
    <cellStyle name="Normal 3 2 2 2 2 4 4 3 4" xfId="21717"/>
    <cellStyle name="Normal 3 2 2 2 2 4 4 3 4 2" xfId="21718"/>
    <cellStyle name="Normal 3 2 2 2 2 4 4 3 4 2 2" xfId="21719"/>
    <cellStyle name="Normal 3 2 2 2 2 4 4 3 4 3" xfId="21720"/>
    <cellStyle name="Normal 3 2 2 2 2 4 4 3 4 3 2" xfId="21721"/>
    <cellStyle name="Normal 3 2 2 2 2 4 4 3 4 4" xfId="21722"/>
    <cellStyle name="Normal 3 2 2 2 2 4 4 3 4 4 2" xfId="21723"/>
    <cellStyle name="Normal 3 2 2 2 2 4 4 3 4 5" xfId="21724"/>
    <cellStyle name="Normal 3 2 2 2 2 4 4 3 4 6" xfId="21725"/>
    <cellStyle name="Normal 3 2 2 2 2 4 4 3 5" xfId="21726"/>
    <cellStyle name="Normal 3 2 2 2 2 4 4 3 5 2" xfId="21727"/>
    <cellStyle name="Normal 3 2 2 2 2 4 4 3 5 2 2" xfId="21728"/>
    <cellStyle name="Normal 3 2 2 2 2 4 4 3 5 3" xfId="21729"/>
    <cellStyle name="Normal 3 2 2 2 2 4 4 3 5 3 2" xfId="21730"/>
    <cellStyle name="Normal 3 2 2 2 2 4 4 3 5 4" xfId="21731"/>
    <cellStyle name="Normal 3 2 2 2 2 4 4 3 5 5" xfId="21732"/>
    <cellStyle name="Normal 3 2 2 2 2 4 4 3 6" xfId="21733"/>
    <cellStyle name="Normal 3 2 2 2 2 4 4 3 6 2" xfId="21734"/>
    <cellStyle name="Normal 3 2 2 2 2 4 4 3 7" xfId="21735"/>
    <cellStyle name="Normal 3 2 2 2 2 4 4 3 7 2" xfId="21736"/>
    <cellStyle name="Normal 3 2 2 2 2 4 4 3 8" xfId="21737"/>
    <cellStyle name="Normal 3 2 2 2 2 4 4 3 8 2" xfId="21738"/>
    <cellStyle name="Normal 3 2 2 2 2 4 4 3 9" xfId="21739"/>
    <cellStyle name="Normal 3 2 2 2 2 4 4 4" xfId="21740"/>
    <cellStyle name="Normal 3 2 2 2 2 4 4 4 2" xfId="21741"/>
    <cellStyle name="Normal 3 2 2 2 2 4 4 4 2 2" xfId="21742"/>
    <cellStyle name="Normal 3 2 2 2 2 4 4 4 3" xfId="21743"/>
    <cellStyle name="Normal 3 2 2 2 2 4 4 4 3 2" xfId="21744"/>
    <cellStyle name="Normal 3 2 2 2 2 4 4 4 4" xfId="21745"/>
    <cellStyle name="Normal 3 2 2 2 2 4 4 4 4 2" xfId="21746"/>
    <cellStyle name="Normal 3 2 2 2 2 4 4 4 5" xfId="21747"/>
    <cellStyle name="Normal 3 2 2 2 2 4 4 4 6" xfId="21748"/>
    <cellStyle name="Normal 3 2 2 2 2 4 4 5" xfId="21749"/>
    <cellStyle name="Normal 3 2 2 2 2 4 4 5 2" xfId="21750"/>
    <cellStyle name="Normal 3 2 2 2 2 4 4 5 2 2" xfId="21751"/>
    <cellStyle name="Normal 3 2 2 2 2 4 4 5 3" xfId="21752"/>
    <cellStyle name="Normal 3 2 2 2 2 4 4 5 3 2" xfId="21753"/>
    <cellStyle name="Normal 3 2 2 2 2 4 4 5 4" xfId="21754"/>
    <cellStyle name="Normal 3 2 2 2 2 4 4 5 4 2" xfId="21755"/>
    <cellStyle name="Normal 3 2 2 2 2 4 4 5 5" xfId="21756"/>
    <cellStyle name="Normal 3 2 2 2 2 4 4 5 6" xfId="21757"/>
    <cellStyle name="Normal 3 2 2 2 2 4 4 6" xfId="21758"/>
    <cellStyle name="Normal 3 2 2 2 2 4 4 6 2" xfId="21759"/>
    <cellStyle name="Normal 3 2 2 2 2 4 4 6 2 2" xfId="21760"/>
    <cellStyle name="Normal 3 2 2 2 2 4 4 6 3" xfId="21761"/>
    <cellStyle name="Normal 3 2 2 2 2 4 4 6 3 2" xfId="21762"/>
    <cellStyle name="Normal 3 2 2 2 2 4 4 6 4" xfId="21763"/>
    <cellStyle name="Normal 3 2 2 2 2 4 4 6 4 2" xfId="21764"/>
    <cellStyle name="Normal 3 2 2 2 2 4 4 6 5" xfId="21765"/>
    <cellStyle name="Normal 3 2 2 2 2 4 4 6 6" xfId="21766"/>
    <cellStyle name="Normal 3 2 2 2 2 4 4 7" xfId="21767"/>
    <cellStyle name="Normal 3 2 2 2 2 4 4 7 2" xfId="21768"/>
    <cellStyle name="Normal 3 2 2 2 2 4 4 7 2 2" xfId="21769"/>
    <cellStyle name="Normal 3 2 2 2 2 4 4 7 3" xfId="21770"/>
    <cellStyle name="Normal 3 2 2 2 2 4 4 7 3 2" xfId="21771"/>
    <cellStyle name="Normal 3 2 2 2 2 4 4 7 4" xfId="21772"/>
    <cellStyle name="Normal 3 2 2 2 2 4 4 7 5" xfId="21773"/>
    <cellStyle name="Normal 3 2 2 2 2 4 4 8" xfId="21774"/>
    <cellStyle name="Normal 3 2 2 2 2 4 4 8 2" xfId="21775"/>
    <cellStyle name="Normal 3 2 2 2 2 4 4 9" xfId="21776"/>
    <cellStyle name="Normal 3 2 2 2 2 4 4 9 2" xfId="21777"/>
    <cellStyle name="Normal 3 2 2 2 2 4 5" xfId="21778"/>
    <cellStyle name="Normal 3 2 2 2 2 4 5 10" xfId="21779"/>
    <cellStyle name="Normal 3 2 2 2 2 4 5 11" xfId="21780"/>
    <cellStyle name="Normal 3 2 2 2 2 4 5 12" xfId="21781"/>
    <cellStyle name="Normal 3 2 2 2 2 4 5 2" xfId="21782"/>
    <cellStyle name="Normal 3 2 2 2 2 4 5 2 2" xfId="21783"/>
    <cellStyle name="Normal 3 2 2 2 2 4 5 2 2 2" xfId="21784"/>
    <cellStyle name="Normal 3 2 2 2 2 4 5 2 3" xfId="21785"/>
    <cellStyle name="Normal 3 2 2 2 2 4 5 2 3 2" xfId="21786"/>
    <cellStyle name="Normal 3 2 2 2 2 4 5 2 4" xfId="21787"/>
    <cellStyle name="Normal 3 2 2 2 2 4 5 2 4 2" xfId="21788"/>
    <cellStyle name="Normal 3 2 2 2 2 4 5 2 5" xfId="21789"/>
    <cellStyle name="Normal 3 2 2 2 2 4 5 2 6" xfId="21790"/>
    <cellStyle name="Normal 3 2 2 2 2 4 5 2 7" xfId="21791"/>
    <cellStyle name="Normal 3 2 2 2 2 4 5 3" xfId="21792"/>
    <cellStyle name="Normal 3 2 2 2 2 4 5 3 2" xfId="21793"/>
    <cellStyle name="Normal 3 2 2 2 2 4 5 3 2 2" xfId="21794"/>
    <cellStyle name="Normal 3 2 2 2 2 4 5 3 3" xfId="21795"/>
    <cellStyle name="Normal 3 2 2 2 2 4 5 3 3 2" xfId="21796"/>
    <cellStyle name="Normal 3 2 2 2 2 4 5 3 4" xfId="21797"/>
    <cellStyle name="Normal 3 2 2 2 2 4 5 3 4 2" xfId="21798"/>
    <cellStyle name="Normal 3 2 2 2 2 4 5 3 5" xfId="21799"/>
    <cellStyle name="Normal 3 2 2 2 2 4 5 3 6" xfId="21800"/>
    <cellStyle name="Normal 3 2 2 2 2 4 5 4" xfId="21801"/>
    <cellStyle name="Normal 3 2 2 2 2 4 5 4 2" xfId="21802"/>
    <cellStyle name="Normal 3 2 2 2 2 4 5 4 2 2" xfId="21803"/>
    <cellStyle name="Normal 3 2 2 2 2 4 5 4 3" xfId="21804"/>
    <cellStyle name="Normal 3 2 2 2 2 4 5 4 3 2" xfId="21805"/>
    <cellStyle name="Normal 3 2 2 2 2 4 5 4 4" xfId="21806"/>
    <cellStyle name="Normal 3 2 2 2 2 4 5 4 4 2" xfId="21807"/>
    <cellStyle name="Normal 3 2 2 2 2 4 5 4 5" xfId="21808"/>
    <cellStyle name="Normal 3 2 2 2 2 4 5 4 6" xfId="21809"/>
    <cellStyle name="Normal 3 2 2 2 2 4 5 5" xfId="21810"/>
    <cellStyle name="Normal 3 2 2 2 2 4 5 5 2" xfId="21811"/>
    <cellStyle name="Normal 3 2 2 2 2 4 5 5 2 2" xfId="21812"/>
    <cellStyle name="Normal 3 2 2 2 2 4 5 5 3" xfId="21813"/>
    <cellStyle name="Normal 3 2 2 2 2 4 5 5 3 2" xfId="21814"/>
    <cellStyle name="Normal 3 2 2 2 2 4 5 5 4" xfId="21815"/>
    <cellStyle name="Normal 3 2 2 2 2 4 5 5 4 2" xfId="21816"/>
    <cellStyle name="Normal 3 2 2 2 2 4 5 5 5" xfId="21817"/>
    <cellStyle name="Normal 3 2 2 2 2 4 5 5 6" xfId="21818"/>
    <cellStyle name="Normal 3 2 2 2 2 4 5 6" xfId="21819"/>
    <cellStyle name="Normal 3 2 2 2 2 4 5 6 2" xfId="21820"/>
    <cellStyle name="Normal 3 2 2 2 2 4 5 6 2 2" xfId="21821"/>
    <cellStyle name="Normal 3 2 2 2 2 4 5 6 3" xfId="21822"/>
    <cellStyle name="Normal 3 2 2 2 2 4 5 6 3 2" xfId="21823"/>
    <cellStyle name="Normal 3 2 2 2 2 4 5 6 4" xfId="21824"/>
    <cellStyle name="Normal 3 2 2 2 2 4 5 6 5" xfId="21825"/>
    <cellStyle name="Normal 3 2 2 2 2 4 5 7" xfId="21826"/>
    <cellStyle name="Normal 3 2 2 2 2 4 5 7 2" xfId="21827"/>
    <cellStyle name="Normal 3 2 2 2 2 4 5 8" xfId="21828"/>
    <cellStyle name="Normal 3 2 2 2 2 4 5 8 2" xfId="21829"/>
    <cellStyle name="Normal 3 2 2 2 2 4 5 9" xfId="21830"/>
    <cellStyle name="Normal 3 2 2 2 2 4 5 9 2" xfId="21831"/>
    <cellStyle name="Normal 3 2 2 2 2 4 6" xfId="21832"/>
    <cellStyle name="Normal 3 2 2 2 2 4 6 10" xfId="21833"/>
    <cellStyle name="Normal 3 2 2 2 2 4 6 11" xfId="21834"/>
    <cellStyle name="Normal 3 2 2 2 2 4 6 2" xfId="21835"/>
    <cellStyle name="Normal 3 2 2 2 2 4 6 2 2" xfId="21836"/>
    <cellStyle name="Normal 3 2 2 2 2 4 6 2 2 2" xfId="21837"/>
    <cellStyle name="Normal 3 2 2 2 2 4 6 2 3" xfId="21838"/>
    <cellStyle name="Normal 3 2 2 2 2 4 6 2 3 2" xfId="21839"/>
    <cellStyle name="Normal 3 2 2 2 2 4 6 2 4" xfId="21840"/>
    <cellStyle name="Normal 3 2 2 2 2 4 6 2 4 2" xfId="21841"/>
    <cellStyle name="Normal 3 2 2 2 2 4 6 2 5" xfId="21842"/>
    <cellStyle name="Normal 3 2 2 2 2 4 6 2 6" xfId="21843"/>
    <cellStyle name="Normal 3 2 2 2 2 4 6 2 7" xfId="21844"/>
    <cellStyle name="Normal 3 2 2 2 2 4 6 3" xfId="21845"/>
    <cellStyle name="Normal 3 2 2 2 2 4 6 3 2" xfId="21846"/>
    <cellStyle name="Normal 3 2 2 2 2 4 6 3 2 2" xfId="21847"/>
    <cellStyle name="Normal 3 2 2 2 2 4 6 3 3" xfId="21848"/>
    <cellStyle name="Normal 3 2 2 2 2 4 6 3 3 2" xfId="21849"/>
    <cellStyle name="Normal 3 2 2 2 2 4 6 3 4" xfId="21850"/>
    <cellStyle name="Normal 3 2 2 2 2 4 6 3 4 2" xfId="21851"/>
    <cellStyle name="Normal 3 2 2 2 2 4 6 3 5" xfId="21852"/>
    <cellStyle name="Normal 3 2 2 2 2 4 6 3 6" xfId="21853"/>
    <cellStyle name="Normal 3 2 2 2 2 4 6 4" xfId="21854"/>
    <cellStyle name="Normal 3 2 2 2 2 4 6 4 2" xfId="21855"/>
    <cellStyle name="Normal 3 2 2 2 2 4 6 4 2 2" xfId="21856"/>
    <cellStyle name="Normal 3 2 2 2 2 4 6 4 3" xfId="21857"/>
    <cellStyle name="Normal 3 2 2 2 2 4 6 4 3 2" xfId="21858"/>
    <cellStyle name="Normal 3 2 2 2 2 4 6 4 4" xfId="21859"/>
    <cellStyle name="Normal 3 2 2 2 2 4 6 4 4 2" xfId="21860"/>
    <cellStyle name="Normal 3 2 2 2 2 4 6 4 5" xfId="21861"/>
    <cellStyle name="Normal 3 2 2 2 2 4 6 4 6" xfId="21862"/>
    <cellStyle name="Normal 3 2 2 2 2 4 6 5" xfId="21863"/>
    <cellStyle name="Normal 3 2 2 2 2 4 6 5 2" xfId="21864"/>
    <cellStyle name="Normal 3 2 2 2 2 4 6 5 2 2" xfId="21865"/>
    <cellStyle name="Normal 3 2 2 2 2 4 6 5 3" xfId="21866"/>
    <cellStyle name="Normal 3 2 2 2 2 4 6 5 3 2" xfId="21867"/>
    <cellStyle name="Normal 3 2 2 2 2 4 6 5 4" xfId="21868"/>
    <cellStyle name="Normal 3 2 2 2 2 4 6 5 5" xfId="21869"/>
    <cellStyle name="Normal 3 2 2 2 2 4 6 6" xfId="21870"/>
    <cellStyle name="Normal 3 2 2 2 2 4 6 6 2" xfId="21871"/>
    <cellStyle name="Normal 3 2 2 2 2 4 6 7" xfId="21872"/>
    <cellStyle name="Normal 3 2 2 2 2 4 6 7 2" xfId="21873"/>
    <cellStyle name="Normal 3 2 2 2 2 4 6 8" xfId="21874"/>
    <cellStyle name="Normal 3 2 2 2 2 4 6 8 2" xfId="21875"/>
    <cellStyle name="Normal 3 2 2 2 2 4 6 9" xfId="21876"/>
    <cellStyle name="Normal 3 2 2 2 2 4 7" xfId="21877"/>
    <cellStyle name="Normal 3 2 2 2 2 4 7 10" xfId="21878"/>
    <cellStyle name="Normal 3 2 2 2 2 4 7 11" xfId="21879"/>
    <cellStyle name="Normal 3 2 2 2 2 4 7 2" xfId="21880"/>
    <cellStyle name="Normal 3 2 2 2 2 4 7 2 2" xfId="21881"/>
    <cellStyle name="Normal 3 2 2 2 2 4 7 2 2 2" xfId="21882"/>
    <cellStyle name="Normal 3 2 2 2 2 4 7 2 3" xfId="21883"/>
    <cellStyle name="Normal 3 2 2 2 2 4 7 2 3 2" xfId="21884"/>
    <cellStyle name="Normal 3 2 2 2 2 4 7 2 4" xfId="21885"/>
    <cellStyle name="Normal 3 2 2 2 2 4 7 2 4 2" xfId="21886"/>
    <cellStyle name="Normal 3 2 2 2 2 4 7 2 5" xfId="21887"/>
    <cellStyle name="Normal 3 2 2 2 2 4 7 2 6" xfId="21888"/>
    <cellStyle name="Normal 3 2 2 2 2 4 7 3" xfId="21889"/>
    <cellStyle name="Normal 3 2 2 2 2 4 7 3 2" xfId="21890"/>
    <cellStyle name="Normal 3 2 2 2 2 4 7 3 2 2" xfId="21891"/>
    <cellStyle name="Normal 3 2 2 2 2 4 7 3 3" xfId="21892"/>
    <cellStyle name="Normal 3 2 2 2 2 4 7 3 3 2" xfId="21893"/>
    <cellStyle name="Normal 3 2 2 2 2 4 7 3 4" xfId="21894"/>
    <cellStyle name="Normal 3 2 2 2 2 4 7 3 4 2" xfId="21895"/>
    <cellStyle name="Normal 3 2 2 2 2 4 7 3 5" xfId="21896"/>
    <cellStyle name="Normal 3 2 2 2 2 4 7 3 6" xfId="21897"/>
    <cellStyle name="Normal 3 2 2 2 2 4 7 4" xfId="21898"/>
    <cellStyle name="Normal 3 2 2 2 2 4 7 4 2" xfId="21899"/>
    <cellStyle name="Normal 3 2 2 2 2 4 7 4 2 2" xfId="21900"/>
    <cellStyle name="Normal 3 2 2 2 2 4 7 4 3" xfId="21901"/>
    <cellStyle name="Normal 3 2 2 2 2 4 7 4 3 2" xfId="21902"/>
    <cellStyle name="Normal 3 2 2 2 2 4 7 4 4" xfId="21903"/>
    <cellStyle name="Normal 3 2 2 2 2 4 7 4 4 2" xfId="21904"/>
    <cellStyle name="Normal 3 2 2 2 2 4 7 4 5" xfId="21905"/>
    <cellStyle name="Normal 3 2 2 2 2 4 7 4 6" xfId="21906"/>
    <cellStyle name="Normal 3 2 2 2 2 4 7 5" xfId="21907"/>
    <cellStyle name="Normal 3 2 2 2 2 4 7 5 2" xfId="21908"/>
    <cellStyle name="Normal 3 2 2 2 2 4 7 5 2 2" xfId="21909"/>
    <cellStyle name="Normal 3 2 2 2 2 4 7 5 3" xfId="21910"/>
    <cellStyle name="Normal 3 2 2 2 2 4 7 5 3 2" xfId="21911"/>
    <cellStyle name="Normal 3 2 2 2 2 4 7 5 4" xfId="21912"/>
    <cellStyle name="Normal 3 2 2 2 2 4 7 5 5" xfId="21913"/>
    <cellStyle name="Normal 3 2 2 2 2 4 7 6" xfId="21914"/>
    <cellStyle name="Normal 3 2 2 2 2 4 7 6 2" xfId="21915"/>
    <cellStyle name="Normal 3 2 2 2 2 4 7 7" xfId="21916"/>
    <cellStyle name="Normal 3 2 2 2 2 4 7 7 2" xfId="21917"/>
    <cellStyle name="Normal 3 2 2 2 2 4 7 8" xfId="21918"/>
    <cellStyle name="Normal 3 2 2 2 2 4 7 8 2" xfId="21919"/>
    <cellStyle name="Normal 3 2 2 2 2 4 7 9" xfId="21920"/>
    <cellStyle name="Normal 3 2 2 2 2 4 8" xfId="21921"/>
    <cellStyle name="Normal 3 2 2 2 2 4 8 2" xfId="21922"/>
    <cellStyle name="Normal 3 2 2 2 2 4 8 2 2" xfId="21923"/>
    <cellStyle name="Normal 3 2 2 2 2 4 8 3" xfId="21924"/>
    <cellStyle name="Normal 3 2 2 2 2 4 8 3 2" xfId="21925"/>
    <cellStyle name="Normal 3 2 2 2 2 4 8 4" xfId="21926"/>
    <cellStyle name="Normal 3 2 2 2 2 4 8 4 2" xfId="21927"/>
    <cellStyle name="Normal 3 2 2 2 2 4 8 5" xfId="21928"/>
    <cellStyle name="Normal 3 2 2 2 2 4 8 6" xfId="21929"/>
    <cellStyle name="Normal 3 2 2 2 2 4 9" xfId="21930"/>
    <cellStyle name="Normal 3 2 2 2 2 4 9 2" xfId="21931"/>
    <cellStyle name="Normal 3 2 2 2 2 4 9 2 2" xfId="21932"/>
    <cellStyle name="Normal 3 2 2 2 2 4 9 3" xfId="21933"/>
    <cellStyle name="Normal 3 2 2 2 2 4 9 3 2" xfId="21934"/>
    <cellStyle name="Normal 3 2 2 2 2 4 9 4" xfId="21935"/>
    <cellStyle name="Normal 3 2 2 2 2 4 9 4 2" xfId="21936"/>
    <cellStyle name="Normal 3 2 2 2 2 4 9 5" xfId="21937"/>
    <cellStyle name="Normal 3 2 2 2 2 4 9 6" xfId="21938"/>
    <cellStyle name="Normal 3 2 2 2 2 5" xfId="21939"/>
    <cellStyle name="Normal 3 2 2 2 2 5 10" xfId="21940"/>
    <cellStyle name="Normal 3 2 2 2 2 5 10 2" xfId="21941"/>
    <cellStyle name="Normal 3 2 2 2 2 5 11" xfId="21942"/>
    <cellStyle name="Normal 3 2 2 2 2 5 11 2" xfId="21943"/>
    <cellStyle name="Normal 3 2 2 2 2 5 12" xfId="21944"/>
    <cellStyle name="Normal 3 2 2 2 2 5 13" xfId="21945"/>
    <cellStyle name="Normal 3 2 2 2 2 5 14" xfId="21946"/>
    <cellStyle name="Normal 3 2 2 2 2 5 2" xfId="21947"/>
    <cellStyle name="Normal 3 2 2 2 2 5 2 10" xfId="21948"/>
    <cellStyle name="Normal 3 2 2 2 2 5 2 11" xfId="21949"/>
    <cellStyle name="Normal 3 2 2 2 2 5 2 12" xfId="21950"/>
    <cellStyle name="Normal 3 2 2 2 2 5 2 2" xfId="21951"/>
    <cellStyle name="Normal 3 2 2 2 2 5 2 2 2" xfId="21952"/>
    <cellStyle name="Normal 3 2 2 2 2 5 2 2 2 2" xfId="21953"/>
    <cellStyle name="Normal 3 2 2 2 2 5 2 2 2 3" xfId="21954"/>
    <cellStyle name="Normal 3 2 2 2 2 5 2 2 3" xfId="21955"/>
    <cellStyle name="Normal 3 2 2 2 2 5 2 2 3 2" xfId="21956"/>
    <cellStyle name="Normal 3 2 2 2 2 5 2 2 4" xfId="21957"/>
    <cellStyle name="Normal 3 2 2 2 2 5 2 2 4 2" xfId="21958"/>
    <cellStyle name="Normal 3 2 2 2 2 5 2 2 5" xfId="21959"/>
    <cellStyle name="Normal 3 2 2 2 2 5 2 2 6" xfId="21960"/>
    <cellStyle name="Normal 3 2 2 2 2 5 2 2 7" xfId="21961"/>
    <cellStyle name="Normal 3 2 2 2 2 5 2 3" xfId="21962"/>
    <cellStyle name="Normal 3 2 2 2 2 5 2 3 2" xfId="21963"/>
    <cellStyle name="Normal 3 2 2 2 2 5 2 3 2 2" xfId="21964"/>
    <cellStyle name="Normal 3 2 2 2 2 5 2 3 2 3" xfId="21965"/>
    <cellStyle name="Normal 3 2 2 2 2 5 2 3 3" xfId="21966"/>
    <cellStyle name="Normal 3 2 2 2 2 5 2 3 3 2" xfId="21967"/>
    <cellStyle name="Normal 3 2 2 2 2 5 2 3 4" xfId="21968"/>
    <cellStyle name="Normal 3 2 2 2 2 5 2 3 4 2" xfId="21969"/>
    <cellStyle name="Normal 3 2 2 2 2 5 2 3 5" xfId="21970"/>
    <cellStyle name="Normal 3 2 2 2 2 5 2 3 6" xfId="21971"/>
    <cellStyle name="Normal 3 2 2 2 2 5 2 3 7" xfId="21972"/>
    <cellStyle name="Normal 3 2 2 2 2 5 2 4" xfId="21973"/>
    <cellStyle name="Normal 3 2 2 2 2 5 2 4 2" xfId="21974"/>
    <cellStyle name="Normal 3 2 2 2 2 5 2 4 2 2" xfId="21975"/>
    <cellStyle name="Normal 3 2 2 2 2 5 2 4 3" xfId="21976"/>
    <cellStyle name="Normal 3 2 2 2 2 5 2 4 3 2" xfId="21977"/>
    <cellStyle name="Normal 3 2 2 2 2 5 2 4 4" xfId="21978"/>
    <cellStyle name="Normal 3 2 2 2 2 5 2 4 4 2" xfId="21979"/>
    <cellStyle name="Normal 3 2 2 2 2 5 2 4 5" xfId="21980"/>
    <cellStyle name="Normal 3 2 2 2 2 5 2 4 6" xfId="21981"/>
    <cellStyle name="Normal 3 2 2 2 2 5 2 4 7" xfId="21982"/>
    <cellStyle name="Normal 3 2 2 2 2 5 2 5" xfId="21983"/>
    <cellStyle name="Normal 3 2 2 2 2 5 2 5 2" xfId="21984"/>
    <cellStyle name="Normal 3 2 2 2 2 5 2 5 2 2" xfId="21985"/>
    <cellStyle name="Normal 3 2 2 2 2 5 2 5 3" xfId="21986"/>
    <cellStyle name="Normal 3 2 2 2 2 5 2 5 3 2" xfId="21987"/>
    <cellStyle name="Normal 3 2 2 2 2 5 2 5 4" xfId="21988"/>
    <cellStyle name="Normal 3 2 2 2 2 5 2 5 4 2" xfId="21989"/>
    <cellStyle name="Normal 3 2 2 2 2 5 2 5 5" xfId="21990"/>
    <cellStyle name="Normal 3 2 2 2 2 5 2 5 6" xfId="21991"/>
    <cellStyle name="Normal 3 2 2 2 2 5 2 6" xfId="21992"/>
    <cellStyle name="Normal 3 2 2 2 2 5 2 6 2" xfId="21993"/>
    <cellStyle name="Normal 3 2 2 2 2 5 2 6 2 2" xfId="21994"/>
    <cellStyle name="Normal 3 2 2 2 2 5 2 6 3" xfId="21995"/>
    <cellStyle name="Normal 3 2 2 2 2 5 2 6 3 2" xfId="21996"/>
    <cellStyle name="Normal 3 2 2 2 2 5 2 6 4" xfId="21997"/>
    <cellStyle name="Normal 3 2 2 2 2 5 2 6 5" xfId="21998"/>
    <cellStyle name="Normal 3 2 2 2 2 5 2 7" xfId="21999"/>
    <cellStyle name="Normal 3 2 2 2 2 5 2 7 2" xfId="22000"/>
    <cellStyle name="Normal 3 2 2 2 2 5 2 8" xfId="22001"/>
    <cellStyle name="Normal 3 2 2 2 2 5 2 8 2" xfId="22002"/>
    <cellStyle name="Normal 3 2 2 2 2 5 2 9" xfId="22003"/>
    <cellStyle name="Normal 3 2 2 2 2 5 2 9 2" xfId="22004"/>
    <cellStyle name="Normal 3 2 2 2 2 5 3" xfId="22005"/>
    <cellStyle name="Normal 3 2 2 2 2 5 3 10" xfId="22006"/>
    <cellStyle name="Normal 3 2 2 2 2 5 3 11" xfId="22007"/>
    <cellStyle name="Normal 3 2 2 2 2 5 3 2" xfId="22008"/>
    <cellStyle name="Normal 3 2 2 2 2 5 3 2 2" xfId="22009"/>
    <cellStyle name="Normal 3 2 2 2 2 5 3 2 2 2" xfId="22010"/>
    <cellStyle name="Normal 3 2 2 2 2 5 3 2 3" xfId="22011"/>
    <cellStyle name="Normal 3 2 2 2 2 5 3 2 3 2" xfId="22012"/>
    <cellStyle name="Normal 3 2 2 2 2 5 3 2 4" xfId="22013"/>
    <cellStyle name="Normal 3 2 2 2 2 5 3 2 4 2" xfId="22014"/>
    <cellStyle name="Normal 3 2 2 2 2 5 3 2 5" xfId="22015"/>
    <cellStyle name="Normal 3 2 2 2 2 5 3 2 6" xfId="22016"/>
    <cellStyle name="Normal 3 2 2 2 2 5 3 2 7" xfId="22017"/>
    <cellStyle name="Normal 3 2 2 2 2 5 3 3" xfId="22018"/>
    <cellStyle name="Normal 3 2 2 2 2 5 3 3 2" xfId="22019"/>
    <cellStyle name="Normal 3 2 2 2 2 5 3 3 2 2" xfId="22020"/>
    <cellStyle name="Normal 3 2 2 2 2 5 3 3 3" xfId="22021"/>
    <cellStyle name="Normal 3 2 2 2 2 5 3 3 3 2" xfId="22022"/>
    <cellStyle name="Normal 3 2 2 2 2 5 3 3 4" xfId="22023"/>
    <cellStyle name="Normal 3 2 2 2 2 5 3 3 4 2" xfId="22024"/>
    <cellStyle name="Normal 3 2 2 2 2 5 3 3 5" xfId="22025"/>
    <cellStyle name="Normal 3 2 2 2 2 5 3 3 6" xfId="22026"/>
    <cellStyle name="Normal 3 2 2 2 2 5 3 3 7" xfId="22027"/>
    <cellStyle name="Normal 3 2 2 2 2 5 3 4" xfId="22028"/>
    <cellStyle name="Normal 3 2 2 2 2 5 3 4 2" xfId="22029"/>
    <cellStyle name="Normal 3 2 2 2 2 5 3 4 2 2" xfId="22030"/>
    <cellStyle name="Normal 3 2 2 2 2 5 3 4 3" xfId="22031"/>
    <cellStyle name="Normal 3 2 2 2 2 5 3 4 3 2" xfId="22032"/>
    <cellStyle name="Normal 3 2 2 2 2 5 3 4 4" xfId="22033"/>
    <cellStyle name="Normal 3 2 2 2 2 5 3 4 4 2" xfId="22034"/>
    <cellStyle name="Normal 3 2 2 2 2 5 3 4 5" xfId="22035"/>
    <cellStyle name="Normal 3 2 2 2 2 5 3 4 6" xfId="22036"/>
    <cellStyle name="Normal 3 2 2 2 2 5 3 5" xfId="22037"/>
    <cellStyle name="Normal 3 2 2 2 2 5 3 5 2" xfId="22038"/>
    <cellStyle name="Normal 3 2 2 2 2 5 3 5 2 2" xfId="22039"/>
    <cellStyle name="Normal 3 2 2 2 2 5 3 5 3" xfId="22040"/>
    <cellStyle name="Normal 3 2 2 2 2 5 3 5 3 2" xfId="22041"/>
    <cellStyle name="Normal 3 2 2 2 2 5 3 5 4" xfId="22042"/>
    <cellStyle name="Normal 3 2 2 2 2 5 3 5 5" xfId="22043"/>
    <cellStyle name="Normal 3 2 2 2 2 5 3 6" xfId="22044"/>
    <cellStyle name="Normal 3 2 2 2 2 5 3 6 2" xfId="22045"/>
    <cellStyle name="Normal 3 2 2 2 2 5 3 7" xfId="22046"/>
    <cellStyle name="Normal 3 2 2 2 2 5 3 7 2" xfId="22047"/>
    <cellStyle name="Normal 3 2 2 2 2 5 3 8" xfId="22048"/>
    <cellStyle name="Normal 3 2 2 2 2 5 3 8 2" xfId="22049"/>
    <cellStyle name="Normal 3 2 2 2 2 5 3 9" xfId="22050"/>
    <cellStyle name="Normal 3 2 2 2 2 5 4" xfId="22051"/>
    <cellStyle name="Normal 3 2 2 2 2 5 4 10" xfId="22052"/>
    <cellStyle name="Normal 3 2 2 2 2 5 4 11" xfId="22053"/>
    <cellStyle name="Normal 3 2 2 2 2 5 4 2" xfId="22054"/>
    <cellStyle name="Normal 3 2 2 2 2 5 4 2 2" xfId="22055"/>
    <cellStyle name="Normal 3 2 2 2 2 5 4 2 2 2" xfId="22056"/>
    <cellStyle name="Normal 3 2 2 2 2 5 4 2 3" xfId="22057"/>
    <cellStyle name="Normal 3 2 2 2 2 5 4 2 3 2" xfId="22058"/>
    <cellStyle name="Normal 3 2 2 2 2 5 4 2 4" xfId="22059"/>
    <cellStyle name="Normal 3 2 2 2 2 5 4 2 4 2" xfId="22060"/>
    <cellStyle name="Normal 3 2 2 2 2 5 4 2 5" xfId="22061"/>
    <cellStyle name="Normal 3 2 2 2 2 5 4 2 6" xfId="22062"/>
    <cellStyle name="Normal 3 2 2 2 2 5 4 2 7" xfId="22063"/>
    <cellStyle name="Normal 3 2 2 2 2 5 4 3" xfId="22064"/>
    <cellStyle name="Normal 3 2 2 2 2 5 4 3 2" xfId="22065"/>
    <cellStyle name="Normal 3 2 2 2 2 5 4 3 2 2" xfId="22066"/>
    <cellStyle name="Normal 3 2 2 2 2 5 4 3 3" xfId="22067"/>
    <cellStyle name="Normal 3 2 2 2 2 5 4 3 3 2" xfId="22068"/>
    <cellStyle name="Normal 3 2 2 2 2 5 4 3 4" xfId="22069"/>
    <cellStyle name="Normal 3 2 2 2 2 5 4 3 4 2" xfId="22070"/>
    <cellStyle name="Normal 3 2 2 2 2 5 4 3 5" xfId="22071"/>
    <cellStyle name="Normal 3 2 2 2 2 5 4 3 6" xfId="22072"/>
    <cellStyle name="Normal 3 2 2 2 2 5 4 4" xfId="22073"/>
    <cellStyle name="Normal 3 2 2 2 2 5 4 4 2" xfId="22074"/>
    <cellStyle name="Normal 3 2 2 2 2 5 4 4 2 2" xfId="22075"/>
    <cellStyle name="Normal 3 2 2 2 2 5 4 4 3" xfId="22076"/>
    <cellStyle name="Normal 3 2 2 2 2 5 4 4 3 2" xfId="22077"/>
    <cellStyle name="Normal 3 2 2 2 2 5 4 4 4" xfId="22078"/>
    <cellStyle name="Normal 3 2 2 2 2 5 4 4 4 2" xfId="22079"/>
    <cellStyle name="Normal 3 2 2 2 2 5 4 4 5" xfId="22080"/>
    <cellStyle name="Normal 3 2 2 2 2 5 4 4 6" xfId="22081"/>
    <cellStyle name="Normal 3 2 2 2 2 5 4 5" xfId="22082"/>
    <cellStyle name="Normal 3 2 2 2 2 5 4 5 2" xfId="22083"/>
    <cellStyle name="Normal 3 2 2 2 2 5 4 5 2 2" xfId="22084"/>
    <cellStyle name="Normal 3 2 2 2 2 5 4 5 3" xfId="22085"/>
    <cellStyle name="Normal 3 2 2 2 2 5 4 5 3 2" xfId="22086"/>
    <cellStyle name="Normal 3 2 2 2 2 5 4 5 4" xfId="22087"/>
    <cellStyle name="Normal 3 2 2 2 2 5 4 5 5" xfId="22088"/>
    <cellStyle name="Normal 3 2 2 2 2 5 4 6" xfId="22089"/>
    <cellStyle name="Normal 3 2 2 2 2 5 4 6 2" xfId="22090"/>
    <cellStyle name="Normal 3 2 2 2 2 5 4 7" xfId="22091"/>
    <cellStyle name="Normal 3 2 2 2 2 5 4 7 2" xfId="22092"/>
    <cellStyle name="Normal 3 2 2 2 2 5 4 8" xfId="22093"/>
    <cellStyle name="Normal 3 2 2 2 2 5 4 8 2" xfId="22094"/>
    <cellStyle name="Normal 3 2 2 2 2 5 4 9" xfId="22095"/>
    <cellStyle name="Normal 3 2 2 2 2 5 5" xfId="22096"/>
    <cellStyle name="Normal 3 2 2 2 2 5 5 2" xfId="22097"/>
    <cellStyle name="Normal 3 2 2 2 2 5 5 2 2" xfId="22098"/>
    <cellStyle name="Normal 3 2 2 2 2 5 5 2 3" xfId="22099"/>
    <cellStyle name="Normal 3 2 2 2 2 5 5 3" xfId="22100"/>
    <cellStyle name="Normal 3 2 2 2 2 5 5 3 2" xfId="22101"/>
    <cellStyle name="Normal 3 2 2 2 2 5 5 4" xfId="22102"/>
    <cellStyle name="Normal 3 2 2 2 2 5 5 4 2" xfId="22103"/>
    <cellStyle name="Normal 3 2 2 2 2 5 5 5" xfId="22104"/>
    <cellStyle name="Normal 3 2 2 2 2 5 5 6" xfId="22105"/>
    <cellStyle name="Normal 3 2 2 2 2 5 5 7" xfId="22106"/>
    <cellStyle name="Normal 3 2 2 2 2 5 6" xfId="22107"/>
    <cellStyle name="Normal 3 2 2 2 2 5 6 2" xfId="22108"/>
    <cellStyle name="Normal 3 2 2 2 2 5 6 2 2" xfId="22109"/>
    <cellStyle name="Normal 3 2 2 2 2 5 6 3" xfId="22110"/>
    <cellStyle name="Normal 3 2 2 2 2 5 6 3 2" xfId="22111"/>
    <cellStyle name="Normal 3 2 2 2 2 5 6 4" xfId="22112"/>
    <cellStyle name="Normal 3 2 2 2 2 5 6 4 2" xfId="22113"/>
    <cellStyle name="Normal 3 2 2 2 2 5 6 5" xfId="22114"/>
    <cellStyle name="Normal 3 2 2 2 2 5 6 6" xfId="22115"/>
    <cellStyle name="Normal 3 2 2 2 2 5 6 7" xfId="22116"/>
    <cellStyle name="Normal 3 2 2 2 2 5 7" xfId="22117"/>
    <cellStyle name="Normal 3 2 2 2 2 5 7 2" xfId="22118"/>
    <cellStyle name="Normal 3 2 2 2 2 5 7 2 2" xfId="22119"/>
    <cellStyle name="Normal 3 2 2 2 2 5 7 3" xfId="22120"/>
    <cellStyle name="Normal 3 2 2 2 2 5 7 3 2" xfId="22121"/>
    <cellStyle name="Normal 3 2 2 2 2 5 7 4" xfId="22122"/>
    <cellStyle name="Normal 3 2 2 2 2 5 7 4 2" xfId="22123"/>
    <cellStyle name="Normal 3 2 2 2 2 5 7 5" xfId="22124"/>
    <cellStyle name="Normal 3 2 2 2 2 5 7 6" xfId="22125"/>
    <cellStyle name="Normal 3 2 2 2 2 5 8" xfId="22126"/>
    <cellStyle name="Normal 3 2 2 2 2 5 8 2" xfId="22127"/>
    <cellStyle name="Normal 3 2 2 2 2 5 8 2 2" xfId="22128"/>
    <cellStyle name="Normal 3 2 2 2 2 5 8 3" xfId="22129"/>
    <cellStyle name="Normal 3 2 2 2 2 5 8 3 2" xfId="22130"/>
    <cellStyle name="Normal 3 2 2 2 2 5 8 4" xfId="22131"/>
    <cellStyle name="Normal 3 2 2 2 2 5 8 5" xfId="22132"/>
    <cellStyle name="Normal 3 2 2 2 2 5 9" xfId="22133"/>
    <cellStyle name="Normal 3 2 2 2 2 5 9 2" xfId="22134"/>
    <cellStyle name="Normal 3 2 2 2 2 6" xfId="22135"/>
    <cellStyle name="Normal 3 2 2 2 2 6 10" xfId="22136"/>
    <cellStyle name="Normal 3 2 2 2 2 6 10 2" xfId="22137"/>
    <cellStyle name="Normal 3 2 2 2 2 6 11" xfId="22138"/>
    <cellStyle name="Normal 3 2 2 2 2 6 11 2" xfId="22139"/>
    <cellStyle name="Normal 3 2 2 2 2 6 12" xfId="22140"/>
    <cellStyle name="Normal 3 2 2 2 2 6 13" xfId="22141"/>
    <cellStyle name="Normal 3 2 2 2 2 6 14" xfId="22142"/>
    <cellStyle name="Normal 3 2 2 2 2 6 2" xfId="22143"/>
    <cellStyle name="Normal 3 2 2 2 2 6 2 10" xfId="22144"/>
    <cellStyle name="Normal 3 2 2 2 2 6 2 11" xfId="22145"/>
    <cellStyle name="Normal 3 2 2 2 2 6 2 12" xfId="22146"/>
    <cellStyle name="Normal 3 2 2 2 2 6 2 2" xfId="22147"/>
    <cellStyle name="Normal 3 2 2 2 2 6 2 2 2" xfId="22148"/>
    <cellStyle name="Normal 3 2 2 2 2 6 2 2 2 2" xfId="22149"/>
    <cellStyle name="Normal 3 2 2 2 2 6 2 2 3" xfId="22150"/>
    <cellStyle name="Normal 3 2 2 2 2 6 2 2 3 2" xfId="22151"/>
    <cellStyle name="Normal 3 2 2 2 2 6 2 2 4" xfId="22152"/>
    <cellStyle name="Normal 3 2 2 2 2 6 2 2 4 2" xfId="22153"/>
    <cellStyle name="Normal 3 2 2 2 2 6 2 2 5" xfId="22154"/>
    <cellStyle name="Normal 3 2 2 2 2 6 2 2 6" xfId="22155"/>
    <cellStyle name="Normal 3 2 2 2 2 6 2 2 7" xfId="22156"/>
    <cellStyle name="Normal 3 2 2 2 2 6 2 3" xfId="22157"/>
    <cellStyle name="Normal 3 2 2 2 2 6 2 3 2" xfId="22158"/>
    <cellStyle name="Normal 3 2 2 2 2 6 2 3 2 2" xfId="22159"/>
    <cellStyle name="Normal 3 2 2 2 2 6 2 3 3" xfId="22160"/>
    <cellStyle name="Normal 3 2 2 2 2 6 2 3 3 2" xfId="22161"/>
    <cellStyle name="Normal 3 2 2 2 2 6 2 3 4" xfId="22162"/>
    <cellStyle name="Normal 3 2 2 2 2 6 2 3 4 2" xfId="22163"/>
    <cellStyle name="Normal 3 2 2 2 2 6 2 3 5" xfId="22164"/>
    <cellStyle name="Normal 3 2 2 2 2 6 2 3 6" xfId="22165"/>
    <cellStyle name="Normal 3 2 2 2 2 6 2 4" xfId="22166"/>
    <cellStyle name="Normal 3 2 2 2 2 6 2 4 2" xfId="22167"/>
    <cellStyle name="Normal 3 2 2 2 2 6 2 4 2 2" xfId="22168"/>
    <cellStyle name="Normal 3 2 2 2 2 6 2 4 3" xfId="22169"/>
    <cellStyle name="Normal 3 2 2 2 2 6 2 4 3 2" xfId="22170"/>
    <cellStyle name="Normal 3 2 2 2 2 6 2 4 4" xfId="22171"/>
    <cellStyle name="Normal 3 2 2 2 2 6 2 4 4 2" xfId="22172"/>
    <cellStyle name="Normal 3 2 2 2 2 6 2 4 5" xfId="22173"/>
    <cellStyle name="Normal 3 2 2 2 2 6 2 4 6" xfId="22174"/>
    <cellStyle name="Normal 3 2 2 2 2 6 2 5" xfId="22175"/>
    <cellStyle name="Normal 3 2 2 2 2 6 2 5 2" xfId="22176"/>
    <cellStyle name="Normal 3 2 2 2 2 6 2 5 2 2" xfId="22177"/>
    <cellStyle name="Normal 3 2 2 2 2 6 2 5 3" xfId="22178"/>
    <cellStyle name="Normal 3 2 2 2 2 6 2 5 3 2" xfId="22179"/>
    <cellStyle name="Normal 3 2 2 2 2 6 2 5 4" xfId="22180"/>
    <cellStyle name="Normal 3 2 2 2 2 6 2 5 4 2" xfId="22181"/>
    <cellStyle name="Normal 3 2 2 2 2 6 2 5 5" xfId="22182"/>
    <cellStyle name="Normal 3 2 2 2 2 6 2 5 6" xfId="22183"/>
    <cellStyle name="Normal 3 2 2 2 2 6 2 6" xfId="22184"/>
    <cellStyle name="Normal 3 2 2 2 2 6 2 6 2" xfId="22185"/>
    <cellStyle name="Normal 3 2 2 2 2 6 2 6 2 2" xfId="22186"/>
    <cellStyle name="Normal 3 2 2 2 2 6 2 6 3" xfId="22187"/>
    <cellStyle name="Normal 3 2 2 2 2 6 2 6 3 2" xfId="22188"/>
    <cellStyle name="Normal 3 2 2 2 2 6 2 6 4" xfId="22189"/>
    <cellStyle name="Normal 3 2 2 2 2 6 2 6 5" xfId="22190"/>
    <cellStyle name="Normal 3 2 2 2 2 6 2 7" xfId="22191"/>
    <cellStyle name="Normal 3 2 2 2 2 6 2 7 2" xfId="22192"/>
    <cellStyle name="Normal 3 2 2 2 2 6 2 8" xfId="22193"/>
    <cellStyle name="Normal 3 2 2 2 2 6 2 8 2" xfId="22194"/>
    <cellStyle name="Normal 3 2 2 2 2 6 2 9" xfId="22195"/>
    <cellStyle name="Normal 3 2 2 2 2 6 2 9 2" xfId="22196"/>
    <cellStyle name="Normal 3 2 2 2 2 6 3" xfId="22197"/>
    <cellStyle name="Normal 3 2 2 2 2 6 3 10" xfId="22198"/>
    <cellStyle name="Normal 3 2 2 2 2 6 3 11" xfId="22199"/>
    <cellStyle name="Normal 3 2 2 2 2 6 3 2" xfId="22200"/>
    <cellStyle name="Normal 3 2 2 2 2 6 3 2 2" xfId="22201"/>
    <cellStyle name="Normal 3 2 2 2 2 6 3 2 2 2" xfId="22202"/>
    <cellStyle name="Normal 3 2 2 2 2 6 3 2 3" xfId="22203"/>
    <cellStyle name="Normal 3 2 2 2 2 6 3 2 3 2" xfId="22204"/>
    <cellStyle name="Normal 3 2 2 2 2 6 3 2 4" xfId="22205"/>
    <cellStyle name="Normal 3 2 2 2 2 6 3 2 4 2" xfId="22206"/>
    <cellStyle name="Normal 3 2 2 2 2 6 3 2 5" xfId="22207"/>
    <cellStyle name="Normal 3 2 2 2 2 6 3 2 6" xfId="22208"/>
    <cellStyle name="Normal 3 2 2 2 2 6 3 2 7" xfId="22209"/>
    <cellStyle name="Normal 3 2 2 2 2 6 3 3" xfId="22210"/>
    <cellStyle name="Normal 3 2 2 2 2 6 3 3 2" xfId="22211"/>
    <cellStyle name="Normal 3 2 2 2 2 6 3 3 2 2" xfId="22212"/>
    <cellStyle name="Normal 3 2 2 2 2 6 3 3 3" xfId="22213"/>
    <cellStyle name="Normal 3 2 2 2 2 6 3 3 3 2" xfId="22214"/>
    <cellStyle name="Normal 3 2 2 2 2 6 3 3 4" xfId="22215"/>
    <cellStyle name="Normal 3 2 2 2 2 6 3 3 4 2" xfId="22216"/>
    <cellStyle name="Normal 3 2 2 2 2 6 3 3 5" xfId="22217"/>
    <cellStyle name="Normal 3 2 2 2 2 6 3 3 6" xfId="22218"/>
    <cellStyle name="Normal 3 2 2 2 2 6 3 4" xfId="22219"/>
    <cellStyle name="Normal 3 2 2 2 2 6 3 4 2" xfId="22220"/>
    <cellStyle name="Normal 3 2 2 2 2 6 3 4 2 2" xfId="22221"/>
    <cellStyle name="Normal 3 2 2 2 2 6 3 4 3" xfId="22222"/>
    <cellStyle name="Normal 3 2 2 2 2 6 3 4 3 2" xfId="22223"/>
    <cellStyle name="Normal 3 2 2 2 2 6 3 4 4" xfId="22224"/>
    <cellStyle name="Normal 3 2 2 2 2 6 3 4 4 2" xfId="22225"/>
    <cellStyle name="Normal 3 2 2 2 2 6 3 4 5" xfId="22226"/>
    <cellStyle name="Normal 3 2 2 2 2 6 3 4 6" xfId="22227"/>
    <cellStyle name="Normal 3 2 2 2 2 6 3 5" xfId="22228"/>
    <cellStyle name="Normal 3 2 2 2 2 6 3 5 2" xfId="22229"/>
    <cellStyle name="Normal 3 2 2 2 2 6 3 5 2 2" xfId="22230"/>
    <cellStyle name="Normal 3 2 2 2 2 6 3 5 3" xfId="22231"/>
    <cellStyle name="Normal 3 2 2 2 2 6 3 5 3 2" xfId="22232"/>
    <cellStyle name="Normal 3 2 2 2 2 6 3 5 4" xfId="22233"/>
    <cellStyle name="Normal 3 2 2 2 2 6 3 5 5" xfId="22234"/>
    <cellStyle name="Normal 3 2 2 2 2 6 3 6" xfId="22235"/>
    <cellStyle name="Normal 3 2 2 2 2 6 3 6 2" xfId="22236"/>
    <cellStyle name="Normal 3 2 2 2 2 6 3 7" xfId="22237"/>
    <cellStyle name="Normal 3 2 2 2 2 6 3 7 2" xfId="22238"/>
    <cellStyle name="Normal 3 2 2 2 2 6 3 8" xfId="22239"/>
    <cellStyle name="Normal 3 2 2 2 2 6 3 8 2" xfId="22240"/>
    <cellStyle name="Normal 3 2 2 2 2 6 3 9" xfId="22241"/>
    <cellStyle name="Normal 3 2 2 2 2 6 4" xfId="22242"/>
    <cellStyle name="Normal 3 2 2 2 2 6 4 10" xfId="22243"/>
    <cellStyle name="Normal 3 2 2 2 2 6 4 11" xfId="22244"/>
    <cellStyle name="Normal 3 2 2 2 2 6 4 2" xfId="22245"/>
    <cellStyle name="Normal 3 2 2 2 2 6 4 2 2" xfId="22246"/>
    <cellStyle name="Normal 3 2 2 2 2 6 4 2 2 2" xfId="22247"/>
    <cellStyle name="Normal 3 2 2 2 2 6 4 2 3" xfId="22248"/>
    <cellStyle name="Normal 3 2 2 2 2 6 4 2 3 2" xfId="22249"/>
    <cellStyle name="Normal 3 2 2 2 2 6 4 2 4" xfId="22250"/>
    <cellStyle name="Normal 3 2 2 2 2 6 4 2 4 2" xfId="22251"/>
    <cellStyle name="Normal 3 2 2 2 2 6 4 2 5" xfId="22252"/>
    <cellStyle name="Normal 3 2 2 2 2 6 4 2 6" xfId="22253"/>
    <cellStyle name="Normal 3 2 2 2 2 6 4 3" xfId="22254"/>
    <cellStyle name="Normal 3 2 2 2 2 6 4 3 2" xfId="22255"/>
    <cellStyle name="Normal 3 2 2 2 2 6 4 3 2 2" xfId="22256"/>
    <cellStyle name="Normal 3 2 2 2 2 6 4 3 3" xfId="22257"/>
    <cellStyle name="Normal 3 2 2 2 2 6 4 3 3 2" xfId="22258"/>
    <cellStyle name="Normal 3 2 2 2 2 6 4 3 4" xfId="22259"/>
    <cellStyle name="Normal 3 2 2 2 2 6 4 3 4 2" xfId="22260"/>
    <cellStyle name="Normal 3 2 2 2 2 6 4 3 5" xfId="22261"/>
    <cellStyle name="Normal 3 2 2 2 2 6 4 3 6" xfId="22262"/>
    <cellStyle name="Normal 3 2 2 2 2 6 4 4" xfId="22263"/>
    <cellStyle name="Normal 3 2 2 2 2 6 4 4 2" xfId="22264"/>
    <cellStyle name="Normal 3 2 2 2 2 6 4 4 2 2" xfId="22265"/>
    <cellStyle name="Normal 3 2 2 2 2 6 4 4 3" xfId="22266"/>
    <cellStyle name="Normal 3 2 2 2 2 6 4 4 3 2" xfId="22267"/>
    <cellStyle name="Normal 3 2 2 2 2 6 4 4 4" xfId="22268"/>
    <cellStyle name="Normal 3 2 2 2 2 6 4 4 4 2" xfId="22269"/>
    <cellStyle name="Normal 3 2 2 2 2 6 4 4 5" xfId="22270"/>
    <cellStyle name="Normal 3 2 2 2 2 6 4 4 6" xfId="22271"/>
    <cellStyle name="Normal 3 2 2 2 2 6 4 5" xfId="22272"/>
    <cellStyle name="Normal 3 2 2 2 2 6 4 5 2" xfId="22273"/>
    <cellStyle name="Normal 3 2 2 2 2 6 4 5 2 2" xfId="22274"/>
    <cellStyle name="Normal 3 2 2 2 2 6 4 5 3" xfId="22275"/>
    <cellStyle name="Normal 3 2 2 2 2 6 4 5 3 2" xfId="22276"/>
    <cellStyle name="Normal 3 2 2 2 2 6 4 5 4" xfId="22277"/>
    <cellStyle name="Normal 3 2 2 2 2 6 4 5 5" xfId="22278"/>
    <cellStyle name="Normal 3 2 2 2 2 6 4 6" xfId="22279"/>
    <cellStyle name="Normal 3 2 2 2 2 6 4 6 2" xfId="22280"/>
    <cellStyle name="Normal 3 2 2 2 2 6 4 7" xfId="22281"/>
    <cellStyle name="Normal 3 2 2 2 2 6 4 7 2" xfId="22282"/>
    <cellStyle name="Normal 3 2 2 2 2 6 4 8" xfId="22283"/>
    <cellStyle name="Normal 3 2 2 2 2 6 4 8 2" xfId="22284"/>
    <cellStyle name="Normal 3 2 2 2 2 6 4 9" xfId="22285"/>
    <cellStyle name="Normal 3 2 2 2 2 6 5" xfId="22286"/>
    <cellStyle name="Normal 3 2 2 2 2 6 5 2" xfId="22287"/>
    <cellStyle name="Normal 3 2 2 2 2 6 5 2 2" xfId="22288"/>
    <cellStyle name="Normal 3 2 2 2 2 6 5 3" xfId="22289"/>
    <cellStyle name="Normal 3 2 2 2 2 6 5 3 2" xfId="22290"/>
    <cellStyle name="Normal 3 2 2 2 2 6 5 4" xfId="22291"/>
    <cellStyle name="Normal 3 2 2 2 2 6 5 4 2" xfId="22292"/>
    <cellStyle name="Normal 3 2 2 2 2 6 5 5" xfId="22293"/>
    <cellStyle name="Normal 3 2 2 2 2 6 5 6" xfId="22294"/>
    <cellStyle name="Normal 3 2 2 2 2 6 6" xfId="22295"/>
    <cellStyle name="Normal 3 2 2 2 2 6 6 2" xfId="22296"/>
    <cellStyle name="Normal 3 2 2 2 2 6 6 2 2" xfId="22297"/>
    <cellStyle name="Normal 3 2 2 2 2 6 6 3" xfId="22298"/>
    <cellStyle name="Normal 3 2 2 2 2 6 6 3 2" xfId="22299"/>
    <cellStyle name="Normal 3 2 2 2 2 6 6 4" xfId="22300"/>
    <cellStyle name="Normal 3 2 2 2 2 6 6 4 2" xfId="22301"/>
    <cellStyle name="Normal 3 2 2 2 2 6 6 5" xfId="22302"/>
    <cellStyle name="Normal 3 2 2 2 2 6 6 6" xfId="22303"/>
    <cellStyle name="Normal 3 2 2 2 2 6 7" xfId="22304"/>
    <cellStyle name="Normal 3 2 2 2 2 6 7 2" xfId="22305"/>
    <cellStyle name="Normal 3 2 2 2 2 6 7 2 2" xfId="22306"/>
    <cellStyle name="Normal 3 2 2 2 2 6 7 3" xfId="22307"/>
    <cellStyle name="Normal 3 2 2 2 2 6 7 3 2" xfId="22308"/>
    <cellStyle name="Normal 3 2 2 2 2 6 7 4" xfId="22309"/>
    <cellStyle name="Normal 3 2 2 2 2 6 7 4 2" xfId="22310"/>
    <cellStyle name="Normal 3 2 2 2 2 6 7 5" xfId="22311"/>
    <cellStyle name="Normal 3 2 2 2 2 6 7 6" xfId="22312"/>
    <cellStyle name="Normal 3 2 2 2 2 6 8" xfId="22313"/>
    <cellStyle name="Normal 3 2 2 2 2 6 8 2" xfId="22314"/>
    <cellStyle name="Normal 3 2 2 2 2 6 8 2 2" xfId="22315"/>
    <cellStyle name="Normal 3 2 2 2 2 6 8 3" xfId="22316"/>
    <cellStyle name="Normal 3 2 2 2 2 6 8 3 2" xfId="22317"/>
    <cellStyle name="Normal 3 2 2 2 2 6 8 4" xfId="22318"/>
    <cellStyle name="Normal 3 2 2 2 2 6 8 5" xfId="22319"/>
    <cellStyle name="Normal 3 2 2 2 2 6 9" xfId="22320"/>
    <cellStyle name="Normal 3 2 2 2 2 6 9 2" xfId="22321"/>
    <cellStyle name="Normal 3 2 2 2 2 7" xfId="22322"/>
    <cellStyle name="Normal 3 2 2 2 2 7 10" xfId="22323"/>
    <cellStyle name="Normal 3 2 2 2 2 7 10 2" xfId="22324"/>
    <cellStyle name="Normal 3 2 2 2 2 7 11" xfId="22325"/>
    <cellStyle name="Normal 3 2 2 2 2 7 12" xfId="22326"/>
    <cellStyle name="Normal 3 2 2 2 2 7 13" xfId="22327"/>
    <cellStyle name="Normal 3 2 2 2 2 7 2" xfId="22328"/>
    <cellStyle name="Normal 3 2 2 2 2 7 2 10" xfId="22329"/>
    <cellStyle name="Normal 3 2 2 2 2 7 2 11" xfId="22330"/>
    <cellStyle name="Normal 3 2 2 2 2 7 2 2" xfId="22331"/>
    <cellStyle name="Normal 3 2 2 2 2 7 2 2 2" xfId="22332"/>
    <cellStyle name="Normal 3 2 2 2 2 7 2 2 2 2" xfId="22333"/>
    <cellStyle name="Normal 3 2 2 2 2 7 2 2 3" xfId="22334"/>
    <cellStyle name="Normal 3 2 2 2 2 7 2 2 3 2" xfId="22335"/>
    <cellStyle name="Normal 3 2 2 2 2 7 2 2 4" xfId="22336"/>
    <cellStyle name="Normal 3 2 2 2 2 7 2 2 4 2" xfId="22337"/>
    <cellStyle name="Normal 3 2 2 2 2 7 2 2 5" xfId="22338"/>
    <cellStyle name="Normal 3 2 2 2 2 7 2 2 6" xfId="22339"/>
    <cellStyle name="Normal 3 2 2 2 2 7 2 2 7" xfId="22340"/>
    <cellStyle name="Normal 3 2 2 2 2 7 2 3" xfId="22341"/>
    <cellStyle name="Normal 3 2 2 2 2 7 2 3 2" xfId="22342"/>
    <cellStyle name="Normal 3 2 2 2 2 7 2 3 2 2" xfId="22343"/>
    <cellStyle name="Normal 3 2 2 2 2 7 2 3 3" xfId="22344"/>
    <cellStyle name="Normal 3 2 2 2 2 7 2 3 3 2" xfId="22345"/>
    <cellStyle name="Normal 3 2 2 2 2 7 2 3 4" xfId="22346"/>
    <cellStyle name="Normal 3 2 2 2 2 7 2 3 4 2" xfId="22347"/>
    <cellStyle name="Normal 3 2 2 2 2 7 2 3 5" xfId="22348"/>
    <cellStyle name="Normal 3 2 2 2 2 7 2 3 6" xfId="22349"/>
    <cellStyle name="Normal 3 2 2 2 2 7 2 4" xfId="22350"/>
    <cellStyle name="Normal 3 2 2 2 2 7 2 4 2" xfId="22351"/>
    <cellStyle name="Normal 3 2 2 2 2 7 2 4 2 2" xfId="22352"/>
    <cellStyle name="Normal 3 2 2 2 2 7 2 4 3" xfId="22353"/>
    <cellStyle name="Normal 3 2 2 2 2 7 2 4 3 2" xfId="22354"/>
    <cellStyle name="Normal 3 2 2 2 2 7 2 4 4" xfId="22355"/>
    <cellStyle name="Normal 3 2 2 2 2 7 2 4 4 2" xfId="22356"/>
    <cellStyle name="Normal 3 2 2 2 2 7 2 4 5" xfId="22357"/>
    <cellStyle name="Normal 3 2 2 2 2 7 2 4 6" xfId="22358"/>
    <cellStyle name="Normal 3 2 2 2 2 7 2 5" xfId="22359"/>
    <cellStyle name="Normal 3 2 2 2 2 7 2 5 2" xfId="22360"/>
    <cellStyle name="Normal 3 2 2 2 2 7 2 5 2 2" xfId="22361"/>
    <cellStyle name="Normal 3 2 2 2 2 7 2 5 3" xfId="22362"/>
    <cellStyle name="Normal 3 2 2 2 2 7 2 5 3 2" xfId="22363"/>
    <cellStyle name="Normal 3 2 2 2 2 7 2 5 4" xfId="22364"/>
    <cellStyle name="Normal 3 2 2 2 2 7 2 5 5" xfId="22365"/>
    <cellStyle name="Normal 3 2 2 2 2 7 2 6" xfId="22366"/>
    <cellStyle name="Normal 3 2 2 2 2 7 2 6 2" xfId="22367"/>
    <cellStyle name="Normal 3 2 2 2 2 7 2 7" xfId="22368"/>
    <cellStyle name="Normal 3 2 2 2 2 7 2 7 2" xfId="22369"/>
    <cellStyle name="Normal 3 2 2 2 2 7 2 8" xfId="22370"/>
    <cellStyle name="Normal 3 2 2 2 2 7 2 8 2" xfId="22371"/>
    <cellStyle name="Normal 3 2 2 2 2 7 2 9" xfId="22372"/>
    <cellStyle name="Normal 3 2 2 2 2 7 3" xfId="22373"/>
    <cellStyle name="Normal 3 2 2 2 2 7 3 10" xfId="22374"/>
    <cellStyle name="Normal 3 2 2 2 2 7 3 11" xfId="22375"/>
    <cellStyle name="Normal 3 2 2 2 2 7 3 2" xfId="22376"/>
    <cellStyle name="Normal 3 2 2 2 2 7 3 2 2" xfId="22377"/>
    <cellStyle name="Normal 3 2 2 2 2 7 3 2 2 2" xfId="22378"/>
    <cellStyle name="Normal 3 2 2 2 2 7 3 2 3" xfId="22379"/>
    <cellStyle name="Normal 3 2 2 2 2 7 3 2 3 2" xfId="22380"/>
    <cellStyle name="Normal 3 2 2 2 2 7 3 2 4" xfId="22381"/>
    <cellStyle name="Normal 3 2 2 2 2 7 3 2 4 2" xfId="22382"/>
    <cellStyle name="Normal 3 2 2 2 2 7 3 2 5" xfId="22383"/>
    <cellStyle name="Normal 3 2 2 2 2 7 3 2 6" xfId="22384"/>
    <cellStyle name="Normal 3 2 2 2 2 7 3 2 7" xfId="22385"/>
    <cellStyle name="Normal 3 2 2 2 2 7 3 3" xfId="22386"/>
    <cellStyle name="Normal 3 2 2 2 2 7 3 3 2" xfId="22387"/>
    <cellStyle name="Normal 3 2 2 2 2 7 3 3 2 2" xfId="22388"/>
    <cellStyle name="Normal 3 2 2 2 2 7 3 3 3" xfId="22389"/>
    <cellStyle name="Normal 3 2 2 2 2 7 3 3 3 2" xfId="22390"/>
    <cellStyle name="Normal 3 2 2 2 2 7 3 3 4" xfId="22391"/>
    <cellStyle name="Normal 3 2 2 2 2 7 3 3 4 2" xfId="22392"/>
    <cellStyle name="Normal 3 2 2 2 2 7 3 3 5" xfId="22393"/>
    <cellStyle name="Normal 3 2 2 2 2 7 3 3 6" xfId="22394"/>
    <cellStyle name="Normal 3 2 2 2 2 7 3 4" xfId="22395"/>
    <cellStyle name="Normal 3 2 2 2 2 7 3 4 2" xfId="22396"/>
    <cellStyle name="Normal 3 2 2 2 2 7 3 4 2 2" xfId="22397"/>
    <cellStyle name="Normal 3 2 2 2 2 7 3 4 3" xfId="22398"/>
    <cellStyle name="Normal 3 2 2 2 2 7 3 4 3 2" xfId="22399"/>
    <cellStyle name="Normal 3 2 2 2 2 7 3 4 4" xfId="22400"/>
    <cellStyle name="Normal 3 2 2 2 2 7 3 4 4 2" xfId="22401"/>
    <cellStyle name="Normal 3 2 2 2 2 7 3 4 5" xfId="22402"/>
    <cellStyle name="Normal 3 2 2 2 2 7 3 4 6" xfId="22403"/>
    <cellStyle name="Normal 3 2 2 2 2 7 3 5" xfId="22404"/>
    <cellStyle name="Normal 3 2 2 2 2 7 3 5 2" xfId="22405"/>
    <cellStyle name="Normal 3 2 2 2 2 7 3 5 2 2" xfId="22406"/>
    <cellStyle name="Normal 3 2 2 2 2 7 3 5 3" xfId="22407"/>
    <cellStyle name="Normal 3 2 2 2 2 7 3 5 3 2" xfId="22408"/>
    <cellStyle name="Normal 3 2 2 2 2 7 3 5 4" xfId="22409"/>
    <cellStyle name="Normal 3 2 2 2 2 7 3 5 5" xfId="22410"/>
    <cellStyle name="Normal 3 2 2 2 2 7 3 6" xfId="22411"/>
    <cellStyle name="Normal 3 2 2 2 2 7 3 6 2" xfId="22412"/>
    <cellStyle name="Normal 3 2 2 2 2 7 3 7" xfId="22413"/>
    <cellStyle name="Normal 3 2 2 2 2 7 3 7 2" xfId="22414"/>
    <cellStyle name="Normal 3 2 2 2 2 7 3 8" xfId="22415"/>
    <cellStyle name="Normal 3 2 2 2 2 7 3 8 2" xfId="22416"/>
    <cellStyle name="Normal 3 2 2 2 2 7 3 9" xfId="22417"/>
    <cellStyle name="Normal 3 2 2 2 2 7 4" xfId="22418"/>
    <cellStyle name="Normal 3 2 2 2 2 7 4 2" xfId="22419"/>
    <cellStyle name="Normal 3 2 2 2 2 7 4 2 2" xfId="22420"/>
    <cellStyle name="Normal 3 2 2 2 2 7 4 3" xfId="22421"/>
    <cellStyle name="Normal 3 2 2 2 2 7 4 3 2" xfId="22422"/>
    <cellStyle name="Normal 3 2 2 2 2 7 4 4" xfId="22423"/>
    <cellStyle name="Normal 3 2 2 2 2 7 4 4 2" xfId="22424"/>
    <cellStyle name="Normal 3 2 2 2 2 7 4 5" xfId="22425"/>
    <cellStyle name="Normal 3 2 2 2 2 7 4 6" xfId="22426"/>
    <cellStyle name="Normal 3 2 2 2 2 7 4 7" xfId="22427"/>
    <cellStyle name="Normal 3 2 2 2 2 7 5" xfId="22428"/>
    <cellStyle name="Normal 3 2 2 2 2 7 5 2" xfId="22429"/>
    <cellStyle name="Normal 3 2 2 2 2 7 5 2 2" xfId="22430"/>
    <cellStyle name="Normal 3 2 2 2 2 7 5 3" xfId="22431"/>
    <cellStyle name="Normal 3 2 2 2 2 7 5 3 2" xfId="22432"/>
    <cellStyle name="Normal 3 2 2 2 2 7 5 4" xfId="22433"/>
    <cellStyle name="Normal 3 2 2 2 2 7 5 4 2" xfId="22434"/>
    <cellStyle name="Normal 3 2 2 2 2 7 5 5" xfId="22435"/>
    <cellStyle name="Normal 3 2 2 2 2 7 5 6" xfId="22436"/>
    <cellStyle name="Normal 3 2 2 2 2 7 6" xfId="22437"/>
    <cellStyle name="Normal 3 2 2 2 2 7 6 2" xfId="22438"/>
    <cellStyle name="Normal 3 2 2 2 2 7 6 2 2" xfId="22439"/>
    <cellStyle name="Normal 3 2 2 2 2 7 6 3" xfId="22440"/>
    <cellStyle name="Normal 3 2 2 2 2 7 6 3 2" xfId="22441"/>
    <cellStyle name="Normal 3 2 2 2 2 7 6 4" xfId="22442"/>
    <cellStyle name="Normal 3 2 2 2 2 7 6 4 2" xfId="22443"/>
    <cellStyle name="Normal 3 2 2 2 2 7 6 5" xfId="22444"/>
    <cellStyle name="Normal 3 2 2 2 2 7 6 6" xfId="22445"/>
    <cellStyle name="Normal 3 2 2 2 2 7 7" xfId="22446"/>
    <cellStyle name="Normal 3 2 2 2 2 7 7 2" xfId="22447"/>
    <cellStyle name="Normal 3 2 2 2 2 7 7 2 2" xfId="22448"/>
    <cellStyle name="Normal 3 2 2 2 2 7 7 3" xfId="22449"/>
    <cellStyle name="Normal 3 2 2 2 2 7 7 3 2" xfId="22450"/>
    <cellStyle name="Normal 3 2 2 2 2 7 7 4" xfId="22451"/>
    <cellStyle name="Normal 3 2 2 2 2 7 7 5" xfId="22452"/>
    <cellStyle name="Normal 3 2 2 2 2 7 8" xfId="22453"/>
    <cellStyle name="Normal 3 2 2 2 2 7 8 2" xfId="22454"/>
    <cellStyle name="Normal 3 2 2 2 2 7 9" xfId="22455"/>
    <cellStyle name="Normal 3 2 2 2 2 7 9 2" xfId="22456"/>
    <cellStyle name="Normal 3 2 2 2 2 8" xfId="22457"/>
    <cellStyle name="Normal 3 2 2 2 2 8 10" xfId="22458"/>
    <cellStyle name="Normal 3 2 2 2 2 8 11" xfId="22459"/>
    <cellStyle name="Normal 3 2 2 2 2 8 12" xfId="22460"/>
    <cellStyle name="Normal 3 2 2 2 2 8 2" xfId="22461"/>
    <cellStyle name="Normal 3 2 2 2 2 8 2 2" xfId="22462"/>
    <cellStyle name="Normal 3 2 2 2 2 8 2 2 2" xfId="22463"/>
    <cellStyle name="Normal 3 2 2 2 2 8 2 3" xfId="22464"/>
    <cellStyle name="Normal 3 2 2 2 2 8 2 3 2" xfId="22465"/>
    <cellStyle name="Normal 3 2 2 2 2 8 2 4" xfId="22466"/>
    <cellStyle name="Normal 3 2 2 2 2 8 2 4 2" xfId="22467"/>
    <cellStyle name="Normal 3 2 2 2 2 8 2 5" xfId="22468"/>
    <cellStyle name="Normal 3 2 2 2 2 8 2 6" xfId="22469"/>
    <cellStyle name="Normal 3 2 2 2 2 8 2 7" xfId="22470"/>
    <cellStyle name="Normal 3 2 2 2 2 8 3" xfId="22471"/>
    <cellStyle name="Normal 3 2 2 2 2 8 3 2" xfId="22472"/>
    <cellStyle name="Normal 3 2 2 2 2 8 3 2 2" xfId="22473"/>
    <cellStyle name="Normal 3 2 2 2 2 8 3 3" xfId="22474"/>
    <cellStyle name="Normal 3 2 2 2 2 8 3 3 2" xfId="22475"/>
    <cellStyle name="Normal 3 2 2 2 2 8 3 4" xfId="22476"/>
    <cellStyle name="Normal 3 2 2 2 2 8 3 4 2" xfId="22477"/>
    <cellStyle name="Normal 3 2 2 2 2 8 3 5" xfId="22478"/>
    <cellStyle name="Normal 3 2 2 2 2 8 3 6" xfId="22479"/>
    <cellStyle name="Normal 3 2 2 2 2 8 3 7" xfId="22480"/>
    <cellStyle name="Normal 3 2 2 2 2 8 4" xfId="22481"/>
    <cellStyle name="Normal 3 2 2 2 2 8 4 2" xfId="22482"/>
    <cellStyle name="Normal 3 2 2 2 2 8 4 2 2" xfId="22483"/>
    <cellStyle name="Normal 3 2 2 2 2 8 4 3" xfId="22484"/>
    <cellStyle name="Normal 3 2 2 2 2 8 4 3 2" xfId="22485"/>
    <cellStyle name="Normal 3 2 2 2 2 8 4 4" xfId="22486"/>
    <cellStyle name="Normal 3 2 2 2 2 8 4 4 2" xfId="22487"/>
    <cellStyle name="Normal 3 2 2 2 2 8 4 5" xfId="22488"/>
    <cellStyle name="Normal 3 2 2 2 2 8 4 6" xfId="22489"/>
    <cellStyle name="Normal 3 2 2 2 2 8 5" xfId="22490"/>
    <cellStyle name="Normal 3 2 2 2 2 8 5 2" xfId="22491"/>
    <cellStyle name="Normal 3 2 2 2 2 8 5 2 2" xfId="22492"/>
    <cellStyle name="Normal 3 2 2 2 2 8 5 3" xfId="22493"/>
    <cellStyle name="Normal 3 2 2 2 2 8 5 3 2" xfId="22494"/>
    <cellStyle name="Normal 3 2 2 2 2 8 5 4" xfId="22495"/>
    <cellStyle name="Normal 3 2 2 2 2 8 5 4 2" xfId="22496"/>
    <cellStyle name="Normal 3 2 2 2 2 8 5 5" xfId="22497"/>
    <cellStyle name="Normal 3 2 2 2 2 8 5 6" xfId="22498"/>
    <cellStyle name="Normal 3 2 2 2 2 8 6" xfId="22499"/>
    <cellStyle name="Normal 3 2 2 2 2 8 6 2" xfId="22500"/>
    <cellStyle name="Normal 3 2 2 2 2 8 6 2 2" xfId="22501"/>
    <cellStyle name="Normal 3 2 2 2 2 8 6 3" xfId="22502"/>
    <cellStyle name="Normal 3 2 2 2 2 8 6 3 2" xfId="22503"/>
    <cellStyle name="Normal 3 2 2 2 2 8 6 4" xfId="22504"/>
    <cellStyle name="Normal 3 2 2 2 2 8 6 5" xfId="22505"/>
    <cellStyle name="Normal 3 2 2 2 2 8 7" xfId="22506"/>
    <cellStyle name="Normal 3 2 2 2 2 8 7 2" xfId="22507"/>
    <cellStyle name="Normal 3 2 2 2 2 8 8" xfId="22508"/>
    <cellStyle name="Normal 3 2 2 2 2 8 8 2" xfId="22509"/>
    <cellStyle name="Normal 3 2 2 2 2 8 9" xfId="22510"/>
    <cellStyle name="Normal 3 2 2 2 2 8 9 2" xfId="22511"/>
    <cellStyle name="Normal 3 2 2 2 2 9" xfId="22512"/>
    <cellStyle name="Normal 3 2 2 2 2 9 10" xfId="22513"/>
    <cellStyle name="Normal 3 2 2 2 2 9 11" xfId="22514"/>
    <cellStyle name="Normal 3 2 2 2 2 9 2" xfId="22515"/>
    <cellStyle name="Normal 3 2 2 2 2 9 2 2" xfId="22516"/>
    <cellStyle name="Normal 3 2 2 2 2 9 2 2 2" xfId="22517"/>
    <cellStyle name="Normal 3 2 2 2 2 9 2 3" xfId="22518"/>
    <cellStyle name="Normal 3 2 2 2 2 9 2 3 2" xfId="22519"/>
    <cellStyle name="Normal 3 2 2 2 2 9 2 4" xfId="22520"/>
    <cellStyle name="Normal 3 2 2 2 2 9 2 4 2" xfId="22521"/>
    <cellStyle name="Normal 3 2 2 2 2 9 2 5" xfId="22522"/>
    <cellStyle name="Normal 3 2 2 2 2 9 2 6" xfId="22523"/>
    <cellStyle name="Normal 3 2 2 2 2 9 2 7" xfId="22524"/>
    <cellStyle name="Normal 3 2 2 2 2 9 3" xfId="22525"/>
    <cellStyle name="Normal 3 2 2 2 2 9 3 2" xfId="22526"/>
    <cellStyle name="Normal 3 2 2 2 2 9 3 2 2" xfId="22527"/>
    <cellStyle name="Normal 3 2 2 2 2 9 3 3" xfId="22528"/>
    <cellStyle name="Normal 3 2 2 2 2 9 3 3 2" xfId="22529"/>
    <cellStyle name="Normal 3 2 2 2 2 9 3 4" xfId="22530"/>
    <cellStyle name="Normal 3 2 2 2 2 9 3 4 2" xfId="22531"/>
    <cellStyle name="Normal 3 2 2 2 2 9 3 5" xfId="22532"/>
    <cellStyle name="Normal 3 2 2 2 2 9 3 6" xfId="22533"/>
    <cellStyle name="Normal 3 2 2 2 2 9 4" xfId="22534"/>
    <cellStyle name="Normal 3 2 2 2 2 9 4 2" xfId="22535"/>
    <cellStyle name="Normal 3 2 2 2 2 9 4 2 2" xfId="22536"/>
    <cellStyle name="Normal 3 2 2 2 2 9 4 3" xfId="22537"/>
    <cellStyle name="Normal 3 2 2 2 2 9 4 3 2" xfId="22538"/>
    <cellStyle name="Normal 3 2 2 2 2 9 4 4" xfId="22539"/>
    <cellStyle name="Normal 3 2 2 2 2 9 4 4 2" xfId="22540"/>
    <cellStyle name="Normal 3 2 2 2 2 9 4 5" xfId="22541"/>
    <cellStyle name="Normal 3 2 2 2 2 9 4 6" xfId="22542"/>
    <cellStyle name="Normal 3 2 2 2 2 9 5" xfId="22543"/>
    <cellStyle name="Normal 3 2 2 2 2 9 5 2" xfId="22544"/>
    <cellStyle name="Normal 3 2 2 2 2 9 5 2 2" xfId="22545"/>
    <cellStyle name="Normal 3 2 2 2 2 9 5 3" xfId="22546"/>
    <cellStyle name="Normal 3 2 2 2 2 9 5 3 2" xfId="22547"/>
    <cellStyle name="Normal 3 2 2 2 2 9 5 4" xfId="22548"/>
    <cellStyle name="Normal 3 2 2 2 2 9 5 5" xfId="22549"/>
    <cellStyle name="Normal 3 2 2 2 2 9 6" xfId="22550"/>
    <cellStyle name="Normal 3 2 2 2 2 9 6 2" xfId="22551"/>
    <cellStyle name="Normal 3 2 2 2 2 9 7" xfId="22552"/>
    <cellStyle name="Normal 3 2 2 2 2 9 7 2" xfId="22553"/>
    <cellStyle name="Normal 3 2 2 2 2 9 8" xfId="22554"/>
    <cellStyle name="Normal 3 2 2 2 2 9 8 2" xfId="22555"/>
    <cellStyle name="Normal 3 2 2 2 2 9 9" xfId="22556"/>
    <cellStyle name="Normal 3 2 2 2 3" xfId="22557"/>
    <cellStyle name="Normal 3 2 2 2 3 10" xfId="22558"/>
    <cellStyle name="Normal 3 2 2 2 3 10 2" xfId="22559"/>
    <cellStyle name="Normal 3 2 2 2 3 10 3" xfId="22560"/>
    <cellStyle name="Normal 3 2 2 2 3 11" xfId="22561"/>
    <cellStyle name="Normal 3 2 2 2 3 11 2" xfId="22562"/>
    <cellStyle name="Normal 3 2 2 2 3 12" xfId="22563"/>
    <cellStyle name="Normal 3 2 2 2 3 13" xfId="22564"/>
    <cellStyle name="Normal 3 2 2 2 3 14" xfId="22565"/>
    <cellStyle name="Normal 3 2 2 2 3 2" xfId="22566"/>
    <cellStyle name="Normal 3 2 2 2 3 2 10" xfId="22567"/>
    <cellStyle name="Normal 3 2 2 2 3 2 11" xfId="22568"/>
    <cellStyle name="Normal 3 2 2 2 3 2 12" xfId="22569"/>
    <cellStyle name="Normal 3 2 2 2 3 2 2" xfId="22570"/>
    <cellStyle name="Normal 3 2 2 2 3 2 2 2" xfId="22571"/>
    <cellStyle name="Normal 3 2 2 2 3 2 2 2 2" xfId="22572"/>
    <cellStyle name="Normal 3 2 2 2 3 2 2 2 2 2" xfId="22573"/>
    <cellStyle name="Normal 3 2 2 2 3 2 2 2 3" xfId="22574"/>
    <cellStyle name="Normal 3 2 2 2 3 2 2 2 4" xfId="22575"/>
    <cellStyle name="Normal 3 2 2 2 3 2 2 3" xfId="22576"/>
    <cellStyle name="Normal 3 2 2 2 3 2 2 3 2" xfId="22577"/>
    <cellStyle name="Normal 3 2 2 2 3 2 2 3 2 2" xfId="22578"/>
    <cellStyle name="Normal 3 2 2 2 3 2 2 3 3" xfId="22579"/>
    <cellStyle name="Normal 3 2 2 2 3 2 2 4" xfId="22580"/>
    <cellStyle name="Normal 3 2 2 2 3 2 2 4 2" xfId="22581"/>
    <cellStyle name="Normal 3 2 2 2 3 2 2 4 2 2" xfId="22582"/>
    <cellStyle name="Normal 3 2 2 2 3 2 2 4 3" xfId="22583"/>
    <cellStyle name="Normal 3 2 2 2 3 2 2 5" xfId="22584"/>
    <cellStyle name="Normal 3 2 2 2 3 2 2 5 2" xfId="22585"/>
    <cellStyle name="Normal 3 2 2 2 3 2 2 6" xfId="22586"/>
    <cellStyle name="Normal 3 2 2 2 3 2 2 7" xfId="22587"/>
    <cellStyle name="Normal 3 2 2 2 3 2 3" xfId="22588"/>
    <cellStyle name="Normal 3 2 2 2 3 2 3 2" xfId="22589"/>
    <cellStyle name="Normal 3 2 2 2 3 2 3 2 2" xfId="22590"/>
    <cellStyle name="Normal 3 2 2 2 3 2 3 2 2 2" xfId="22591"/>
    <cellStyle name="Normal 3 2 2 2 3 2 3 2 3" xfId="22592"/>
    <cellStyle name="Normal 3 2 2 2 3 2 3 3" xfId="22593"/>
    <cellStyle name="Normal 3 2 2 2 3 2 3 3 2" xfId="22594"/>
    <cellStyle name="Normal 3 2 2 2 3 2 3 3 2 2" xfId="22595"/>
    <cellStyle name="Normal 3 2 2 2 3 2 3 3 3" xfId="22596"/>
    <cellStyle name="Normal 3 2 2 2 3 2 3 4" xfId="22597"/>
    <cellStyle name="Normal 3 2 2 2 3 2 3 4 2" xfId="22598"/>
    <cellStyle name="Normal 3 2 2 2 3 2 3 4 3" xfId="22599"/>
    <cellStyle name="Normal 3 2 2 2 3 2 3 5" xfId="22600"/>
    <cellStyle name="Normal 3 2 2 2 3 2 3 6" xfId="22601"/>
    <cellStyle name="Normal 3 2 2 2 3 2 3 7" xfId="22602"/>
    <cellStyle name="Normal 3 2 2 2 3 2 4" xfId="22603"/>
    <cellStyle name="Normal 3 2 2 2 3 2 4 2" xfId="22604"/>
    <cellStyle name="Normal 3 2 2 2 3 2 4 2 2" xfId="22605"/>
    <cellStyle name="Normal 3 2 2 2 3 2 4 2 3" xfId="22606"/>
    <cellStyle name="Normal 3 2 2 2 3 2 4 3" xfId="22607"/>
    <cellStyle name="Normal 3 2 2 2 3 2 4 3 2" xfId="22608"/>
    <cellStyle name="Normal 3 2 2 2 3 2 4 3 3" xfId="22609"/>
    <cellStyle name="Normal 3 2 2 2 3 2 4 4" xfId="22610"/>
    <cellStyle name="Normal 3 2 2 2 3 2 4 4 2" xfId="22611"/>
    <cellStyle name="Normal 3 2 2 2 3 2 4 5" xfId="22612"/>
    <cellStyle name="Normal 3 2 2 2 3 2 4 6" xfId="22613"/>
    <cellStyle name="Normal 3 2 2 2 3 2 4 7" xfId="22614"/>
    <cellStyle name="Normal 3 2 2 2 3 2 5" xfId="22615"/>
    <cellStyle name="Normal 3 2 2 2 3 2 5 2" xfId="22616"/>
    <cellStyle name="Normal 3 2 2 2 3 2 5 2 2" xfId="22617"/>
    <cellStyle name="Normal 3 2 2 2 3 2 5 2 3" xfId="22618"/>
    <cellStyle name="Normal 3 2 2 2 3 2 5 3" xfId="22619"/>
    <cellStyle name="Normal 3 2 2 2 3 2 5 3 2" xfId="22620"/>
    <cellStyle name="Normal 3 2 2 2 3 2 5 4" xfId="22621"/>
    <cellStyle name="Normal 3 2 2 2 3 2 5 4 2" xfId="22622"/>
    <cellStyle name="Normal 3 2 2 2 3 2 5 5" xfId="22623"/>
    <cellStyle name="Normal 3 2 2 2 3 2 5 6" xfId="22624"/>
    <cellStyle name="Normal 3 2 2 2 3 2 5 7" xfId="22625"/>
    <cellStyle name="Normal 3 2 2 2 3 2 6" xfId="22626"/>
    <cellStyle name="Normal 3 2 2 2 3 2 6 2" xfId="22627"/>
    <cellStyle name="Normal 3 2 2 2 3 2 6 2 2" xfId="22628"/>
    <cellStyle name="Normal 3 2 2 2 3 2 6 2 3" xfId="22629"/>
    <cellStyle name="Normal 3 2 2 2 3 2 6 3" xfId="22630"/>
    <cellStyle name="Normal 3 2 2 2 3 2 6 3 2" xfId="22631"/>
    <cellStyle name="Normal 3 2 2 2 3 2 6 4" xfId="22632"/>
    <cellStyle name="Normal 3 2 2 2 3 2 6 5" xfId="22633"/>
    <cellStyle name="Normal 3 2 2 2 3 2 6 6" xfId="22634"/>
    <cellStyle name="Normal 3 2 2 2 3 2 7" xfId="22635"/>
    <cellStyle name="Normal 3 2 2 2 3 2 7 2" xfId="22636"/>
    <cellStyle name="Normal 3 2 2 2 3 2 7 3" xfId="22637"/>
    <cellStyle name="Normal 3 2 2 2 3 2 8" xfId="22638"/>
    <cellStyle name="Normal 3 2 2 2 3 2 8 2" xfId="22639"/>
    <cellStyle name="Normal 3 2 2 2 3 2 9" xfId="22640"/>
    <cellStyle name="Normal 3 2 2 2 3 2 9 2" xfId="22641"/>
    <cellStyle name="Normal 3 2 2 2 3 3" xfId="22642"/>
    <cellStyle name="Normal 3 2 2 2 3 3 10" xfId="22643"/>
    <cellStyle name="Normal 3 2 2 2 3 3 11" xfId="22644"/>
    <cellStyle name="Normal 3 2 2 2 3 3 2" xfId="22645"/>
    <cellStyle name="Normal 3 2 2 2 3 3 2 2" xfId="22646"/>
    <cellStyle name="Normal 3 2 2 2 3 3 2 2 2" xfId="22647"/>
    <cellStyle name="Normal 3 2 2 2 3 3 2 2 2 2" xfId="22648"/>
    <cellStyle name="Normal 3 2 2 2 3 3 2 2 3" xfId="22649"/>
    <cellStyle name="Normal 3 2 2 2 3 3 2 2 4" xfId="22650"/>
    <cellStyle name="Normal 3 2 2 2 3 3 2 3" xfId="22651"/>
    <cellStyle name="Normal 3 2 2 2 3 3 2 3 2" xfId="22652"/>
    <cellStyle name="Normal 3 2 2 2 3 3 2 3 2 2" xfId="22653"/>
    <cellStyle name="Normal 3 2 2 2 3 3 2 3 3" xfId="22654"/>
    <cellStyle name="Normal 3 2 2 2 3 3 2 4" xfId="22655"/>
    <cellStyle name="Normal 3 2 2 2 3 3 2 4 2" xfId="22656"/>
    <cellStyle name="Normal 3 2 2 2 3 3 2 4 2 2" xfId="22657"/>
    <cellStyle name="Normal 3 2 2 2 3 3 2 4 3" xfId="22658"/>
    <cellStyle name="Normal 3 2 2 2 3 3 2 5" xfId="22659"/>
    <cellStyle name="Normal 3 2 2 2 3 3 2 5 2" xfId="22660"/>
    <cellStyle name="Normal 3 2 2 2 3 3 2 6" xfId="22661"/>
    <cellStyle name="Normal 3 2 2 2 3 3 2 7" xfId="22662"/>
    <cellStyle name="Normal 3 2 2 2 3 3 3" xfId="22663"/>
    <cellStyle name="Normal 3 2 2 2 3 3 3 2" xfId="22664"/>
    <cellStyle name="Normal 3 2 2 2 3 3 3 2 2" xfId="22665"/>
    <cellStyle name="Normal 3 2 2 2 3 3 3 2 2 2" xfId="22666"/>
    <cellStyle name="Normal 3 2 2 2 3 3 3 2 3" xfId="22667"/>
    <cellStyle name="Normal 3 2 2 2 3 3 3 3" xfId="22668"/>
    <cellStyle name="Normal 3 2 2 2 3 3 3 3 2" xfId="22669"/>
    <cellStyle name="Normal 3 2 2 2 3 3 3 3 2 2" xfId="22670"/>
    <cellStyle name="Normal 3 2 2 2 3 3 3 3 3" xfId="22671"/>
    <cellStyle name="Normal 3 2 2 2 3 3 3 4" xfId="22672"/>
    <cellStyle name="Normal 3 2 2 2 3 3 3 4 2" xfId="22673"/>
    <cellStyle name="Normal 3 2 2 2 3 3 3 4 3" xfId="22674"/>
    <cellStyle name="Normal 3 2 2 2 3 3 3 5" xfId="22675"/>
    <cellStyle name="Normal 3 2 2 2 3 3 3 6" xfId="22676"/>
    <cellStyle name="Normal 3 2 2 2 3 3 3 7" xfId="22677"/>
    <cellStyle name="Normal 3 2 2 2 3 3 4" xfId="22678"/>
    <cellStyle name="Normal 3 2 2 2 3 3 4 2" xfId="22679"/>
    <cellStyle name="Normal 3 2 2 2 3 3 4 2 2" xfId="22680"/>
    <cellStyle name="Normal 3 2 2 2 3 3 4 2 3" xfId="22681"/>
    <cellStyle name="Normal 3 2 2 2 3 3 4 3" xfId="22682"/>
    <cellStyle name="Normal 3 2 2 2 3 3 4 3 2" xfId="22683"/>
    <cellStyle name="Normal 3 2 2 2 3 3 4 3 3" xfId="22684"/>
    <cellStyle name="Normal 3 2 2 2 3 3 4 4" xfId="22685"/>
    <cellStyle name="Normal 3 2 2 2 3 3 4 4 2" xfId="22686"/>
    <cellStyle name="Normal 3 2 2 2 3 3 4 5" xfId="22687"/>
    <cellStyle name="Normal 3 2 2 2 3 3 4 6" xfId="22688"/>
    <cellStyle name="Normal 3 2 2 2 3 3 4 7" xfId="22689"/>
    <cellStyle name="Normal 3 2 2 2 3 3 5" xfId="22690"/>
    <cellStyle name="Normal 3 2 2 2 3 3 5 2" xfId="22691"/>
    <cellStyle name="Normal 3 2 2 2 3 3 5 2 2" xfId="22692"/>
    <cellStyle name="Normal 3 2 2 2 3 3 5 2 3" xfId="22693"/>
    <cellStyle name="Normal 3 2 2 2 3 3 5 3" xfId="22694"/>
    <cellStyle name="Normal 3 2 2 2 3 3 5 3 2" xfId="22695"/>
    <cellStyle name="Normal 3 2 2 2 3 3 5 4" xfId="22696"/>
    <cellStyle name="Normal 3 2 2 2 3 3 5 5" xfId="22697"/>
    <cellStyle name="Normal 3 2 2 2 3 3 5 6" xfId="22698"/>
    <cellStyle name="Normal 3 2 2 2 3 3 6" xfId="22699"/>
    <cellStyle name="Normal 3 2 2 2 3 3 6 2" xfId="22700"/>
    <cellStyle name="Normal 3 2 2 2 3 3 6 2 2" xfId="22701"/>
    <cellStyle name="Normal 3 2 2 2 3 3 6 3" xfId="22702"/>
    <cellStyle name="Normal 3 2 2 2 3 3 7" xfId="22703"/>
    <cellStyle name="Normal 3 2 2 2 3 3 7 2" xfId="22704"/>
    <cellStyle name="Normal 3 2 2 2 3 3 7 3" xfId="22705"/>
    <cellStyle name="Normal 3 2 2 2 3 3 8" xfId="22706"/>
    <cellStyle name="Normal 3 2 2 2 3 3 8 2" xfId="22707"/>
    <cellStyle name="Normal 3 2 2 2 3 3 9" xfId="22708"/>
    <cellStyle name="Normal 3 2 2 2 3 4" xfId="22709"/>
    <cellStyle name="Normal 3 2 2 2 3 4 10" xfId="22710"/>
    <cellStyle name="Normal 3 2 2 2 3 4 11" xfId="22711"/>
    <cellStyle name="Normal 3 2 2 2 3 4 2" xfId="22712"/>
    <cellStyle name="Normal 3 2 2 2 3 4 2 2" xfId="22713"/>
    <cellStyle name="Normal 3 2 2 2 3 4 2 2 2" xfId="22714"/>
    <cellStyle name="Normal 3 2 2 2 3 4 2 2 2 2" xfId="22715"/>
    <cellStyle name="Normal 3 2 2 2 3 4 2 2 3" xfId="22716"/>
    <cellStyle name="Normal 3 2 2 2 3 4 2 3" xfId="22717"/>
    <cellStyle name="Normal 3 2 2 2 3 4 2 3 2" xfId="22718"/>
    <cellStyle name="Normal 3 2 2 2 3 4 2 3 2 2" xfId="22719"/>
    <cellStyle name="Normal 3 2 2 2 3 4 2 3 3" xfId="22720"/>
    <cellStyle name="Normal 3 2 2 2 3 4 2 4" xfId="22721"/>
    <cellStyle name="Normal 3 2 2 2 3 4 2 4 2" xfId="22722"/>
    <cellStyle name="Normal 3 2 2 2 3 4 2 4 3" xfId="22723"/>
    <cellStyle name="Normal 3 2 2 2 3 4 2 5" xfId="22724"/>
    <cellStyle name="Normal 3 2 2 2 3 4 2 6" xfId="22725"/>
    <cellStyle name="Normal 3 2 2 2 3 4 2 7" xfId="22726"/>
    <cellStyle name="Normal 3 2 2 2 3 4 3" xfId="22727"/>
    <cellStyle name="Normal 3 2 2 2 3 4 3 2" xfId="22728"/>
    <cellStyle name="Normal 3 2 2 2 3 4 3 2 2" xfId="22729"/>
    <cellStyle name="Normal 3 2 2 2 3 4 3 2 3" xfId="22730"/>
    <cellStyle name="Normal 3 2 2 2 3 4 3 3" xfId="22731"/>
    <cellStyle name="Normal 3 2 2 2 3 4 3 3 2" xfId="22732"/>
    <cellStyle name="Normal 3 2 2 2 3 4 3 3 3" xfId="22733"/>
    <cellStyle name="Normal 3 2 2 2 3 4 3 4" xfId="22734"/>
    <cellStyle name="Normal 3 2 2 2 3 4 3 4 2" xfId="22735"/>
    <cellStyle name="Normal 3 2 2 2 3 4 3 5" xfId="22736"/>
    <cellStyle name="Normal 3 2 2 2 3 4 3 6" xfId="22737"/>
    <cellStyle name="Normal 3 2 2 2 3 4 3 7" xfId="22738"/>
    <cellStyle name="Normal 3 2 2 2 3 4 4" xfId="22739"/>
    <cellStyle name="Normal 3 2 2 2 3 4 4 2" xfId="22740"/>
    <cellStyle name="Normal 3 2 2 2 3 4 4 2 2" xfId="22741"/>
    <cellStyle name="Normal 3 2 2 2 3 4 4 2 3" xfId="22742"/>
    <cellStyle name="Normal 3 2 2 2 3 4 4 3" xfId="22743"/>
    <cellStyle name="Normal 3 2 2 2 3 4 4 3 2" xfId="22744"/>
    <cellStyle name="Normal 3 2 2 2 3 4 4 4" xfId="22745"/>
    <cellStyle name="Normal 3 2 2 2 3 4 4 4 2" xfId="22746"/>
    <cellStyle name="Normal 3 2 2 2 3 4 4 5" xfId="22747"/>
    <cellStyle name="Normal 3 2 2 2 3 4 4 6" xfId="22748"/>
    <cellStyle name="Normal 3 2 2 2 3 4 4 7" xfId="22749"/>
    <cellStyle name="Normal 3 2 2 2 3 4 5" xfId="22750"/>
    <cellStyle name="Normal 3 2 2 2 3 4 5 2" xfId="22751"/>
    <cellStyle name="Normal 3 2 2 2 3 4 5 2 2" xfId="22752"/>
    <cellStyle name="Normal 3 2 2 2 3 4 5 2 3" xfId="22753"/>
    <cellStyle name="Normal 3 2 2 2 3 4 5 3" xfId="22754"/>
    <cellStyle name="Normal 3 2 2 2 3 4 5 3 2" xfId="22755"/>
    <cellStyle name="Normal 3 2 2 2 3 4 5 4" xfId="22756"/>
    <cellStyle name="Normal 3 2 2 2 3 4 5 5" xfId="22757"/>
    <cellStyle name="Normal 3 2 2 2 3 4 5 6" xfId="22758"/>
    <cellStyle name="Normal 3 2 2 2 3 4 6" xfId="22759"/>
    <cellStyle name="Normal 3 2 2 2 3 4 6 2" xfId="22760"/>
    <cellStyle name="Normal 3 2 2 2 3 4 6 3" xfId="22761"/>
    <cellStyle name="Normal 3 2 2 2 3 4 7" xfId="22762"/>
    <cellStyle name="Normal 3 2 2 2 3 4 7 2" xfId="22763"/>
    <cellStyle name="Normal 3 2 2 2 3 4 8" xfId="22764"/>
    <cellStyle name="Normal 3 2 2 2 3 4 8 2" xfId="22765"/>
    <cellStyle name="Normal 3 2 2 2 3 4 9" xfId="22766"/>
    <cellStyle name="Normal 3 2 2 2 3 5" xfId="22767"/>
    <cellStyle name="Normal 3 2 2 2 3 5 2" xfId="22768"/>
    <cellStyle name="Normal 3 2 2 2 3 5 2 2" xfId="22769"/>
    <cellStyle name="Normal 3 2 2 2 3 5 2 2 2" xfId="22770"/>
    <cellStyle name="Normal 3 2 2 2 3 5 2 3" xfId="22771"/>
    <cellStyle name="Normal 3 2 2 2 3 5 3" xfId="22772"/>
    <cellStyle name="Normal 3 2 2 2 3 5 3 2" xfId="22773"/>
    <cellStyle name="Normal 3 2 2 2 3 5 3 2 2" xfId="22774"/>
    <cellStyle name="Normal 3 2 2 2 3 5 3 3" xfId="22775"/>
    <cellStyle name="Normal 3 2 2 2 3 5 4" xfId="22776"/>
    <cellStyle name="Normal 3 2 2 2 3 5 4 2" xfId="22777"/>
    <cellStyle name="Normal 3 2 2 2 3 5 4 3" xfId="22778"/>
    <cellStyle name="Normal 3 2 2 2 3 5 5" xfId="22779"/>
    <cellStyle name="Normal 3 2 2 2 3 5 6" xfId="22780"/>
    <cellStyle name="Normal 3 2 2 2 3 5 7" xfId="22781"/>
    <cellStyle name="Normal 3 2 2 2 3 6" xfId="22782"/>
    <cellStyle name="Normal 3 2 2 2 3 6 2" xfId="22783"/>
    <cellStyle name="Normal 3 2 2 2 3 6 2 2" xfId="22784"/>
    <cellStyle name="Normal 3 2 2 2 3 6 2 2 2" xfId="22785"/>
    <cellStyle name="Normal 3 2 2 2 3 6 2 3" xfId="22786"/>
    <cellStyle name="Normal 3 2 2 2 3 6 3" xfId="22787"/>
    <cellStyle name="Normal 3 2 2 2 3 6 3 2" xfId="22788"/>
    <cellStyle name="Normal 3 2 2 2 3 6 3 2 2" xfId="22789"/>
    <cellStyle name="Normal 3 2 2 2 3 6 3 3" xfId="22790"/>
    <cellStyle name="Normal 3 2 2 2 3 6 4" xfId="22791"/>
    <cellStyle name="Normal 3 2 2 2 3 6 4 2" xfId="22792"/>
    <cellStyle name="Normal 3 2 2 2 3 6 4 3" xfId="22793"/>
    <cellStyle name="Normal 3 2 2 2 3 6 5" xfId="22794"/>
    <cellStyle name="Normal 3 2 2 2 3 6 6" xfId="22795"/>
    <cellStyle name="Normal 3 2 2 2 3 6 7" xfId="22796"/>
    <cellStyle name="Normal 3 2 2 2 3 7" xfId="22797"/>
    <cellStyle name="Normal 3 2 2 2 3 7 2" xfId="22798"/>
    <cellStyle name="Normal 3 2 2 2 3 7 2 2" xfId="22799"/>
    <cellStyle name="Normal 3 2 2 2 3 7 2 3" xfId="22800"/>
    <cellStyle name="Normal 3 2 2 2 3 7 3" xfId="22801"/>
    <cellStyle name="Normal 3 2 2 2 3 7 3 2" xfId="22802"/>
    <cellStyle name="Normal 3 2 2 2 3 7 3 3" xfId="22803"/>
    <cellStyle name="Normal 3 2 2 2 3 7 4" xfId="22804"/>
    <cellStyle name="Normal 3 2 2 2 3 7 4 2" xfId="22805"/>
    <cellStyle name="Normal 3 2 2 2 3 7 5" xfId="22806"/>
    <cellStyle name="Normal 3 2 2 2 3 7 6" xfId="22807"/>
    <cellStyle name="Normal 3 2 2 2 3 7 7" xfId="22808"/>
    <cellStyle name="Normal 3 2 2 2 3 8" xfId="22809"/>
    <cellStyle name="Normal 3 2 2 2 3 8 2" xfId="22810"/>
    <cellStyle name="Normal 3 2 2 2 3 8 2 2" xfId="22811"/>
    <cellStyle name="Normal 3 2 2 2 3 8 2 3" xfId="22812"/>
    <cellStyle name="Normal 3 2 2 2 3 8 3" xfId="22813"/>
    <cellStyle name="Normal 3 2 2 2 3 8 3 2" xfId="22814"/>
    <cellStyle name="Normal 3 2 2 2 3 8 4" xfId="22815"/>
    <cellStyle name="Normal 3 2 2 2 3 8 5" xfId="22816"/>
    <cellStyle name="Normal 3 2 2 2 3 8 6" xfId="22817"/>
    <cellStyle name="Normal 3 2 2 2 3 9" xfId="22818"/>
    <cellStyle name="Normal 3 2 2 2 3 9 2" xfId="22819"/>
    <cellStyle name="Normal 3 2 2 2 3 9 2 2" xfId="22820"/>
    <cellStyle name="Normal 3 2 2 2 3 9 3" xfId="22821"/>
    <cellStyle name="Normal 3 2 2 2 4" xfId="22822"/>
    <cellStyle name="Normal 3 2 2 2 4 10" xfId="22823"/>
    <cellStyle name="Normal 3 2 2 2 4 10 2" xfId="22824"/>
    <cellStyle name="Normal 3 2 2 2 4 11" xfId="22825"/>
    <cellStyle name="Normal 3 2 2 2 4 11 2" xfId="22826"/>
    <cellStyle name="Normal 3 2 2 2 4 12" xfId="22827"/>
    <cellStyle name="Normal 3 2 2 2 4 13" xfId="22828"/>
    <cellStyle name="Normal 3 2 2 2 4 14" xfId="22829"/>
    <cellStyle name="Normal 3 2 2 2 4 2" xfId="22830"/>
    <cellStyle name="Normal 3 2 2 2 4 2 10" xfId="22831"/>
    <cellStyle name="Normal 3 2 2 2 4 2 11" xfId="22832"/>
    <cellStyle name="Normal 3 2 2 2 4 2 12" xfId="22833"/>
    <cellStyle name="Normal 3 2 2 2 4 2 2" xfId="22834"/>
    <cellStyle name="Normal 3 2 2 2 4 2 2 2" xfId="22835"/>
    <cellStyle name="Normal 3 2 2 2 4 2 2 2 2" xfId="22836"/>
    <cellStyle name="Normal 3 2 2 2 4 2 2 2 2 2" xfId="22837"/>
    <cellStyle name="Normal 3 2 2 2 4 2 2 2 3" xfId="22838"/>
    <cellStyle name="Normal 3 2 2 2 4 2 2 2 4" xfId="22839"/>
    <cellStyle name="Normal 3 2 2 2 4 2 2 3" xfId="22840"/>
    <cellStyle name="Normal 3 2 2 2 4 2 2 3 2" xfId="22841"/>
    <cellStyle name="Normal 3 2 2 2 4 2 2 3 2 2" xfId="22842"/>
    <cellStyle name="Normal 3 2 2 2 4 2 2 3 3" xfId="22843"/>
    <cellStyle name="Normal 3 2 2 2 4 2 2 4" xfId="22844"/>
    <cellStyle name="Normal 3 2 2 2 4 2 2 4 2" xfId="22845"/>
    <cellStyle name="Normal 3 2 2 2 4 2 2 4 2 2" xfId="22846"/>
    <cellStyle name="Normal 3 2 2 2 4 2 2 4 3" xfId="22847"/>
    <cellStyle name="Normal 3 2 2 2 4 2 2 5" xfId="22848"/>
    <cellStyle name="Normal 3 2 2 2 4 2 2 5 2" xfId="22849"/>
    <cellStyle name="Normal 3 2 2 2 4 2 2 6" xfId="22850"/>
    <cellStyle name="Normal 3 2 2 2 4 2 2 7" xfId="22851"/>
    <cellStyle name="Normal 3 2 2 2 4 2 3" xfId="22852"/>
    <cellStyle name="Normal 3 2 2 2 4 2 3 2" xfId="22853"/>
    <cellStyle name="Normal 3 2 2 2 4 2 3 2 2" xfId="22854"/>
    <cellStyle name="Normal 3 2 2 2 4 2 3 2 2 2" xfId="22855"/>
    <cellStyle name="Normal 3 2 2 2 4 2 3 2 3" xfId="22856"/>
    <cellStyle name="Normal 3 2 2 2 4 2 3 3" xfId="22857"/>
    <cellStyle name="Normal 3 2 2 2 4 2 3 3 2" xfId="22858"/>
    <cellStyle name="Normal 3 2 2 2 4 2 3 3 2 2" xfId="22859"/>
    <cellStyle name="Normal 3 2 2 2 4 2 3 3 3" xfId="22860"/>
    <cellStyle name="Normal 3 2 2 2 4 2 3 4" xfId="22861"/>
    <cellStyle name="Normal 3 2 2 2 4 2 3 4 2" xfId="22862"/>
    <cellStyle name="Normal 3 2 2 2 4 2 3 4 3" xfId="22863"/>
    <cellStyle name="Normal 3 2 2 2 4 2 3 5" xfId="22864"/>
    <cellStyle name="Normal 3 2 2 2 4 2 3 6" xfId="22865"/>
    <cellStyle name="Normal 3 2 2 2 4 2 3 7" xfId="22866"/>
    <cellStyle name="Normal 3 2 2 2 4 2 4" xfId="22867"/>
    <cellStyle name="Normal 3 2 2 2 4 2 4 2" xfId="22868"/>
    <cellStyle name="Normal 3 2 2 2 4 2 4 2 2" xfId="22869"/>
    <cellStyle name="Normal 3 2 2 2 4 2 4 2 3" xfId="22870"/>
    <cellStyle name="Normal 3 2 2 2 4 2 4 3" xfId="22871"/>
    <cellStyle name="Normal 3 2 2 2 4 2 4 3 2" xfId="22872"/>
    <cellStyle name="Normal 3 2 2 2 4 2 4 3 3" xfId="22873"/>
    <cellStyle name="Normal 3 2 2 2 4 2 4 4" xfId="22874"/>
    <cellStyle name="Normal 3 2 2 2 4 2 4 4 2" xfId="22875"/>
    <cellStyle name="Normal 3 2 2 2 4 2 4 5" xfId="22876"/>
    <cellStyle name="Normal 3 2 2 2 4 2 4 6" xfId="22877"/>
    <cellStyle name="Normal 3 2 2 2 4 2 4 7" xfId="22878"/>
    <cellStyle name="Normal 3 2 2 2 4 2 5" xfId="22879"/>
    <cellStyle name="Normal 3 2 2 2 4 2 5 2" xfId="22880"/>
    <cellStyle name="Normal 3 2 2 2 4 2 5 2 2" xfId="22881"/>
    <cellStyle name="Normal 3 2 2 2 4 2 5 2 3" xfId="22882"/>
    <cellStyle name="Normal 3 2 2 2 4 2 5 3" xfId="22883"/>
    <cellStyle name="Normal 3 2 2 2 4 2 5 3 2" xfId="22884"/>
    <cellStyle name="Normal 3 2 2 2 4 2 5 4" xfId="22885"/>
    <cellStyle name="Normal 3 2 2 2 4 2 5 4 2" xfId="22886"/>
    <cellStyle name="Normal 3 2 2 2 4 2 5 5" xfId="22887"/>
    <cellStyle name="Normal 3 2 2 2 4 2 5 6" xfId="22888"/>
    <cellStyle name="Normal 3 2 2 2 4 2 5 7" xfId="22889"/>
    <cellStyle name="Normal 3 2 2 2 4 2 6" xfId="22890"/>
    <cellStyle name="Normal 3 2 2 2 4 2 6 2" xfId="22891"/>
    <cellStyle name="Normal 3 2 2 2 4 2 6 2 2" xfId="22892"/>
    <cellStyle name="Normal 3 2 2 2 4 2 6 2 3" xfId="22893"/>
    <cellStyle name="Normal 3 2 2 2 4 2 6 3" xfId="22894"/>
    <cellStyle name="Normal 3 2 2 2 4 2 6 3 2" xfId="22895"/>
    <cellStyle name="Normal 3 2 2 2 4 2 6 4" xfId="22896"/>
    <cellStyle name="Normal 3 2 2 2 4 2 6 5" xfId="22897"/>
    <cellStyle name="Normal 3 2 2 2 4 2 6 6" xfId="22898"/>
    <cellStyle name="Normal 3 2 2 2 4 2 7" xfId="22899"/>
    <cellStyle name="Normal 3 2 2 2 4 2 7 2" xfId="22900"/>
    <cellStyle name="Normal 3 2 2 2 4 2 7 3" xfId="22901"/>
    <cellStyle name="Normal 3 2 2 2 4 2 8" xfId="22902"/>
    <cellStyle name="Normal 3 2 2 2 4 2 8 2" xfId="22903"/>
    <cellStyle name="Normal 3 2 2 2 4 2 9" xfId="22904"/>
    <cellStyle name="Normal 3 2 2 2 4 2 9 2" xfId="22905"/>
    <cellStyle name="Normal 3 2 2 2 4 3" xfId="22906"/>
    <cellStyle name="Normal 3 2 2 2 4 3 10" xfId="22907"/>
    <cellStyle name="Normal 3 2 2 2 4 3 11" xfId="22908"/>
    <cellStyle name="Normal 3 2 2 2 4 3 2" xfId="22909"/>
    <cellStyle name="Normal 3 2 2 2 4 3 2 2" xfId="22910"/>
    <cellStyle name="Normal 3 2 2 2 4 3 2 2 2" xfId="22911"/>
    <cellStyle name="Normal 3 2 2 2 4 3 2 2 3" xfId="22912"/>
    <cellStyle name="Normal 3 2 2 2 4 3 2 3" xfId="22913"/>
    <cellStyle name="Normal 3 2 2 2 4 3 2 3 2" xfId="22914"/>
    <cellStyle name="Normal 3 2 2 2 4 3 2 3 3" xfId="22915"/>
    <cellStyle name="Normal 3 2 2 2 4 3 2 4" xfId="22916"/>
    <cellStyle name="Normal 3 2 2 2 4 3 2 4 2" xfId="22917"/>
    <cellStyle name="Normal 3 2 2 2 4 3 2 5" xfId="22918"/>
    <cellStyle name="Normal 3 2 2 2 4 3 2 6" xfId="22919"/>
    <cellStyle name="Normal 3 2 2 2 4 3 2 7" xfId="22920"/>
    <cellStyle name="Normal 3 2 2 2 4 3 3" xfId="22921"/>
    <cellStyle name="Normal 3 2 2 2 4 3 3 2" xfId="22922"/>
    <cellStyle name="Normal 3 2 2 2 4 3 3 2 2" xfId="22923"/>
    <cellStyle name="Normal 3 2 2 2 4 3 3 2 3" xfId="22924"/>
    <cellStyle name="Normal 3 2 2 2 4 3 3 3" xfId="22925"/>
    <cellStyle name="Normal 3 2 2 2 4 3 3 3 2" xfId="22926"/>
    <cellStyle name="Normal 3 2 2 2 4 3 3 4" xfId="22927"/>
    <cellStyle name="Normal 3 2 2 2 4 3 3 4 2" xfId="22928"/>
    <cellStyle name="Normal 3 2 2 2 4 3 3 5" xfId="22929"/>
    <cellStyle name="Normal 3 2 2 2 4 3 3 6" xfId="22930"/>
    <cellStyle name="Normal 3 2 2 2 4 3 3 7" xfId="22931"/>
    <cellStyle name="Normal 3 2 2 2 4 3 4" xfId="22932"/>
    <cellStyle name="Normal 3 2 2 2 4 3 4 2" xfId="22933"/>
    <cellStyle name="Normal 3 2 2 2 4 3 4 2 2" xfId="22934"/>
    <cellStyle name="Normal 3 2 2 2 4 3 4 2 3" xfId="22935"/>
    <cellStyle name="Normal 3 2 2 2 4 3 4 3" xfId="22936"/>
    <cellStyle name="Normal 3 2 2 2 4 3 4 3 2" xfId="22937"/>
    <cellStyle name="Normal 3 2 2 2 4 3 4 4" xfId="22938"/>
    <cellStyle name="Normal 3 2 2 2 4 3 4 4 2" xfId="22939"/>
    <cellStyle name="Normal 3 2 2 2 4 3 4 5" xfId="22940"/>
    <cellStyle name="Normal 3 2 2 2 4 3 4 6" xfId="22941"/>
    <cellStyle name="Normal 3 2 2 2 4 3 4 7" xfId="22942"/>
    <cellStyle name="Normal 3 2 2 2 4 3 5" xfId="22943"/>
    <cellStyle name="Normal 3 2 2 2 4 3 5 2" xfId="22944"/>
    <cellStyle name="Normal 3 2 2 2 4 3 5 2 2" xfId="22945"/>
    <cellStyle name="Normal 3 2 2 2 4 3 5 3" xfId="22946"/>
    <cellStyle name="Normal 3 2 2 2 4 3 5 3 2" xfId="22947"/>
    <cellStyle name="Normal 3 2 2 2 4 3 5 4" xfId="22948"/>
    <cellStyle name="Normal 3 2 2 2 4 3 5 5" xfId="22949"/>
    <cellStyle name="Normal 3 2 2 2 4 3 5 6" xfId="22950"/>
    <cellStyle name="Normal 3 2 2 2 4 3 6" xfId="22951"/>
    <cellStyle name="Normal 3 2 2 2 4 3 6 2" xfId="22952"/>
    <cellStyle name="Normal 3 2 2 2 4 3 7" xfId="22953"/>
    <cellStyle name="Normal 3 2 2 2 4 3 7 2" xfId="22954"/>
    <cellStyle name="Normal 3 2 2 2 4 3 8" xfId="22955"/>
    <cellStyle name="Normal 3 2 2 2 4 3 8 2" xfId="22956"/>
    <cellStyle name="Normal 3 2 2 2 4 3 9" xfId="22957"/>
    <cellStyle name="Normal 3 2 2 2 4 4" xfId="22958"/>
    <cellStyle name="Normal 3 2 2 2 4 4 10" xfId="22959"/>
    <cellStyle name="Normal 3 2 2 2 4 4 11" xfId="22960"/>
    <cellStyle name="Normal 3 2 2 2 4 4 2" xfId="22961"/>
    <cellStyle name="Normal 3 2 2 2 4 4 2 2" xfId="22962"/>
    <cellStyle name="Normal 3 2 2 2 4 4 2 2 2" xfId="22963"/>
    <cellStyle name="Normal 3 2 2 2 4 4 2 2 3" xfId="22964"/>
    <cellStyle name="Normal 3 2 2 2 4 4 2 3" xfId="22965"/>
    <cellStyle name="Normal 3 2 2 2 4 4 2 3 2" xfId="22966"/>
    <cellStyle name="Normal 3 2 2 2 4 4 2 4" xfId="22967"/>
    <cellStyle name="Normal 3 2 2 2 4 4 2 4 2" xfId="22968"/>
    <cellStyle name="Normal 3 2 2 2 4 4 2 5" xfId="22969"/>
    <cellStyle name="Normal 3 2 2 2 4 4 2 6" xfId="22970"/>
    <cellStyle name="Normal 3 2 2 2 4 4 2 7" xfId="22971"/>
    <cellStyle name="Normal 3 2 2 2 4 4 3" xfId="22972"/>
    <cellStyle name="Normal 3 2 2 2 4 4 3 2" xfId="22973"/>
    <cellStyle name="Normal 3 2 2 2 4 4 3 2 2" xfId="22974"/>
    <cellStyle name="Normal 3 2 2 2 4 4 3 2 3" xfId="22975"/>
    <cellStyle name="Normal 3 2 2 2 4 4 3 3" xfId="22976"/>
    <cellStyle name="Normal 3 2 2 2 4 4 3 3 2" xfId="22977"/>
    <cellStyle name="Normal 3 2 2 2 4 4 3 4" xfId="22978"/>
    <cellStyle name="Normal 3 2 2 2 4 4 3 4 2" xfId="22979"/>
    <cellStyle name="Normal 3 2 2 2 4 4 3 5" xfId="22980"/>
    <cellStyle name="Normal 3 2 2 2 4 4 3 6" xfId="22981"/>
    <cellStyle name="Normal 3 2 2 2 4 4 3 7" xfId="22982"/>
    <cellStyle name="Normal 3 2 2 2 4 4 4" xfId="22983"/>
    <cellStyle name="Normal 3 2 2 2 4 4 4 2" xfId="22984"/>
    <cellStyle name="Normal 3 2 2 2 4 4 4 2 2" xfId="22985"/>
    <cellStyle name="Normal 3 2 2 2 4 4 4 3" xfId="22986"/>
    <cellStyle name="Normal 3 2 2 2 4 4 4 3 2" xfId="22987"/>
    <cellStyle name="Normal 3 2 2 2 4 4 4 4" xfId="22988"/>
    <cellStyle name="Normal 3 2 2 2 4 4 4 4 2" xfId="22989"/>
    <cellStyle name="Normal 3 2 2 2 4 4 4 5" xfId="22990"/>
    <cellStyle name="Normal 3 2 2 2 4 4 4 6" xfId="22991"/>
    <cellStyle name="Normal 3 2 2 2 4 4 4 7" xfId="22992"/>
    <cellStyle name="Normal 3 2 2 2 4 4 5" xfId="22993"/>
    <cellStyle name="Normal 3 2 2 2 4 4 5 2" xfId="22994"/>
    <cellStyle name="Normal 3 2 2 2 4 4 5 2 2" xfId="22995"/>
    <cellStyle name="Normal 3 2 2 2 4 4 5 3" xfId="22996"/>
    <cellStyle name="Normal 3 2 2 2 4 4 5 3 2" xfId="22997"/>
    <cellStyle name="Normal 3 2 2 2 4 4 5 4" xfId="22998"/>
    <cellStyle name="Normal 3 2 2 2 4 4 5 5" xfId="22999"/>
    <cellStyle name="Normal 3 2 2 2 4 4 6" xfId="23000"/>
    <cellStyle name="Normal 3 2 2 2 4 4 6 2" xfId="23001"/>
    <cellStyle name="Normal 3 2 2 2 4 4 7" xfId="23002"/>
    <cellStyle name="Normal 3 2 2 2 4 4 7 2" xfId="23003"/>
    <cellStyle name="Normal 3 2 2 2 4 4 8" xfId="23004"/>
    <cellStyle name="Normal 3 2 2 2 4 4 8 2" xfId="23005"/>
    <cellStyle name="Normal 3 2 2 2 4 4 9" xfId="23006"/>
    <cellStyle name="Normal 3 2 2 2 4 5" xfId="23007"/>
    <cellStyle name="Normal 3 2 2 2 4 5 2" xfId="23008"/>
    <cellStyle name="Normal 3 2 2 2 4 5 2 2" xfId="23009"/>
    <cellStyle name="Normal 3 2 2 2 4 5 2 3" xfId="23010"/>
    <cellStyle name="Normal 3 2 2 2 4 5 3" xfId="23011"/>
    <cellStyle name="Normal 3 2 2 2 4 5 3 2" xfId="23012"/>
    <cellStyle name="Normal 3 2 2 2 4 5 3 3" xfId="23013"/>
    <cellStyle name="Normal 3 2 2 2 4 5 4" xfId="23014"/>
    <cellStyle name="Normal 3 2 2 2 4 5 4 2" xfId="23015"/>
    <cellStyle name="Normal 3 2 2 2 4 5 5" xfId="23016"/>
    <cellStyle name="Normal 3 2 2 2 4 5 6" xfId="23017"/>
    <cellStyle name="Normal 3 2 2 2 4 5 7" xfId="23018"/>
    <cellStyle name="Normal 3 2 2 2 4 6" xfId="23019"/>
    <cellStyle name="Normal 3 2 2 2 4 6 2" xfId="23020"/>
    <cellStyle name="Normal 3 2 2 2 4 6 2 2" xfId="23021"/>
    <cellStyle name="Normal 3 2 2 2 4 6 2 3" xfId="23022"/>
    <cellStyle name="Normal 3 2 2 2 4 6 3" xfId="23023"/>
    <cellStyle name="Normal 3 2 2 2 4 6 3 2" xfId="23024"/>
    <cellStyle name="Normal 3 2 2 2 4 6 4" xfId="23025"/>
    <cellStyle name="Normal 3 2 2 2 4 6 4 2" xfId="23026"/>
    <cellStyle name="Normal 3 2 2 2 4 6 5" xfId="23027"/>
    <cellStyle name="Normal 3 2 2 2 4 6 6" xfId="23028"/>
    <cellStyle name="Normal 3 2 2 2 4 6 7" xfId="23029"/>
    <cellStyle name="Normal 3 2 2 2 4 7" xfId="23030"/>
    <cellStyle name="Normal 3 2 2 2 4 7 2" xfId="23031"/>
    <cellStyle name="Normal 3 2 2 2 4 7 2 2" xfId="23032"/>
    <cellStyle name="Normal 3 2 2 2 4 7 2 3" xfId="23033"/>
    <cellStyle name="Normal 3 2 2 2 4 7 3" xfId="23034"/>
    <cellStyle name="Normal 3 2 2 2 4 7 3 2" xfId="23035"/>
    <cellStyle name="Normal 3 2 2 2 4 7 4" xfId="23036"/>
    <cellStyle name="Normal 3 2 2 2 4 7 4 2" xfId="23037"/>
    <cellStyle name="Normal 3 2 2 2 4 7 5" xfId="23038"/>
    <cellStyle name="Normal 3 2 2 2 4 7 6" xfId="23039"/>
    <cellStyle name="Normal 3 2 2 2 4 7 7" xfId="23040"/>
    <cellStyle name="Normal 3 2 2 2 4 8" xfId="23041"/>
    <cellStyle name="Normal 3 2 2 2 4 8 2" xfId="23042"/>
    <cellStyle name="Normal 3 2 2 2 4 8 2 2" xfId="23043"/>
    <cellStyle name="Normal 3 2 2 2 4 8 3" xfId="23044"/>
    <cellStyle name="Normal 3 2 2 2 4 8 3 2" xfId="23045"/>
    <cellStyle name="Normal 3 2 2 2 4 8 4" xfId="23046"/>
    <cellStyle name="Normal 3 2 2 2 4 8 5" xfId="23047"/>
    <cellStyle name="Normal 3 2 2 2 4 8 6" xfId="23048"/>
    <cellStyle name="Normal 3 2 2 2 4 9" xfId="23049"/>
    <cellStyle name="Normal 3 2 2 2 4 9 2" xfId="23050"/>
    <cellStyle name="Normal 3 2 2 2 5" xfId="23051"/>
    <cellStyle name="Normal 3 2 2 2 5 10" xfId="23052"/>
    <cellStyle name="Normal 3 2 2 2 5 10 2" xfId="23053"/>
    <cellStyle name="Normal 3 2 2 2 5 11" xfId="23054"/>
    <cellStyle name="Normal 3 2 2 2 5 12" xfId="23055"/>
    <cellStyle name="Normal 3 2 2 2 5 13" xfId="23056"/>
    <cellStyle name="Normal 3 2 2 2 5 2" xfId="23057"/>
    <cellStyle name="Normal 3 2 2 2 5 2 10" xfId="23058"/>
    <cellStyle name="Normal 3 2 2 2 5 2 11" xfId="23059"/>
    <cellStyle name="Normal 3 2 2 2 5 2 2" xfId="23060"/>
    <cellStyle name="Normal 3 2 2 2 5 2 2 2" xfId="23061"/>
    <cellStyle name="Normal 3 2 2 2 5 2 2 2 2" xfId="23062"/>
    <cellStyle name="Normal 3 2 2 2 5 2 2 2 3" xfId="23063"/>
    <cellStyle name="Normal 3 2 2 2 5 2 2 3" xfId="23064"/>
    <cellStyle name="Normal 3 2 2 2 5 2 2 3 2" xfId="23065"/>
    <cellStyle name="Normal 3 2 2 2 5 2 2 3 3" xfId="23066"/>
    <cellStyle name="Normal 3 2 2 2 5 2 2 4" xfId="23067"/>
    <cellStyle name="Normal 3 2 2 2 5 2 2 4 2" xfId="23068"/>
    <cellStyle name="Normal 3 2 2 2 5 2 2 5" xfId="23069"/>
    <cellStyle name="Normal 3 2 2 2 5 2 2 6" xfId="23070"/>
    <cellStyle name="Normal 3 2 2 2 5 2 2 7" xfId="23071"/>
    <cellStyle name="Normal 3 2 2 2 5 2 3" xfId="23072"/>
    <cellStyle name="Normal 3 2 2 2 5 2 3 2" xfId="23073"/>
    <cellStyle name="Normal 3 2 2 2 5 2 3 2 2" xfId="23074"/>
    <cellStyle name="Normal 3 2 2 2 5 2 3 2 3" xfId="23075"/>
    <cellStyle name="Normal 3 2 2 2 5 2 3 3" xfId="23076"/>
    <cellStyle name="Normal 3 2 2 2 5 2 3 3 2" xfId="23077"/>
    <cellStyle name="Normal 3 2 2 2 5 2 3 4" xfId="23078"/>
    <cellStyle name="Normal 3 2 2 2 5 2 3 4 2" xfId="23079"/>
    <cellStyle name="Normal 3 2 2 2 5 2 3 5" xfId="23080"/>
    <cellStyle name="Normal 3 2 2 2 5 2 3 6" xfId="23081"/>
    <cellStyle name="Normal 3 2 2 2 5 2 3 7" xfId="23082"/>
    <cellStyle name="Normal 3 2 2 2 5 2 4" xfId="23083"/>
    <cellStyle name="Normal 3 2 2 2 5 2 4 2" xfId="23084"/>
    <cellStyle name="Normal 3 2 2 2 5 2 4 2 2" xfId="23085"/>
    <cellStyle name="Normal 3 2 2 2 5 2 4 2 3" xfId="23086"/>
    <cellStyle name="Normal 3 2 2 2 5 2 4 3" xfId="23087"/>
    <cellStyle name="Normal 3 2 2 2 5 2 4 3 2" xfId="23088"/>
    <cellStyle name="Normal 3 2 2 2 5 2 4 4" xfId="23089"/>
    <cellStyle name="Normal 3 2 2 2 5 2 4 4 2" xfId="23090"/>
    <cellStyle name="Normal 3 2 2 2 5 2 4 5" xfId="23091"/>
    <cellStyle name="Normal 3 2 2 2 5 2 4 6" xfId="23092"/>
    <cellStyle name="Normal 3 2 2 2 5 2 4 7" xfId="23093"/>
    <cellStyle name="Normal 3 2 2 2 5 2 5" xfId="23094"/>
    <cellStyle name="Normal 3 2 2 2 5 2 5 2" xfId="23095"/>
    <cellStyle name="Normal 3 2 2 2 5 2 5 2 2" xfId="23096"/>
    <cellStyle name="Normal 3 2 2 2 5 2 5 3" xfId="23097"/>
    <cellStyle name="Normal 3 2 2 2 5 2 5 3 2" xfId="23098"/>
    <cellStyle name="Normal 3 2 2 2 5 2 5 4" xfId="23099"/>
    <cellStyle name="Normal 3 2 2 2 5 2 5 5" xfId="23100"/>
    <cellStyle name="Normal 3 2 2 2 5 2 5 6" xfId="23101"/>
    <cellStyle name="Normal 3 2 2 2 5 2 6" xfId="23102"/>
    <cellStyle name="Normal 3 2 2 2 5 2 6 2" xfId="23103"/>
    <cellStyle name="Normal 3 2 2 2 5 2 7" xfId="23104"/>
    <cellStyle name="Normal 3 2 2 2 5 2 7 2" xfId="23105"/>
    <cellStyle name="Normal 3 2 2 2 5 2 8" xfId="23106"/>
    <cellStyle name="Normal 3 2 2 2 5 2 8 2" xfId="23107"/>
    <cellStyle name="Normal 3 2 2 2 5 2 9" xfId="23108"/>
    <cellStyle name="Normal 3 2 2 2 5 3" xfId="23109"/>
    <cellStyle name="Normal 3 2 2 2 5 3 10" xfId="23110"/>
    <cellStyle name="Normal 3 2 2 2 5 3 11" xfId="23111"/>
    <cellStyle name="Normal 3 2 2 2 5 3 2" xfId="23112"/>
    <cellStyle name="Normal 3 2 2 2 5 3 2 2" xfId="23113"/>
    <cellStyle name="Normal 3 2 2 2 5 3 2 2 2" xfId="23114"/>
    <cellStyle name="Normal 3 2 2 2 5 3 2 2 3" xfId="23115"/>
    <cellStyle name="Normal 3 2 2 2 5 3 2 3" xfId="23116"/>
    <cellStyle name="Normal 3 2 2 2 5 3 2 3 2" xfId="23117"/>
    <cellStyle name="Normal 3 2 2 2 5 3 2 4" xfId="23118"/>
    <cellStyle name="Normal 3 2 2 2 5 3 2 4 2" xfId="23119"/>
    <cellStyle name="Normal 3 2 2 2 5 3 2 5" xfId="23120"/>
    <cellStyle name="Normal 3 2 2 2 5 3 2 6" xfId="23121"/>
    <cellStyle name="Normal 3 2 2 2 5 3 2 7" xfId="23122"/>
    <cellStyle name="Normal 3 2 2 2 5 3 3" xfId="23123"/>
    <cellStyle name="Normal 3 2 2 2 5 3 3 2" xfId="23124"/>
    <cellStyle name="Normal 3 2 2 2 5 3 3 2 2" xfId="23125"/>
    <cellStyle name="Normal 3 2 2 2 5 3 3 2 3" xfId="23126"/>
    <cellStyle name="Normal 3 2 2 2 5 3 3 3" xfId="23127"/>
    <cellStyle name="Normal 3 2 2 2 5 3 3 3 2" xfId="23128"/>
    <cellStyle name="Normal 3 2 2 2 5 3 3 4" xfId="23129"/>
    <cellStyle name="Normal 3 2 2 2 5 3 3 4 2" xfId="23130"/>
    <cellStyle name="Normal 3 2 2 2 5 3 3 5" xfId="23131"/>
    <cellStyle name="Normal 3 2 2 2 5 3 3 6" xfId="23132"/>
    <cellStyle name="Normal 3 2 2 2 5 3 3 7" xfId="23133"/>
    <cellStyle name="Normal 3 2 2 2 5 3 4" xfId="23134"/>
    <cellStyle name="Normal 3 2 2 2 5 3 4 2" xfId="23135"/>
    <cellStyle name="Normal 3 2 2 2 5 3 4 2 2" xfId="23136"/>
    <cellStyle name="Normal 3 2 2 2 5 3 4 3" xfId="23137"/>
    <cellStyle name="Normal 3 2 2 2 5 3 4 3 2" xfId="23138"/>
    <cellStyle name="Normal 3 2 2 2 5 3 4 4" xfId="23139"/>
    <cellStyle name="Normal 3 2 2 2 5 3 4 4 2" xfId="23140"/>
    <cellStyle name="Normal 3 2 2 2 5 3 4 5" xfId="23141"/>
    <cellStyle name="Normal 3 2 2 2 5 3 4 6" xfId="23142"/>
    <cellStyle name="Normal 3 2 2 2 5 3 4 7" xfId="23143"/>
    <cellStyle name="Normal 3 2 2 2 5 3 5" xfId="23144"/>
    <cellStyle name="Normal 3 2 2 2 5 3 5 2" xfId="23145"/>
    <cellStyle name="Normal 3 2 2 2 5 3 5 2 2" xfId="23146"/>
    <cellStyle name="Normal 3 2 2 2 5 3 5 3" xfId="23147"/>
    <cellStyle name="Normal 3 2 2 2 5 3 5 3 2" xfId="23148"/>
    <cellStyle name="Normal 3 2 2 2 5 3 5 4" xfId="23149"/>
    <cellStyle name="Normal 3 2 2 2 5 3 5 5" xfId="23150"/>
    <cellStyle name="Normal 3 2 2 2 5 3 6" xfId="23151"/>
    <cellStyle name="Normal 3 2 2 2 5 3 6 2" xfId="23152"/>
    <cellStyle name="Normal 3 2 2 2 5 3 7" xfId="23153"/>
    <cellStyle name="Normal 3 2 2 2 5 3 7 2" xfId="23154"/>
    <cellStyle name="Normal 3 2 2 2 5 3 8" xfId="23155"/>
    <cellStyle name="Normal 3 2 2 2 5 3 8 2" xfId="23156"/>
    <cellStyle name="Normal 3 2 2 2 5 3 9" xfId="23157"/>
    <cellStyle name="Normal 3 2 2 2 5 4" xfId="23158"/>
    <cellStyle name="Normal 3 2 2 2 5 4 2" xfId="23159"/>
    <cellStyle name="Normal 3 2 2 2 5 4 2 2" xfId="23160"/>
    <cellStyle name="Normal 3 2 2 2 5 4 2 3" xfId="23161"/>
    <cellStyle name="Normal 3 2 2 2 5 4 3" xfId="23162"/>
    <cellStyle name="Normal 3 2 2 2 5 4 3 2" xfId="23163"/>
    <cellStyle name="Normal 3 2 2 2 5 4 3 3" xfId="23164"/>
    <cellStyle name="Normal 3 2 2 2 5 4 4" xfId="23165"/>
    <cellStyle name="Normal 3 2 2 2 5 4 4 2" xfId="23166"/>
    <cellStyle name="Normal 3 2 2 2 5 4 5" xfId="23167"/>
    <cellStyle name="Normal 3 2 2 2 5 4 6" xfId="23168"/>
    <cellStyle name="Normal 3 2 2 2 5 4 7" xfId="23169"/>
    <cellStyle name="Normal 3 2 2 2 5 5" xfId="23170"/>
    <cellStyle name="Normal 3 2 2 2 5 5 2" xfId="23171"/>
    <cellStyle name="Normal 3 2 2 2 5 5 2 2" xfId="23172"/>
    <cellStyle name="Normal 3 2 2 2 5 5 2 3" xfId="23173"/>
    <cellStyle name="Normal 3 2 2 2 5 5 3" xfId="23174"/>
    <cellStyle name="Normal 3 2 2 2 5 5 3 2" xfId="23175"/>
    <cellStyle name="Normal 3 2 2 2 5 5 4" xfId="23176"/>
    <cellStyle name="Normal 3 2 2 2 5 5 4 2" xfId="23177"/>
    <cellStyle name="Normal 3 2 2 2 5 5 5" xfId="23178"/>
    <cellStyle name="Normal 3 2 2 2 5 5 6" xfId="23179"/>
    <cellStyle name="Normal 3 2 2 2 5 5 7" xfId="23180"/>
    <cellStyle name="Normal 3 2 2 2 5 6" xfId="23181"/>
    <cellStyle name="Normal 3 2 2 2 5 6 2" xfId="23182"/>
    <cellStyle name="Normal 3 2 2 2 5 6 2 2" xfId="23183"/>
    <cellStyle name="Normal 3 2 2 2 5 6 2 3" xfId="23184"/>
    <cellStyle name="Normal 3 2 2 2 5 6 3" xfId="23185"/>
    <cellStyle name="Normal 3 2 2 2 5 6 3 2" xfId="23186"/>
    <cellStyle name="Normal 3 2 2 2 5 6 4" xfId="23187"/>
    <cellStyle name="Normal 3 2 2 2 5 6 4 2" xfId="23188"/>
    <cellStyle name="Normal 3 2 2 2 5 6 5" xfId="23189"/>
    <cellStyle name="Normal 3 2 2 2 5 6 6" xfId="23190"/>
    <cellStyle name="Normal 3 2 2 2 5 6 7" xfId="23191"/>
    <cellStyle name="Normal 3 2 2 2 5 7" xfId="23192"/>
    <cellStyle name="Normal 3 2 2 2 5 7 2" xfId="23193"/>
    <cellStyle name="Normal 3 2 2 2 5 7 2 2" xfId="23194"/>
    <cellStyle name="Normal 3 2 2 2 5 7 3" xfId="23195"/>
    <cellStyle name="Normal 3 2 2 2 5 7 3 2" xfId="23196"/>
    <cellStyle name="Normal 3 2 2 2 5 7 4" xfId="23197"/>
    <cellStyle name="Normal 3 2 2 2 5 7 5" xfId="23198"/>
    <cellStyle name="Normal 3 2 2 2 5 7 6" xfId="23199"/>
    <cellStyle name="Normal 3 2 2 2 5 8" xfId="23200"/>
    <cellStyle name="Normal 3 2 2 2 5 8 2" xfId="23201"/>
    <cellStyle name="Normal 3 2 2 2 5 9" xfId="23202"/>
    <cellStyle name="Normal 3 2 2 2 5 9 2" xfId="23203"/>
    <cellStyle name="Normal 3 2 2 2 6" xfId="23204"/>
    <cellStyle name="Normal 3 2 2 2 6 10" xfId="23205"/>
    <cellStyle name="Normal 3 2 2 2 6 11" xfId="23206"/>
    <cellStyle name="Normal 3 2 2 2 6 12" xfId="23207"/>
    <cellStyle name="Normal 3 2 2 2 6 2" xfId="23208"/>
    <cellStyle name="Normal 3 2 2 2 6 2 2" xfId="23209"/>
    <cellStyle name="Normal 3 2 2 2 6 2 2 2" xfId="23210"/>
    <cellStyle name="Normal 3 2 2 2 6 2 2 2 2" xfId="23211"/>
    <cellStyle name="Normal 3 2 2 2 6 2 2 3" xfId="23212"/>
    <cellStyle name="Normal 3 2 2 2 6 2 2 4" xfId="23213"/>
    <cellStyle name="Normal 3 2 2 2 6 2 3" xfId="23214"/>
    <cellStyle name="Normal 3 2 2 2 6 2 3 2" xfId="23215"/>
    <cellStyle name="Normal 3 2 2 2 6 2 3 2 2" xfId="23216"/>
    <cellStyle name="Normal 3 2 2 2 6 2 3 3" xfId="23217"/>
    <cellStyle name="Normal 3 2 2 2 6 2 4" xfId="23218"/>
    <cellStyle name="Normal 3 2 2 2 6 2 4 2" xfId="23219"/>
    <cellStyle name="Normal 3 2 2 2 6 2 4 2 2" xfId="23220"/>
    <cellStyle name="Normal 3 2 2 2 6 2 4 3" xfId="23221"/>
    <cellStyle name="Normal 3 2 2 2 6 2 5" xfId="23222"/>
    <cellStyle name="Normal 3 2 2 2 6 2 5 2" xfId="23223"/>
    <cellStyle name="Normal 3 2 2 2 6 2 6" xfId="23224"/>
    <cellStyle name="Normal 3 2 2 2 6 2 7" xfId="23225"/>
    <cellStyle name="Normal 3 2 2 2 6 3" xfId="23226"/>
    <cellStyle name="Normal 3 2 2 2 6 3 2" xfId="23227"/>
    <cellStyle name="Normal 3 2 2 2 6 3 2 2" xfId="23228"/>
    <cellStyle name="Normal 3 2 2 2 6 3 2 2 2" xfId="23229"/>
    <cellStyle name="Normal 3 2 2 2 6 3 2 3" xfId="23230"/>
    <cellStyle name="Normal 3 2 2 2 6 3 3" xfId="23231"/>
    <cellStyle name="Normal 3 2 2 2 6 3 3 2" xfId="23232"/>
    <cellStyle name="Normal 3 2 2 2 6 3 3 2 2" xfId="23233"/>
    <cellStyle name="Normal 3 2 2 2 6 3 3 3" xfId="23234"/>
    <cellStyle name="Normal 3 2 2 2 6 3 4" xfId="23235"/>
    <cellStyle name="Normal 3 2 2 2 6 3 4 2" xfId="23236"/>
    <cellStyle name="Normal 3 2 2 2 6 3 4 3" xfId="23237"/>
    <cellStyle name="Normal 3 2 2 2 6 3 5" xfId="23238"/>
    <cellStyle name="Normal 3 2 2 2 6 3 6" xfId="23239"/>
    <cellStyle name="Normal 3 2 2 2 6 3 7" xfId="23240"/>
    <cellStyle name="Normal 3 2 2 2 6 4" xfId="23241"/>
    <cellStyle name="Normal 3 2 2 2 6 4 2" xfId="23242"/>
    <cellStyle name="Normal 3 2 2 2 6 4 2 2" xfId="23243"/>
    <cellStyle name="Normal 3 2 2 2 6 4 2 3" xfId="23244"/>
    <cellStyle name="Normal 3 2 2 2 6 4 3" xfId="23245"/>
    <cellStyle name="Normal 3 2 2 2 6 4 3 2" xfId="23246"/>
    <cellStyle name="Normal 3 2 2 2 6 4 3 3" xfId="23247"/>
    <cellStyle name="Normal 3 2 2 2 6 4 4" xfId="23248"/>
    <cellStyle name="Normal 3 2 2 2 6 4 4 2" xfId="23249"/>
    <cellStyle name="Normal 3 2 2 2 6 4 5" xfId="23250"/>
    <cellStyle name="Normal 3 2 2 2 6 4 6" xfId="23251"/>
    <cellStyle name="Normal 3 2 2 2 6 4 7" xfId="23252"/>
    <cellStyle name="Normal 3 2 2 2 6 5" xfId="23253"/>
    <cellStyle name="Normal 3 2 2 2 6 5 2" xfId="23254"/>
    <cellStyle name="Normal 3 2 2 2 6 5 2 2" xfId="23255"/>
    <cellStyle name="Normal 3 2 2 2 6 5 2 3" xfId="23256"/>
    <cellStyle name="Normal 3 2 2 2 6 5 3" xfId="23257"/>
    <cellStyle name="Normal 3 2 2 2 6 5 3 2" xfId="23258"/>
    <cellStyle name="Normal 3 2 2 2 6 5 4" xfId="23259"/>
    <cellStyle name="Normal 3 2 2 2 6 5 4 2" xfId="23260"/>
    <cellStyle name="Normal 3 2 2 2 6 5 5" xfId="23261"/>
    <cellStyle name="Normal 3 2 2 2 6 5 6" xfId="23262"/>
    <cellStyle name="Normal 3 2 2 2 6 5 7" xfId="23263"/>
    <cellStyle name="Normal 3 2 2 2 6 6" xfId="23264"/>
    <cellStyle name="Normal 3 2 2 2 6 6 2" xfId="23265"/>
    <cellStyle name="Normal 3 2 2 2 6 6 2 2" xfId="23266"/>
    <cellStyle name="Normal 3 2 2 2 6 6 2 3" xfId="23267"/>
    <cellStyle name="Normal 3 2 2 2 6 6 3" xfId="23268"/>
    <cellStyle name="Normal 3 2 2 2 6 6 3 2" xfId="23269"/>
    <cellStyle name="Normal 3 2 2 2 6 6 4" xfId="23270"/>
    <cellStyle name="Normal 3 2 2 2 6 6 5" xfId="23271"/>
    <cellStyle name="Normal 3 2 2 2 6 6 6" xfId="23272"/>
    <cellStyle name="Normal 3 2 2 2 6 7" xfId="23273"/>
    <cellStyle name="Normal 3 2 2 2 6 7 2" xfId="23274"/>
    <cellStyle name="Normal 3 2 2 2 6 7 3" xfId="23275"/>
    <cellStyle name="Normal 3 2 2 2 6 8" xfId="23276"/>
    <cellStyle name="Normal 3 2 2 2 6 8 2" xfId="23277"/>
    <cellStyle name="Normal 3 2 2 2 6 9" xfId="23278"/>
    <cellStyle name="Normal 3 2 2 2 6 9 2" xfId="23279"/>
    <cellStyle name="Normal 3 2 2 2 7" xfId="23280"/>
    <cellStyle name="Normal 3 2 2 2 7 10" xfId="23281"/>
    <cellStyle name="Normal 3 2 2 2 7 11" xfId="23282"/>
    <cellStyle name="Normal 3 2 2 2 7 2" xfId="23283"/>
    <cellStyle name="Normal 3 2 2 2 7 2 2" xfId="23284"/>
    <cellStyle name="Normal 3 2 2 2 7 2 2 2" xfId="23285"/>
    <cellStyle name="Normal 3 2 2 2 7 2 2 2 2" xfId="23286"/>
    <cellStyle name="Normal 3 2 2 2 7 2 2 3" xfId="23287"/>
    <cellStyle name="Normal 3 2 2 2 7 2 3" xfId="23288"/>
    <cellStyle name="Normal 3 2 2 2 7 2 3 2" xfId="23289"/>
    <cellStyle name="Normal 3 2 2 2 7 2 3 2 2" xfId="23290"/>
    <cellStyle name="Normal 3 2 2 2 7 2 3 3" xfId="23291"/>
    <cellStyle name="Normal 3 2 2 2 7 2 4" xfId="23292"/>
    <cellStyle name="Normal 3 2 2 2 7 2 4 2" xfId="23293"/>
    <cellStyle name="Normal 3 2 2 2 7 2 4 3" xfId="23294"/>
    <cellStyle name="Normal 3 2 2 2 7 2 5" xfId="23295"/>
    <cellStyle name="Normal 3 2 2 2 7 2 6" xfId="23296"/>
    <cellStyle name="Normal 3 2 2 2 7 2 7" xfId="23297"/>
    <cellStyle name="Normal 3 2 2 2 7 3" xfId="23298"/>
    <cellStyle name="Normal 3 2 2 2 7 3 2" xfId="23299"/>
    <cellStyle name="Normal 3 2 2 2 7 3 2 2" xfId="23300"/>
    <cellStyle name="Normal 3 2 2 2 7 3 2 3" xfId="23301"/>
    <cellStyle name="Normal 3 2 2 2 7 3 3" xfId="23302"/>
    <cellStyle name="Normal 3 2 2 2 7 3 3 2" xfId="23303"/>
    <cellStyle name="Normal 3 2 2 2 7 3 3 3" xfId="23304"/>
    <cellStyle name="Normal 3 2 2 2 7 3 4" xfId="23305"/>
    <cellStyle name="Normal 3 2 2 2 7 3 4 2" xfId="23306"/>
    <cellStyle name="Normal 3 2 2 2 7 3 5" xfId="23307"/>
    <cellStyle name="Normal 3 2 2 2 7 3 6" xfId="23308"/>
    <cellStyle name="Normal 3 2 2 2 7 3 7" xfId="23309"/>
    <cellStyle name="Normal 3 2 2 2 7 4" xfId="23310"/>
    <cellStyle name="Normal 3 2 2 2 7 4 2" xfId="23311"/>
    <cellStyle name="Normal 3 2 2 2 7 4 2 2" xfId="23312"/>
    <cellStyle name="Normal 3 2 2 2 7 4 2 3" xfId="23313"/>
    <cellStyle name="Normal 3 2 2 2 7 4 3" xfId="23314"/>
    <cellStyle name="Normal 3 2 2 2 7 4 3 2" xfId="23315"/>
    <cellStyle name="Normal 3 2 2 2 7 4 4" xfId="23316"/>
    <cellStyle name="Normal 3 2 2 2 7 4 4 2" xfId="23317"/>
    <cellStyle name="Normal 3 2 2 2 7 4 5" xfId="23318"/>
    <cellStyle name="Normal 3 2 2 2 7 4 6" xfId="23319"/>
    <cellStyle name="Normal 3 2 2 2 7 4 7" xfId="23320"/>
    <cellStyle name="Normal 3 2 2 2 7 5" xfId="23321"/>
    <cellStyle name="Normal 3 2 2 2 7 5 2" xfId="23322"/>
    <cellStyle name="Normal 3 2 2 2 7 5 2 2" xfId="23323"/>
    <cellStyle name="Normal 3 2 2 2 7 5 2 3" xfId="23324"/>
    <cellStyle name="Normal 3 2 2 2 7 5 3" xfId="23325"/>
    <cellStyle name="Normal 3 2 2 2 7 5 3 2" xfId="23326"/>
    <cellStyle name="Normal 3 2 2 2 7 5 4" xfId="23327"/>
    <cellStyle name="Normal 3 2 2 2 7 5 5" xfId="23328"/>
    <cellStyle name="Normal 3 2 2 2 7 5 6" xfId="23329"/>
    <cellStyle name="Normal 3 2 2 2 7 6" xfId="23330"/>
    <cellStyle name="Normal 3 2 2 2 7 6 2" xfId="23331"/>
    <cellStyle name="Normal 3 2 2 2 7 6 3" xfId="23332"/>
    <cellStyle name="Normal 3 2 2 2 7 7" xfId="23333"/>
    <cellStyle name="Normal 3 2 2 2 7 7 2" xfId="23334"/>
    <cellStyle name="Normal 3 2 2 2 7 8" xfId="23335"/>
    <cellStyle name="Normal 3 2 2 2 7 8 2" xfId="23336"/>
    <cellStyle name="Normal 3 2 2 2 7 9" xfId="23337"/>
    <cellStyle name="Normal 3 2 2 2 8" xfId="23338"/>
    <cellStyle name="Normal 3 2 2 2 8 10" xfId="23339"/>
    <cellStyle name="Normal 3 2 2 2 8 11" xfId="23340"/>
    <cellStyle name="Normal 3 2 2 2 8 2" xfId="23341"/>
    <cellStyle name="Normal 3 2 2 2 8 2 2" xfId="23342"/>
    <cellStyle name="Normal 3 2 2 2 8 2 2 2" xfId="23343"/>
    <cellStyle name="Normal 3 2 2 2 8 2 2 3" xfId="23344"/>
    <cellStyle name="Normal 3 2 2 2 8 2 3" xfId="23345"/>
    <cellStyle name="Normal 3 2 2 2 8 2 3 2" xfId="23346"/>
    <cellStyle name="Normal 3 2 2 2 8 2 4" xfId="23347"/>
    <cellStyle name="Normal 3 2 2 2 8 2 4 2" xfId="23348"/>
    <cellStyle name="Normal 3 2 2 2 8 2 5" xfId="23349"/>
    <cellStyle name="Normal 3 2 2 2 8 2 6" xfId="23350"/>
    <cellStyle name="Normal 3 2 2 2 8 2 7" xfId="23351"/>
    <cellStyle name="Normal 3 2 2 2 8 3" xfId="23352"/>
    <cellStyle name="Normal 3 2 2 2 8 3 2" xfId="23353"/>
    <cellStyle name="Normal 3 2 2 2 8 3 2 2" xfId="23354"/>
    <cellStyle name="Normal 3 2 2 2 8 3 2 3" xfId="23355"/>
    <cellStyle name="Normal 3 2 2 2 8 3 3" xfId="23356"/>
    <cellStyle name="Normal 3 2 2 2 8 3 3 2" xfId="23357"/>
    <cellStyle name="Normal 3 2 2 2 8 3 4" xfId="23358"/>
    <cellStyle name="Normal 3 2 2 2 8 3 4 2" xfId="23359"/>
    <cellStyle name="Normal 3 2 2 2 8 3 5" xfId="23360"/>
    <cellStyle name="Normal 3 2 2 2 8 3 6" xfId="23361"/>
    <cellStyle name="Normal 3 2 2 2 8 3 7" xfId="23362"/>
    <cellStyle name="Normal 3 2 2 2 8 4" xfId="23363"/>
    <cellStyle name="Normal 3 2 2 2 8 4 2" xfId="23364"/>
    <cellStyle name="Normal 3 2 2 2 8 4 2 2" xfId="23365"/>
    <cellStyle name="Normal 3 2 2 2 8 4 3" xfId="23366"/>
    <cellStyle name="Normal 3 2 2 2 8 4 3 2" xfId="23367"/>
    <cellStyle name="Normal 3 2 2 2 8 4 4" xfId="23368"/>
    <cellStyle name="Normal 3 2 2 2 8 4 4 2" xfId="23369"/>
    <cellStyle name="Normal 3 2 2 2 8 4 5" xfId="23370"/>
    <cellStyle name="Normal 3 2 2 2 8 4 6" xfId="23371"/>
    <cellStyle name="Normal 3 2 2 2 8 4 7" xfId="23372"/>
    <cellStyle name="Normal 3 2 2 2 8 5" xfId="23373"/>
    <cellStyle name="Normal 3 2 2 2 8 5 2" xfId="23374"/>
    <cellStyle name="Normal 3 2 2 2 8 5 2 2" xfId="23375"/>
    <cellStyle name="Normal 3 2 2 2 8 5 3" xfId="23376"/>
    <cellStyle name="Normal 3 2 2 2 8 5 3 2" xfId="23377"/>
    <cellStyle name="Normal 3 2 2 2 8 5 4" xfId="23378"/>
    <cellStyle name="Normal 3 2 2 2 8 5 5" xfId="23379"/>
    <cellStyle name="Normal 3 2 2 2 8 6" xfId="23380"/>
    <cellStyle name="Normal 3 2 2 2 8 6 2" xfId="23381"/>
    <cellStyle name="Normal 3 2 2 2 8 7" xfId="23382"/>
    <cellStyle name="Normal 3 2 2 2 8 7 2" xfId="23383"/>
    <cellStyle name="Normal 3 2 2 2 8 8" xfId="23384"/>
    <cellStyle name="Normal 3 2 2 2 8 8 2" xfId="23385"/>
    <cellStyle name="Normal 3 2 2 2 8 9" xfId="23386"/>
    <cellStyle name="Normal 3 2 2 2 9" xfId="23387"/>
    <cellStyle name="Normal 3 2 2 2 9 2" xfId="23388"/>
    <cellStyle name="Normal 3 2 2 2 9 2 2" xfId="23389"/>
    <cellStyle name="Normal 3 2 2 2 9 2 2 2" xfId="23390"/>
    <cellStyle name="Normal 3 2 2 2 9 2 3" xfId="23391"/>
    <cellStyle name="Normal 3 2 2 2 9 3" xfId="23392"/>
    <cellStyle name="Normal 3 2 2 2 9 3 2" xfId="23393"/>
    <cellStyle name="Normal 3 2 2 2 9 3 2 2" xfId="23394"/>
    <cellStyle name="Normal 3 2 2 2 9 3 3" xfId="23395"/>
    <cellStyle name="Normal 3 2 2 2 9 4" xfId="23396"/>
    <cellStyle name="Normal 3 2 2 2 9 4 2" xfId="23397"/>
    <cellStyle name="Normal 3 2 2 2 9 4 3" xfId="23398"/>
    <cellStyle name="Normal 3 2 2 2 9 5" xfId="23399"/>
    <cellStyle name="Normal 3 2 2 2 9 6" xfId="23400"/>
    <cellStyle name="Normal 3 2 2 2 9 7" xfId="23401"/>
    <cellStyle name="Normal 3 2 2 3" xfId="23402"/>
    <cellStyle name="Normal 3 2 2 3 10" xfId="23403"/>
    <cellStyle name="Normal 3 2 2 3 10 2" xfId="23404"/>
    <cellStyle name="Normal 3 2 2 3 10 2 2" xfId="23405"/>
    <cellStyle name="Normal 3 2 2 3 10 3" xfId="23406"/>
    <cellStyle name="Normal 3 2 2 3 11" xfId="23407"/>
    <cellStyle name="Normal 3 2 2 3 11 2" xfId="23408"/>
    <cellStyle name="Normal 3 2 2 3 11 3" xfId="23409"/>
    <cellStyle name="Normal 3 2 2 3 12" xfId="23410"/>
    <cellStyle name="Normal 3 2 2 3 13" xfId="23411"/>
    <cellStyle name="Normal 3 2 2 3 14" xfId="23412"/>
    <cellStyle name="Normal 3 2 2 3 2" xfId="23413"/>
    <cellStyle name="Normal 3 2 2 3 2 10" xfId="23414"/>
    <cellStyle name="Normal 3 2 2 3 2 11" xfId="23415"/>
    <cellStyle name="Normal 3 2 2 3 2 12" xfId="23416"/>
    <cellStyle name="Normal 3 2 2 3 2 2" xfId="23417"/>
    <cellStyle name="Normal 3 2 2 3 2 2 2" xfId="23418"/>
    <cellStyle name="Normal 3 2 2 3 2 2 2 2" xfId="23419"/>
    <cellStyle name="Normal 3 2 2 3 2 2 2 2 2" xfId="23420"/>
    <cellStyle name="Normal 3 2 2 3 2 2 2 2 3" xfId="23421"/>
    <cellStyle name="Normal 3 2 2 3 2 2 2 2 4" xfId="23422"/>
    <cellStyle name="Normal 3 2 2 3 2 2 2 3" xfId="23423"/>
    <cellStyle name="Normal 3 2 2 3 2 2 2 3 2" xfId="23424"/>
    <cellStyle name="Normal 3 2 2 3 2 2 2 4" xfId="23425"/>
    <cellStyle name="Normal 3 2 2 3 2 2 2 4 2" xfId="23426"/>
    <cellStyle name="Normal 3 2 2 3 2 2 2 5" xfId="23427"/>
    <cellStyle name="Normal 3 2 2 3 2 2 2 6" xfId="23428"/>
    <cellStyle name="Normal 3 2 2 3 2 2 3" xfId="23429"/>
    <cellStyle name="Normal 3 2 2 3 2 2 3 2" xfId="23430"/>
    <cellStyle name="Normal 3 2 2 3 2 2 3 2 2" xfId="23431"/>
    <cellStyle name="Normal 3 2 2 3 2 2 3 2 3" xfId="23432"/>
    <cellStyle name="Normal 3 2 2 3 2 2 3 3" xfId="23433"/>
    <cellStyle name="Normal 3 2 2 3 2 2 3 3 2" xfId="23434"/>
    <cellStyle name="Normal 3 2 2 3 2 2 3 4" xfId="23435"/>
    <cellStyle name="Normal 3 2 2 3 2 2 3 5" xfId="23436"/>
    <cellStyle name="Normal 3 2 2 3 2 2 4" xfId="23437"/>
    <cellStyle name="Normal 3 2 2 3 2 2 4 2" xfId="23438"/>
    <cellStyle name="Normal 3 2 2 3 2 2 4 2 2" xfId="23439"/>
    <cellStyle name="Normal 3 2 2 3 2 2 4 3" xfId="23440"/>
    <cellStyle name="Normal 3 2 2 3 2 2 4 4" xfId="23441"/>
    <cellStyle name="Normal 3 2 2 3 2 2 5" xfId="23442"/>
    <cellStyle name="Normal 3 2 2 3 2 2 5 2" xfId="23443"/>
    <cellStyle name="Normal 3 2 2 3 2 2 5 3" xfId="23444"/>
    <cellStyle name="Normal 3 2 2 3 2 2 6" xfId="23445"/>
    <cellStyle name="Normal 3 2 2 3 2 2 6 2" xfId="23446"/>
    <cellStyle name="Normal 3 2 2 3 2 2 6 3" xfId="23447"/>
    <cellStyle name="Normal 3 2 2 3 2 2 7" xfId="23448"/>
    <cellStyle name="Normal 3 2 2 3 2 2 8" xfId="23449"/>
    <cellStyle name="Normal 3 2 2 3 2 3" xfId="23450"/>
    <cellStyle name="Normal 3 2 2 3 2 3 2" xfId="23451"/>
    <cellStyle name="Normal 3 2 2 3 2 3 2 2" xfId="23452"/>
    <cellStyle name="Normal 3 2 2 3 2 3 2 2 2" xfId="23453"/>
    <cellStyle name="Normal 3 2 2 3 2 3 2 3" xfId="23454"/>
    <cellStyle name="Normal 3 2 2 3 2 3 2 4" xfId="23455"/>
    <cellStyle name="Normal 3 2 2 3 2 3 3" xfId="23456"/>
    <cellStyle name="Normal 3 2 2 3 2 3 3 2" xfId="23457"/>
    <cellStyle name="Normal 3 2 2 3 2 3 3 2 2" xfId="23458"/>
    <cellStyle name="Normal 3 2 2 3 2 3 3 3" xfId="23459"/>
    <cellStyle name="Normal 3 2 2 3 2 3 4" xfId="23460"/>
    <cellStyle name="Normal 3 2 2 3 2 3 4 2" xfId="23461"/>
    <cellStyle name="Normal 3 2 2 3 2 3 4 2 2" xfId="23462"/>
    <cellStyle name="Normal 3 2 2 3 2 3 4 3" xfId="23463"/>
    <cellStyle name="Normal 3 2 2 3 2 3 5" xfId="23464"/>
    <cellStyle name="Normal 3 2 2 3 2 3 5 2" xfId="23465"/>
    <cellStyle name="Normal 3 2 2 3 2 3 6" xfId="23466"/>
    <cellStyle name="Normal 3 2 2 3 2 3 7" xfId="23467"/>
    <cellStyle name="Normal 3 2 2 3 2 4" xfId="23468"/>
    <cellStyle name="Normal 3 2 2 3 2 4 2" xfId="23469"/>
    <cellStyle name="Normal 3 2 2 3 2 4 2 2" xfId="23470"/>
    <cellStyle name="Normal 3 2 2 3 2 4 2 2 2" xfId="23471"/>
    <cellStyle name="Normal 3 2 2 3 2 4 2 3" xfId="23472"/>
    <cellStyle name="Normal 3 2 2 3 2 4 3" xfId="23473"/>
    <cellStyle name="Normal 3 2 2 3 2 4 3 2" xfId="23474"/>
    <cellStyle name="Normal 3 2 2 3 2 4 3 2 2" xfId="23475"/>
    <cellStyle name="Normal 3 2 2 3 2 4 3 3" xfId="23476"/>
    <cellStyle name="Normal 3 2 2 3 2 4 4" xfId="23477"/>
    <cellStyle name="Normal 3 2 2 3 2 4 4 2" xfId="23478"/>
    <cellStyle name="Normal 3 2 2 3 2 4 4 3" xfId="23479"/>
    <cellStyle name="Normal 3 2 2 3 2 4 5" xfId="23480"/>
    <cellStyle name="Normal 3 2 2 3 2 4 6" xfId="23481"/>
    <cellStyle name="Normal 3 2 2 3 2 4 7" xfId="23482"/>
    <cellStyle name="Normal 3 2 2 3 2 5" xfId="23483"/>
    <cellStyle name="Normal 3 2 2 3 2 5 2" xfId="23484"/>
    <cellStyle name="Normal 3 2 2 3 2 5 2 2" xfId="23485"/>
    <cellStyle name="Normal 3 2 2 3 2 5 2 3" xfId="23486"/>
    <cellStyle name="Normal 3 2 2 3 2 5 3" xfId="23487"/>
    <cellStyle name="Normal 3 2 2 3 2 5 3 2" xfId="23488"/>
    <cellStyle name="Normal 3 2 2 3 2 5 3 3" xfId="23489"/>
    <cellStyle name="Normal 3 2 2 3 2 5 4" xfId="23490"/>
    <cellStyle name="Normal 3 2 2 3 2 5 4 2" xfId="23491"/>
    <cellStyle name="Normal 3 2 2 3 2 5 5" xfId="23492"/>
    <cellStyle name="Normal 3 2 2 3 2 5 6" xfId="23493"/>
    <cellStyle name="Normal 3 2 2 3 2 5 7" xfId="23494"/>
    <cellStyle name="Normal 3 2 2 3 2 6" xfId="23495"/>
    <cellStyle name="Normal 3 2 2 3 2 6 2" xfId="23496"/>
    <cellStyle name="Normal 3 2 2 3 2 6 2 2" xfId="23497"/>
    <cellStyle name="Normal 3 2 2 3 2 6 2 3" xfId="23498"/>
    <cellStyle name="Normal 3 2 2 3 2 6 3" xfId="23499"/>
    <cellStyle name="Normal 3 2 2 3 2 6 3 2" xfId="23500"/>
    <cellStyle name="Normal 3 2 2 3 2 6 4" xfId="23501"/>
    <cellStyle name="Normal 3 2 2 3 2 6 5" xfId="23502"/>
    <cellStyle name="Normal 3 2 2 3 2 6 6" xfId="23503"/>
    <cellStyle name="Normal 3 2 2 3 2 7" xfId="23504"/>
    <cellStyle name="Normal 3 2 2 3 2 7 2" xfId="23505"/>
    <cellStyle name="Normal 3 2 2 3 2 7 2 2" xfId="23506"/>
    <cellStyle name="Normal 3 2 2 3 2 7 3" xfId="23507"/>
    <cellStyle name="Normal 3 2 2 3 2 8" xfId="23508"/>
    <cellStyle name="Normal 3 2 2 3 2 8 2" xfId="23509"/>
    <cellStyle name="Normal 3 2 2 3 2 8 3" xfId="23510"/>
    <cellStyle name="Normal 3 2 2 3 2 9" xfId="23511"/>
    <cellStyle name="Normal 3 2 2 3 2 9 2" xfId="23512"/>
    <cellStyle name="Normal 3 2 2 3 3" xfId="23513"/>
    <cellStyle name="Normal 3 2 2 3 3 10" xfId="23514"/>
    <cellStyle name="Normal 3 2 2 3 3 11" xfId="23515"/>
    <cellStyle name="Normal 3 2 2 3 3 2" xfId="23516"/>
    <cellStyle name="Normal 3 2 2 3 3 2 2" xfId="23517"/>
    <cellStyle name="Normal 3 2 2 3 3 2 2 2" xfId="23518"/>
    <cellStyle name="Normal 3 2 2 3 3 2 2 2 2" xfId="23519"/>
    <cellStyle name="Normal 3 2 2 3 3 2 2 3" xfId="23520"/>
    <cellStyle name="Normal 3 2 2 3 3 2 2 4" xfId="23521"/>
    <cellStyle name="Normal 3 2 2 3 3 2 3" xfId="23522"/>
    <cellStyle name="Normal 3 2 2 3 3 2 3 2" xfId="23523"/>
    <cellStyle name="Normal 3 2 2 3 3 2 3 2 2" xfId="23524"/>
    <cellStyle name="Normal 3 2 2 3 3 2 3 3" xfId="23525"/>
    <cellStyle name="Normal 3 2 2 3 3 2 4" xfId="23526"/>
    <cellStyle name="Normal 3 2 2 3 3 2 4 2" xfId="23527"/>
    <cellStyle name="Normal 3 2 2 3 3 2 4 2 2" xfId="23528"/>
    <cellStyle name="Normal 3 2 2 3 3 2 4 3" xfId="23529"/>
    <cellStyle name="Normal 3 2 2 3 3 2 5" xfId="23530"/>
    <cellStyle name="Normal 3 2 2 3 3 2 5 2" xfId="23531"/>
    <cellStyle name="Normal 3 2 2 3 3 2 6" xfId="23532"/>
    <cellStyle name="Normal 3 2 2 3 3 2 7" xfId="23533"/>
    <cellStyle name="Normal 3 2 2 3 3 3" xfId="23534"/>
    <cellStyle name="Normal 3 2 2 3 3 3 2" xfId="23535"/>
    <cellStyle name="Normal 3 2 2 3 3 3 2 2" xfId="23536"/>
    <cellStyle name="Normal 3 2 2 3 3 3 2 2 2" xfId="23537"/>
    <cellStyle name="Normal 3 2 2 3 3 3 2 3" xfId="23538"/>
    <cellStyle name="Normal 3 2 2 3 3 3 3" xfId="23539"/>
    <cellStyle name="Normal 3 2 2 3 3 3 3 2" xfId="23540"/>
    <cellStyle name="Normal 3 2 2 3 3 3 3 2 2" xfId="23541"/>
    <cellStyle name="Normal 3 2 2 3 3 3 3 3" xfId="23542"/>
    <cellStyle name="Normal 3 2 2 3 3 3 4" xfId="23543"/>
    <cellStyle name="Normal 3 2 2 3 3 3 4 2" xfId="23544"/>
    <cellStyle name="Normal 3 2 2 3 3 3 4 3" xfId="23545"/>
    <cellStyle name="Normal 3 2 2 3 3 3 5" xfId="23546"/>
    <cellStyle name="Normal 3 2 2 3 3 3 6" xfId="23547"/>
    <cellStyle name="Normal 3 2 2 3 3 3 7" xfId="23548"/>
    <cellStyle name="Normal 3 2 2 3 3 4" xfId="23549"/>
    <cellStyle name="Normal 3 2 2 3 3 4 2" xfId="23550"/>
    <cellStyle name="Normal 3 2 2 3 3 4 2 2" xfId="23551"/>
    <cellStyle name="Normal 3 2 2 3 3 4 2 3" xfId="23552"/>
    <cellStyle name="Normal 3 2 2 3 3 4 3" xfId="23553"/>
    <cellStyle name="Normal 3 2 2 3 3 4 3 2" xfId="23554"/>
    <cellStyle name="Normal 3 2 2 3 3 4 3 3" xfId="23555"/>
    <cellStyle name="Normal 3 2 2 3 3 4 4" xfId="23556"/>
    <cellStyle name="Normal 3 2 2 3 3 4 4 2" xfId="23557"/>
    <cellStyle name="Normal 3 2 2 3 3 4 5" xfId="23558"/>
    <cellStyle name="Normal 3 2 2 3 3 4 6" xfId="23559"/>
    <cellStyle name="Normal 3 2 2 3 3 4 7" xfId="23560"/>
    <cellStyle name="Normal 3 2 2 3 3 5" xfId="23561"/>
    <cellStyle name="Normal 3 2 2 3 3 5 2" xfId="23562"/>
    <cellStyle name="Normal 3 2 2 3 3 5 2 2" xfId="23563"/>
    <cellStyle name="Normal 3 2 2 3 3 5 2 3" xfId="23564"/>
    <cellStyle name="Normal 3 2 2 3 3 5 3" xfId="23565"/>
    <cellStyle name="Normal 3 2 2 3 3 5 3 2" xfId="23566"/>
    <cellStyle name="Normal 3 2 2 3 3 5 4" xfId="23567"/>
    <cellStyle name="Normal 3 2 2 3 3 5 5" xfId="23568"/>
    <cellStyle name="Normal 3 2 2 3 3 5 6" xfId="23569"/>
    <cellStyle name="Normal 3 2 2 3 3 6" xfId="23570"/>
    <cellStyle name="Normal 3 2 2 3 3 6 2" xfId="23571"/>
    <cellStyle name="Normal 3 2 2 3 3 6 2 2" xfId="23572"/>
    <cellStyle name="Normal 3 2 2 3 3 6 3" xfId="23573"/>
    <cellStyle name="Normal 3 2 2 3 3 7" xfId="23574"/>
    <cellStyle name="Normal 3 2 2 3 3 7 2" xfId="23575"/>
    <cellStyle name="Normal 3 2 2 3 3 7 3" xfId="23576"/>
    <cellStyle name="Normal 3 2 2 3 3 8" xfId="23577"/>
    <cellStyle name="Normal 3 2 2 3 3 8 2" xfId="23578"/>
    <cellStyle name="Normal 3 2 2 3 3 9" xfId="23579"/>
    <cellStyle name="Normal 3 2 2 3 4" xfId="23580"/>
    <cellStyle name="Normal 3 2 2 3 4 10" xfId="23581"/>
    <cellStyle name="Normal 3 2 2 3 4 11" xfId="23582"/>
    <cellStyle name="Normal 3 2 2 3 4 2" xfId="23583"/>
    <cellStyle name="Normal 3 2 2 3 4 2 2" xfId="23584"/>
    <cellStyle name="Normal 3 2 2 3 4 2 2 2" xfId="23585"/>
    <cellStyle name="Normal 3 2 2 3 4 2 2 2 2" xfId="23586"/>
    <cellStyle name="Normal 3 2 2 3 4 2 2 3" xfId="23587"/>
    <cellStyle name="Normal 3 2 2 3 4 2 2 4" xfId="23588"/>
    <cellStyle name="Normal 3 2 2 3 4 2 3" xfId="23589"/>
    <cellStyle name="Normal 3 2 2 3 4 2 3 2" xfId="23590"/>
    <cellStyle name="Normal 3 2 2 3 4 2 3 2 2" xfId="23591"/>
    <cellStyle name="Normal 3 2 2 3 4 2 3 3" xfId="23592"/>
    <cellStyle name="Normal 3 2 2 3 4 2 4" xfId="23593"/>
    <cellStyle name="Normal 3 2 2 3 4 2 4 2" xfId="23594"/>
    <cellStyle name="Normal 3 2 2 3 4 2 4 2 2" xfId="23595"/>
    <cellStyle name="Normal 3 2 2 3 4 2 4 3" xfId="23596"/>
    <cellStyle name="Normal 3 2 2 3 4 2 5" xfId="23597"/>
    <cellStyle name="Normal 3 2 2 3 4 2 5 2" xfId="23598"/>
    <cellStyle name="Normal 3 2 2 3 4 2 6" xfId="23599"/>
    <cellStyle name="Normal 3 2 2 3 4 2 7" xfId="23600"/>
    <cellStyle name="Normal 3 2 2 3 4 3" xfId="23601"/>
    <cellStyle name="Normal 3 2 2 3 4 3 2" xfId="23602"/>
    <cellStyle name="Normal 3 2 2 3 4 3 2 2" xfId="23603"/>
    <cellStyle name="Normal 3 2 2 3 4 3 2 2 2" xfId="23604"/>
    <cellStyle name="Normal 3 2 2 3 4 3 2 3" xfId="23605"/>
    <cellStyle name="Normal 3 2 2 3 4 3 3" xfId="23606"/>
    <cellStyle name="Normal 3 2 2 3 4 3 3 2" xfId="23607"/>
    <cellStyle name="Normal 3 2 2 3 4 3 3 2 2" xfId="23608"/>
    <cellStyle name="Normal 3 2 2 3 4 3 3 3" xfId="23609"/>
    <cellStyle name="Normal 3 2 2 3 4 3 4" xfId="23610"/>
    <cellStyle name="Normal 3 2 2 3 4 3 4 2" xfId="23611"/>
    <cellStyle name="Normal 3 2 2 3 4 3 4 3" xfId="23612"/>
    <cellStyle name="Normal 3 2 2 3 4 3 5" xfId="23613"/>
    <cellStyle name="Normal 3 2 2 3 4 3 6" xfId="23614"/>
    <cellStyle name="Normal 3 2 2 3 4 3 7" xfId="23615"/>
    <cellStyle name="Normal 3 2 2 3 4 4" xfId="23616"/>
    <cellStyle name="Normal 3 2 2 3 4 4 2" xfId="23617"/>
    <cellStyle name="Normal 3 2 2 3 4 4 2 2" xfId="23618"/>
    <cellStyle name="Normal 3 2 2 3 4 4 2 3" xfId="23619"/>
    <cellStyle name="Normal 3 2 2 3 4 4 3" xfId="23620"/>
    <cellStyle name="Normal 3 2 2 3 4 4 3 2" xfId="23621"/>
    <cellStyle name="Normal 3 2 2 3 4 4 3 3" xfId="23622"/>
    <cellStyle name="Normal 3 2 2 3 4 4 4" xfId="23623"/>
    <cellStyle name="Normal 3 2 2 3 4 4 4 2" xfId="23624"/>
    <cellStyle name="Normal 3 2 2 3 4 4 5" xfId="23625"/>
    <cellStyle name="Normal 3 2 2 3 4 4 6" xfId="23626"/>
    <cellStyle name="Normal 3 2 2 3 4 4 7" xfId="23627"/>
    <cellStyle name="Normal 3 2 2 3 4 5" xfId="23628"/>
    <cellStyle name="Normal 3 2 2 3 4 5 2" xfId="23629"/>
    <cellStyle name="Normal 3 2 2 3 4 5 2 2" xfId="23630"/>
    <cellStyle name="Normal 3 2 2 3 4 5 2 3" xfId="23631"/>
    <cellStyle name="Normal 3 2 2 3 4 5 3" xfId="23632"/>
    <cellStyle name="Normal 3 2 2 3 4 5 3 2" xfId="23633"/>
    <cellStyle name="Normal 3 2 2 3 4 5 4" xfId="23634"/>
    <cellStyle name="Normal 3 2 2 3 4 5 5" xfId="23635"/>
    <cellStyle name="Normal 3 2 2 3 4 5 6" xfId="23636"/>
    <cellStyle name="Normal 3 2 2 3 4 6" xfId="23637"/>
    <cellStyle name="Normal 3 2 2 3 4 6 2" xfId="23638"/>
    <cellStyle name="Normal 3 2 2 3 4 6 2 2" xfId="23639"/>
    <cellStyle name="Normal 3 2 2 3 4 6 3" xfId="23640"/>
    <cellStyle name="Normal 3 2 2 3 4 7" xfId="23641"/>
    <cellStyle name="Normal 3 2 2 3 4 7 2" xfId="23642"/>
    <cellStyle name="Normal 3 2 2 3 4 7 3" xfId="23643"/>
    <cellStyle name="Normal 3 2 2 3 4 8" xfId="23644"/>
    <cellStyle name="Normal 3 2 2 3 4 8 2" xfId="23645"/>
    <cellStyle name="Normal 3 2 2 3 4 9" xfId="23646"/>
    <cellStyle name="Normal 3 2 2 3 5" xfId="23647"/>
    <cellStyle name="Normal 3 2 2 3 5 2" xfId="23648"/>
    <cellStyle name="Normal 3 2 2 3 5 2 2" xfId="23649"/>
    <cellStyle name="Normal 3 2 2 3 5 2 2 2" xfId="23650"/>
    <cellStyle name="Normal 3 2 2 3 5 2 2 3" xfId="23651"/>
    <cellStyle name="Normal 3 2 2 3 5 2 3" xfId="23652"/>
    <cellStyle name="Normal 3 2 2 3 5 2 3 2" xfId="23653"/>
    <cellStyle name="Normal 3 2 2 3 5 2 4" xfId="23654"/>
    <cellStyle name="Normal 3 2 2 3 5 2 5" xfId="23655"/>
    <cellStyle name="Normal 3 2 2 3 5 3" xfId="23656"/>
    <cellStyle name="Normal 3 2 2 3 5 3 2" xfId="23657"/>
    <cellStyle name="Normal 3 2 2 3 5 3 2 2" xfId="23658"/>
    <cellStyle name="Normal 3 2 2 3 5 3 3" xfId="23659"/>
    <cellStyle name="Normal 3 2 2 3 5 3 4" xfId="23660"/>
    <cellStyle name="Normal 3 2 2 3 5 4" xfId="23661"/>
    <cellStyle name="Normal 3 2 2 3 5 4 2" xfId="23662"/>
    <cellStyle name="Normal 3 2 2 3 5 4 2 2" xfId="23663"/>
    <cellStyle name="Normal 3 2 2 3 5 4 3" xfId="23664"/>
    <cellStyle name="Normal 3 2 2 3 5 5" xfId="23665"/>
    <cellStyle name="Normal 3 2 2 3 5 5 2" xfId="23666"/>
    <cellStyle name="Normal 3 2 2 3 5 5 3" xfId="23667"/>
    <cellStyle name="Normal 3 2 2 3 5 6" xfId="23668"/>
    <cellStyle name="Normal 3 2 2 3 5 6 2" xfId="23669"/>
    <cellStyle name="Normal 3 2 2 3 5 7" xfId="23670"/>
    <cellStyle name="Normal 3 2 2 3 6" xfId="23671"/>
    <cellStyle name="Normal 3 2 2 3 6 2" xfId="23672"/>
    <cellStyle name="Normal 3 2 2 3 6 2 2" xfId="23673"/>
    <cellStyle name="Normal 3 2 2 3 6 2 2 2" xfId="23674"/>
    <cellStyle name="Normal 3 2 2 3 6 2 3" xfId="23675"/>
    <cellStyle name="Normal 3 2 2 3 6 3" xfId="23676"/>
    <cellStyle name="Normal 3 2 2 3 6 3 2" xfId="23677"/>
    <cellStyle name="Normal 3 2 2 3 6 3 2 2" xfId="23678"/>
    <cellStyle name="Normal 3 2 2 3 6 3 3" xfId="23679"/>
    <cellStyle name="Normal 3 2 2 3 6 4" xfId="23680"/>
    <cellStyle name="Normal 3 2 2 3 6 4 2" xfId="23681"/>
    <cellStyle name="Normal 3 2 2 3 6 4 3" xfId="23682"/>
    <cellStyle name="Normal 3 2 2 3 6 5" xfId="23683"/>
    <cellStyle name="Normal 3 2 2 3 6 6" xfId="23684"/>
    <cellStyle name="Normal 3 2 2 3 6 7" xfId="23685"/>
    <cellStyle name="Normal 3 2 2 3 7" xfId="23686"/>
    <cellStyle name="Normal 3 2 2 3 7 2" xfId="23687"/>
    <cellStyle name="Normal 3 2 2 3 7 2 2" xfId="23688"/>
    <cellStyle name="Normal 3 2 2 3 7 2 2 2" xfId="23689"/>
    <cellStyle name="Normal 3 2 2 3 7 2 3" xfId="23690"/>
    <cellStyle name="Normal 3 2 2 3 7 3" xfId="23691"/>
    <cellStyle name="Normal 3 2 2 3 7 3 2" xfId="23692"/>
    <cellStyle name="Normal 3 2 2 3 7 3 2 2" xfId="23693"/>
    <cellStyle name="Normal 3 2 2 3 7 3 3" xfId="23694"/>
    <cellStyle name="Normal 3 2 2 3 7 4" xfId="23695"/>
    <cellStyle name="Normal 3 2 2 3 7 4 2" xfId="23696"/>
    <cellStyle name="Normal 3 2 2 3 7 4 3" xfId="23697"/>
    <cellStyle name="Normal 3 2 2 3 7 5" xfId="23698"/>
    <cellStyle name="Normal 3 2 2 3 7 6" xfId="23699"/>
    <cellStyle name="Normal 3 2 2 3 7 7" xfId="23700"/>
    <cellStyle name="Normal 3 2 2 3 8" xfId="23701"/>
    <cellStyle name="Normal 3 2 2 3 8 2" xfId="23702"/>
    <cellStyle name="Normal 3 2 2 3 8 2 2" xfId="23703"/>
    <cellStyle name="Normal 3 2 2 3 8 2 3" xfId="23704"/>
    <cellStyle name="Normal 3 2 2 3 8 3" xfId="23705"/>
    <cellStyle name="Normal 3 2 2 3 8 3 2" xfId="23706"/>
    <cellStyle name="Normal 3 2 2 3 8 3 3" xfId="23707"/>
    <cellStyle name="Normal 3 2 2 3 8 4" xfId="23708"/>
    <cellStyle name="Normal 3 2 2 3 8 5" xfId="23709"/>
    <cellStyle name="Normal 3 2 2 3 8 6" xfId="23710"/>
    <cellStyle name="Normal 3 2 2 3 9" xfId="23711"/>
    <cellStyle name="Normal 3 2 2 3 9 2" xfId="23712"/>
    <cellStyle name="Normal 3 2 2 3 9 2 2" xfId="23713"/>
    <cellStyle name="Normal 3 2 2 3 9 3" xfId="23714"/>
    <cellStyle name="Normal 3 2 2 4" xfId="23715"/>
    <cellStyle name="Normal 3 2 2 4 10" xfId="23716"/>
    <cellStyle name="Normal 3 2 2 4 10 2" xfId="23717"/>
    <cellStyle name="Normal 3 2 2 4 10 2 2" xfId="23718"/>
    <cellStyle name="Normal 3 2 2 4 10 3" xfId="23719"/>
    <cellStyle name="Normal 3 2 2 4 11" xfId="23720"/>
    <cellStyle name="Normal 3 2 2 4 11 2" xfId="23721"/>
    <cellStyle name="Normal 3 2 2 4 11 3" xfId="23722"/>
    <cellStyle name="Normal 3 2 2 4 12" xfId="23723"/>
    <cellStyle name="Normal 3 2 2 4 13" xfId="23724"/>
    <cellStyle name="Normal 3 2 2 4 14" xfId="23725"/>
    <cellStyle name="Normal 3 2 2 4 2" xfId="23726"/>
    <cellStyle name="Normal 3 2 2 4 2 10" xfId="23727"/>
    <cellStyle name="Normal 3 2 2 4 2 11" xfId="23728"/>
    <cellStyle name="Normal 3 2 2 4 2 12" xfId="23729"/>
    <cellStyle name="Normal 3 2 2 4 2 2" xfId="23730"/>
    <cellStyle name="Normal 3 2 2 4 2 2 2" xfId="23731"/>
    <cellStyle name="Normal 3 2 2 4 2 2 2 2" xfId="23732"/>
    <cellStyle name="Normal 3 2 2 4 2 2 2 2 2" xfId="23733"/>
    <cellStyle name="Normal 3 2 2 4 2 2 2 2 3" xfId="23734"/>
    <cellStyle name="Normal 3 2 2 4 2 2 2 2 4" xfId="23735"/>
    <cellStyle name="Normal 3 2 2 4 2 2 2 3" xfId="23736"/>
    <cellStyle name="Normal 3 2 2 4 2 2 2 3 2" xfId="23737"/>
    <cellStyle name="Normal 3 2 2 4 2 2 2 4" xfId="23738"/>
    <cellStyle name="Normal 3 2 2 4 2 2 2 4 2" xfId="23739"/>
    <cellStyle name="Normal 3 2 2 4 2 2 2 5" xfId="23740"/>
    <cellStyle name="Normal 3 2 2 4 2 2 2 6" xfId="23741"/>
    <cellStyle name="Normal 3 2 2 4 2 2 3" xfId="23742"/>
    <cellStyle name="Normal 3 2 2 4 2 2 3 2" xfId="23743"/>
    <cellStyle name="Normal 3 2 2 4 2 2 3 2 2" xfId="23744"/>
    <cellStyle name="Normal 3 2 2 4 2 2 3 2 3" xfId="23745"/>
    <cellStyle name="Normal 3 2 2 4 2 2 3 3" xfId="23746"/>
    <cellStyle name="Normal 3 2 2 4 2 2 3 3 2" xfId="23747"/>
    <cellStyle name="Normal 3 2 2 4 2 2 3 4" xfId="23748"/>
    <cellStyle name="Normal 3 2 2 4 2 2 3 5" xfId="23749"/>
    <cellStyle name="Normal 3 2 2 4 2 2 4" xfId="23750"/>
    <cellStyle name="Normal 3 2 2 4 2 2 4 2" xfId="23751"/>
    <cellStyle name="Normal 3 2 2 4 2 2 4 2 2" xfId="23752"/>
    <cellStyle name="Normal 3 2 2 4 2 2 4 3" xfId="23753"/>
    <cellStyle name="Normal 3 2 2 4 2 2 4 4" xfId="23754"/>
    <cellStyle name="Normal 3 2 2 4 2 2 5" xfId="23755"/>
    <cellStyle name="Normal 3 2 2 4 2 2 5 2" xfId="23756"/>
    <cellStyle name="Normal 3 2 2 4 2 2 5 3" xfId="23757"/>
    <cellStyle name="Normal 3 2 2 4 2 2 6" xfId="23758"/>
    <cellStyle name="Normal 3 2 2 4 2 2 6 2" xfId="23759"/>
    <cellStyle name="Normal 3 2 2 4 2 2 6 3" xfId="23760"/>
    <cellStyle name="Normal 3 2 2 4 2 2 7" xfId="23761"/>
    <cellStyle name="Normal 3 2 2 4 2 2 8" xfId="23762"/>
    <cellStyle name="Normal 3 2 2 4 2 3" xfId="23763"/>
    <cellStyle name="Normal 3 2 2 4 2 3 2" xfId="23764"/>
    <cellStyle name="Normal 3 2 2 4 2 3 2 2" xfId="23765"/>
    <cellStyle name="Normal 3 2 2 4 2 3 2 2 2" xfId="23766"/>
    <cellStyle name="Normal 3 2 2 4 2 3 2 3" xfId="23767"/>
    <cellStyle name="Normal 3 2 2 4 2 3 2 4" xfId="23768"/>
    <cellStyle name="Normal 3 2 2 4 2 3 3" xfId="23769"/>
    <cellStyle name="Normal 3 2 2 4 2 3 3 2" xfId="23770"/>
    <cellStyle name="Normal 3 2 2 4 2 3 3 2 2" xfId="23771"/>
    <cellStyle name="Normal 3 2 2 4 2 3 3 3" xfId="23772"/>
    <cellStyle name="Normal 3 2 2 4 2 3 4" xfId="23773"/>
    <cellStyle name="Normal 3 2 2 4 2 3 4 2" xfId="23774"/>
    <cellStyle name="Normal 3 2 2 4 2 3 4 2 2" xfId="23775"/>
    <cellStyle name="Normal 3 2 2 4 2 3 4 3" xfId="23776"/>
    <cellStyle name="Normal 3 2 2 4 2 3 5" xfId="23777"/>
    <cellStyle name="Normal 3 2 2 4 2 3 5 2" xfId="23778"/>
    <cellStyle name="Normal 3 2 2 4 2 3 6" xfId="23779"/>
    <cellStyle name="Normal 3 2 2 4 2 3 7" xfId="23780"/>
    <cellStyle name="Normal 3 2 2 4 2 4" xfId="23781"/>
    <cellStyle name="Normal 3 2 2 4 2 4 2" xfId="23782"/>
    <cellStyle name="Normal 3 2 2 4 2 4 2 2" xfId="23783"/>
    <cellStyle name="Normal 3 2 2 4 2 4 2 2 2" xfId="23784"/>
    <cellStyle name="Normal 3 2 2 4 2 4 2 3" xfId="23785"/>
    <cellStyle name="Normal 3 2 2 4 2 4 3" xfId="23786"/>
    <cellStyle name="Normal 3 2 2 4 2 4 3 2" xfId="23787"/>
    <cellStyle name="Normal 3 2 2 4 2 4 3 2 2" xfId="23788"/>
    <cellStyle name="Normal 3 2 2 4 2 4 3 3" xfId="23789"/>
    <cellStyle name="Normal 3 2 2 4 2 4 4" xfId="23790"/>
    <cellStyle name="Normal 3 2 2 4 2 4 4 2" xfId="23791"/>
    <cellStyle name="Normal 3 2 2 4 2 4 4 3" xfId="23792"/>
    <cellStyle name="Normal 3 2 2 4 2 4 5" xfId="23793"/>
    <cellStyle name="Normal 3 2 2 4 2 4 6" xfId="23794"/>
    <cellStyle name="Normal 3 2 2 4 2 4 7" xfId="23795"/>
    <cellStyle name="Normal 3 2 2 4 2 5" xfId="23796"/>
    <cellStyle name="Normal 3 2 2 4 2 5 2" xfId="23797"/>
    <cellStyle name="Normal 3 2 2 4 2 5 2 2" xfId="23798"/>
    <cellStyle name="Normal 3 2 2 4 2 5 2 3" xfId="23799"/>
    <cellStyle name="Normal 3 2 2 4 2 5 3" xfId="23800"/>
    <cellStyle name="Normal 3 2 2 4 2 5 3 2" xfId="23801"/>
    <cellStyle name="Normal 3 2 2 4 2 5 3 3" xfId="23802"/>
    <cellStyle name="Normal 3 2 2 4 2 5 4" xfId="23803"/>
    <cellStyle name="Normal 3 2 2 4 2 5 4 2" xfId="23804"/>
    <cellStyle name="Normal 3 2 2 4 2 5 5" xfId="23805"/>
    <cellStyle name="Normal 3 2 2 4 2 5 6" xfId="23806"/>
    <cellStyle name="Normal 3 2 2 4 2 5 7" xfId="23807"/>
    <cellStyle name="Normal 3 2 2 4 2 6" xfId="23808"/>
    <cellStyle name="Normal 3 2 2 4 2 6 2" xfId="23809"/>
    <cellStyle name="Normal 3 2 2 4 2 6 2 2" xfId="23810"/>
    <cellStyle name="Normal 3 2 2 4 2 6 2 3" xfId="23811"/>
    <cellStyle name="Normal 3 2 2 4 2 6 3" xfId="23812"/>
    <cellStyle name="Normal 3 2 2 4 2 6 3 2" xfId="23813"/>
    <cellStyle name="Normal 3 2 2 4 2 6 4" xfId="23814"/>
    <cellStyle name="Normal 3 2 2 4 2 6 5" xfId="23815"/>
    <cellStyle name="Normal 3 2 2 4 2 6 6" xfId="23816"/>
    <cellStyle name="Normal 3 2 2 4 2 7" xfId="23817"/>
    <cellStyle name="Normal 3 2 2 4 2 7 2" xfId="23818"/>
    <cellStyle name="Normal 3 2 2 4 2 7 2 2" xfId="23819"/>
    <cellStyle name="Normal 3 2 2 4 2 7 3" xfId="23820"/>
    <cellStyle name="Normal 3 2 2 4 2 8" xfId="23821"/>
    <cellStyle name="Normal 3 2 2 4 2 8 2" xfId="23822"/>
    <cellStyle name="Normal 3 2 2 4 2 8 3" xfId="23823"/>
    <cellStyle name="Normal 3 2 2 4 2 9" xfId="23824"/>
    <cellStyle name="Normal 3 2 2 4 2 9 2" xfId="23825"/>
    <cellStyle name="Normal 3 2 2 4 3" xfId="23826"/>
    <cellStyle name="Normal 3 2 2 4 3 10" xfId="23827"/>
    <cellStyle name="Normal 3 2 2 4 3 11" xfId="23828"/>
    <cellStyle name="Normal 3 2 2 4 3 2" xfId="23829"/>
    <cellStyle name="Normal 3 2 2 4 3 2 2" xfId="23830"/>
    <cellStyle name="Normal 3 2 2 4 3 2 2 2" xfId="23831"/>
    <cellStyle name="Normal 3 2 2 4 3 2 2 2 2" xfId="23832"/>
    <cellStyle name="Normal 3 2 2 4 3 2 2 3" xfId="23833"/>
    <cellStyle name="Normal 3 2 2 4 3 2 2 4" xfId="23834"/>
    <cellStyle name="Normal 3 2 2 4 3 2 3" xfId="23835"/>
    <cellStyle name="Normal 3 2 2 4 3 2 3 2" xfId="23836"/>
    <cellStyle name="Normal 3 2 2 4 3 2 3 2 2" xfId="23837"/>
    <cellStyle name="Normal 3 2 2 4 3 2 3 3" xfId="23838"/>
    <cellStyle name="Normal 3 2 2 4 3 2 4" xfId="23839"/>
    <cellStyle name="Normal 3 2 2 4 3 2 4 2" xfId="23840"/>
    <cellStyle name="Normal 3 2 2 4 3 2 4 2 2" xfId="23841"/>
    <cellStyle name="Normal 3 2 2 4 3 2 4 3" xfId="23842"/>
    <cellStyle name="Normal 3 2 2 4 3 2 5" xfId="23843"/>
    <cellStyle name="Normal 3 2 2 4 3 2 5 2" xfId="23844"/>
    <cellStyle name="Normal 3 2 2 4 3 2 6" xfId="23845"/>
    <cellStyle name="Normal 3 2 2 4 3 2 7" xfId="23846"/>
    <cellStyle name="Normal 3 2 2 4 3 3" xfId="23847"/>
    <cellStyle name="Normal 3 2 2 4 3 3 2" xfId="23848"/>
    <cellStyle name="Normal 3 2 2 4 3 3 2 2" xfId="23849"/>
    <cellStyle name="Normal 3 2 2 4 3 3 2 2 2" xfId="23850"/>
    <cellStyle name="Normal 3 2 2 4 3 3 2 3" xfId="23851"/>
    <cellStyle name="Normal 3 2 2 4 3 3 3" xfId="23852"/>
    <cellStyle name="Normal 3 2 2 4 3 3 3 2" xfId="23853"/>
    <cellStyle name="Normal 3 2 2 4 3 3 3 2 2" xfId="23854"/>
    <cellStyle name="Normal 3 2 2 4 3 3 3 3" xfId="23855"/>
    <cellStyle name="Normal 3 2 2 4 3 3 4" xfId="23856"/>
    <cellStyle name="Normal 3 2 2 4 3 3 4 2" xfId="23857"/>
    <cellStyle name="Normal 3 2 2 4 3 3 4 3" xfId="23858"/>
    <cellStyle name="Normal 3 2 2 4 3 3 5" xfId="23859"/>
    <cellStyle name="Normal 3 2 2 4 3 3 6" xfId="23860"/>
    <cellStyle name="Normal 3 2 2 4 3 3 7" xfId="23861"/>
    <cellStyle name="Normal 3 2 2 4 3 4" xfId="23862"/>
    <cellStyle name="Normal 3 2 2 4 3 4 2" xfId="23863"/>
    <cellStyle name="Normal 3 2 2 4 3 4 2 2" xfId="23864"/>
    <cellStyle name="Normal 3 2 2 4 3 4 2 3" xfId="23865"/>
    <cellStyle name="Normal 3 2 2 4 3 4 3" xfId="23866"/>
    <cellStyle name="Normal 3 2 2 4 3 4 3 2" xfId="23867"/>
    <cellStyle name="Normal 3 2 2 4 3 4 3 3" xfId="23868"/>
    <cellStyle name="Normal 3 2 2 4 3 4 4" xfId="23869"/>
    <cellStyle name="Normal 3 2 2 4 3 4 4 2" xfId="23870"/>
    <cellStyle name="Normal 3 2 2 4 3 4 5" xfId="23871"/>
    <cellStyle name="Normal 3 2 2 4 3 4 6" xfId="23872"/>
    <cellStyle name="Normal 3 2 2 4 3 4 7" xfId="23873"/>
    <cellStyle name="Normal 3 2 2 4 3 5" xfId="23874"/>
    <cellStyle name="Normal 3 2 2 4 3 5 2" xfId="23875"/>
    <cellStyle name="Normal 3 2 2 4 3 5 2 2" xfId="23876"/>
    <cellStyle name="Normal 3 2 2 4 3 5 2 3" xfId="23877"/>
    <cellStyle name="Normal 3 2 2 4 3 5 3" xfId="23878"/>
    <cellStyle name="Normal 3 2 2 4 3 5 3 2" xfId="23879"/>
    <cellStyle name="Normal 3 2 2 4 3 5 4" xfId="23880"/>
    <cellStyle name="Normal 3 2 2 4 3 5 5" xfId="23881"/>
    <cellStyle name="Normal 3 2 2 4 3 5 6" xfId="23882"/>
    <cellStyle name="Normal 3 2 2 4 3 6" xfId="23883"/>
    <cellStyle name="Normal 3 2 2 4 3 6 2" xfId="23884"/>
    <cellStyle name="Normal 3 2 2 4 3 6 2 2" xfId="23885"/>
    <cellStyle name="Normal 3 2 2 4 3 6 3" xfId="23886"/>
    <cellStyle name="Normal 3 2 2 4 3 7" xfId="23887"/>
    <cellStyle name="Normal 3 2 2 4 3 7 2" xfId="23888"/>
    <cellStyle name="Normal 3 2 2 4 3 7 3" xfId="23889"/>
    <cellStyle name="Normal 3 2 2 4 3 8" xfId="23890"/>
    <cellStyle name="Normal 3 2 2 4 3 8 2" xfId="23891"/>
    <cellStyle name="Normal 3 2 2 4 3 9" xfId="23892"/>
    <cellStyle name="Normal 3 2 2 4 4" xfId="23893"/>
    <cellStyle name="Normal 3 2 2 4 4 10" xfId="23894"/>
    <cellStyle name="Normal 3 2 2 4 4 11" xfId="23895"/>
    <cellStyle name="Normal 3 2 2 4 4 2" xfId="23896"/>
    <cellStyle name="Normal 3 2 2 4 4 2 2" xfId="23897"/>
    <cellStyle name="Normal 3 2 2 4 4 2 2 2" xfId="23898"/>
    <cellStyle name="Normal 3 2 2 4 4 2 2 2 2" xfId="23899"/>
    <cellStyle name="Normal 3 2 2 4 4 2 2 3" xfId="23900"/>
    <cellStyle name="Normal 3 2 2 4 4 2 2 4" xfId="23901"/>
    <cellStyle name="Normal 3 2 2 4 4 2 3" xfId="23902"/>
    <cellStyle name="Normal 3 2 2 4 4 2 3 2" xfId="23903"/>
    <cellStyle name="Normal 3 2 2 4 4 2 3 2 2" xfId="23904"/>
    <cellStyle name="Normal 3 2 2 4 4 2 3 3" xfId="23905"/>
    <cellStyle name="Normal 3 2 2 4 4 2 4" xfId="23906"/>
    <cellStyle name="Normal 3 2 2 4 4 2 4 2" xfId="23907"/>
    <cellStyle name="Normal 3 2 2 4 4 2 4 2 2" xfId="23908"/>
    <cellStyle name="Normal 3 2 2 4 4 2 4 3" xfId="23909"/>
    <cellStyle name="Normal 3 2 2 4 4 2 5" xfId="23910"/>
    <cellStyle name="Normal 3 2 2 4 4 2 5 2" xfId="23911"/>
    <cellStyle name="Normal 3 2 2 4 4 2 6" xfId="23912"/>
    <cellStyle name="Normal 3 2 2 4 4 2 7" xfId="23913"/>
    <cellStyle name="Normal 3 2 2 4 4 3" xfId="23914"/>
    <cellStyle name="Normal 3 2 2 4 4 3 2" xfId="23915"/>
    <cellStyle name="Normal 3 2 2 4 4 3 2 2" xfId="23916"/>
    <cellStyle name="Normal 3 2 2 4 4 3 2 2 2" xfId="23917"/>
    <cellStyle name="Normal 3 2 2 4 4 3 2 3" xfId="23918"/>
    <cellStyle name="Normal 3 2 2 4 4 3 3" xfId="23919"/>
    <cellStyle name="Normal 3 2 2 4 4 3 3 2" xfId="23920"/>
    <cellStyle name="Normal 3 2 2 4 4 3 3 2 2" xfId="23921"/>
    <cellStyle name="Normal 3 2 2 4 4 3 3 3" xfId="23922"/>
    <cellStyle name="Normal 3 2 2 4 4 3 4" xfId="23923"/>
    <cellStyle name="Normal 3 2 2 4 4 3 4 2" xfId="23924"/>
    <cellStyle name="Normal 3 2 2 4 4 3 4 3" xfId="23925"/>
    <cellStyle name="Normal 3 2 2 4 4 3 5" xfId="23926"/>
    <cellStyle name="Normal 3 2 2 4 4 3 6" xfId="23927"/>
    <cellStyle name="Normal 3 2 2 4 4 3 7" xfId="23928"/>
    <cellStyle name="Normal 3 2 2 4 4 4" xfId="23929"/>
    <cellStyle name="Normal 3 2 2 4 4 4 2" xfId="23930"/>
    <cellStyle name="Normal 3 2 2 4 4 4 2 2" xfId="23931"/>
    <cellStyle name="Normal 3 2 2 4 4 4 2 3" xfId="23932"/>
    <cellStyle name="Normal 3 2 2 4 4 4 3" xfId="23933"/>
    <cellStyle name="Normal 3 2 2 4 4 4 3 2" xfId="23934"/>
    <cellStyle name="Normal 3 2 2 4 4 4 3 3" xfId="23935"/>
    <cellStyle name="Normal 3 2 2 4 4 4 4" xfId="23936"/>
    <cellStyle name="Normal 3 2 2 4 4 4 4 2" xfId="23937"/>
    <cellStyle name="Normal 3 2 2 4 4 4 5" xfId="23938"/>
    <cellStyle name="Normal 3 2 2 4 4 4 6" xfId="23939"/>
    <cellStyle name="Normal 3 2 2 4 4 4 7" xfId="23940"/>
    <cellStyle name="Normal 3 2 2 4 4 5" xfId="23941"/>
    <cellStyle name="Normal 3 2 2 4 4 5 2" xfId="23942"/>
    <cellStyle name="Normal 3 2 2 4 4 5 2 2" xfId="23943"/>
    <cellStyle name="Normal 3 2 2 4 4 5 2 3" xfId="23944"/>
    <cellStyle name="Normal 3 2 2 4 4 5 3" xfId="23945"/>
    <cellStyle name="Normal 3 2 2 4 4 5 3 2" xfId="23946"/>
    <cellStyle name="Normal 3 2 2 4 4 5 4" xfId="23947"/>
    <cellStyle name="Normal 3 2 2 4 4 5 5" xfId="23948"/>
    <cellStyle name="Normal 3 2 2 4 4 5 6" xfId="23949"/>
    <cellStyle name="Normal 3 2 2 4 4 6" xfId="23950"/>
    <cellStyle name="Normal 3 2 2 4 4 6 2" xfId="23951"/>
    <cellStyle name="Normal 3 2 2 4 4 6 2 2" xfId="23952"/>
    <cellStyle name="Normal 3 2 2 4 4 6 3" xfId="23953"/>
    <cellStyle name="Normal 3 2 2 4 4 7" xfId="23954"/>
    <cellStyle name="Normal 3 2 2 4 4 7 2" xfId="23955"/>
    <cellStyle name="Normal 3 2 2 4 4 7 3" xfId="23956"/>
    <cellStyle name="Normal 3 2 2 4 4 8" xfId="23957"/>
    <cellStyle name="Normal 3 2 2 4 4 8 2" xfId="23958"/>
    <cellStyle name="Normal 3 2 2 4 4 9" xfId="23959"/>
    <cellStyle name="Normal 3 2 2 4 5" xfId="23960"/>
    <cellStyle name="Normal 3 2 2 4 5 2" xfId="23961"/>
    <cellStyle name="Normal 3 2 2 4 5 2 2" xfId="23962"/>
    <cellStyle name="Normal 3 2 2 4 5 2 2 2" xfId="23963"/>
    <cellStyle name="Normal 3 2 2 4 5 2 2 3" xfId="23964"/>
    <cellStyle name="Normal 3 2 2 4 5 2 3" xfId="23965"/>
    <cellStyle name="Normal 3 2 2 4 5 2 3 2" xfId="23966"/>
    <cellStyle name="Normal 3 2 2 4 5 2 4" xfId="23967"/>
    <cellStyle name="Normal 3 2 2 4 5 2 5" xfId="23968"/>
    <cellStyle name="Normal 3 2 2 4 5 3" xfId="23969"/>
    <cellStyle name="Normal 3 2 2 4 5 3 2" xfId="23970"/>
    <cellStyle name="Normal 3 2 2 4 5 3 2 2" xfId="23971"/>
    <cellStyle name="Normal 3 2 2 4 5 3 3" xfId="23972"/>
    <cellStyle name="Normal 3 2 2 4 5 3 4" xfId="23973"/>
    <cellStyle name="Normal 3 2 2 4 5 4" xfId="23974"/>
    <cellStyle name="Normal 3 2 2 4 5 4 2" xfId="23975"/>
    <cellStyle name="Normal 3 2 2 4 5 4 2 2" xfId="23976"/>
    <cellStyle name="Normal 3 2 2 4 5 4 3" xfId="23977"/>
    <cellStyle name="Normal 3 2 2 4 5 5" xfId="23978"/>
    <cellStyle name="Normal 3 2 2 4 5 5 2" xfId="23979"/>
    <cellStyle name="Normal 3 2 2 4 5 5 3" xfId="23980"/>
    <cellStyle name="Normal 3 2 2 4 5 6" xfId="23981"/>
    <cellStyle name="Normal 3 2 2 4 5 6 2" xfId="23982"/>
    <cellStyle name="Normal 3 2 2 4 5 7" xfId="23983"/>
    <cellStyle name="Normal 3 2 2 4 6" xfId="23984"/>
    <cellStyle name="Normal 3 2 2 4 6 2" xfId="23985"/>
    <cellStyle name="Normal 3 2 2 4 6 2 2" xfId="23986"/>
    <cellStyle name="Normal 3 2 2 4 6 2 2 2" xfId="23987"/>
    <cellStyle name="Normal 3 2 2 4 6 2 3" xfId="23988"/>
    <cellStyle name="Normal 3 2 2 4 6 3" xfId="23989"/>
    <cellStyle name="Normal 3 2 2 4 6 3 2" xfId="23990"/>
    <cellStyle name="Normal 3 2 2 4 6 3 2 2" xfId="23991"/>
    <cellStyle name="Normal 3 2 2 4 6 3 3" xfId="23992"/>
    <cellStyle name="Normal 3 2 2 4 6 4" xfId="23993"/>
    <cellStyle name="Normal 3 2 2 4 6 4 2" xfId="23994"/>
    <cellStyle name="Normal 3 2 2 4 6 4 3" xfId="23995"/>
    <cellStyle name="Normal 3 2 2 4 6 5" xfId="23996"/>
    <cellStyle name="Normal 3 2 2 4 6 6" xfId="23997"/>
    <cellStyle name="Normal 3 2 2 4 6 7" xfId="23998"/>
    <cellStyle name="Normal 3 2 2 4 7" xfId="23999"/>
    <cellStyle name="Normal 3 2 2 4 7 2" xfId="24000"/>
    <cellStyle name="Normal 3 2 2 4 7 2 2" xfId="24001"/>
    <cellStyle name="Normal 3 2 2 4 7 2 2 2" xfId="24002"/>
    <cellStyle name="Normal 3 2 2 4 7 2 3" xfId="24003"/>
    <cellStyle name="Normal 3 2 2 4 7 3" xfId="24004"/>
    <cellStyle name="Normal 3 2 2 4 7 3 2" xfId="24005"/>
    <cellStyle name="Normal 3 2 2 4 7 3 2 2" xfId="24006"/>
    <cellStyle name="Normal 3 2 2 4 7 3 3" xfId="24007"/>
    <cellStyle name="Normal 3 2 2 4 7 4" xfId="24008"/>
    <cellStyle name="Normal 3 2 2 4 7 4 2" xfId="24009"/>
    <cellStyle name="Normal 3 2 2 4 7 4 3" xfId="24010"/>
    <cellStyle name="Normal 3 2 2 4 7 5" xfId="24011"/>
    <cellStyle name="Normal 3 2 2 4 7 6" xfId="24012"/>
    <cellStyle name="Normal 3 2 2 4 7 7" xfId="24013"/>
    <cellStyle name="Normal 3 2 2 4 8" xfId="24014"/>
    <cellStyle name="Normal 3 2 2 4 8 2" xfId="24015"/>
    <cellStyle name="Normal 3 2 2 4 8 2 2" xfId="24016"/>
    <cellStyle name="Normal 3 2 2 4 8 2 3" xfId="24017"/>
    <cellStyle name="Normal 3 2 2 4 8 3" xfId="24018"/>
    <cellStyle name="Normal 3 2 2 4 8 3 2" xfId="24019"/>
    <cellStyle name="Normal 3 2 2 4 8 3 3" xfId="24020"/>
    <cellStyle name="Normal 3 2 2 4 8 4" xfId="24021"/>
    <cellStyle name="Normal 3 2 2 4 8 5" xfId="24022"/>
    <cellStyle name="Normal 3 2 2 4 8 6" xfId="24023"/>
    <cellStyle name="Normal 3 2 2 4 9" xfId="24024"/>
    <cellStyle name="Normal 3 2 2 4 9 2" xfId="24025"/>
    <cellStyle name="Normal 3 2 2 4 9 2 2" xfId="24026"/>
    <cellStyle name="Normal 3 2 2 4 9 3" xfId="24027"/>
    <cellStyle name="Normal 3 2 2 5" xfId="24028"/>
    <cellStyle name="Normal 3 2 2 5 10" xfId="24029"/>
    <cellStyle name="Normal 3 2 2 5 10 2" xfId="24030"/>
    <cellStyle name="Normal 3 2 2 5 10 3" xfId="24031"/>
    <cellStyle name="Normal 3 2 2 5 11" xfId="24032"/>
    <cellStyle name="Normal 3 2 2 5 12" xfId="24033"/>
    <cellStyle name="Normal 3 2 2 5 13" xfId="24034"/>
    <cellStyle name="Normal 3 2 2 5 2" xfId="24035"/>
    <cellStyle name="Normal 3 2 2 5 2 10" xfId="24036"/>
    <cellStyle name="Normal 3 2 2 5 2 11" xfId="24037"/>
    <cellStyle name="Normal 3 2 2 5 2 2" xfId="24038"/>
    <cellStyle name="Normal 3 2 2 5 2 2 2" xfId="24039"/>
    <cellStyle name="Normal 3 2 2 5 2 2 2 2" xfId="24040"/>
    <cellStyle name="Normal 3 2 2 5 2 2 2 2 2" xfId="24041"/>
    <cellStyle name="Normal 3 2 2 5 2 2 2 3" xfId="24042"/>
    <cellStyle name="Normal 3 2 2 5 2 2 2 4" xfId="24043"/>
    <cellStyle name="Normal 3 2 2 5 2 2 3" xfId="24044"/>
    <cellStyle name="Normal 3 2 2 5 2 2 3 2" xfId="24045"/>
    <cellStyle name="Normal 3 2 2 5 2 2 3 2 2" xfId="24046"/>
    <cellStyle name="Normal 3 2 2 5 2 2 3 3" xfId="24047"/>
    <cellStyle name="Normal 3 2 2 5 2 2 4" xfId="24048"/>
    <cellStyle name="Normal 3 2 2 5 2 2 4 2" xfId="24049"/>
    <cellStyle name="Normal 3 2 2 5 2 2 4 2 2" xfId="24050"/>
    <cellStyle name="Normal 3 2 2 5 2 2 4 3" xfId="24051"/>
    <cellStyle name="Normal 3 2 2 5 2 2 5" xfId="24052"/>
    <cellStyle name="Normal 3 2 2 5 2 2 5 2" xfId="24053"/>
    <cellStyle name="Normal 3 2 2 5 2 2 6" xfId="24054"/>
    <cellStyle name="Normal 3 2 2 5 2 2 7" xfId="24055"/>
    <cellStyle name="Normal 3 2 2 5 2 3" xfId="24056"/>
    <cellStyle name="Normal 3 2 2 5 2 3 2" xfId="24057"/>
    <cellStyle name="Normal 3 2 2 5 2 3 2 2" xfId="24058"/>
    <cellStyle name="Normal 3 2 2 5 2 3 2 2 2" xfId="24059"/>
    <cellStyle name="Normal 3 2 2 5 2 3 2 3" xfId="24060"/>
    <cellStyle name="Normal 3 2 2 5 2 3 3" xfId="24061"/>
    <cellStyle name="Normal 3 2 2 5 2 3 3 2" xfId="24062"/>
    <cellStyle name="Normal 3 2 2 5 2 3 3 2 2" xfId="24063"/>
    <cellStyle name="Normal 3 2 2 5 2 3 3 3" xfId="24064"/>
    <cellStyle name="Normal 3 2 2 5 2 3 4" xfId="24065"/>
    <cellStyle name="Normal 3 2 2 5 2 3 4 2" xfId="24066"/>
    <cellStyle name="Normal 3 2 2 5 2 3 4 3" xfId="24067"/>
    <cellStyle name="Normal 3 2 2 5 2 3 5" xfId="24068"/>
    <cellStyle name="Normal 3 2 2 5 2 3 6" xfId="24069"/>
    <cellStyle name="Normal 3 2 2 5 2 3 7" xfId="24070"/>
    <cellStyle name="Normal 3 2 2 5 2 4" xfId="24071"/>
    <cellStyle name="Normal 3 2 2 5 2 4 2" xfId="24072"/>
    <cellStyle name="Normal 3 2 2 5 2 4 2 2" xfId="24073"/>
    <cellStyle name="Normal 3 2 2 5 2 4 2 3" xfId="24074"/>
    <cellStyle name="Normal 3 2 2 5 2 4 3" xfId="24075"/>
    <cellStyle name="Normal 3 2 2 5 2 4 3 2" xfId="24076"/>
    <cellStyle name="Normal 3 2 2 5 2 4 3 3" xfId="24077"/>
    <cellStyle name="Normal 3 2 2 5 2 4 4" xfId="24078"/>
    <cellStyle name="Normal 3 2 2 5 2 4 4 2" xfId="24079"/>
    <cellStyle name="Normal 3 2 2 5 2 4 5" xfId="24080"/>
    <cellStyle name="Normal 3 2 2 5 2 4 6" xfId="24081"/>
    <cellStyle name="Normal 3 2 2 5 2 4 7" xfId="24082"/>
    <cellStyle name="Normal 3 2 2 5 2 5" xfId="24083"/>
    <cellStyle name="Normal 3 2 2 5 2 5 2" xfId="24084"/>
    <cellStyle name="Normal 3 2 2 5 2 5 2 2" xfId="24085"/>
    <cellStyle name="Normal 3 2 2 5 2 5 2 3" xfId="24086"/>
    <cellStyle name="Normal 3 2 2 5 2 5 3" xfId="24087"/>
    <cellStyle name="Normal 3 2 2 5 2 5 3 2" xfId="24088"/>
    <cellStyle name="Normal 3 2 2 5 2 5 4" xfId="24089"/>
    <cellStyle name="Normal 3 2 2 5 2 5 5" xfId="24090"/>
    <cellStyle name="Normal 3 2 2 5 2 5 6" xfId="24091"/>
    <cellStyle name="Normal 3 2 2 5 2 6" xfId="24092"/>
    <cellStyle name="Normal 3 2 2 5 2 6 2" xfId="24093"/>
    <cellStyle name="Normal 3 2 2 5 2 6 2 2" xfId="24094"/>
    <cellStyle name="Normal 3 2 2 5 2 6 3" xfId="24095"/>
    <cellStyle name="Normal 3 2 2 5 2 7" xfId="24096"/>
    <cellStyle name="Normal 3 2 2 5 2 7 2" xfId="24097"/>
    <cellStyle name="Normal 3 2 2 5 2 7 3" xfId="24098"/>
    <cellStyle name="Normal 3 2 2 5 2 8" xfId="24099"/>
    <cellStyle name="Normal 3 2 2 5 2 8 2" xfId="24100"/>
    <cellStyle name="Normal 3 2 2 5 2 9" xfId="24101"/>
    <cellStyle name="Normal 3 2 2 5 3" xfId="24102"/>
    <cellStyle name="Normal 3 2 2 5 3 10" xfId="24103"/>
    <cellStyle name="Normal 3 2 2 5 3 11" xfId="24104"/>
    <cellStyle name="Normal 3 2 2 5 3 2" xfId="24105"/>
    <cellStyle name="Normal 3 2 2 5 3 2 2" xfId="24106"/>
    <cellStyle name="Normal 3 2 2 5 3 2 2 2" xfId="24107"/>
    <cellStyle name="Normal 3 2 2 5 3 2 2 2 2" xfId="24108"/>
    <cellStyle name="Normal 3 2 2 5 3 2 2 3" xfId="24109"/>
    <cellStyle name="Normal 3 2 2 5 3 2 2 4" xfId="24110"/>
    <cellStyle name="Normal 3 2 2 5 3 2 3" xfId="24111"/>
    <cellStyle name="Normal 3 2 2 5 3 2 3 2" xfId="24112"/>
    <cellStyle name="Normal 3 2 2 5 3 2 3 2 2" xfId="24113"/>
    <cellStyle name="Normal 3 2 2 5 3 2 3 3" xfId="24114"/>
    <cellStyle name="Normal 3 2 2 5 3 2 4" xfId="24115"/>
    <cellStyle name="Normal 3 2 2 5 3 2 4 2" xfId="24116"/>
    <cellStyle name="Normal 3 2 2 5 3 2 4 2 2" xfId="24117"/>
    <cellStyle name="Normal 3 2 2 5 3 2 4 3" xfId="24118"/>
    <cellStyle name="Normal 3 2 2 5 3 2 5" xfId="24119"/>
    <cellStyle name="Normal 3 2 2 5 3 2 5 2" xfId="24120"/>
    <cellStyle name="Normal 3 2 2 5 3 2 6" xfId="24121"/>
    <cellStyle name="Normal 3 2 2 5 3 2 7" xfId="24122"/>
    <cellStyle name="Normal 3 2 2 5 3 3" xfId="24123"/>
    <cellStyle name="Normal 3 2 2 5 3 3 2" xfId="24124"/>
    <cellStyle name="Normal 3 2 2 5 3 3 2 2" xfId="24125"/>
    <cellStyle name="Normal 3 2 2 5 3 3 2 2 2" xfId="24126"/>
    <cellStyle name="Normal 3 2 2 5 3 3 2 3" xfId="24127"/>
    <cellStyle name="Normal 3 2 2 5 3 3 3" xfId="24128"/>
    <cellStyle name="Normal 3 2 2 5 3 3 3 2" xfId="24129"/>
    <cellStyle name="Normal 3 2 2 5 3 3 3 2 2" xfId="24130"/>
    <cellStyle name="Normal 3 2 2 5 3 3 3 3" xfId="24131"/>
    <cellStyle name="Normal 3 2 2 5 3 3 4" xfId="24132"/>
    <cellStyle name="Normal 3 2 2 5 3 3 4 2" xfId="24133"/>
    <cellStyle name="Normal 3 2 2 5 3 3 4 3" xfId="24134"/>
    <cellStyle name="Normal 3 2 2 5 3 3 5" xfId="24135"/>
    <cellStyle name="Normal 3 2 2 5 3 3 6" xfId="24136"/>
    <cellStyle name="Normal 3 2 2 5 3 3 7" xfId="24137"/>
    <cellStyle name="Normal 3 2 2 5 3 4" xfId="24138"/>
    <cellStyle name="Normal 3 2 2 5 3 4 2" xfId="24139"/>
    <cellStyle name="Normal 3 2 2 5 3 4 2 2" xfId="24140"/>
    <cellStyle name="Normal 3 2 2 5 3 4 2 3" xfId="24141"/>
    <cellStyle name="Normal 3 2 2 5 3 4 3" xfId="24142"/>
    <cellStyle name="Normal 3 2 2 5 3 4 3 2" xfId="24143"/>
    <cellStyle name="Normal 3 2 2 5 3 4 3 3" xfId="24144"/>
    <cellStyle name="Normal 3 2 2 5 3 4 4" xfId="24145"/>
    <cellStyle name="Normal 3 2 2 5 3 4 4 2" xfId="24146"/>
    <cellStyle name="Normal 3 2 2 5 3 4 5" xfId="24147"/>
    <cellStyle name="Normal 3 2 2 5 3 4 6" xfId="24148"/>
    <cellStyle name="Normal 3 2 2 5 3 4 7" xfId="24149"/>
    <cellStyle name="Normal 3 2 2 5 3 5" xfId="24150"/>
    <cellStyle name="Normal 3 2 2 5 3 5 2" xfId="24151"/>
    <cellStyle name="Normal 3 2 2 5 3 5 2 2" xfId="24152"/>
    <cellStyle name="Normal 3 2 2 5 3 5 2 3" xfId="24153"/>
    <cellStyle name="Normal 3 2 2 5 3 5 3" xfId="24154"/>
    <cellStyle name="Normal 3 2 2 5 3 5 3 2" xfId="24155"/>
    <cellStyle name="Normal 3 2 2 5 3 5 4" xfId="24156"/>
    <cellStyle name="Normal 3 2 2 5 3 5 5" xfId="24157"/>
    <cellStyle name="Normal 3 2 2 5 3 5 6" xfId="24158"/>
    <cellStyle name="Normal 3 2 2 5 3 6" xfId="24159"/>
    <cellStyle name="Normal 3 2 2 5 3 6 2" xfId="24160"/>
    <cellStyle name="Normal 3 2 2 5 3 6 2 2" xfId="24161"/>
    <cellStyle name="Normal 3 2 2 5 3 6 3" xfId="24162"/>
    <cellStyle name="Normal 3 2 2 5 3 7" xfId="24163"/>
    <cellStyle name="Normal 3 2 2 5 3 7 2" xfId="24164"/>
    <cellStyle name="Normal 3 2 2 5 3 7 3" xfId="24165"/>
    <cellStyle name="Normal 3 2 2 5 3 8" xfId="24166"/>
    <cellStyle name="Normal 3 2 2 5 3 8 2" xfId="24167"/>
    <cellStyle name="Normal 3 2 2 5 3 9" xfId="24168"/>
    <cellStyle name="Normal 3 2 2 5 4" xfId="24169"/>
    <cellStyle name="Normal 3 2 2 5 4 2" xfId="24170"/>
    <cellStyle name="Normal 3 2 2 5 4 2 2" xfId="24171"/>
    <cellStyle name="Normal 3 2 2 5 4 2 2 2" xfId="24172"/>
    <cellStyle name="Normal 3 2 2 5 4 2 2 3" xfId="24173"/>
    <cellStyle name="Normal 3 2 2 5 4 2 3" xfId="24174"/>
    <cellStyle name="Normal 3 2 2 5 4 2 3 2" xfId="24175"/>
    <cellStyle name="Normal 3 2 2 5 4 2 4" xfId="24176"/>
    <cellStyle name="Normal 3 2 2 5 4 2 5" xfId="24177"/>
    <cellStyle name="Normal 3 2 2 5 4 3" xfId="24178"/>
    <cellStyle name="Normal 3 2 2 5 4 3 2" xfId="24179"/>
    <cellStyle name="Normal 3 2 2 5 4 3 2 2" xfId="24180"/>
    <cellStyle name="Normal 3 2 2 5 4 3 3" xfId="24181"/>
    <cellStyle name="Normal 3 2 2 5 4 3 4" xfId="24182"/>
    <cellStyle name="Normal 3 2 2 5 4 4" xfId="24183"/>
    <cellStyle name="Normal 3 2 2 5 4 4 2" xfId="24184"/>
    <cellStyle name="Normal 3 2 2 5 4 4 2 2" xfId="24185"/>
    <cellStyle name="Normal 3 2 2 5 4 4 3" xfId="24186"/>
    <cellStyle name="Normal 3 2 2 5 4 5" xfId="24187"/>
    <cellStyle name="Normal 3 2 2 5 4 5 2" xfId="24188"/>
    <cellStyle name="Normal 3 2 2 5 4 5 3" xfId="24189"/>
    <cellStyle name="Normal 3 2 2 5 4 6" xfId="24190"/>
    <cellStyle name="Normal 3 2 2 5 4 6 2" xfId="24191"/>
    <cellStyle name="Normal 3 2 2 5 4 7" xfId="24192"/>
    <cellStyle name="Normal 3 2 2 5 5" xfId="24193"/>
    <cellStyle name="Normal 3 2 2 5 5 2" xfId="24194"/>
    <cellStyle name="Normal 3 2 2 5 5 2 2" xfId="24195"/>
    <cellStyle name="Normal 3 2 2 5 5 2 2 2" xfId="24196"/>
    <cellStyle name="Normal 3 2 2 5 5 2 3" xfId="24197"/>
    <cellStyle name="Normal 3 2 2 5 5 3" xfId="24198"/>
    <cellStyle name="Normal 3 2 2 5 5 3 2" xfId="24199"/>
    <cellStyle name="Normal 3 2 2 5 5 3 2 2" xfId="24200"/>
    <cellStyle name="Normal 3 2 2 5 5 3 3" xfId="24201"/>
    <cellStyle name="Normal 3 2 2 5 5 4" xfId="24202"/>
    <cellStyle name="Normal 3 2 2 5 5 4 2" xfId="24203"/>
    <cellStyle name="Normal 3 2 2 5 5 4 3" xfId="24204"/>
    <cellStyle name="Normal 3 2 2 5 5 5" xfId="24205"/>
    <cellStyle name="Normal 3 2 2 5 5 6" xfId="24206"/>
    <cellStyle name="Normal 3 2 2 5 5 7" xfId="24207"/>
    <cellStyle name="Normal 3 2 2 5 6" xfId="24208"/>
    <cellStyle name="Normal 3 2 2 5 6 2" xfId="24209"/>
    <cellStyle name="Normal 3 2 2 5 6 2 2" xfId="24210"/>
    <cellStyle name="Normal 3 2 2 5 6 2 2 2" xfId="24211"/>
    <cellStyle name="Normal 3 2 2 5 6 2 3" xfId="24212"/>
    <cellStyle name="Normal 3 2 2 5 6 3" xfId="24213"/>
    <cellStyle name="Normal 3 2 2 5 6 3 2" xfId="24214"/>
    <cellStyle name="Normal 3 2 2 5 6 3 2 2" xfId="24215"/>
    <cellStyle name="Normal 3 2 2 5 6 3 3" xfId="24216"/>
    <cellStyle name="Normal 3 2 2 5 6 4" xfId="24217"/>
    <cellStyle name="Normal 3 2 2 5 6 4 2" xfId="24218"/>
    <cellStyle name="Normal 3 2 2 5 6 4 3" xfId="24219"/>
    <cellStyle name="Normal 3 2 2 5 6 5" xfId="24220"/>
    <cellStyle name="Normal 3 2 2 5 6 6" xfId="24221"/>
    <cellStyle name="Normal 3 2 2 5 6 7" xfId="24222"/>
    <cellStyle name="Normal 3 2 2 5 7" xfId="24223"/>
    <cellStyle name="Normal 3 2 2 5 7 2" xfId="24224"/>
    <cellStyle name="Normal 3 2 2 5 7 2 2" xfId="24225"/>
    <cellStyle name="Normal 3 2 2 5 7 2 3" xfId="24226"/>
    <cellStyle name="Normal 3 2 2 5 7 3" xfId="24227"/>
    <cellStyle name="Normal 3 2 2 5 7 3 2" xfId="24228"/>
    <cellStyle name="Normal 3 2 2 5 7 3 3" xfId="24229"/>
    <cellStyle name="Normal 3 2 2 5 7 4" xfId="24230"/>
    <cellStyle name="Normal 3 2 2 5 7 5" xfId="24231"/>
    <cellStyle name="Normal 3 2 2 5 7 6" xfId="24232"/>
    <cellStyle name="Normal 3 2 2 5 8" xfId="24233"/>
    <cellStyle name="Normal 3 2 2 5 8 2" xfId="24234"/>
    <cellStyle name="Normal 3 2 2 5 8 2 2" xfId="24235"/>
    <cellStyle name="Normal 3 2 2 5 8 3" xfId="24236"/>
    <cellStyle name="Normal 3 2 2 5 9" xfId="24237"/>
    <cellStyle name="Normal 3 2 2 5 9 2" xfId="24238"/>
    <cellStyle name="Normal 3 2 2 5 9 2 2" xfId="24239"/>
    <cellStyle name="Normal 3 2 2 5 9 3" xfId="24240"/>
    <cellStyle name="Normal 3 2 2 6" xfId="24241"/>
    <cellStyle name="Normal 3 2 2 6 10" xfId="24242"/>
    <cellStyle name="Normal 3 2 2 6 11" xfId="24243"/>
    <cellStyle name="Normal 3 2 2 6 12" xfId="24244"/>
    <cellStyle name="Normal 3 2 2 6 2" xfId="24245"/>
    <cellStyle name="Normal 3 2 2 6 2 2" xfId="24246"/>
    <cellStyle name="Normal 3 2 2 6 2 2 2" xfId="24247"/>
    <cellStyle name="Normal 3 2 2 6 2 2 2 2" xfId="24248"/>
    <cellStyle name="Normal 3 2 2 6 2 2 2 3" xfId="24249"/>
    <cellStyle name="Normal 3 2 2 6 2 2 2 4" xfId="24250"/>
    <cellStyle name="Normal 3 2 2 6 2 2 3" xfId="24251"/>
    <cellStyle name="Normal 3 2 2 6 2 2 3 2" xfId="24252"/>
    <cellStyle name="Normal 3 2 2 6 2 2 4" xfId="24253"/>
    <cellStyle name="Normal 3 2 2 6 2 2 4 2" xfId="24254"/>
    <cellStyle name="Normal 3 2 2 6 2 2 5" xfId="24255"/>
    <cellStyle name="Normal 3 2 2 6 2 2 6" xfId="24256"/>
    <cellStyle name="Normal 3 2 2 6 2 3" xfId="24257"/>
    <cellStyle name="Normal 3 2 2 6 2 3 2" xfId="24258"/>
    <cellStyle name="Normal 3 2 2 6 2 3 2 2" xfId="24259"/>
    <cellStyle name="Normal 3 2 2 6 2 3 2 3" xfId="24260"/>
    <cellStyle name="Normal 3 2 2 6 2 3 3" xfId="24261"/>
    <cellStyle name="Normal 3 2 2 6 2 3 3 2" xfId="24262"/>
    <cellStyle name="Normal 3 2 2 6 2 3 4" xfId="24263"/>
    <cellStyle name="Normal 3 2 2 6 2 3 5" xfId="24264"/>
    <cellStyle name="Normal 3 2 2 6 2 4" xfId="24265"/>
    <cellStyle name="Normal 3 2 2 6 2 4 2" xfId="24266"/>
    <cellStyle name="Normal 3 2 2 6 2 4 2 2" xfId="24267"/>
    <cellStyle name="Normal 3 2 2 6 2 4 3" xfId="24268"/>
    <cellStyle name="Normal 3 2 2 6 2 4 4" xfId="24269"/>
    <cellStyle name="Normal 3 2 2 6 2 5" xfId="24270"/>
    <cellStyle name="Normal 3 2 2 6 2 5 2" xfId="24271"/>
    <cellStyle name="Normal 3 2 2 6 2 5 3" xfId="24272"/>
    <cellStyle name="Normal 3 2 2 6 2 6" xfId="24273"/>
    <cellStyle name="Normal 3 2 2 6 2 6 2" xfId="24274"/>
    <cellStyle name="Normal 3 2 2 6 2 6 3" xfId="24275"/>
    <cellStyle name="Normal 3 2 2 6 2 7" xfId="24276"/>
    <cellStyle name="Normal 3 2 2 6 2 8" xfId="24277"/>
    <cellStyle name="Normal 3 2 2 6 3" xfId="24278"/>
    <cellStyle name="Normal 3 2 2 6 3 2" xfId="24279"/>
    <cellStyle name="Normal 3 2 2 6 3 2 2" xfId="24280"/>
    <cellStyle name="Normal 3 2 2 6 3 2 2 2" xfId="24281"/>
    <cellStyle name="Normal 3 2 2 6 3 2 3" xfId="24282"/>
    <cellStyle name="Normal 3 2 2 6 3 2 4" xfId="24283"/>
    <cellStyle name="Normal 3 2 2 6 3 3" xfId="24284"/>
    <cellStyle name="Normal 3 2 2 6 3 3 2" xfId="24285"/>
    <cellStyle name="Normal 3 2 2 6 3 3 2 2" xfId="24286"/>
    <cellStyle name="Normal 3 2 2 6 3 3 3" xfId="24287"/>
    <cellStyle name="Normal 3 2 2 6 3 4" xfId="24288"/>
    <cellStyle name="Normal 3 2 2 6 3 4 2" xfId="24289"/>
    <cellStyle name="Normal 3 2 2 6 3 4 2 2" xfId="24290"/>
    <cellStyle name="Normal 3 2 2 6 3 4 3" xfId="24291"/>
    <cellStyle name="Normal 3 2 2 6 3 5" xfId="24292"/>
    <cellStyle name="Normal 3 2 2 6 3 5 2" xfId="24293"/>
    <cellStyle name="Normal 3 2 2 6 3 6" xfId="24294"/>
    <cellStyle name="Normal 3 2 2 6 3 7" xfId="24295"/>
    <cellStyle name="Normal 3 2 2 6 4" xfId="24296"/>
    <cellStyle name="Normal 3 2 2 6 4 2" xfId="24297"/>
    <cellStyle name="Normal 3 2 2 6 4 2 2" xfId="24298"/>
    <cellStyle name="Normal 3 2 2 6 4 2 2 2" xfId="24299"/>
    <cellStyle name="Normal 3 2 2 6 4 2 3" xfId="24300"/>
    <cellStyle name="Normal 3 2 2 6 4 3" xfId="24301"/>
    <cellStyle name="Normal 3 2 2 6 4 3 2" xfId="24302"/>
    <cellStyle name="Normal 3 2 2 6 4 3 2 2" xfId="24303"/>
    <cellStyle name="Normal 3 2 2 6 4 3 3" xfId="24304"/>
    <cellStyle name="Normal 3 2 2 6 4 4" xfId="24305"/>
    <cellStyle name="Normal 3 2 2 6 4 4 2" xfId="24306"/>
    <cellStyle name="Normal 3 2 2 6 4 4 3" xfId="24307"/>
    <cellStyle name="Normal 3 2 2 6 4 5" xfId="24308"/>
    <cellStyle name="Normal 3 2 2 6 4 6" xfId="24309"/>
    <cellStyle name="Normal 3 2 2 6 4 7" xfId="24310"/>
    <cellStyle name="Normal 3 2 2 6 5" xfId="24311"/>
    <cellStyle name="Normal 3 2 2 6 5 2" xfId="24312"/>
    <cellStyle name="Normal 3 2 2 6 5 2 2" xfId="24313"/>
    <cellStyle name="Normal 3 2 2 6 5 2 3" xfId="24314"/>
    <cellStyle name="Normal 3 2 2 6 5 3" xfId="24315"/>
    <cellStyle name="Normal 3 2 2 6 5 3 2" xfId="24316"/>
    <cellStyle name="Normal 3 2 2 6 5 3 3" xfId="24317"/>
    <cellStyle name="Normal 3 2 2 6 5 4" xfId="24318"/>
    <cellStyle name="Normal 3 2 2 6 5 4 2" xfId="24319"/>
    <cellStyle name="Normal 3 2 2 6 5 5" xfId="24320"/>
    <cellStyle name="Normal 3 2 2 6 5 6" xfId="24321"/>
    <cellStyle name="Normal 3 2 2 6 5 7" xfId="24322"/>
    <cellStyle name="Normal 3 2 2 6 6" xfId="24323"/>
    <cellStyle name="Normal 3 2 2 6 6 2" xfId="24324"/>
    <cellStyle name="Normal 3 2 2 6 6 2 2" xfId="24325"/>
    <cellStyle name="Normal 3 2 2 6 6 2 3" xfId="24326"/>
    <cellStyle name="Normal 3 2 2 6 6 3" xfId="24327"/>
    <cellStyle name="Normal 3 2 2 6 6 3 2" xfId="24328"/>
    <cellStyle name="Normal 3 2 2 6 6 4" xfId="24329"/>
    <cellStyle name="Normal 3 2 2 6 6 5" xfId="24330"/>
    <cellStyle name="Normal 3 2 2 6 6 6" xfId="24331"/>
    <cellStyle name="Normal 3 2 2 6 7" xfId="24332"/>
    <cellStyle name="Normal 3 2 2 6 7 2" xfId="24333"/>
    <cellStyle name="Normal 3 2 2 6 7 2 2" xfId="24334"/>
    <cellStyle name="Normal 3 2 2 6 7 3" xfId="24335"/>
    <cellStyle name="Normal 3 2 2 6 8" xfId="24336"/>
    <cellStyle name="Normal 3 2 2 6 8 2" xfId="24337"/>
    <cellStyle name="Normal 3 2 2 6 8 3" xfId="24338"/>
    <cellStyle name="Normal 3 2 2 6 9" xfId="24339"/>
    <cellStyle name="Normal 3 2 2 6 9 2" xfId="24340"/>
    <cellStyle name="Normal 3 2 2 7" xfId="24341"/>
    <cellStyle name="Normal 3 2 2 7 10" xfId="24342"/>
    <cellStyle name="Normal 3 2 2 7 11" xfId="24343"/>
    <cellStyle name="Normal 3 2 2 7 2" xfId="24344"/>
    <cellStyle name="Normal 3 2 2 7 2 2" xfId="24345"/>
    <cellStyle name="Normal 3 2 2 7 2 2 2" xfId="24346"/>
    <cellStyle name="Normal 3 2 2 7 2 2 2 2" xfId="24347"/>
    <cellStyle name="Normal 3 2 2 7 2 2 3" xfId="24348"/>
    <cellStyle name="Normal 3 2 2 7 2 2 4" xfId="24349"/>
    <cellStyle name="Normal 3 2 2 7 2 3" xfId="24350"/>
    <cellStyle name="Normal 3 2 2 7 2 3 2" xfId="24351"/>
    <cellStyle name="Normal 3 2 2 7 2 3 2 2" xfId="24352"/>
    <cellStyle name="Normal 3 2 2 7 2 3 3" xfId="24353"/>
    <cellStyle name="Normal 3 2 2 7 2 4" xfId="24354"/>
    <cellStyle name="Normal 3 2 2 7 2 4 2" xfId="24355"/>
    <cellStyle name="Normal 3 2 2 7 2 4 2 2" xfId="24356"/>
    <cellStyle name="Normal 3 2 2 7 2 4 3" xfId="24357"/>
    <cellStyle name="Normal 3 2 2 7 2 5" xfId="24358"/>
    <cellStyle name="Normal 3 2 2 7 2 5 2" xfId="24359"/>
    <cellStyle name="Normal 3 2 2 7 2 6" xfId="24360"/>
    <cellStyle name="Normal 3 2 2 7 2 7" xfId="24361"/>
    <cellStyle name="Normal 3 2 2 7 3" xfId="24362"/>
    <cellStyle name="Normal 3 2 2 7 3 2" xfId="24363"/>
    <cellStyle name="Normal 3 2 2 7 3 2 2" xfId="24364"/>
    <cellStyle name="Normal 3 2 2 7 3 2 2 2" xfId="24365"/>
    <cellStyle name="Normal 3 2 2 7 3 2 3" xfId="24366"/>
    <cellStyle name="Normal 3 2 2 7 3 3" xfId="24367"/>
    <cellStyle name="Normal 3 2 2 7 3 3 2" xfId="24368"/>
    <cellStyle name="Normal 3 2 2 7 3 3 2 2" xfId="24369"/>
    <cellStyle name="Normal 3 2 2 7 3 3 3" xfId="24370"/>
    <cellStyle name="Normal 3 2 2 7 3 4" xfId="24371"/>
    <cellStyle name="Normal 3 2 2 7 3 4 2" xfId="24372"/>
    <cellStyle name="Normal 3 2 2 7 3 4 3" xfId="24373"/>
    <cellStyle name="Normal 3 2 2 7 3 5" xfId="24374"/>
    <cellStyle name="Normal 3 2 2 7 3 6" xfId="24375"/>
    <cellStyle name="Normal 3 2 2 7 3 7" xfId="24376"/>
    <cellStyle name="Normal 3 2 2 7 4" xfId="24377"/>
    <cellStyle name="Normal 3 2 2 7 4 2" xfId="24378"/>
    <cellStyle name="Normal 3 2 2 7 4 2 2" xfId="24379"/>
    <cellStyle name="Normal 3 2 2 7 4 2 3" xfId="24380"/>
    <cellStyle name="Normal 3 2 2 7 4 3" xfId="24381"/>
    <cellStyle name="Normal 3 2 2 7 4 3 2" xfId="24382"/>
    <cellStyle name="Normal 3 2 2 7 4 3 3" xfId="24383"/>
    <cellStyle name="Normal 3 2 2 7 4 4" xfId="24384"/>
    <cellStyle name="Normal 3 2 2 7 4 4 2" xfId="24385"/>
    <cellStyle name="Normal 3 2 2 7 4 5" xfId="24386"/>
    <cellStyle name="Normal 3 2 2 7 4 6" xfId="24387"/>
    <cellStyle name="Normal 3 2 2 7 4 7" xfId="24388"/>
    <cellStyle name="Normal 3 2 2 7 5" xfId="24389"/>
    <cellStyle name="Normal 3 2 2 7 5 2" xfId="24390"/>
    <cellStyle name="Normal 3 2 2 7 5 2 2" xfId="24391"/>
    <cellStyle name="Normal 3 2 2 7 5 2 3" xfId="24392"/>
    <cellStyle name="Normal 3 2 2 7 5 3" xfId="24393"/>
    <cellStyle name="Normal 3 2 2 7 5 3 2" xfId="24394"/>
    <cellStyle name="Normal 3 2 2 7 5 4" xfId="24395"/>
    <cellStyle name="Normal 3 2 2 7 5 5" xfId="24396"/>
    <cellStyle name="Normal 3 2 2 7 5 6" xfId="24397"/>
    <cellStyle name="Normal 3 2 2 7 6" xfId="24398"/>
    <cellStyle name="Normal 3 2 2 7 6 2" xfId="24399"/>
    <cellStyle name="Normal 3 2 2 7 6 2 2" xfId="24400"/>
    <cellStyle name="Normal 3 2 2 7 6 3" xfId="24401"/>
    <cellStyle name="Normal 3 2 2 7 7" xfId="24402"/>
    <cellStyle name="Normal 3 2 2 7 7 2" xfId="24403"/>
    <cellStyle name="Normal 3 2 2 7 7 3" xfId="24404"/>
    <cellStyle name="Normal 3 2 2 7 8" xfId="24405"/>
    <cellStyle name="Normal 3 2 2 7 8 2" xfId="24406"/>
    <cellStyle name="Normal 3 2 2 7 9" xfId="24407"/>
    <cellStyle name="Normal 3 2 2 8" xfId="24408"/>
    <cellStyle name="Normal 3 2 2 8 10" xfId="24409"/>
    <cellStyle name="Normal 3 2 2 8 11" xfId="24410"/>
    <cellStyle name="Normal 3 2 2 8 2" xfId="24411"/>
    <cellStyle name="Normal 3 2 2 8 2 2" xfId="24412"/>
    <cellStyle name="Normal 3 2 2 8 2 2 2" xfId="24413"/>
    <cellStyle name="Normal 3 2 2 8 2 2 2 2" xfId="24414"/>
    <cellStyle name="Normal 3 2 2 8 2 2 3" xfId="24415"/>
    <cellStyle name="Normal 3 2 2 8 2 2 4" xfId="24416"/>
    <cellStyle name="Normal 3 2 2 8 2 3" xfId="24417"/>
    <cellStyle name="Normal 3 2 2 8 2 3 2" xfId="24418"/>
    <cellStyle name="Normal 3 2 2 8 2 3 2 2" xfId="24419"/>
    <cellStyle name="Normal 3 2 2 8 2 3 3" xfId="24420"/>
    <cellStyle name="Normal 3 2 2 8 2 4" xfId="24421"/>
    <cellStyle name="Normal 3 2 2 8 2 4 2" xfId="24422"/>
    <cellStyle name="Normal 3 2 2 8 2 4 2 2" xfId="24423"/>
    <cellStyle name="Normal 3 2 2 8 2 4 3" xfId="24424"/>
    <cellStyle name="Normal 3 2 2 8 2 5" xfId="24425"/>
    <cellStyle name="Normal 3 2 2 8 2 5 2" xfId="24426"/>
    <cellStyle name="Normal 3 2 2 8 2 6" xfId="24427"/>
    <cellStyle name="Normal 3 2 2 8 2 7" xfId="24428"/>
    <cellStyle name="Normal 3 2 2 8 3" xfId="24429"/>
    <cellStyle name="Normal 3 2 2 8 3 2" xfId="24430"/>
    <cellStyle name="Normal 3 2 2 8 3 2 2" xfId="24431"/>
    <cellStyle name="Normal 3 2 2 8 3 2 2 2" xfId="24432"/>
    <cellStyle name="Normal 3 2 2 8 3 2 3" xfId="24433"/>
    <cellStyle name="Normal 3 2 2 8 3 3" xfId="24434"/>
    <cellStyle name="Normal 3 2 2 8 3 3 2" xfId="24435"/>
    <cellStyle name="Normal 3 2 2 8 3 3 2 2" xfId="24436"/>
    <cellStyle name="Normal 3 2 2 8 3 3 3" xfId="24437"/>
    <cellStyle name="Normal 3 2 2 8 3 4" xfId="24438"/>
    <cellStyle name="Normal 3 2 2 8 3 4 2" xfId="24439"/>
    <cellStyle name="Normal 3 2 2 8 3 4 3" xfId="24440"/>
    <cellStyle name="Normal 3 2 2 8 3 5" xfId="24441"/>
    <cellStyle name="Normal 3 2 2 8 3 6" xfId="24442"/>
    <cellStyle name="Normal 3 2 2 8 3 7" xfId="24443"/>
    <cellStyle name="Normal 3 2 2 8 4" xfId="24444"/>
    <cellStyle name="Normal 3 2 2 8 4 2" xfId="24445"/>
    <cellStyle name="Normal 3 2 2 8 4 2 2" xfId="24446"/>
    <cellStyle name="Normal 3 2 2 8 4 2 3" xfId="24447"/>
    <cellStyle name="Normal 3 2 2 8 4 3" xfId="24448"/>
    <cellStyle name="Normal 3 2 2 8 4 3 2" xfId="24449"/>
    <cellStyle name="Normal 3 2 2 8 4 3 3" xfId="24450"/>
    <cellStyle name="Normal 3 2 2 8 4 4" xfId="24451"/>
    <cellStyle name="Normal 3 2 2 8 4 4 2" xfId="24452"/>
    <cellStyle name="Normal 3 2 2 8 4 5" xfId="24453"/>
    <cellStyle name="Normal 3 2 2 8 4 6" xfId="24454"/>
    <cellStyle name="Normal 3 2 2 8 4 7" xfId="24455"/>
    <cellStyle name="Normal 3 2 2 8 5" xfId="24456"/>
    <cellStyle name="Normal 3 2 2 8 5 2" xfId="24457"/>
    <cellStyle name="Normal 3 2 2 8 5 2 2" xfId="24458"/>
    <cellStyle name="Normal 3 2 2 8 5 2 3" xfId="24459"/>
    <cellStyle name="Normal 3 2 2 8 5 3" xfId="24460"/>
    <cellStyle name="Normal 3 2 2 8 5 3 2" xfId="24461"/>
    <cellStyle name="Normal 3 2 2 8 5 4" xfId="24462"/>
    <cellStyle name="Normal 3 2 2 8 5 5" xfId="24463"/>
    <cellStyle name="Normal 3 2 2 8 5 6" xfId="24464"/>
    <cellStyle name="Normal 3 2 2 8 6" xfId="24465"/>
    <cellStyle name="Normal 3 2 2 8 6 2" xfId="24466"/>
    <cellStyle name="Normal 3 2 2 8 6 2 2" xfId="24467"/>
    <cellStyle name="Normal 3 2 2 8 6 3" xfId="24468"/>
    <cellStyle name="Normal 3 2 2 8 7" xfId="24469"/>
    <cellStyle name="Normal 3 2 2 8 7 2" xfId="24470"/>
    <cellStyle name="Normal 3 2 2 8 7 3" xfId="24471"/>
    <cellStyle name="Normal 3 2 2 8 8" xfId="24472"/>
    <cellStyle name="Normal 3 2 2 8 8 2" xfId="24473"/>
    <cellStyle name="Normal 3 2 2 8 9" xfId="24474"/>
    <cellStyle name="Normal 3 2 2 9" xfId="24475"/>
    <cellStyle name="Normal 3 2 2 9 2" xfId="24476"/>
    <cellStyle name="Normal 3 2 2 9 2 2" xfId="24477"/>
    <cellStyle name="Normal 3 2 2 9 2 2 2" xfId="24478"/>
    <cellStyle name="Normal 3 2 2 9 2 2 3" xfId="24479"/>
    <cellStyle name="Normal 3 2 2 9 2 3" xfId="24480"/>
    <cellStyle name="Normal 3 2 2 9 2 3 2" xfId="24481"/>
    <cellStyle name="Normal 3 2 2 9 2 4" xfId="24482"/>
    <cellStyle name="Normal 3 2 2 9 2 5" xfId="24483"/>
    <cellStyle name="Normal 3 2 2 9 3" xfId="24484"/>
    <cellStyle name="Normal 3 2 2 9 3 2" xfId="24485"/>
    <cellStyle name="Normal 3 2 2 9 3 2 2" xfId="24486"/>
    <cellStyle name="Normal 3 2 2 9 3 3" xfId="24487"/>
    <cellStyle name="Normal 3 2 2 9 3 4" xfId="24488"/>
    <cellStyle name="Normal 3 2 2 9 4" xfId="24489"/>
    <cellStyle name="Normal 3 2 2 9 4 2" xfId="24490"/>
    <cellStyle name="Normal 3 2 2 9 4 2 2" xfId="24491"/>
    <cellStyle name="Normal 3 2 2 9 4 3" xfId="24492"/>
    <cellStyle name="Normal 3 2 2 9 5" xfId="24493"/>
    <cellStyle name="Normal 3 2 2 9 5 2" xfId="24494"/>
    <cellStyle name="Normal 3 2 2 9 5 3" xfId="24495"/>
    <cellStyle name="Normal 3 2 2 9 6" xfId="24496"/>
    <cellStyle name="Normal 3 2 2 9 6 2" xfId="24497"/>
    <cellStyle name="Normal 3 2 2 9 7" xfId="24498"/>
    <cellStyle name="Normal 3 2 20" xfId="24499"/>
    <cellStyle name="Normal 3 2 3" xfId="24500"/>
    <cellStyle name="Normal 3 2 3 10" xfId="24501"/>
    <cellStyle name="Normal 3 2 3 10 2" xfId="24502"/>
    <cellStyle name="Normal 3 2 3 10 2 2" xfId="24503"/>
    <cellStyle name="Normal 3 2 3 10 2 2 2" xfId="24504"/>
    <cellStyle name="Normal 3 2 3 10 2 3" xfId="24505"/>
    <cellStyle name="Normal 3 2 3 10 3" xfId="24506"/>
    <cellStyle name="Normal 3 2 3 10 3 2" xfId="24507"/>
    <cellStyle name="Normal 3 2 3 10 3 2 2" xfId="24508"/>
    <cellStyle name="Normal 3 2 3 10 3 3" xfId="24509"/>
    <cellStyle name="Normal 3 2 3 10 4" xfId="24510"/>
    <cellStyle name="Normal 3 2 3 10 4 2" xfId="24511"/>
    <cellStyle name="Normal 3 2 3 10 4 3" xfId="24512"/>
    <cellStyle name="Normal 3 2 3 10 5" xfId="24513"/>
    <cellStyle name="Normal 3 2 3 10 6" xfId="24514"/>
    <cellStyle name="Normal 3 2 3 10 7" xfId="24515"/>
    <cellStyle name="Normal 3 2 3 11" xfId="24516"/>
    <cellStyle name="Normal 3 2 3 11 2" xfId="24517"/>
    <cellStyle name="Normal 3 2 3 11 2 2" xfId="24518"/>
    <cellStyle name="Normal 3 2 3 11 2 3" xfId="24519"/>
    <cellStyle name="Normal 3 2 3 11 3" xfId="24520"/>
    <cellStyle name="Normal 3 2 3 11 3 2" xfId="24521"/>
    <cellStyle name="Normal 3 2 3 11 3 3" xfId="24522"/>
    <cellStyle name="Normal 3 2 3 11 4" xfId="24523"/>
    <cellStyle name="Normal 3 2 3 11 5" xfId="24524"/>
    <cellStyle name="Normal 3 2 3 11 6" xfId="24525"/>
    <cellStyle name="Normal 3 2 3 12" xfId="24526"/>
    <cellStyle name="Normal 3 2 3 12 2" xfId="24527"/>
    <cellStyle name="Normal 3 2 3 12 2 2" xfId="24528"/>
    <cellStyle name="Normal 3 2 3 12 3" xfId="24529"/>
    <cellStyle name="Normal 3 2 3 13" xfId="24530"/>
    <cellStyle name="Normal 3 2 3 13 2" xfId="24531"/>
    <cellStyle name="Normal 3 2 3 13 2 2" xfId="24532"/>
    <cellStyle name="Normal 3 2 3 13 3" xfId="24533"/>
    <cellStyle name="Normal 3 2 3 14" xfId="24534"/>
    <cellStyle name="Normal 3 2 3 14 2" xfId="24535"/>
    <cellStyle name="Normal 3 2 3 14 3" xfId="24536"/>
    <cellStyle name="Normal 3 2 3 15" xfId="24537"/>
    <cellStyle name="Normal 3 2 3 16" xfId="24538"/>
    <cellStyle name="Normal 3 2 3 17" xfId="24539"/>
    <cellStyle name="Normal 3 2 3 2" xfId="24540"/>
    <cellStyle name="Normal 3 2 3 2 10" xfId="24541"/>
    <cellStyle name="Normal 3 2 3 2 10 2" xfId="24542"/>
    <cellStyle name="Normal 3 2 3 2 10 2 2" xfId="24543"/>
    <cellStyle name="Normal 3 2 3 2 10 3" xfId="24544"/>
    <cellStyle name="Normal 3 2 3 2 11" xfId="24545"/>
    <cellStyle name="Normal 3 2 3 2 11 2" xfId="24546"/>
    <cellStyle name="Normal 3 2 3 2 11 2 2" xfId="24547"/>
    <cellStyle name="Normal 3 2 3 2 11 3" xfId="24548"/>
    <cellStyle name="Normal 3 2 3 2 12" xfId="24549"/>
    <cellStyle name="Normal 3 2 3 2 12 2" xfId="24550"/>
    <cellStyle name="Normal 3 2 3 2 13" xfId="24551"/>
    <cellStyle name="Normal 3 2 3 2 14" xfId="24552"/>
    <cellStyle name="Normal 3 2 3 2 2" xfId="24553"/>
    <cellStyle name="Normal 3 2 3 2 2 10" xfId="24554"/>
    <cellStyle name="Normal 3 2 3 2 2 10 2" xfId="24555"/>
    <cellStyle name="Normal 3 2 3 2 2 11" xfId="24556"/>
    <cellStyle name="Normal 3 2 3 2 2 12" xfId="24557"/>
    <cellStyle name="Normal 3 2 3 2 2 2" xfId="24558"/>
    <cellStyle name="Normal 3 2 3 2 2 2 2" xfId="24559"/>
    <cellStyle name="Normal 3 2 3 2 2 2 2 2" xfId="24560"/>
    <cellStyle name="Normal 3 2 3 2 2 2 2 2 2" xfId="24561"/>
    <cellStyle name="Normal 3 2 3 2 2 2 2 2 3" xfId="24562"/>
    <cellStyle name="Normal 3 2 3 2 2 2 2 2 4" xfId="24563"/>
    <cellStyle name="Normal 3 2 3 2 2 2 2 3" xfId="24564"/>
    <cellStyle name="Normal 3 2 3 2 2 2 2 3 2" xfId="24565"/>
    <cellStyle name="Normal 3 2 3 2 2 2 2 4" xfId="24566"/>
    <cellStyle name="Normal 3 2 3 2 2 2 2 4 2" xfId="24567"/>
    <cellStyle name="Normal 3 2 3 2 2 2 2 5" xfId="24568"/>
    <cellStyle name="Normal 3 2 3 2 2 2 2 6" xfId="24569"/>
    <cellStyle name="Normal 3 2 3 2 2 2 3" xfId="24570"/>
    <cellStyle name="Normal 3 2 3 2 2 2 3 2" xfId="24571"/>
    <cellStyle name="Normal 3 2 3 2 2 2 3 2 2" xfId="24572"/>
    <cellStyle name="Normal 3 2 3 2 2 2 3 2 3" xfId="24573"/>
    <cellStyle name="Normal 3 2 3 2 2 2 3 3" xfId="24574"/>
    <cellStyle name="Normal 3 2 3 2 2 2 3 3 2" xfId="24575"/>
    <cellStyle name="Normal 3 2 3 2 2 2 3 4" xfId="24576"/>
    <cellStyle name="Normal 3 2 3 2 2 2 3 5" xfId="24577"/>
    <cellStyle name="Normal 3 2 3 2 2 2 4" xfId="24578"/>
    <cellStyle name="Normal 3 2 3 2 2 2 4 2" xfId="24579"/>
    <cellStyle name="Normal 3 2 3 2 2 2 4 2 2" xfId="24580"/>
    <cellStyle name="Normal 3 2 3 2 2 2 4 3" xfId="24581"/>
    <cellStyle name="Normal 3 2 3 2 2 2 4 4" xfId="24582"/>
    <cellStyle name="Normal 3 2 3 2 2 2 5" xfId="24583"/>
    <cellStyle name="Normal 3 2 3 2 2 2 5 2" xfId="24584"/>
    <cellStyle name="Normal 3 2 3 2 2 2 5 3" xfId="24585"/>
    <cellStyle name="Normal 3 2 3 2 2 2 6" xfId="24586"/>
    <cellStyle name="Normal 3 2 3 2 2 2 6 2" xfId="24587"/>
    <cellStyle name="Normal 3 2 3 2 2 2 6 3" xfId="24588"/>
    <cellStyle name="Normal 3 2 3 2 2 2 7" xfId="24589"/>
    <cellStyle name="Normal 3 2 3 2 2 2 8" xfId="24590"/>
    <cellStyle name="Normal 3 2 3 2 2 3" xfId="24591"/>
    <cellStyle name="Normal 3 2 3 2 2 3 2" xfId="24592"/>
    <cellStyle name="Normal 3 2 3 2 2 3 2 2" xfId="24593"/>
    <cellStyle name="Normal 3 2 3 2 2 3 2 2 2" xfId="24594"/>
    <cellStyle name="Normal 3 2 3 2 2 3 2 2 3" xfId="24595"/>
    <cellStyle name="Normal 3 2 3 2 2 3 2 2 4" xfId="24596"/>
    <cellStyle name="Normal 3 2 3 2 2 3 2 3" xfId="24597"/>
    <cellStyle name="Normal 3 2 3 2 2 3 2 3 2" xfId="24598"/>
    <cellStyle name="Normal 3 2 3 2 2 3 2 4" xfId="24599"/>
    <cellStyle name="Normal 3 2 3 2 2 3 2 4 2" xfId="24600"/>
    <cellStyle name="Normal 3 2 3 2 2 3 2 5" xfId="24601"/>
    <cellStyle name="Normal 3 2 3 2 2 3 2 6" xfId="24602"/>
    <cellStyle name="Normal 3 2 3 2 2 3 3" xfId="24603"/>
    <cellStyle name="Normal 3 2 3 2 2 3 3 2" xfId="24604"/>
    <cellStyle name="Normal 3 2 3 2 2 3 3 2 2" xfId="24605"/>
    <cellStyle name="Normal 3 2 3 2 2 3 3 2 3" xfId="24606"/>
    <cellStyle name="Normal 3 2 3 2 2 3 3 3" xfId="24607"/>
    <cellStyle name="Normal 3 2 3 2 2 3 3 3 2" xfId="24608"/>
    <cellStyle name="Normal 3 2 3 2 2 3 3 4" xfId="24609"/>
    <cellStyle name="Normal 3 2 3 2 2 3 3 5" xfId="24610"/>
    <cellStyle name="Normal 3 2 3 2 2 3 4" xfId="24611"/>
    <cellStyle name="Normal 3 2 3 2 2 3 4 2" xfId="24612"/>
    <cellStyle name="Normal 3 2 3 2 2 3 4 2 2" xfId="24613"/>
    <cellStyle name="Normal 3 2 3 2 2 3 4 3" xfId="24614"/>
    <cellStyle name="Normal 3 2 3 2 2 3 4 4" xfId="24615"/>
    <cellStyle name="Normal 3 2 3 2 2 3 5" xfId="24616"/>
    <cellStyle name="Normal 3 2 3 2 2 3 5 2" xfId="24617"/>
    <cellStyle name="Normal 3 2 3 2 2 3 5 3" xfId="24618"/>
    <cellStyle name="Normal 3 2 3 2 2 3 6" xfId="24619"/>
    <cellStyle name="Normal 3 2 3 2 2 3 6 2" xfId="24620"/>
    <cellStyle name="Normal 3 2 3 2 2 3 6 3" xfId="24621"/>
    <cellStyle name="Normal 3 2 3 2 2 3 7" xfId="24622"/>
    <cellStyle name="Normal 3 2 3 2 2 3 8" xfId="24623"/>
    <cellStyle name="Normal 3 2 3 2 2 4" xfId="24624"/>
    <cellStyle name="Normal 3 2 3 2 2 4 2" xfId="24625"/>
    <cellStyle name="Normal 3 2 3 2 2 4 2 2" xfId="24626"/>
    <cellStyle name="Normal 3 2 3 2 2 4 2 2 2" xfId="24627"/>
    <cellStyle name="Normal 3 2 3 2 2 4 2 2 3" xfId="24628"/>
    <cellStyle name="Normal 3 2 3 2 2 4 2 3" xfId="24629"/>
    <cellStyle name="Normal 3 2 3 2 2 4 2 3 2" xfId="24630"/>
    <cellStyle name="Normal 3 2 3 2 2 4 2 4" xfId="24631"/>
    <cellStyle name="Normal 3 2 3 2 2 4 2 5" xfId="24632"/>
    <cellStyle name="Normal 3 2 3 2 2 4 3" xfId="24633"/>
    <cellStyle name="Normal 3 2 3 2 2 4 3 2" xfId="24634"/>
    <cellStyle name="Normal 3 2 3 2 2 4 3 2 2" xfId="24635"/>
    <cellStyle name="Normal 3 2 3 2 2 4 3 3" xfId="24636"/>
    <cellStyle name="Normal 3 2 3 2 2 4 3 4" xfId="24637"/>
    <cellStyle name="Normal 3 2 3 2 2 4 4" xfId="24638"/>
    <cellStyle name="Normal 3 2 3 2 2 4 4 2" xfId="24639"/>
    <cellStyle name="Normal 3 2 3 2 2 4 4 2 2" xfId="24640"/>
    <cellStyle name="Normal 3 2 3 2 2 4 4 3" xfId="24641"/>
    <cellStyle name="Normal 3 2 3 2 2 4 5" xfId="24642"/>
    <cellStyle name="Normal 3 2 3 2 2 4 5 2" xfId="24643"/>
    <cellStyle name="Normal 3 2 3 2 2 4 5 3" xfId="24644"/>
    <cellStyle name="Normal 3 2 3 2 2 4 6" xfId="24645"/>
    <cellStyle name="Normal 3 2 3 2 2 4 6 2" xfId="24646"/>
    <cellStyle name="Normal 3 2 3 2 2 4 7" xfId="24647"/>
    <cellStyle name="Normal 3 2 3 2 2 5" xfId="24648"/>
    <cellStyle name="Normal 3 2 3 2 2 5 2" xfId="24649"/>
    <cellStyle name="Normal 3 2 3 2 2 5 2 2" xfId="24650"/>
    <cellStyle name="Normal 3 2 3 2 2 5 2 2 2" xfId="24651"/>
    <cellStyle name="Normal 3 2 3 2 2 5 2 3" xfId="24652"/>
    <cellStyle name="Normal 3 2 3 2 2 5 3" xfId="24653"/>
    <cellStyle name="Normal 3 2 3 2 2 5 3 2" xfId="24654"/>
    <cellStyle name="Normal 3 2 3 2 2 5 3 2 2" xfId="24655"/>
    <cellStyle name="Normal 3 2 3 2 2 5 3 3" xfId="24656"/>
    <cellStyle name="Normal 3 2 3 2 2 5 4" xfId="24657"/>
    <cellStyle name="Normal 3 2 3 2 2 5 4 2" xfId="24658"/>
    <cellStyle name="Normal 3 2 3 2 2 5 4 3" xfId="24659"/>
    <cellStyle name="Normal 3 2 3 2 2 5 5" xfId="24660"/>
    <cellStyle name="Normal 3 2 3 2 2 5 6" xfId="24661"/>
    <cellStyle name="Normal 3 2 3 2 2 5 7" xfId="24662"/>
    <cellStyle name="Normal 3 2 3 2 2 6" xfId="24663"/>
    <cellStyle name="Normal 3 2 3 2 2 6 2" xfId="24664"/>
    <cellStyle name="Normal 3 2 3 2 2 6 2 2" xfId="24665"/>
    <cellStyle name="Normal 3 2 3 2 2 6 2 2 2" xfId="24666"/>
    <cellStyle name="Normal 3 2 3 2 2 6 2 3" xfId="24667"/>
    <cellStyle name="Normal 3 2 3 2 2 6 3" xfId="24668"/>
    <cellStyle name="Normal 3 2 3 2 2 6 3 2" xfId="24669"/>
    <cellStyle name="Normal 3 2 3 2 2 6 3 2 2" xfId="24670"/>
    <cellStyle name="Normal 3 2 3 2 2 6 3 3" xfId="24671"/>
    <cellStyle name="Normal 3 2 3 2 2 6 4" xfId="24672"/>
    <cellStyle name="Normal 3 2 3 2 2 6 4 2" xfId="24673"/>
    <cellStyle name="Normal 3 2 3 2 2 6 5" xfId="24674"/>
    <cellStyle name="Normal 3 2 3 2 2 6 6" xfId="24675"/>
    <cellStyle name="Normal 3 2 3 2 2 7" xfId="24676"/>
    <cellStyle name="Normal 3 2 3 2 2 7 2" xfId="24677"/>
    <cellStyle name="Normal 3 2 3 2 2 7 2 2" xfId="24678"/>
    <cellStyle name="Normal 3 2 3 2 2 7 3" xfId="24679"/>
    <cellStyle name="Normal 3 2 3 2 2 7 4" xfId="24680"/>
    <cellStyle name="Normal 3 2 3 2 2 8" xfId="24681"/>
    <cellStyle name="Normal 3 2 3 2 2 8 2" xfId="24682"/>
    <cellStyle name="Normal 3 2 3 2 2 8 2 2" xfId="24683"/>
    <cellStyle name="Normal 3 2 3 2 2 8 3" xfId="24684"/>
    <cellStyle name="Normal 3 2 3 2 2 9" xfId="24685"/>
    <cellStyle name="Normal 3 2 3 2 2 9 2" xfId="24686"/>
    <cellStyle name="Normal 3 2 3 2 2 9 2 2" xfId="24687"/>
    <cellStyle name="Normal 3 2 3 2 2 9 3" xfId="24688"/>
    <cellStyle name="Normal 3 2 3 2 3" xfId="24689"/>
    <cellStyle name="Normal 3 2 3 2 3 10" xfId="24690"/>
    <cellStyle name="Normal 3 2 3 2 3 11" xfId="24691"/>
    <cellStyle name="Normal 3 2 3 2 3 2" xfId="24692"/>
    <cellStyle name="Normal 3 2 3 2 3 2 2" xfId="24693"/>
    <cellStyle name="Normal 3 2 3 2 3 2 2 2" xfId="24694"/>
    <cellStyle name="Normal 3 2 3 2 3 2 2 2 2" xfId="24695"/>
    <cellStyle name="Normal 3 2 3 2 3 2 2 2 3" xfId="24696"/>
    <cellStyle name="Normal 3 2 3 2 3 2 2 2 4" xfId="24697"/>
    <cellStyle name="Normal 3 2 3 2 3 2 2 3" xfId="24698"/>
    <cellStyle name="Normal 3 2 3 2 3 2 2 3 2" xfId="24699"/>
    <cellStyle name="Normal 3 2 3 2 3 2 2 4" xfId="24700"/>
    <cellStyle name="Normal 3 2 3 2 3 2 2 4 2" xfId="24701"/>
    <cellStyle name="Normal 3 2 3 2 3 2 2 5" xfId="24702"/>
    <cellStyle name="Normal 3 2 3 2 3 2 2 6" xfId="24703"/>
    <cellStyle name="Normal 3 2 3 2 3 2 3" xfId="24704"/>
    <cellStyle name="Normal 3 2 3 2 3 2 3 2" xfId="24705"/>
    <cellStyle name="Normal 3 2 3 2 3 2 3 2 2" xfId="24706"/>
    <cellStyle name="Normal 3 2 3 2 3 2 3 2 3" xfId="24707"/>
    <cellStyle name="Normal 3 2 3 2 3 2 3 3" xfId="24708"/>
    <cellStyle name="Normal 3 2 3 2 3 2 3 3 2" xfId="24709"/>
    <cellStyle name="Normal 3 2 3 2 3 2 3 4" xfId="24710"/>
    <cellStyle name="Normal 3 2 3 2 3 2 3 5" xfId="24711"/>
    <cellStyle name="Normal 3 2 3 2 3 2 4" xfId="24712"/>
    <cellStyle name="Normal 3 2 3 2 3 2 4 2" xfId="24713"/>
    <cellStyle name="Normal 3 2 3 2 3 2 4 2 2" xfId="24714"/>
    <cellStyle name="Normal 3 2 3 2 3 2 4 3" xfId="24715"/>
    <cellStyle name="Normal 3 2 3 2 3 2 4 4" xfId="24716"/>
    <cellStyle name="Normal 3 2 3 2 3 2 5" xfId="24717"/>
    <cellStyle name="Normal 3 2 3 2 3 2 5 2" xfId="24718"/>
    <cellStyle name="Normal 3 2 3 2 3 2 5 3" xfId="24719"/>
    <cellStyle name="Normal 3 2 3 2 3 2 6" xfId="24720"/>
    <cellStyle name="Normal 3 2 3 2 3 2 6 2" xfId="24721"/>
    <cellStyle name="Normal 3 2 3 2 3 2 6 3" xfId="24722"/>
    <cellStyle name="Normal 3 2 3 2 3 2 7" xfId="24723"/>
    <cellStyle name="Normal 3 2 3 2 3 2 8" xfId="24724"/>
    <cellStyle name="Normal 3 2 3 2 3 3" xfId="24725"/>
    <cellStyle name="Normal 3 2 3 2 3 3 2" xfId="24726"/>
    <cellStyle name="Normal 3 2 3 2 3 3 2 2" xfId="24727"/>
    <cellStyle name="Normal 3 2 3 2 3 3 2 2 2" xfId="24728"/>
    <cellStyle name="Normal 3 2 3 2 3 3 2 3" xfId="24729"/>
    <cellStyle name="Normal 3 2 3 2 3 3 2 4" xfId="24730"/>
    <cellStyle name="Normal 3 2 3 2 3 3 3" xfId="24731"/>
    <cellStyle name="Normal 3 2 3 2 3 3 3 2" xfId="24732"/>
    <cellStyle name="Normal 3 2 3 2 3 3 3 2 2" xfId="24733"/>
    <cellStyle name="Normal 3 2 3 2 3 3 3 3" xfId="24734"/>
    <cellStyle name="Normal 3 2 3 2 3 3 4" xfId="24735"/>
    <cellStyle name="Normal 3 2 3 2 3 3 4 2" xfId="24736"/>
    <cellStyle name="Normal 3 2 3 2 3 3 4 2 2" xfId="24737"/>
    <cellStyle name="Normal 3 2 3 2 3 3 4 3" xfId="24738"/>
    <cellStyle name="Normal 3 2 3 2 3 3 5" xfId="24739"/>
    <cellStyle name="Normal 3 2 3 2 3 3 5 2" xfId="24740"/>
    <cellStyle name="Normal 3 2 3 2 3 3 6" xfId="24741"/>
    <cellStyle name="Normal 3 2 3 2 3 3 7" xfId="24742"/>
    <cellStyle name="Normal 3 2 3 2 3 4" xfId="24743"/>
    <cellStyle name="Normal 3 2 3 2 3 4 2" xfId="24744"/>
    <cellStyle name="Normal 3 2 3 2 3 4 2 2" xfId="24745"/>
    <cellStyle name="Normal 3 2 3 2 3 4 2 2 2" xfId="24746"/>
    <cellStyle name="Normal 3 2 3 2 3 4 2 3" xfId="24747"/>
    <cellStyle name="Normal 3 2 3 2 3 4 3" xfId="24748"/>
    <cellStyle name="Normal 3 2 3 2 3 4 3 2" xfId="24749"/>
    <cellStyle name="Normal 3 2 3 2 3 4 3 2 2" xfId="24750"/>
    <cellStyle name="Normal 3 2 3 2 3 4 3 3" xfId="24751"/>
    <cellStyle name="Normal 3 2 3 2 3 4 4" xfId="24752"/>
    <cellStyle name="Normal 3 2 3 2 3 4 4 2" xfId="24753"/>
    <cellStyle name="Normal 3 2 3 2 3 4 4 3" xfId="24754"/>
    <cellStyle name="Normal 3 2 3 2 3 4 5" xfId="24755"/>
    <cellStyle name="Normal 3 2 3 2 3 4 6" xfId="24756"/>
    <cellStyle name="Normal 3 2 3 2 3 4 7" xfId="24757"/>
    <cellStyle name="Normal 3 2 3 2 3 5" xfId="24758"/>
    <cellStyle name="Normal 3 2 3 2 3 5 2" xfId="24759"/>
    <cellStyle name="Normal 3 2 3 2 3 5 2 2" xfId="24760"/>
    <cellStyle name="Normal 3 2 3 2 3 5 2 3" xfId="24761"/>
    <cellStyle name="Normal 3 2 3 2 3 5 3" xfId="24762"/>
    <cellStyle name="Normal 3 2 3 2 3 5 3 2" xfId="24763"/>
    <cellStyle name="Normal 3 2 3 2 3 5 3 3" xfId="24764"/>
    <cellStyle name="Normal 3 2 3 2 3 5 4" xfId="24765"/>
    <cellStyle name="Normal 3 2 3 2 3 5 5" xfId="24766"/>
    <cellStyle name="Normal 3 2 3 2 3 5 6" xfId="24767"/>
    <cellStyle name="Normal 3 2 3 2 3 6" xfId="24768"/>
    <cellStyle name="Normal 3 2 3 2 3 6 2" xfId="24769"/>
    <cellStyle name="Normal 3 2 3 2 3 6 2 2" xfId="24770"/>
    <cellStyle name="Normal 3 2 3 2 3 6 3" xfId="24771"/>
    <cellStyle name="Normal 3 2 3 2 3 7" xfId="24772"/>
    <cellStyle name="Normal 3 2 3 2 3 7 2" xfId="24773"/>
    <cellStyle name="Normal 3 2 3 2 3 7 2 2" xfId="24774"/>
    <cellStyle name="Normal 3 2 3 2 3 7 3" xfId="24775"/>
    <cellStyle name="Normal 3 2 3 2 3 8" xfId="24776"/>
    <cellStyle name="Normal 3 2 3 2 3 8 2" xfId="24777"/>
    <cellStyle name="Normal 3 2 3 2 3 8 3" xfId="24778"/>
    <cellStyle name="Normal 3 2 3 2 3 9" xfId="24779"/>
    <cellStyle name="Normal 3 2 3 2 4" xfId="24780"/>
    <cellStyle name="Normal 3 2 3 2 4 10" xfId="24781"/>
    <cellStyle name="Normal 3 2 3 2 4 11" xfId="24782"/>
    <cellStyle name="Normal 3 2 3 2 4 2" xfId="24783"/>
    <cellStyle name="Normal 3 2 3 2 4 2 2" xfId="24784"/>
    <cellStyle name="Normal 3 2 3 2 4 2 2 2" xfId="24785"/>
    <cellStyle name="Normal 3 2 3 2 4 2 2 2 2" xfId="24786"/>
    <cellStyle name="Normal 3 2 3 2 4 2 2 3" xfId="24787"/>
    <cellStyle name="Normal 3 2 3 2 4 2 2 4" xfId="24788"/>
    <cellStyle name="Normal 3 2 3 2 4 2 3" xfId="24789"/>
    <cellStyle name="Normal 3 2 3 2 4 2 3 2" xfId="24790"/>
    <cellStyle name="Normal 3 2 3 2 4 2 3 2 2" xfId="24791"/>
    <cellStyle name="Normal 3 2 3 2 4 2 3 3" xfId="24792"/>
    <cellStyle name="Normal 3 2 3 2 4 2 4" xfId="24793"/>
    <cellStyle name="Normal 3 2 3 2 4 2 4 2" xfId="24794"/>
    <cellStyle name="Normal 3 2 3 2 4 2 4 2 2" xfId="24795"/>
    <cellStyle name="Normal 3 2 3 2 4 2 4 3" xfId="24796"/>
    <cellStyle name="Normal 3 2 3 2 4 2 5" xfId="24797"/>
    <cellStyle name="Normal 3 2 3 2 4 2 5 2" xfId="24798"/>
    <cellStyle name="Normal 3 2 3 2 4 2 6" xfId="24799"/>
    <cellStyle name="Normal 3 2 3 2 4 2 7" xfId="24800"/>
    <cellStyle name="Normal 3 2 3 2 4 3" xfId="24801"/>
    <cellStyle name="Normal 3 2 3 2 4 3 2" xfId="24802"/>
    <cellStyle name="Normal 3 2 3 2 4 3 2 2" xfId="24803"/>
    <cellStyle name="Normal 3 2 3 2 4 3 2 2 2" xfId="24804"/>
    <cellStyle name="Normal 3 2 3 2 4 3 2 3" xfId="24805"/>
    <cellStyle name="Normal 3 2 3 2 4 3 3" xfId="24806"/>
    <cellStyle name="Normal 3 2 3 2 4 3 3 2" xfId="24807"/>
    <cellStyle name="Normal 3 2 3 2 4 3 3 2 2" xfId="24808"/>
    <cellStyle name="Normal 3 2 3 2 4 3 3 3" xfId="24809"/>
    <cellStyle name="Normal 3 2 3 2 4 3 4" xfId="24810"/>
    <cellStyle name="Normal 3 2 3 2 4 3 4 2" xfId="24811"/>
    <cellStyle name="Normal 3 2 3 2 4 3 4 3" xfId="24812"/>
    <cellStyle name="Normal 3 2 3 2 4 3 5" xfId="24813"/>
    <cellStyle name="Normal 3 2 3 2 4 3 6" xfId="24814"/>
    <cellStyle name="Normal 3 2 3 2 4 3 7" xfId="24815"/>
    <cellStyle name="Normal 3 2 3 2 4 4" xfId="24816"/>
    <cellStyle name="Normal 3 2 3 2 4 4 2" xfId="24817"/>
    <cellStyle name="Normal 3 2 3 2 4 4 2 2" xfId="24818"/>
    <cellStyle name="Normal 3 2 3 2 4 4 2 3" xfId="24819"/>
    <cellStyle name="Normal 3 2 3 2 4 4 3" xfId="24820"/>
    <cellStyle name="Normal 3 2 3 2 4 4 3 2" xfId="24821"/>
    <cellStyle name="Normal 3 2 3 2 4 4 3 3" xfId="24822"/>
    <cellStyle name="Normal 3 2 3 2 4 4 4" xfId="24823"/>
    <cellStyle name="Normal 3 2 3 2 4 4 4 2" xfId="24824"/>
    <cellStyle name="Normal 3 2 3 2 4 4 5" xfId="24825"/>
    <cellStyle name="Normal 3 2 3 2 4 4 6" xfId="24826"/>
    <cellStyle name="Normal 3 2 3 2 4 4 7" xfId="24827"/>
    <cellStyle name="Normal 3 2 3 2 4 5" xfId="24828"/>
    <cellStyle name="Normal 3 2 3 2 4 5 2" xfId="24829"/>
    <cellStyle name="Normal 3 2 3 2 4 5 2 2" xfId="24830"/>
    <cellStyle name="Normal 3 2 3 2 4 5 2 3" xfId="24831"/>
    <cellStyle name="Normal 3 2 3 2 4 5 3" xfId="24832"/>
    <cellStyle name="Normal 3 2 3 2 4 5 3 2" xfId="24833"/>
    <cellStyle name="Normal 3 2 3 2 4 5 4" xfId="24834"/>
    <cellStyle name="Normal 3 2 3 2 4 5 5" xfId="24835"/>
    <cellStyle name="Normal 3 2 3 2 4 5 6" xfId="24836"/>
    <cellStyle name="Normal 3 2 3 2 4 6" xfId="24837"/>
    <cellStyle name="Normal 3 2 3 2 4 6 2" xfId="24838"/>
    <cellStyle name="Normal 3 2 3 2 4 6 2 2" xfId="24839"/>
    <cellStyle name="Normal 3 2 3 2 4 6 3" xfId="24840"/>
    <cellStyle name="Normal 3 2 3 2 4 7" xfId="24841"/>
    <cellStyle name="Normal 3 2 3 2 4 7 2" xfId="24842"/>
    <cellStyle name="Normal 3 2 3 2 4 7 3" xfId="24843"/>
    <cellStyle name="Normal 3 2 3 2 4 8" xfId="24844"/>
    <cellStyle name="Normal 3 2 3 2 4 8 2" xfId="24845"/>
    <cellStyle name="Normal 3 2 3 2 4 9" xfId="24846"/>
    <cellStyle name="Normal 3 2 3 2 5" xfId="24847"/>
    <cellStyle name="Normal 3 2 3 2 5 2" xfId="24848"/>
    <cellStyle name="Normal 3 2 3 2 5 2 2" xfId="24849"/>
    <cellStyle name="Normal 3 2 3 2 5 2 2 2" xfId="24850"/>
    <cellStyle name="Normal 3 2 3 2 5 2 2 3" xfId="24851"/>
    <cellStyle name="Normal 3 2 3 2 5 2 2 4" xfId="24852"/>
    <cellStyle name="Normal 3 2 3 2 5 2 3" xfId="24853"/>
    <cellStyle name="Normal 3 2 3 2 5 2 3 2" xfId="24854"/>
    <cellStyle name="Normal 3 2 3 2 5 2 4" xfId="24855"/>
    <cellStyle name="Normal 3 2 3 2 5 2 4 2" xfId="24856"/>
    <cellStyle name="Normal 3 2 3 2 5 2 5" xfId="24857"/>
    <cellStyle name="Normal 3 2 3 2 5 2 6" xfId="24858"/>
    <cellStyle name="Normal 3 2 3 2 5 3" xfId="24859"/>
    <cellStyle name="Normal 3 2 3 2 5 3 2" xfId="24860"/>
    <cellStyle name="Normal 3 2 3 2 5 3 2 2" xfId="24861"/>
    <cellStyle name="Normal 3 2 3 2 5 3 2 3" xfId="24862"/>
    <cellStyle name="Normal 3 2 3 2 5 3 3" xfId="24863"/>
    <cellStyle name="Normal 3 2 3 2 5 3 3 2" xfId="24864"/>
    <cellStyle name="Normal 3 2 3 2 5 3 4" xfId="24865"/>
    <cellStyle name="Normal 3 2 3 2 5 3 5" xfId="24866"/>
    <cellStyle name="Normal 3 2 3 2 5 4" xfId="24867"/>
    <cellStyle name="Normal 3 2 3 2 5 4 2" xfId="24868"/>
    <cellStyle name="Normal 3 2 3 2 5 4 2 2" xfId="24869"/>
    <cellStyle name="Normal 3 2 3 2 5 4 3" xfId="24870"/>
    <cellStyle name="Normal 3 2 3 2 5 4 4" xfId="24871"/>
    <cellStyle name="Normal 3 2 3 2 5 5" xfId="24872"/>
    <cellStyle name="Normal 3 2 3 2 5 5 2" xfId="24873"/>
    <cellStyle name="Normal 3 2 3 2 5 5 3" xfId="24874"/>
    <cellStyle name="Normal 3 2 3 2 5 6" xfId="24875"/>
    <cellStyle name="Normal 3 2 3 2 5 6 2" xfId="24876"/>
    <cellStyle name="Normal 3 2 3 2 5 6 3" xfId="24877"/>
    <cellStyle name="Normal 3 2 3 2 5 7" xfId="24878"/>
    <cellStyle name="Normal 3 2 3 2 5 8" xfId="24879"/>
    <cellStyle name="Normal 3 2 3 2 6" xfId="24880"/>
    <cellStyle name="Normal 3 2 3 2 6 2" xfId="24881"/>
    <cellStyle name="Normal 3 2 3 2 6 2 2" xfId="24882"/>
    <cellStyle name="Normal 3 2 3 2 6 2 2 2" xfId="24883"/>
    <cellStyle name="Normal 3 2 3 2 6 2 2 3" xfId="24884"/>
    <cellStyle name="Normal 3 2 3 2 6 2 3" xfId="24885"/>
    <cellStyle name="Normal 3 2 3 2 6 2 3 2" xfId="24886"/>
    <cellStyle name="Normal 3 2 3 2 6 2 4" xfId="24887"/>
    <cellStyle name="Normal 3 2 3 2 6 2 5" xfId="24888"/>
    <cellStyle name="Normal 3 2 3 2 6 3" xfId="24889"/>
    <cellStyle name="Normal 3 2 3 2 6 3 2" xfId="24890"/>
    <cellStyle name="Normal 3 2 3 2 6 3 2 2" xfId="24891"/>
    <cellStyle name="Normal 3 2 3 2 6 3 3" xfId="24892"/>
    <cellStyle name="Normal 3 2 3 2 6 3 4" xfId="24893"/>
    <cellStyle name="Normal 3 2 3 2 6 4" xfId="24894"/>
    <cellStyle name="Normal 3 2 3 2 6 4 2" xfId="24895"/>
    <cellStyle name="Normal 3 2 3 2 6 4 2 2" xfId="24896"/>
    <cellStyle name="Normal 3 2 3 2 6 4 3" xfId="24897"/>
    <cellStyle name="Normal 3 2 3 2 6 5" xfId="24898"/>
    <cellStyle name="Normal 3 2 3 2 6 5 2" xfId="24899"/>
    <cellStyle name="Normal 3 2 3 2 6 5 3" xfId="24900"/>
    <cellStyle name="Normal 3 2 3 2 6 6" xfId="24901"/>
    <cellStyle name="Normal 3 2 3 2 6 6 2" xfId="24902"/>
    <cellStyle name="Normal 3 2 3 2 6 7" xfId="24903"/>
    <cellStyle name="Normal 3 2 3 2 7" xfId="24904"/>
    <cellStyle name="Normal 3 2 3 2 7 2" xfId="24905"/>
    <cellStyle name="Normal 3 2 3 2 7 2 2" xfId="24906"/>
    <cellStyle name="Normal 3 2 3 2 7 2 2 2" xfId="24907"/>
    <cellStyle name="Normal 3 2 3 2 7 2 3" xfId="24908"/>
    <cellStyle name="Normal 3 2 3 2 7 3" xfId="24909"/>
    <cellStyle name="Normal 3 2 3 2 7 3 2" xfId="24910"/>
    <cellStyle name="Normal 3 2 3 2 7 3 2 2" xfId="24911"/>
    <cellStyle name="Normal 3 2 3 2 7 3 3" xfId="24912"/>
    <cellStyle name="Normal 3 2 3 2 7 4" xfId="24913"/>
    <cellStyle name="Normal 3 2 3 2 7 4 2" xfId="24914"/>
    <cellStyle name="Normal 3 2 3 2 7 4 3" xfId="24915"/>
    <cellStyle name="Normal 3 2 3 2 7 5" xfId="24916"/>
    <cellStyle name="Normal 3 2 3 2 7 6" xfId="24917"/>
    <cellStyle name="Normal 3 2 3 2 7 7" xfId="24918"/>
    <cellStyle name="Normal 3 2 3 2 8" xfId="24919"/>
    <cellStyle name="Normal 3 2 3 2 8 2" xfId="24920"/>
    <cellStyle name="Normal 3 2 3 2 8 2 2" xfId="24921"/>
    <cellStyle name="Normal 3 2 3 2 8 2 2 2" xfId="24922"/>
    <cellStyle name="Normal 3 2 3 2 8 2 3" xfId="24923"/>
    <cellStyle name="Normal 3 2 3 2 8 3" xfId="24924"/>
    <cellStyle name="Normal 3 2 3 2 8 3 2" xfId="24925"/>
    <cellStyle name="Normal 3 2 3 2 8 3 2 2" xfId="24926"/>
    <cellStyle name="Normal 3 2 3 2 8 3 3" xfId="24927"/>
    <cellStyle name="Normal 3 2 3 2 8 4" xfId="24928"/>
    <cellStyle name="Normal 3 2 3 2 8 4 2" xfId="24929"/>
    <cellStyle name="Normal 3 2 3 2 8 5" xfId="24930"/>
    <cellStyle name="Normal 3 2 3 2 8 6" xfId="24931"/>
    <cellStyle name="Normal 3 2 3 2 9" xfId="24932"/>
    <cellStyle name="Normal 3 2 3 2 9 2" xfId="24933"/>
    <cellStyle name="Normal 3 2 3 2 9 2 2" xfId="24934"/>
    <cellStyle name="Normal 3 2 3 2 9 3" xfId="24935"/>
    <cellStyle name="Normal 3 2 3 2 9 4" xfId="24936"/>
    <cellStyle name="Normal 3 2 3 3" xfId="24937"/>
    <cellStyle name="Normal 3 2 3 3 10" xfId="24938"/>
    <cellStyle name="Normal 3 2 3 3 10 2" xfId="24939"/>
    <cellStyle name="Normal 3 2 3 3 10 2 2" xfId="24940"/>
    <cellStyle name="Normal 3 2 3 3 10 3" xfId="24941"/>
    <cellStyle name="Normal 3 2 3 3 11" xfId="24942"/>
    <cellStyle name="Normal 3 2 3 3 11 2" xfId="24943"/>
    <cellStyle name="Normal 3 2 3 3 11 3" xfId="24944"/>
    <cellStyle name="Normal 3 2 3 3 12" xfId="24945"/>
    <cellStyle name="Normal 3 2 3 3 13" xfId="24946"/>
    <cellStyle name="Normal 3 2 3 3 14" xfId="24947"/>
    <cellStyle name="Normal 3 2 3 3 2" xfId="24948"/>
    <cellStyle name="Normal 3 2 3 3 2 10" xfId="24949"/>
    <cellStyle name="Normal 3 2 3 3 2 11" xfId="24950"/>
    <cellStyle name="Normal 3 2 3 3 2 12" xfId="24951"/>
    <cellStyle name="Normal 3 2 3 3 2 2" xfId="24952"/>
    <cellStyle name="Normal 3 2 3 3 2 2 2" xfId="24953"/>
    <cellStyle name="Normal 3 2 3 3 2 2 2 2" xfId="24954"/>
    <cellStyle name="Normal 3 2 3 3 2 2 2 2 2" xfId="24955"/>
    <cellStyle name="Normal 3 2 3 3 2 2 2 2 3" xfId="24956"/>
    <cellStyle name="Normal 3 2 3 3 2 2 2 2 4" xfId="24957"/>
    <cellStyle name="Normal 3 2 3 3 2 2 2 3" xfId="24958"/>
    <cellStyle name="Normal 3 2 3 3 2 2 2 3 2" xfId="24959"/>
    <cellStyle name="Normal 3 2 3 3 2 2 2 4" xfId="24960"/>
    <cellStyle name="Normal 3 2 3 3 2 2 2 4 2" xfId="24961"/>
    <cellStyle name="Normal 3 2 3 3 2 2 2 5" xfId="24962"/>
    <cellStyle name="Normal 3 2 3 3 2 2 2 6" xfId="24963"/>
    <cellStyle name="Normal 3 2 3 3 2 2 3" xfId="24964"/>
    <cellStyle name="Normal 3 2 3 3 2 2 3 2" xfId="24965"/>
    <cellStyle name="Normal 3 2 3 3 2 2 3 2 2" xfId="24966"/>
    <cellStyle name="Normal 3 2 3 3 2 2 3 2 3" xfId="24967"/>
    <cellStyle name="Normal 3 2 3 3 2 2 3 3" xfId="24968"/>
    <cellStyle name="Normal 3 2 3 3 2 2 3 3 2" xfId="24969"/>
    <cellStyle name="Normal 3 2 3 3 2 2 3 4" xfId="24970"/>
    <cellStyle name="Normal 3 2 3 3 2 2 3 5" xfId="24971"/>
    <cellStyle name="Normal 3 2 3 3 2 2 4" xfId="24972"/>
    <cellStyle name="Normal 3 2 3 3 2 2 4 2" xfId="24973"/>
    <cellStyle name="Normal 3 2 3 3 2 2 4 2 2" xfId="24974"/>
    <cellStyle name="Normal 3 2 3 3 2 2 4 3" xfId="24975"/>
    <cellStyle name="Normal 3 2 3 3 2 2 4 4" xfId="24976"/>
    <cellStyle name="Normal 3 2 3 3 2 2 5" xfId="24977"/>
    <cellStyle name="Normal 3 2 3 3 2 2 5 2" xfId="24978"/>
    <cellStyle name="Normal 3 2 3 3 2 2 5 3" xfId="24979"/>
    <cellStyle name="Normal 3 2 3 3 2 2 6" xfId="24980"/>
    <cellStyle name="Normal 3 2 3 3 2 2 6 2" xfId="24981"/>
    <cellStyle name="Normal 3 2 3 3 2 2 6 3" xfId="24982"/>
    <cellStyle name="Normal 3 2 3 3 2 2 7" xfId="24983"/>
    <cellStyle name="Normal 3 2 3 3 2 2 8" xfId="24984"/>
    <cellStyle name="Normal 3 2 3 3 2 3" xfId="24985"/>
    <cellStyle name="Normal 3 2 3 3 2 3 2" xfId="24986"/>
    <cellStyle name="Normal 3 2 3 3 2 3 2 2" xfId="24987"/>
    <cellStyle name="Normal 3 2 3 3 2 3 2 2 2" xfId="24988"/>
    <cellStyle name="Normal 3 2 3 3 2 3 2 3" xfId="24989"/>
    <cellStyle name="Normal 3 2 3 3 2 3 2 4" xfId="24990"/>
    <cellStyle name="Normal 3 2 3 3 2 3 3" xfId="24991"/>
    <cellStyle name="Normal 3 2 3 3 2 3 3 2" xfId="24992"/>
    <cellStyle name="Normal 3 2 3 3 2 3 3 2 2" xfId="24993"/>
    <cellStyle name="Normal 3 2 3 3 2 3 3 3" xfId="24994"/>
    <cellStyle name="Normal 3 2 3 3 2 3 4" xfId="24995"/>
    <cellStyle name="Normal 3 2 3 3 2 3 4 2" xfId="24996"/>
    <cellStyle name="Normal 3 2 3 3 2 3 4 2 2" xfId="24997"/>
    <cellStyle name="Normal 3 2 3 3 2 3 4 3" xfId="24998"/>
    <cellStyle name="Normal 3 2 3 3 2 3 5" xfId="24999"/>
    <cellStyle name="Normal 3 2 3 3 2 3 5 2" xfId="25000"/>
    <cellStyle name="Normal 3 2 3 3 2 3 6" xfId="25001"/>
    <cellStyle name="Normal 3 2 3 3 2 3 7" xfId="25002"/>
    <cellStyle name="Normal 3 2 3 3 2 4" xfId="25003"/>
    <cellStyle name="Normal 3 2 3 3 2 4 2" xfId="25004"/>
    <cellStyle name="Normal 3 2 3 3 2 4 2 2" xfId="25005"/>
    <cellStyle name="Normal 3 2 3 3 2 4 2 2 2" xfId="25006"/>
    <cellStyle name="Normal 3 2 3 3 2 4 2 3" xfId="25007"/>
    <cellStyle name="Normal 3 2 3 3 2 4 3" xfId="25008"/>
    <cellStyle name="Normal 3 2 3 3 2 4 3 2" xfId="25009"/>
    <cellStyle name="Normal 3 2 3 3 2 4 3 2 2" xfId="25010"/>
    <cellStyle name="Normal 3 2 3 3 2 4 3 3" xfId="25011"/>
    <cellStyle name="Normal 3 2 3 3 2 4 4" xfId="25012"/>
    <cellStyle name="Normal 3 2 3 3 2 4 4 2" xfId="25013"/>
    <cellStyle name="Normal 3 2 3 3 2 4 4 3" xfId="25014"/>
    <cellStyle name="Normal 3 2 3 3 2 4 5" xfId="25015"/>
    <cellStyle name="Normal 3 2 3 3 2 4 6" xfId="25016"/>
    <cellStyle name="Normal 3 2 3 3 2 4 7" xfId="25017"/>
    <cellStyle name="Normal 3 2 3 3 2 5" xfId="25018"/>
    <cellStyle name="Normal 3 2 3 3 2 5 2" xfId="25019"/>
    <cellStyle name="Normal 3 2 3 3 2 5 2 2" xfId="25020"/>
    <cellStyle name="Normal 3 2 3 3 2 5 2 3" xfId="25021"/>
    <cellStyle name="Normal 3 2 3 3 2 5 3" xfId="25022"/>
    <cellStyle name="Normal 3 2 3 3 2 5 3 2" xfId="25023"/>
    <cellStyle name="Normal 3 2 3 3 2 5 3 3" xfId="25024"/>
    <cellStyle name="Normal 3 2 3 3 2 5 4" xfId="25025"/>
    <cellStyle name="Normal 3 2 3 3 2 5 4 2" xfId="25026"/>
    <cellStyle name="Normal 3 2 3 3 2 5 5" xfId="25027"/>
    <cellStyle name="Normal 3 2 3 3 2 5 6" xfId="25028"/>
    <cellStyle name="Normal 3 2 3 3 2 5 7" xfId="25029"/>
    <cellStyle name="Normal 3 2 3 3 2 6" xfId="25030"/>
    <cellStyle name="Normal 3 2 3 3 2 6 2" xfId="25031"/>
    <cellStyle name="Normal 3 2 3 3 2 6 2 2" xfId="25032"/>
    <cellStyle name="Normal 3 2 3 3 2 6 2 3" xfId="25033"/>
    <cellStyle name="Normal 3 2 3 3 2 6 3" xfId="25034"/>
    <cellStyle name="Normal 3 2 3 3 2 6 3 2" xfId="25035"/>
    <cellStyle name="Normal 3 2 3 3 2 6 4" xfId="25036"/>
    <cellStyle name="Normal 3 2 3 3 2 6 5" xfId="25037"/>
    <cellStyle name="Normal 3 2 3 3 2 6 6" xfId="25038"/>
    <cellStyle name="Normal 3 2 3 3 2 7" xfId="25039"/>
    <cellStyle name="Normal 3 2 3 3 2 7 2" xfId="25040"/>
    <cellStyle name="Normal 3 2 3 3 2 7 2 2" xfId="25041"/>
    <cellStyle name="Normal 3 2 3 3 2 7 3" xfId="25042"/>
    <cellStyle name="Normal 3 2 3 3 2 8" xfId="25043"/>
    <cellStyle name="Normal 3 2 3 3 2 8 2" xfId="25044"/>
    <cellStyle name="Normal 3 2 3 3 2 8 3" xfId="25045"/>
    <cellStyle name="Normal 3 2 3 3 2 9" xfId="25046"/>
    <cellStyle name="Normal 3 2 3 3 2 9 2" xfId="25047"/>
    <cellStyle name="Normal 3 2 3 3 3" xfId="25048"/>
    <cellStyle name="Normal 3 2 3 3 3 10" xfId="25049"/>
    <cellStyle name="Normal 3 2 3 3 3 11" xfId="25050"/>
    <cellStyle name="Normal 3 2 3 3 3 2" xfId="25051"/>
    <cellStyle name="Normal 3 2 3 3 3 2 2" xfId="25052"/>
    <cellStyle name="Normal 3 2 3 3 3 2 2 2" xfId="25053"/>
    <cellStyle name="Normal 3 2 3 3 3 2 2 2 2" xfId="25054"/>
    <cellStyle name="Normal 3 2 3 3 3 2 2 3" xfId="25055"/>
    <cellStyle name="Normal 3 2 3 3 3 2 2 4" xfId="25056"/>
    <cellStyle name="Normal 3 2 3 3 3 2 3" xfId="25057"/>
    <cellStyle name="Normal 3 2 3 3 3 2 3 2" xfId="25058"/>
    <cellStyle name="Normal 3 2 3 3 3 2 3 2 2" xfId="25059"/>
    <cellStyle name="Normal 3 2 3 3 3 2 3 3" xfId="25060"/>
    <cellStyle name="Normal 3 2 3 3 3 2 4" xfId="25061"/>
    <cellStyle name="Normal 3 2 3 3 3 2 4 2" xfId="25062"/>
    <cellStyle name="Normal 3 2 3 3 3 2 4 2 2" xfId="25063"/>
    <cellStyle name="Normal 3 2 3 3 3 2 4 3" xfId="25064"/>
    <cellStyle name="Normal 3 2 3 3 3 2 5" xfId="25065"/>
    <cellStyle name="Normal 3 2 3 3 3 2 5 2" xfId="25066"/>
    <cellStyle name="Normal 3 2 3 3 3 2 6" xfId="25067"/>
    <cellStyle name="Normal 3 2 3 3 3 2 7" xfId="25068"/>
    <cellStyle name="Normal 3 2 3 3 3 3" xfId="25069"/>
    <cellStyle name="Normal 3 2 3 3 3 3 2" xfId="25070"/>
    <cellStyle name="Normal 3 2 3 3 3 3 2 2" xfId="25071"/>
    <cellStyle name="Normal 3 2 3 3 3 3 2 2 2" xfId="25072"/>
    <cellStyle name="Normal 3 2 3 3 3 3 2 3" xfId="25073"/>
    <cellStyle name="Normal 3 2 3 3 3 3 3" xfId="25074"/>
    <cellStyle name="Normal 3 2 3 3 3 3 3 2" xfId="25075"/>
    <cellStyle name="Normal 3 2 3 3 3 3 3 2 2" xfId="25076"/>
    <cellStyle name="Normal 3 2 3 3 3 3 3 3" xfId="25077"/>
    <cellStyle name="Normal 3 2 3 3 3 3 4" xfId="25078"/>
    <cellStyle name="Normal 3 2 3 3 3 3 4 2" xfId="25079"/>
    <cellStyle name="Normal 3 2 3 3 3 3 4 3" xfId="25080"/>
    <cellStyle name="Normal 3 2 3 3 3 3 5" xfId="25081"/>
    <cellStyle name="Normal 3 2 3 3 3 3 6" xfId="25082"/>
    <cellStyle name="Normal 3 2 3 3 3 3 7" xfId="25083"/>
    <cellStyle name="Normal 3 2 3 3 3 4" xfId="25084"/>
    <cellStyle name="Normal 3 2 3 3 3 4 2" xfId="25085"/>
    <cellStyle name="Normal 3 2 3 3 3 4 2 2" xfId="25086"/>
    <cellStyle name="Normal 3 2 3 3 3 4 2 3" xfId="25087"/>
    <cellStyle name="Normal 3 2 3 3 3 4 3" xfId="25088"/>
    <cellStyle name="Normal 3 2 3 3 3 4 3 2" xfId="25089"/>
    <cellStyle name="Normal 3 2 3 3 3 4 3 3" xfId="25090"/>
    <cellStyle name="Normal 3 2 3 3 3 4 4" xfId="25091"/>
    <cellStyle name="Normal 3 2 3 3 3 4 4 2" xfId="25092"/>
    <cellStyle name="Normal 3 2 3 3 3 4 5" xfId="25093"/>
    <cellStyle name="Normal 3 2 3 3 3 4 6" xfId="25094"/>
    <cellStyle name="Normal 3 2 3 3 3 4 7" xfId="25095"/>
    <cellStyle name="Normal 3 2 3 3 3 5" xfId="25096"/>
    <cellStyle name="Normal 3 2 3 3 3 5 2" xfId="25097"/>
    <cellStyle name="Normal 3 2 3 3 3 5 2 2" xfId="25098"/>
    <cellStyle name="Normal 3 2 3 3 3 5 2 3" xfId="25099"/>
    <cellStyle name="Normal 3 2 3 3 3 5 3" xfId="25100"/>
    <cellStyle name="Normal 3 2 3 3 3 5 3 2" xfId="25101"/>
    <cellStyle name="Normal 3 2 3 3 3 5 4" xfId="25102"/>
    <cellStyle name="Normal 3 2 3 3 3 5 5" xfId="25103"/>
    <cellStyle name="Normal 3 2 3 3 3 5 6" xfId="25104"/>
    <cellStyle name="Normal 3 2 3 3 3 6" xfId="25105"/>
    <cellStyle name="Normal 3 2 3 3 3 6 2" xfId="25106"/>
    <cellStyle name="Normal 3 2 3 3 3 6 2 2" xfId="25107"/>
    <cellStyle name="Normal 3 2 3 3 3 6 3" xfId="25108"/>
    <cellStyle name="Normal 3 2 3 3 3 7" xfId="25109"/>
    <cellStyle name="Normal 3 2 3 3 3 7 2" xfId="25110"/>
    <cellStyle name="Normal 3 2 3 3 3 7 3" xfId="25111"/>
    <cellStyle name="Normal 3 2 3 3 3 8" xfId="25112"/>
    <cellStyle name="Normal 3 2 3 3 3 8 2" xfId="25113"/>
    <cellStyle name="Normal 3 2 3 3 3 9" xfId="25114"/>
    <cellStyle name="Normal 3 2 3 3 4" xfId="25115"/>
    <cellStyle name="Normal 3 2 3 3 4 10" xfId="25116"/>
    <cellStyle name="Normal 3 2 3 3 4 11" xfId="25117"/>
    <cellStyle name="Normal 3 2 3 3 4 2" xfId="25118"/>
    <cellStyle name="Normal 3 2 3 3 4 2 2" xfId="25119"/>
    <cellStyle name="Normal 3 2 3 3 4 2 2 2" xfId="25120"/>
    <cellStyle name="Normal 3 2 3 3 4 2 2 2 2" xfId="25121"/>
    <cellStyle name="Normal 3 2 3 3 4 2 2 3" xfId="25122"/>
    <cellStyle name="Normal 3 2 3 3 4 2 2 4" xfId="25123"/>
    <cellStyle name="Normal 3 2 3 3 4 2 3" xfId="25124"/>
    <cellStyle name="Normal 3 2 3 3 4 2 3 2" xfId="25125"/>
    <cellStyle name="Normal 3 2 3 3 4 2 3 2 2" xfId="25126"/>
    <cellStyle name="Normal 3 2 3 3 4 2 3 3" xfId="25127"/>
    <cellStyle name="Normal 3 2 3 3 4 2 4" xfId="25128"/>
    <cellStyle name="Normal 3 2 3 3 4 2 4 2" xfId="25129"/>
    <cellStyle name="Normal 3 2 3 3 4 2 4 2 2" xfId="25130"/>
    <cellStyle name="Normal 3 2 3 3 4 2 4 3" xfId="25131"/>
    <cellStyle name="Normal 3 2 3 3 4 2 5" xfId="25132"/>
    <cellStyle name="Normal 3 2 3 3 4 2 5 2" xfId="25133"/>
    <cellStyle name="Normal 3 2 3 3 4 2 6" xfId="25134"/>
    <cellStyle name="Normal 3 2 3 3 4 2 7" xfId="25135"/>
    <cellStyle name="Normal 3 2 3 3 4 3" xfId="25136"/>
    <cellStyle name="Normal 3 2 3 3 4 3 2" xfId="25137"/>
    <cellStyle name="Normal 3 2 3 3 4 3 2 2" xfId="25138"/>
    <cellStyle name="Normal 3 2 3 3 4 3 2 2 2" xfId="25139"/>
    <cellStyle name="Normal 3 2 3 3 4 3 2 3" xfId="25140"/>
    <cellStyle name="Normal 3 2 3 3 4 3 3" xfId="25141"/>
    <cellStyle name="Normal 3 2 3 3 4 3 3 2" xfId="25142"/>
    <cellStyle name="Normal 3 2 3 3 4 3 3 2 2" xfId="25143"/>
    <cellStyle name="Normal 3 2 3 3 4 3 3 3" xfId="25144"/>
    <cellStyle name="Normal 3 2 3 3 4 3 4" xfId="25145"/>
    <cellStyle name="Normal 3 2 3 3 4 3 4 2" xfId="25146"/>
    <cellStyle name="Normal 3 2 3 3 4 3 4 3" xfId="25147"/>
    <cellStyle name="Normal 3 2 3 3 4 3 5" xfId="25148"/>
    <cellStyle name="Normal 3 2 3 3 4 3 6" xfId="25149"/>
    <cellStyle name="Normal 3 2 3 3 4 3 7" xfId="25150"/>
    <cellStyle name="Normal 3 2 3 3 4 4" xfId="25151"/>
    <cellStyle name="Normal 3 2 3 3 4 4 2" xfId="25152"/>
    <cellStyle name="Normal 3 2 3 3 4 4 2 2" xfId="25153"/>
    <cellStyle name="Normal 3 2 3 3 4 4 2 3" xfId="25154"/>
    <cellStyle name="Normal 3 2 3 3 4 4 3" xfId="25155"/>
    <cellStyle name="Normal 3 2 3 3 4 4 3 2" xfId="25156"/>
    <cellStyle name="Normal 3 2 3 3 4 4 3 3" xfId="25157"/>
    <cellStyle name="Normal 3 2 3 3 4 4 4" xfId="25158"/>
    <cellStyle name="Normal 3 2 3 3 4 4 4 2" xfId="25159"/>
    <cellStyle name="Normal 3 2 3 3 4 4 5" xfId="25160"/>
    <cellStyle name="Normal 3 2 3 3 4 4 6" xfId="25161"/>
    <cellStyle name="Normal 3 2 3 3 4 4 7" xfId="25162"/>
    <cellStyle name="Normal 3 2 3 3 4 5" xfId="25163"/>
    <cellStyle name="Normal 3 2 3 3 4 5 2" xfId="25164"/>
    <cellStyle name="Normal 3 2 3 3 4 5 2 2" xfId="25165"/>
    <cellStyle name="Normal 3 2 3 3 4 5 2 3" xfId="25166"/>
    <cellStyle name="Normal 3 2 3 3 4 5 3" xfId="25167"/>
    <cellStyle name="Normal 3 2 3 3 4 5 3 2" xfId="25168"/>
    <cellStyle name="Normal 3 2 3 3 4 5 4" xfId="25169"/>
    <cellStyle name="Normal 3 2 3 3 4 5 5" xfId="25170"/>
    <cellStyle name="Normal 3 2 3 3 4 5 6" xfId="25171"/>
    <cellStyle name="Normal 3 2 3 3 4 6" xfId="25172"/>
    <cellStyle name="Normal 3 2 3 3 4 6 2" xfId="25173"/>
    <cellStyle name="Normal 3 2 3 3 4 6 2 2" xfId="25174"/>
    <cellStyle name="Normal 3 2 3 3 4 6 3" xfId="25175"/>
    <cellStyle name="Normal 3 2 3 3 4 7" xfId="25176"/>
    <cellStyle name="Normal 3 2 3 3 4 7 2" xfId="25177"/>
    <cellStyle name="Normal 3 2 3 3 4 7 3" xfId="25178"/>
    <cellStyle name="Normal 3 2 3 3 4 8" xfId="25179"/>
    <cellStyle name="Normal 3 2 3 3 4 8 2" xfId="25180"/>
    <cellStyle name="Normal 3 2 3 3 4 9" xfId="25181"/>
    <cellStyle name="Normal 3 2 3 3 5" xfId="25182"/>
    <cellStyle name="Normal 3 2 3 3 5 2" xfId="25183"/>
    <cellStyle name="Normal 3 2 3 3 5 2 2" xfId="25184"/>
    <cellStyle name="Normal 3 2 3 3 5 2 2 2" xfId="25185"/>
    <cellStyle name="Normal 3 2 3 3 5 2 2 3" xfId="25186"/>
    <cellStyle name="Normal 3 2 3 3 5 2 3" xfId="25187"/>
    <cellStyle name="Normal 3 2 3 3 5 2 3 2" xfId="25188"/>
    <cellStyle name="Normal 3 2 3 3 5 2 4" xfId="25189"/>
    <cellStyle name="Normal 3 2 3 3 5 2 5" xfId="25190"/>
    <cellStyle name="Normal 3 2 3 3 5 3" xfId="25191"/>
    <cellStyle name="Normal 3 2 3 3 5 3 2" xfId="25192"/>
    <cellStyle name="Normal 3 2 3 3 5 3 2 2" xfId="25193"/>
    <cellStyle name="Normal 3 2 3 3 5 3 3" xfId="25194"/>
    <cellStyle name="Normal 3 2 3 3 5 3 4" xfId="25195"/>
    <cellStyle name="Normal 3 2 3 3 5 4" xfId="25196"/>
    <cellStyle name="Normal 3 2 3 3 5 4 2" xfId="25197"/>
    <cellStyle name="Normal 3 2 3 3 5 4 2 2" xfId="25198"/>
    <cellStyle name="Normal 3 2 3 3 5 4 3" xfId="25199"/>
    <cellStyle name="Normal 3 2 3 3 5 5" xfId="25200"/>
    <cellStyle name="Normal 3 2 3 3 5 5 2" xfId="25201"/>
    <cellStyle name="Normal 3 2 3 3 5 5 3" xfId="25202"/>
    <cellStyle name="Normal 3 2 3 3 5 6" xfId="25203"/>
    <cellStyle name="Normal 3 2 3 3 5 6 2" xfId="25204"/>
    <cellStyle name="Normal 3 2 3 3 5 7" xfId="25205"/>
    <cellStyle name="Normal 3 2 3 3 6" xfId="25206"/>
    <cellStyle name="Normal 3 2 3 3 6 2" xfId="25207"/>
    <cellStyle name="Normal 3 2 3 3 6 2 2" xfId="25208"/>
    <cellStyle name="Normal 3 2 3 3 6 2 2 2" xfId="25209"/>
    <cellStyle name="Normal 3 2 3 3 6 2 3" xfId="25210"/>
    <cellStyle name="Normal 3 2 3 3 6 3" xfId="25211"/>
    <cellStyle name="Normal 3 2 3 3 6 3 2" xfId="25212"/>
    <cellStyle name="Normal 3 2 3 3 6 3 2 2" xfId="25213"/>
    <cellStyle name="Normal 3 2 3 3 6 3 3" xfId="25214"/>
    <cellStyle name="Normal 3 2 3 3 6 4" xfId="25215"/>
    <cellStyle name="Normal 3 2 3 3 6 4 2" xfId="25216"/>
    <cellStyle name="Normal 3 2 3 3 6 4 3" xfId="25217"/>
    <cellStyle name="Normal 3 2 3 3 6 5" xfId="25218"/>
    <cellStyle name="Normal 3 2 3 3 6 6" xfId="25219"/>
    <cellStyle name="Normal 3 2 3 3 6 7" xfId="25220"/>
    <cellStyle name="Normal 3 2 3 3 7" xfId="25221"/>
    <cellStyle name="Normal 3 2 3 3 7 2" xfId="25222"/>
    <cellStyle name="Normal 3 2 3 3 7 2 2" xfId="25223"/>
    <cellStyle name="Normal 3 2 3 3 7 2 2 2" xfId="25224"/>
    <cellStyle name="Normal 3 2 3 3 7 2 3" xfId="25225"/>
    <cellStyle name="Normal 3 2 3 3 7 3" xfId="25226"/>
    <cellStyle name="Normal 3 2 3 3 7 3 2" xfId="25227"/>
    <cellStyle name="Normal 3 2 3 3 7 3 2 2" xfId="25228"/>
    <cellStyle name="Normal 3 2 3 3 7 3 3" xfId="25229"/>
    <cellStyle name="Normal 3 2 3 3 7 4" xfId="25230"/>
    <cellStyle name="Normal 3 2 3 3 7 4 2" xfId="25231"/>
    <cellStyle name="Normal 3 2 3 3 7 4 3" xfId="25232"/>
    <cellStyle name="Normal 3 2 3 3 7 5" xfId="25233"/>
    <cellStyle name="Normal 3 2 3 3 7 6" xfId="25234"/>
    <cellStyle name="Normal 3 2 3 3 7 7" xfId="25235"/>
    <cellStyle name="Normal 3 2 3 3 8" xfId="25236"/>
    <cellStyle name="Normal 3 2 3 3 8 2" xfId="25237"/>
    <cellStyle name="Normal 3 2 3 3 8 2 2" xfId="25238"/>
    <cellStyle name="Normal 3 2 3 3 8 2 3" xfId="25239"/>
    <cellStyle name="Normal 3 2 3 3 8 3" xfId="25240"/>
    <cellStyle name="Normal 3 2 3 3 8 3 2" xfId="25241"/>
    <cellStyle name="Normal 3 2 3 3 8 3 3" xfId="25242"/>
    <cellStyle name="Normal 3 2 3 3 8 4" xfId="25243"/>
    <cellStyle name="Normal 3 2 3 3 8 5" xfId="25244"/>
    <cellStyle name="Normal 3 2 3 3 8 6" xfId="25245"/>
    <cellStyle name="Normal 3 2 3 3 9" xfId="25246"/>
    <cellStyle name="Normal 3 2 3 3 9 2" xfId="25247"/>
    <cellStyle name="Normal 3 2 3 3 9 2 2" xfId="25248"/>
    <cellStyle name="Normal 3 2 3 3 9 3" xfId="25249"/>
    <cellStyle name="Normal 3 2 3 4" xfId="25250"/>
    <cellStyle name="Normal 3 2 3 4 10" xfId="25251"/>
    <cellStyle name="Normal 3 2 3 4 10 2" xfId="25252"/>
    <cellStyle name="Normal 3 2 3 4 10 3" xfId="25253"/>
    <cellStyle name="Normal 3 2 3 4 11" xfId="25254"/>
    <cellStyle name="Normal 3 2 3 4 12" xfId="25255"/>
    <cellStyle name="Normal 3 2 3 4 13" xfId="25256"/>
    <cellStyle name="Normal 3 2 3 4 2" xfId="25257"/>
    <cellStyle name="Normal 3 2 3 4 2 10" xfId="25258"/>
    <cellStyle name="Normal 3 2 3 4 2 11" xfId="25259"/>
    <cellStyle name="Normal 3 2 3 4 2 2" xfId="25260"/>
    <cellStyle name="Normal 3 2 3 4 2 2 2" xfId="25261"/>
    <cellStyle name="Normal 3 2 3 4 2 2 2 2" xfId="25262"/>
    <cellStyle name="Normal 3 2 3 4 2 2 2 2 2" xfId="25263"/>
    <cellStyle name="Normal 3 2 3 4 2 2 2 3" xfId="25264"/>
    <cellStyle name="Normal 3 2 3 4 2 2 2 4" xfId="25265"/>
    <cellStyle name="Normal 3 2 3 4 2 2 3" xfId="25266"/>
    <cellStyle name="Normal 3 2 3 4 2 2 3 2" xfId="25267"/>
    <cellStyle name="Normal 3 2 3 4 2 2 3 2 2" xfId="25268"/>
    <cellStyle name="Normal 3 2 3 4 2 2 3 3" xfId="25269"/>
    <cellStyle name="Normal 3 2 3 4 2 2 4" xfId="25270"/>
    <cellStyle name="Normal 3 2 3 4 2 2 4 2" xfId="25271"/>
    <cellStyle name="Normal 3 2 3 4 2 2 4 2 2" xfId="25272"/>
    <cellStyle name="Normal 3 2 3 4 2 2 4 3" xfId="25273"/>
    <cellStyle name="Normal 3 2 3 4 2 2 5" xfId="25274"/>
    <cellStyle name="Normal 3 2 3 4 2 2 5 2" xfId="25275"/>
    <cellStyle name="Normal 3 2 3 4 2 2 6" xfId="25276"/>
    <cellStyle name="Normal 3 2 3 4 2 2 7" xfId="25277"/>
    <cellStyle name="Normal 3 2 3 4 2 3" xfId="25278"/>
    <cellStyle name="Normal 3 2 3 4 2 3 2" xfId="25279"/>
    <cellStyle name="Normal 3 2 3 4 2 3 2 2" xfId="25280"/>
    <cellStyle name="Normal 3 2 3 4 2 3 2 2 2" xfId="25281"/>
    <cellStyle name="Normal 3 2 3 4 2 3 2 3" xfId="25282"/>
    <cellStyle name="Normal 3 2 3 4 2 3 3" xfId="25283"/>
    <cellStyle name="Normal 3 2 3 4 2 3 3 2" xfId="25284"/>
    <cellStyle name="Normal 3 2 3 4 2 3 3 2 2" xfId="25285"/>
    <cellStyle name="Normal 3 2 3 4 2 3 3 3" xfId="25286"/>
    <cellStyle name="Normal 3 2 3 4 2 3 4" xfId="25287"/>
    <cellStyle name="Normal 3 2 3 4 2 3 4 2" xfId="25288"/>
    <cellStyle name="Normal 3 2 3 4 2 3 4 3" xfId="25289"/>
    <cellStyle name="Normal 3 2 3 4 2 3 5" xfId="25290"/>
    <cellStyle name="Normal 3 2 3 4 2 3 6" xfId="25291"/>
    <cellStyle name="Normal 3 2 3 4 2 3 7" xfId="25292"/>
    <cellStyle name="Normal 3 2 3 4 2 4" xfId="25293"/>
    <cellStyle name="Normal 3 2 3 4 2 4 2" xfId="25294"/>
    <cellStyle name="Normal 3 2 3 4 2 4 2 2" xfId="25295"/>
    <cellStyle name="Normal 3 2 3 4 2 4 2 3" xfId="25296"/>
    <cellStyle name="Normal 3 2 3 4 2 4 3" xfId="25297"/>
    <cellStyle name="Normal 3 2 3 4 2 4 3 2" xfId="25298"/>
    <cellStyle name="Normal 3 2 3 4 2 4 3 3" xfId="25299"/>
    <cellStyle name="Normal 3 2 3 4 2 4 4" xfId="25300"/>
    <cellStyle name="Normal 3 2 3 4 2 4 4 2" xfId="25301"/>
    <cellStyle name="Normal 3 2 3 4 2 4 5" xfId="25302"/>
    <cellStyle name="Normal 3 2 3 4 2 4 6" xfId="25303"/>
    <cellStyle name="Normal 3 2 3 4 2 4 7" xfId="25304"/>
    <cellStyle name="Normal 3 2 3 4 2 5" xfId="25305"/>
    <cellStyle name="Normal 3 2 3 4 2 5 2" xfId="25306"/>
    <cellStyle name="Normal 3 2 3 4 2 5 2 2" xfId="25307"/>
    <cellStyle name="Normal 3 2 3 4 2 5 2 3" xfId="25308"/>
    <cellStyle name="Normal 3 2 3 4 2 5 3" xfId="25309"/>
    <cellStyle name="Normal 3 2 3 4 2 5 3 2" xfId="25310"/>
    <cellStyle name="Normal 3 2 3 4 2 5 4" xfId="25311"/>
    <cellStyle name="Normal 3 2 3 4 2 5 5" xfId="25312"/>
    <cellStyle name="Normal 3 2 3 4 2 5 6" xfId="25313"/>
    <cellStyle name="Normal 3 2 3 4 2 6" xfId="25314"/>
    <cellStyle name="Normal 3 2 3 4 2 6 2" xfId="25315"/>
    <cellStyle name="Normal 3 2 3 4 2 6 2 2" xfId="25316"/>
    <cellStyle name="Normal 3 2 3 4 2 6 3" xfId="25317"/>
    <cellStyle name="Normal 3 2 3 4 2 7" xfId="25318"/>
    <cellStyle name="Normal 3 2 3 4 2 7 2" xfId="25319"/>
    <cellStyle name="Normal 3 2 3 4 2 7 3" xfId="25320"/>
    <cellStyle name="Normal 3 2 3 4 2 8" xfId="25321"/>
    <cellStyle name="Normal 3 2 3 4 2 8 2" xfId="25322"/>
    <cellStyle name="Normal 3 2 3 4 2 9" xfId="25323"/>
    <cellStyle name="Normal 3 2 3 4 3" xfId="25324"/>
    <cellStyle name="Normal 3 2 3 4 3 10" xfId="25325"/>
    <cellStyle name="Normal 3 2 3 4 3 11" xfId="25326"/>
    <cellStyle name="Normal 3 2 3 4 3 2" xfId="25327"/>
    <cellStyle name="Normal 3 2 3 4 3 2 2" xfId="25328"/>
    <cellStyle name="Normal 3 2 3 4 3 2 2 2" xfId="25329"/>
    <cellStyle name="Normal 3 2 3 4 3 2 2 2 2" xfId="25330"/>
    <cellStyle name="Normal 3 2 3 4 3 2 2 3" xfId="25331"/>
    <cellStyle name="Normal 3 2 3 4 3 2 2 4" xfId="25332"/>
    <cellStyle name="Normal 3 2 3 4 3 2 3" xfId="25333"/>
    <cellStyle name="Normal 3 2 3 4 3 2 3 2" xfId="25334"/>
    <cellStyle name="Normal 3 2 3 4 3 2 3 2 2" xfId="25335"/>
    <cellStyle name="Normal 3 2 3 4 3 2 3 3" xfId="25336"/>
    <cellStyle name="Normal 3 2 3 4 3 2 4" xfId="25337"/>
    <cellStyle name="Normal 3 2 3 4 3 2 4 2" xfId="25338"/>
    <cellStyle name="Normal 3 2 3 4 3 2 4 2 2" xfId="25339"/>
    <cellStyle name="Normal 3 2 3 4 3 2 4 3" xfId="25340"/>
    <cellStyle name="Normal 3 2 3 4 3 2 5" xfId="25341"/>
    <cellStyle name="Normal 3 2 3 4 3 2 5 2" xfId="25342"/>
    <cellStyle name="Normal 3 2 3 4 3 2 6" xfId="25343"/>
    <cellStyle name="Normal 3 2 3 4 3 2 7" xfId="25344"/>
    <cellStyle name="Normal 3 2 3 4 3 3" xfId="25345"/>
    <cellStyle name="Normal 3 2 3 4 3 3 2" xfId="25346"/>
    <cellStyle name="Normal 3 2 3 4 3 3 2 2" xfId="25347"/>
    <cellStyle name="Normal 3 2 3 4 3 3 2 2 2" xfId="25348"/>
    <cellStyle name="Normal 3 2 3 4 3 3 2 3" xfId="25349"/>
    <cellStyle name="Normal 3 2 3 4 3 3 3" xfId="25350"/>
    <cellStyle name="Normal 3 2 3 4 3 3 3 2" xfId="25351"/>
    <cellStyle name="Normal 3 2 3 4 3 3 3 2 2" xfId="25352"/>
    <cellStyle name="Normal 3 2 3 4 3 3 3 3" xfId="25353"/>
    <cellStyle name="Normal 3 2 3 4 3 3 4" xfId="25354"/>
    <cellStyle name="Normal 3 2 3 4 3 3 4 2" xfId="25355"/>
    <cellStyle name="Normal 3 2 3 4 3 3 4 3" xfId="25356"/>
    <cellStyle name="Normal 3 2 3 4 3 3 5" xfId="25357"/>
    <cellStyle name="Normal 3 2 3 4 3 3 6" xfId="25358"/>
    <cellStyle name="Normal 3 2 3 4 3 3 7" xfId="25359"/>
    <cellStyle name="Normal 3 2 3 4 3 4" xfId="25360"/>
    <cellStyle name="Normal 3 2 3 4 3 4 2" xfId="25361"/>
    <cellStyle name="Normal 3 2 3 4 3 4 2 2" xfId="25362"/>
    <cellStyle name="Normal 3 2 3 4 3 4 2 3" xfId="25363"/>
    <cellStyle name="Normal 3 2 3 4 3 4 3" xfId="25364"/>
    <cellStyle name="Normal 3 2 3 4 3 4 3 2" xfId="25365"/>
    <cellStyle name="Normal 3 2 3 4 3 4 3 3" xfId="25366"/>
    <cellStyle name="Normal 3 2 3 4 3 4 4" xfId="25367"/>
    <cellStyle name="Normal 3 2 3 4 3 4 4 2" xfId="25368"/>
    <cellStyle name="Normal 3 2 3 4 3 4 5" xfId="25369"/>
    <cellStyle name="Normal 3 2 3 4 3 4 6" xfId="25370"/>
    <cellStyle name="Normal 3 2 3 4 3 4 7" xfId="25371"/>
    <cellStyle name="Normal 3 2 3 4 3 5" xfId="25372"/>
    <cellStyle name="Normal 3 2 3 4 3 5 2" xfId="25373"/>
    <cellStyle name="Normal 3 2 3 4 3 5 2 2" xfId="25374"/>
    <cellStyle name="Normal 3 2 3 4 3 5 2 3" xfId="25375"/>
    <cellStyle name="Normal 3 2 3 4 3 5 3" xfId="25376"/>
    <cellStyle name="Normal 3 2 3 4 3 5 3 2" xfId="25377"/>
    <cellStyle name="Normal 3 2 3 4 3 5 4" xfId="25378"/>
    <cellStyle name="Normal 3 2 3 4 3 5 5" xfId="25379"/>
    <cellStyle name="Normal 3 2 3 4 3 5 6" xfId="25380"/>
    <cellStyle name="Normal 3 2 3 4 3 6" xfId="25381"/>
    <cellStyle name="Normal 3 2 3 4 3 6 2" xfId="25382"/>
    <cellStyle name="Normal 3 2 3 4 3 6 2 2" xfId="25383"/>
    <cellStyle name="Normal 3 2 3 4 3 6 3" xfId="25384"/>
    <cellStyle name="Normal 3 2 3 4 3 7" xfId="25385"/>
    <cellStyle name="Normal 3 2 3 4 3 7 2" xfId="25386"/>
    <cellStyle name="Normal 3 2 3 4 3 7 3" xfId="25387"/>
    <cellStyle name="Normal 3 2 3 4 3 8" xfId="25388"/>
    <cellStyle name="Normal 3 2 3 4 3 8 2" xfId="25389"/>
    <cellStyle name="Normal 3 2 3 4 3 9" xfId="25390"/>
    <cellStyle name="Normal 3 2 3 4 4" xfId="25391"/>
    <cellStyle name="Normal 3 2 3 4 4 2" xfId="25392"/>
    <cellStyle name="Normal 3 2 3 4 4 2 2" xfId="25393"/>
    <cellStyle name="Normal 3 2 3 4 4 2 2 2" xfId="25394"/>
    <cellStyle name="Normal 3 2 3 4 4 2 2 3" xfId="25395"/>
    <cellStyle name="Normal 3 2 3 4 4 2 3" xfId="25396"/>
    <cellStyle name="Normal 3 2 3 4 4 2 3 2" xfId="25397"/>
    <cellStyle name="Normal 3 2 3 4 4 2 4" xfId="25398"/>
    <cellStyle name="Normal 3 2 3 4 4 2 5" xfId="25399"/>
    <cellStyle name="Normal 3 2 3 4 4 3" xfId="25400"/>
    <cellStyle name="Normal 3 2 3 4 4 3 2" xfId="25401"/>
    <cellStyle name="Normal 3 2 3 4 4 3 2 2" xfId="25402"/>
    <cellStyle name="Normal 3 2 3 4 4 3 3" xfId="25403"/>
    <cellStyle name="Normal 3 2 3 4 4 3 4" xfId="25404"/>
    <cellStyle name="Normal 3 2 3 4 4 4" xfId="25405"/>
    <cellStyle name="Normal 3 2 3 4 4 4 2" xfId="25406"/>
    <cellStyle name="Normal 3 2 3 4 4 4 2 2" xfId="25407"/>
    <cellStyle name="Normal 3 2 3 4 4 4 3" xfId="25408"/>
    <cellStyle name="Normal 3 2 3 4 4 5" xfId="25409"/>
    <cellStyle name="Normal 3 2 3 4 4 5 2" xfId="25410"/>
    <cellStyle name="Normal 3 2 3 4 4 5 3" xfId="25411"/>
    <cellStyle name="Normal 3 2 3 4 4 6" xfId="25412"/>
    <cellStyle name="Normal 3 2 3 4 4 6 2" xfId="25413"/>
    <cellStyle name="Normal 3 2 3 4 4 7" xfId="25414"/>
    <cellStyle name="Normal 3 2 3 4 5" xfId="25415"/>
    <cellStyle name="Normal 3 2 3 4 5 2" xfId="25416"/>
    <cellStyle name="Normal 3 2 3 4 5 2 2" xfId="25417"/>
    <cellStyle name="Normal 3 2 3 4 5 2 2 2" xfId="25418"/>
    <cellStyle name="Normal 3 2 3 4 5 2 3" xfId="25419"/>
    <cellStyle name="Normal 3 2 3 4 5 3" xfId="25420"/>
    <cellStyle name="Normal 3 2 3 4 5 3 2" xfId="25421"/>
    <cellStyle name="Normal 3 2 3 4 5 3 2 2" xfId="25422"/>
    <cellStyle name="Normal 3 2 3 4 5 3 3" xfId="25423"/>
    <cellStyle name="Normal 3 2 3 4 5 4" xfId="25424"/>
    <cellStyle name="Normal 3 2 3 4 5 4 2" xfId="25425"/>
    <cellStyle name="Normal 3 2 3 4 5 4 3" xfId="25426"/>
    <cellStyle name="Normal 3 2 3 4 5 5" xfId="25427"/>
    <cellStyle name="Normal 3 2 3 4 5 6" xfId="25428"/>
    <cellStyle name="Normal 3 2 3 4 5 7" xfId="25429"/>
    <cellStyle name="Normal 3 2 3 4 6" xfId="25430"/>
    <cellStyle name="Normal 3 2 3 4 6 2" xfId="25431"/>
    <cellStyle name="Normal 3 2 3 4 6 2 2" xfId="25432"/>
    <cellStyle name="Normal 3 2 3 4 6 2 2 2" xfId="25433"/>
    <cellStyle name="Normal 3 2 3 4 6 2 3" xfId="25434"/>
    <cellStyle name="Normal 3 2 3 4 6 3" xfId="25435"/>
    <cellStyle name="Normal 3 2 3 4 6 3 2" xfId="25436"/>
    <cellStyle name="Normal 3 2 3 4 6 3 2 2" xfId="25437"/>
    <cellStyle name="Normal 3 2 3 4 6 3 3" xfId="25438"/>
    <cellStyle name="Normal 3 2 3 4 6 4" xfId="25439"/>
    <cellStyle name="Normal 3 2 3 4 6 4 2" xfId="25440"/>
    <cellStyle name="Normal 3 2 3 4 6 4 3" xfId="25441"/>
    <cellStyle name="Normal 3 2 3 4 6 5" xfId="25442"/>
    <cellStyle name="Normal 3 2 3 4 6 6" xfId="25443"/>
    <cellStyle name="Normal 3 2 3 4 6 7" xfId="25444"/>
    <cellStyle name="Normal 3 2 3 4 7" xfId="25445"/>
    <cellStyle name="Normal 3 2 3 4 7 2" xfId="25446"/>
    <cellStyle name="Normal 3 2 3 4 7 2 2" xfId="25447"/>
    <cellStyle name="Normal 3 2 3 4 7 2 3" xfId="25448"/>
    <cellStyle name="Normal 3 2 3 4 7 3" xfId="25449"/>
    <cellStyle name="Normal 3 2 3 4 7 3 2" xfId="25450"/>
    <cellStyle name="Normal 3 2 3 4 7 3 3" xfId="25451"/>
    <cellStyle name="Normal 3 2 3 4 7 4" xfId="25452"/>
    <cellStyle name="Normal 3 2 3 4 7 5" xfId="25453"/>
    <cellStyle name="Normal 3 2 3 4 7 6" xfId="25454"/>
    <cellStyle name="Normal 3 2 3 4 8" xfId="25455"/>
    <cellStyle name="Normal 3 2 3 4 8 2" xfId="25456"/>
    <cellStyle name="Normal 3 2 3 4 8 2 2" xfId="25457"/>
    <cellStyle name="Normal 3 2 3 4 8 3" xfId="25458"/>
    <cellStyle name="Normal 3 2 3 4 9" xfId="25459"/>
    <cellStyle name="Normal 3 2 3 4 9 2" xfId="25460"/>
    <cellStyle name="Normal 3 2 3 4 9 2 2" xfId="25461"/>
    <cellStyle name="Normal 3 2 3 4 9 3" xfId="25462"/>
    <cellStyle name="Normal 3 2 3 5" xfId="25463"/>
    <cellStyle name="Normal 3 2 3 5 10" xfId="25464"/>
    <cellStyle name="Normal 3 2 3 5 11" xfId="25465"/>
    <cellStyle name="Normal 3 2 3 5 12" xfId="25466"/>
    <cellStyle name="Normal 3 2 3 5 2" xfId="25467"/>
    <cellStyle name="Normal 3 2 3 5 2 2" xfId="25468"/>
    <cellStyle name="Normal 3 2 3 5 2 2 2" xfId="25469"/>
    <cellStyle name="Normal 3 2 3 5 2 2 2 2" xfId="25470"/>
    <cellStyle name="Normal 3 2 3 5 2 2 2 3" xfId="25471"/>
    <cellStyle name="Normal 3 2 3 5 2 2 2 4" xfId="25472"/>
    <cellStyle name="Normal 3 2 3 5 2 2 3" xfId="25473"/>
    <cellStyle name="Normal 3 2 3 5 2 2 3 2" xfId="25474"/>
    <cellStyle name="Normal 3 2 3 5 2 2 4" xfId="25475"/>
    <cellStyle name="Normal 3 2 3 5 2 2 4 2" xfId="25476"/>
    <cellStyle name="Normal 3 2 3 5 2 2 5" xfId="25477"/>
    <cellStyle name="Normal 3 2 3 5 2 2 6" xfId="25478"/>
    <cellStyle name="Normal 3 2 3 5 2 3" xfId="25479"/>
    <cellStyle name="Normal 3 2 3 5 2 3 2" xfId="25480"/>
    <cellStyle name="Normal 3 2 3 5 2 3 2 2" xfId="25481"/>
    <cellStyle name="Normal 3 2 3 5 2 3 2 3" xfId="25482"/>
    <cellStyle name="Normal 3 2 3 5 2 3 3" xfId="25483"/>
    <cellStyle name="Normal 3 2 3 5 2 3 3 2" xfId="25484"/>
    <cellStyle name="Normal 3 2 3 5 2 3 4" xfId="25485"/>
    <cellStyle name="Normal 3 2 3 5 2 3 5" xfId="25486"/>
    <cellStyle name="Normal 3 2 3 5 2 4" xfId="25487"/>
    <cellStyle name="Normal 3 2 3 5 2 4 2" xfId="25488"/>
    <cellStyle name="Normal 3 2 3 5 2 4 2 2" xfId="25489"/>
    <cellStyle name="Normal 3 2 3 5 2 4 3" xfId="25490"/>
    <cellStyle name="Normal 3 2 3 5 2 4 4" xfId="25491"/>
    <cellStyle name="Normal 3 2 3 5 2 5" xfId="25492"/>
    <cellStyle name="Normal 3 2 3 5 2 5 2" xfId="25493"/>
    <cellStyle name="Normal 3 2 3 5 2 5 3" xfId="25494"/>
    <cellStyle name="Normal 3 2 3 5 2 6" xfId="25495"/>
    <cellStyle name="Normal 3 2 3 5 2 6 2" xfId="25496"/>
    <cellStyle name="Normal 3 2 3 5 2 6 3" xfId="25497"/>
    <cellStyle name="Normal 3 2 3 5 2 7" xfId="25498"/>
    <cellStyle name="Normal 3 2 3 5 2 8" xfId="25499"/>
    <cellStyle name="Normal 3 2 3 5 3" xfId="25500"/>
    <cellStyle name="Normal 3 2 3 5 3 2" xfId="25501"/>
    <cellStyle name="Normal 3 2 3 5 3 2 2" xfId="25502"/>
    <cellStyle name="Normal 3 2 3 5 3 2 2 2" xfId="25503"/>
    <cellStyle name="Normal 3 2 3 5 3 2 3" xfId="25504"/>
    <cellStyle name="Normal 3 2 3 5 3 2 4" xfId="25505"/>
    <cellStyle name="Normal 3 2 3 5 3 3" xfId="25506"/>
    <cellStyle name="Normal 3 2 3 5 3 3 2" xfId="25507"/>
    <cellStyle name="Normal 3 2 3 5 3 3 2 2" xfId="25508"/>
    <cellStyle name="Normal 3 2 3 5 3 3 3" xfId="25509"/>
    <cellStyle name="Normal 3 2 3 5 3 4" xfId="25510"/>
    <cellStyle name="Normal 3 2 3 5 3 4 2" xfId="25511"/>
    <cellStyle name="Normal 3 2 3 5 3 4 2 2" xfId="25512"/>
    <cellStyle name="Normal 3 2 3 5 3 4 3" xfId="25513"/>
    <cellStyle name="Normal 3 2 3 5 3 5" xfId="25514"/>
    <cellStyle name="Normal 3 2 3 5 3 5 2" xfId="25515"/>
    <cellStyle name="Normal 3 2 3 5 3 6" xfId="25516"/>
    <cellStyle name="Normal 3 2 3 5 3 7" xfId="25517"/>
    <cellStyle name="Normal 3 2 3 5 4" xfId="25518"/>
    <cellStyle name="Normal 3 2 3 5 4 2" xfId="25519"/>
    <cellStyle name="Normal 3 2 3 5 4 2 2" xfId="25520"/>
    <cellStyle name="Normal 3 2 3 5 4 2 2 2" xfId="25521"/>
    <cellStyle name="Normal 3 2 3 5 4 2 3" xfId="25522"/>
    <cellStyle name="Normal 3 2 3 5 4 3" xfId="25523"/>
    <cellStyle name="Normal 3 2 3 5 4 3 2" xfId="25524"/>
    <cellStyle name="Normal 3 2 3 5 4 3 2 2" xfId="25525"/>
    <cellStyle name="Normal 3 2 3 5 4 3 3" xfId="25526"/>
    <cellStyle name="Normal 3 2 3 5 4 4" xfId="25527"/>
    <cellStyle name="Normal 3 2 3 5 4 4 2" xfId="25528"/>
    <cellStyle name="Normal 3 2 3 5 4 4 3" xfId="25529"/>
    <cellStyle name="Normal 3 2 3 5 4 5" xfId="25530"/>
    <cellStyle name="Normal 3 2 3 5 4 6" xfId="25531"/>
    <cellStyle name="Normal 3 2 3 5 4 7" xfId="25532"/>
    <cellStyle name="Normal 3 2 3 5 5" xfId="25533"/>
    <cellStyle name="Normal 3 2 3 5 5 2" xfId="25534"/>
    <cellStyle name="Normal 3 2 3 5 5 2 2" xfId="25535"/>
    <cellStyle name="Normal 3 2 3 5 5 2 3" xfId="25536"/>
    <cellStyle name="Normal 3 2 3 5 5 3" xfId="25537"/>
    <cellStyle name="Normal 3 2 3 5 5 3 2" xfId="25538"/>
    <cellStyle name="Normal 3 2 3 5 5 3 3" xfId="25539"/>
    <cellStyle name="Normal 3 2 3 5 5 4" xfId="25540"/>
    <cellStyle name="Normal 3 2 3 5 5 4 2" xfId="25541"/>
    <cellStyle name="Normal 3 2 3 5 5 5" xfId="25542"/>
    <cellStyle name="Normal 3 2 3 5 5 6" xfId="25543"/>
    <cellStyle name="Normal 3 2 3 5 5 7" xfId="25544"/>
    <cellStyle name="Normal 3 2 3 5 6" xfId="25545"/>
    <cellStyle name="Normal 3 2 3 5 6 2" xfId="25546"/>
    <cellStyle name="Normal 3 2 3 5 6 2 2" xfId="25547"/>
    <cellStyle name="Normal 3 2 3 5 6 2 3" xfId="25548"/>
    <cellStyle name="Normal 3 2 3 5 6 3" xfId="25549"/>
    <cellStyle name="Normal 3 2 3 5 6 3 2" xfId="25550"/>
    <cellStyle name="Normal 3 2 3 5 6 4" xfId="25551"/>
    <cellStyle name="Normal 3 2 3 5 6 5" xfId="25552"/>
    <cellStyle name="Normal 3 2 3 5 6 6" xfId="25553"/>
    <cellStyle name="Normal 3 2 3 5 7" xfId="25554"/>
    <cellStyle name="Normal 3 2 3 5 7 2" xfId="25555"/>
    <cellStyle name="Normal 3 2 3 5 7 2 2" xfId="25556"/>
    <cellStyle name="Normal 3 2 3 5 7 3" xfId="25557"/>
    <cellStyle name="Normal 3 2 3 5 8" xfId="25558"/>
    <cellStyle name="Normal 3 2 3 5 8 2" xfId="25559"/>
    <cellStyle name="Normal 3 2 3 5 8 3" xfId="25560"/>
    <cellStyle name="Normal 3 2 3 5 9" xfId="25561"/>
    <cellStyle name="Normal 3 2 3 5 9 2" xfId="25562"/>
    <cellStyle name="Normal 3 2 3 6" xfId="25563"/>
    <cellStyle name="Normal 3 2 3 6 10" xfId="25564"/>
    <cellStyle name="Normal 3 2 3 6 11" xfId="25565"/>
    <cellStyle name="Normal 3 2 3 6 2" xfId="25566"/>
    <cellStyle name="Normal 3 2 3 6 2 2" xfId="25567"/>
    <cellStyle name="Normal 3 2 3 6 2 2 2" xfId="25568"/>
    <cellStyle name="Normal 3 2 3 6 2 2 2 2" xfId="25569"/>
    <cellStyle name="Normal 3 2 3 6 2 2 3" xfId="25570"/>
    <cellStyle name="Normal 3 2 3 6 2 2 4" xfId="25571"/>
    <cellStyle name="Normal 3 2 3 6 2 3" xfId="25572"/>
    <cellStyle name="Normal 3 2 3 6 2 3 2" xfId="25573"/>
    <cellStyle name="Normal 3 2 3 6 2 3 2 2" xfId="25574"/>
    <cellStyle name="Normal 3 2 3 6 2 3 3" xfId="25575"/>
    <cellStyle name="Normal 3 2 3 6 2 4" xfId="25576"/>
    <cellStyle name="Normal 3 2 3 6 2 4 2" xfId="25577"/>
    <cellStyle name="Normal 3 2 3 6 2 4 2 2" xfId="25578"/>
    <cellStyle name="Normal 3 2 3 6 2 4 3" xfId="25579"/>
    <cellStyle name="Normal 3 2 3 6 2 5" xfId="25580"/>
    <cellStyle name="Normal 3 2 3 6 2 5 2" xfId="25581"/>
    <cellStyle name="Normal 3 2 3 6 2 6" xfId="25582"/>
    <cellStyle name="Normal 3 2 3 6 2 7" xfId="25583"/>
    <cellStyle name="Normal 3 2 3 6 3" xfId="25584"/>
    <cellStyle name="Normal 3 2 3 6 3 2" xfId="25585"/>
    <cellStyle name="Normal 3 2 3 6 3 2 2" xfId="25586"/>
    <cellStyle name="Normal 3 2 3 6 3 2 2 2" xfId="25587"/>
    <cellStyle name="Normal 3 2 3 6 3 2 3" xfId="25588"/>
    <cellStyle name="Normal 3 2 3 6 3 3" xfId="25589"/>
    <cellStyle name="Normal 3 2 3 6 3 3 2" xfId="25590"/>
    <cellStyle name="Normal 3 2 3 6 3 3 2 2" xfId="25591"/>
    <cellStyle name="Normal 3 2 3 6 3 3 3" xfId="25592"/>
    <cellStyle name="Normal 3 2 3 6 3 4" xfId="25593"/>
    <cellStyle name="Normal 3 2 3 6 3 4 2" xfId="25594"/>
    <cellStyle name="Normal 3 2 3 6 3 4 3" xfId="25595"/>
    <cellStyle name="Normal 3 2 3 6 3 5" xfId="25596"/>
    <cellStyle name="Normal 3 2 3 6 3 6" xfId="25597"/>
    <cellStyle name="Normal 3 2 3 6 3 7" xfId="25598"/>
    <cellStyle name="Normal 3 2 3 6 4" xfId="25599"/>
    <cellStyle name="Normal 3 2 3 6 4 2" xfId="25600"/>
    <cellStyle name="Normal 3 2 3 6 4 2 2" xfId="25601"/>
    <cellStyle name="Normal 3 2 3 6 4 2 3" xfId="25602"/>
    <cellStyle name="Normal 3 2 3 6 4 3" xfId="25603"/>
    <cellStyle name="Normal 3 2 3 6 4 3 2" xfId="25604"/>
    <cellStyle name="Normal 3 2 3 6 4 3 3" xfId="25605"/>
    <cellStyle name="Normal 3 2 3 6 4 4" xfId="25606"/>
    <cellStyle name="Normal 3 2 3 6 4 4 2" xfId="25607"/>
    <cellStyle name="Normal 3 2 3 6 4 5" xfId="25608"/>
    <cellStyle name="Normal 3 2 3 6 4 6" xfId="25609"/>
    <cellStyle name="Normal 3 2 3 6 4 7" xfId="25610"/>
    <cellStyle name="Normal 3 2 3 6 5" xfId="25611"/>
    <cellStyle name="Normal 3 2 3 6 5 2" xfId="25612"/>
    <cellStyle name="Normal 3 2 3 6 5 2 2" xfId="25613"/>
    <cellStyle name="Normal 3 2 3 6 5 2 3" xfId="25614"/>
    <cellStyle name="Normal 3 2 3 6 5 3" xfId="25615"/>
    <cellStyle name="Normal 3 2 3 6 5 3 2" xfId="25616"/>
    <cellStyle name="Normal 3 2 3 6 5 4" xfId="25617"/>
    <cellStyle name="Normal 3 2 3 6 5 5" xfId="25618"/>
    <cellStyle name="Normal 3 2 3 6 5 6" xfId="25619"/>
    <cellStyle name="Normal 3 2 3 6 6" xfId="25620"/>
    <cellStyle name="Normal 3 2 3 6 6 2" xfId="25621"/>
    <cellStyle name="Normal 3 2 3 6 6 2 2" xfId="25622"/>
    <cellStyle name="Normal 3 2 3 6 6 3" xfId="25623"/>
    <cellStyle name="Normal 3 2 3 6 7" xfId="25624"/>
    <cellStyle name="Normal 3 2 3 6 7 2" xfId="25625"/>
    <cellStyle name="Normal 3 2 3 6 7 3" xfId="25626"/>
    <cellStyle name="Normal 3 2 3 6 8" xfId="25627"/>
    <cellStyle name="Normal 3 2 3 6 8 2" xfId="25628"/>
    <cellStyle name="Normal 3 2 3 6 9" xfId="25629"/>
    <cellStyle name="Normal 3 2 3 7" xfId="25630"/>
    <cellStyle name="Normal 3 2 3 7 10" xfId="25631"/>
    <cellStyle name="Normal 3 2 3 7 11" xfId="25632"/>
    <cellStyle name="Normal 3 2 3 7 2" xfId="25633"/>
    <cellStyle name="Normal 3 2 3 7 2 2" xfId="25634"/>
    <cellStyle name="Normal 3 2 3 7 2 2 2" xfId="25635"/>
    <cellStyle name="Normal 3 2 3 7 2 2 2 2" xfId="25636"/>
    <cellStyle name="Normal 3 2 3 7 2 2 3" xfId="25637"/>
    <cellStyle name="Normal 3 2 3 7 2 2 4" xfId="25638"/>
    <cellStyle name="Normal 3 2 3 7 2 3" xfId="25639"/>
    <cellStyle name="Normal 3 2 3 7 2 3 2" xfId="25640"/>
    <cellStyle name="Normal 3 2 3 7 2 3 2 2" xfId="25641"/>
    <cellStyle name="Normal 3 2 3 7 2 3 3" xfId="25642"/>
    <cellStyle name="Normal 3 2 3 7 2 4" xfId="25643"/>
    <cellStyle name="Normal 3 2 3 7 2 4 2" xfId="25644"/>
    <cellStyle name="Normal 3 2 3 7 2 4 2 2" xfId="25645"/>
    <cellStyle name="Normal 3 2 3 7 2 4 3" xfId="25646"/>
    <cellStyle name="Normal 3 2 3 7 2 5" xfId="25647"/>
    <cellStyle name="Normal 3 2 3 7 2 5 2" xfId="25648"/>
    <cellStyle name="Normal 3 2 3 7 2 6" xfId="25649"/>
    <cellStyle name="Normal 3 2 3 7 2 7" xfId="25650"/>
    <cellStyle name="Normal 3 2 3 7 3" xfId="25651"/>
    <cellStyle name="Normal 3 2 3 7 3 2" xfId="25652"/>
    <cellStyle name="Normal 3 2 3 7 3 2 2" xfId="25653"/>
    <cellStyle name="Normal 3 2 3 7 3 2 2 2" xfId="25654"/>
    <cellStyle name="Normal 3 2 3 7 3 2 3" xfId="25655"/>
    <cellStyle name="Normal 3 2 3 7 3 3" xfId="25656"/>
    <cellStyle name="Normal 3 2 3 7 3 3 2" xfId="25657"/>
    <cellStyle name="Normal 3 2 3 7 3 3 2 2" xfId="25658"/>
    <cellStyle name="Normal 3 2 3 7 3 3 3" xfId="25659"/>
    <cellStyle name="Normal 3 2 3 7 3 4" xfId="25660"/>
    <cellStyle name="Normal 3 2 3 7 3 4 2" xfId="25661"/>
    <cellStyle name="Normal 3 2 3 7 3 4 3" xfId="25662"/>
    <cellStyle name="Normal 3 2 3 7 3 5" xfId="25663"/>
    <cellStyle name="Normal 3 2 3 7 3 6" xfId="25664"/>
    <cellStyle name="Normal 3 2 3 7 3 7" xfId="25665"/>
    <cellStyle name="Normal 3 2 3 7 4" xfId="25666"/>
    <cellStyle name="Normal 3 2 3 7 4 2" xfId="25667"/>
    <cellStyle name="Normal 3 2 3 7 4 2 2" xfId="25668"/>
    <cellStyle name="Normal 3 2 3 7 4 2 3" xfId="25669"/>
    <cellStyle name="Normal 3 2 3 7 4 3" xfId="25670"/>
    <cellStyle name="Normal 3 2 3 7 4 3 2" xfId="25671"/>
    <cellStyle name="Normal 3 2 3 7 4 3 3" xfId="25672"/>
    <cellStyle name="Normal 3 2 3 7 4 4" xfId="25673"/>
    <cellStyle name="Normal 3 2 3 7 4 4 2" xfId="25674"/>
    <cellStyle name="Normal 3 2 3 7 4 5" xfId="25675"/>
    <cellStyle name="Normal 3 2 3 7 4 6" xfId="25676"/>
    <cellStyle name="Normal 3 2 3 7 4 7" xfId="25677"/>
    <cellStyle name="Normal 3 2 3 7 5" xfId="25678"/>
    <cellStyle name="Normal 3 2 3 7 5 2" xfId="25679"/>
    <cellStyle name="Normal 3 2 3 7 5 2 2" xfId="25680"/>
    <cellStyle name="Normal 3 2 3 7 5 2 3" xfId="25681"/>
    <cellStyle name="Normal 3 2 3 7 5 3" xfId="25682"/>
    <cellStyle name="Normal 3 2 3 7 5 3 2" xfId="25683"/>
    <cellStyle name="Normal 3 2 3 7 5 4" xfId="25684"/>
    <cellStyle name="Normal 3 2 3 7 5 5" xfId="25685"/>
    <cellStyle name="Normal 3 2 3 7 5 6" xfId="25686"/>
    <cellStyle name="Normal 3 2 3 7 6" xfId="25687"/>
    <cellStyle name="Normal 3 2 3 7 6 2" xfId="25688"/>
    <cellStyle name="Normal 3 2 3 7 6 2 2" xfId="25689"/>
    <cellStyle name="Normal 3 2 3 7 6 3" xfId="25690"/>
    <cellStyle name="Normal 3 2 3 7 7" xfId="25691"/>
    <cellStyle name="Normal 3 2 3 7 7 2" xfId="25692"/>
    <cellStyle name="Normal 3 2 3 7 7 3" xfId="25693"/>
    <cellStyle name="Normal 3 2 3 7 8" xfId="25694"/>
    <cellStyle name="Normal 3 2 3 7 8 2" xfId="25695"/>
    <cellStyle name="Normal 3 2 3 7 9" xfId="25696"/>
    <cellStyle name="Normal 3 2 3 8" xfId="25697"/>
    <cellStyle name="Normal 3 2 3 8 2" xfId="25698"/>
    <cellStyle name="Normal 3 2 3 8 2 2" xfId="25699"/>
    <cellStyle name="Normal 3 2 3 8 2 2 2" xfId="25700"/>
    <cellStyle name="Normal 3 2 3 8 2 2 3" xfId="25701"/>
    <cellStyle name="Normal 3 2 3 8 2 3" xfId="25702"/>
    <cellStyle name="Normal 3 2 3 8 2 3 2" xfId="25703"/>
    <cellStyle name="Normal 3 2 3 8 2 4" xfId="25704"/>
    <cellStyle name="Normal 3 2 3 8 2 5" xfId="25705"/>
    <cellStyle name="Normal 3 2 3 8 3" xfId="25706"/>
    <cellStyle name="Normal 3 2 3 8 3 2" xfId="25707"/>
    <cellStyle name="Normal 3 2 3 8 3 2 2" xfId="25708"/>
    <cellStyle name="Normal 3 2 3 8 3 3" xfId="25709"/>
    <cellStyle name="Normal 3 2 3 8 3 4" xfId="25710"/>
    <cellStyle name="Normal 3 2 3 8 4" xfId="25711"/>
    <cellStyle name="Normal 3 2 3 8 4 2" xfId="25712"/>
    <cellStyle name="Normal 3 2 3 8 4 2 2" xfId="25713"/>
    <cellStyle name="Normal 3 2 3 8 4 3" xfId="25714"/>
    <cellStyle name="Normal 3 2 3 8 5" xfId="25715"/>
    <cellStyle name="Normal 3 2 3 8 5 2" xfId="25716"/>
    <cellStyle name="Normal 3 2 3 8 5 3" xfId="25717"/>
    <cellStyle name="Normal 3 2 3 8 6" xfId="25718"/>
    <cellStyle name="Normal 3 2 3 8 6 2" xfId="25719"/>
    <cellStyle name="Normal 3 2 3 8 7" xfId="25720"/>
    <cellStyle name="Normal 3 2 3 9" xfId="25721"/>
    <cellStyle name="Normal 3 2 3 9 2" xfId="25722"/>
    <cellStyle name="Normal 3 2 3 9 2 2" xfId="25723"/>
    <cellStyle name="Normal 3 2 3 9 2 2 2" xfId="25724"/>
    <cellStyle name="Normal 3 2 3 9 2 3" xfId="25725"/>
    <cellStyle name="Normal 3 2 3 9 3" xfId="25726"/>
    <cellStyle name="Normal 3 2 3 9 3 2" xfId="25727"/>
    <cellStyle name="Normal 3 2 3 9 3 2 2" xfId="25728"/>
    <cellStyle name="Normal 3 2 3 9 3 3" xfId="25729"/>
    <cellStyle name="Normal 3 2 3 9 4" xfId="25730"/>
    <cellStyle name="Normal 3 2 3 9 4 2" xfId="25731"/>
    <cellStyle name="Normal 3 2 3 9 4 3" xfId="25732"/>
    <cellStyle name="Normal 3 2 3 9 5" xfId="25733"/>
    <cellStyle name="Normal 3 2 3 9 6" xfId="25734"/>
    <cellStyle name="Normal 3 2 3 9 7" xfId="25735"/>
    <cellStyle name="Normal 3 2 4" xfId="25736"/>
    <cellStyle name="Normal 3 2 4 10" xfId="25737"/>
    <cellStyle name="Normal 3 2 4 10 2" xfId="25738"/>
    <cellStyle name="Normal 3 2 4 10 2 2" xfId="25739"/>
    <cellStyle name="Normal 3 2 4 10 3" xfId="25740"/>
    <cellStyle name="Normal 3 2 4 10 4" xfId="25741"/>
    <cellStyle name="Normal 3 2 4 11" xfId="25742"/>
    <cellStyle name="Normal 3 2 4 11 2" xfId="25743"/>
    <cellStyle name="Normal 3 2 4 11 2 2" xfId="25744"/>
    <cellStyle name="Normal 3 2 4 11 3" xfId="25745"/>
    <cellStyle name="Normal 3 2 4 12" xfId="25746"/>
    <cellStyle name="Normal 3 2 4 12 2" xfId="25747"/>
    <cellStyle name="Normal 3 2 4 12 3" xfId="25748"/>
    <cellStyle name="Normal 3 2 4 13" xfId="25749"/>
    <cellStyle name="Normal 3 2 4 13 2" xfId="25750"/>
    <cellStyle name="Normal 3 2 4 14" xfId="25751"/>
    <cellStyle name="Normal 3 2 4 2" xfId="25752"/>
    <cellStyle name="Normal 3 2 4 2 10" xfId="25753"/>
    <cellStyle name="Normal 3 2 4 2 10 2" xfId="25754"/>
    <cellStyle name="Normal 3 2 4 2 10 3" xfId="25755"/>
    <cellStyle name="Normal 3 2 4 2 11" xfId="25756"/>
    <cellStyle name="Normal 3 2 4 2 11 2" xfId="25757"/>
    <cellStyle name="Normal 3 2 4 2 12" xfId="25758"/>
    <cellStyle name="Normal 3 2 4 2 2" xfId="25759"/>
    <cellStyle name="Normal 3 2 4 2 2 2" xfId="25760"/>
    <cellStyle name="Normal 3 2 4 2 2 2 2" xfId="25761"/>
    <cellStyle name="Normal 3 2 4 2 2 2 2 2" xfId="25762"/>
    <cellStyle name="Normal 3 2 4 2 2 2 2 2 2" xfId="25763"/>
    <cellStyle name="Normal 3 2 4 2 2 2 2 2 3" xfId="25764"/>
    <cellStyle name="Normal 3 2 4 2 2 2 2 3" xfId="25765"/>
    <cellStyle name="Normal 3 2 4 2 2 2 2 3 2" xfId="25766"/>
    <cellStyle name="Normal 3 2 4 2 2 2 2 4" xfId="25767"/>
    <cellStyle name="Normal 3 2 4 2 2 2 2 4 2" xfId="25768"/>
    <cellStyle name="Normal 3 2 4 2 2 2 2 5" xfId="25769"/>
    <cellStyle name="Normal 3 2 4 2 2 2 2 6" xfId="25770"/>
    <cellStyle name="Normal 3 2 4 2 2 2 3" xfId="25771"/>
    <cellStyle name="Normal 3 2 4 2 2 2 3 2" xfId="25772"/>
    <cellStyle name="Normal 3 2 4 2 2 2 3 2 2" xfId="25773"/>
    <cellStyle name="Normal 3 2 4 2 2 2 3 3" xfId="25774"/>
    <cellStyle name="Normal 3 2 4 2 2 2 3 3 2" xfId="25775"/>
    <cellStyle name="Normal 3 2 4 2 2 2 3 4" xfId="25776"/>
    <cellStyle name="Normal 3 2 4 2 2 2 4" xfId="25777"/>
    <cellStyle name="Normal 3 2 4 2 2 2 4 2" xfId="25778"/>
    <cellStyle name="Normal 3 2 4 2 2 2 4 3" xfId="25779"/>
    <cellStyle name="Normal 3 2 4 2 2 2 5" xfId="25780"/>
    <cellStyle name="Normal 3 2 4 2 2 2 5 2" xfId="25781"/>
    <cellStyle name="Normal 3 2 4 2 2 2 6" xfId="25782"/>
    <cellStyle name="Normal 3 2 4 2 2 2 6 2" xfId="25783"/>
    <cellStyle name="Normal 3 2 4 2 2 2 7" xfId="25784"/>
    <cellStyle name="Normal 3 2 4 2 2 2 8" xfId="25785"/>
    <cellStyle name="Normal 3 2 4 2 2 3" xfId="25786"/>
    <cellStyle name="Normal 3 2 4 2 2 3 2" xfId="25787"/>
    <cellStyle name="Normal 3 2 4 2 2 3 2 2" xfId="25788"/>
    <cellStyle name="Normal 3 2 4 2 2 3 2 3" xfId="25789"/>
    <cellStyle name="Normal 3 2 4 2 2 3 2 4" xfId="25790"/>
    <cellStyle name="Normal 3 2 4 2 2 3 3" xfId="25791"/>
    <cellStyle name="Normal 3 2 4 2 2 3 3 2" xfId="25792"/>
    <cellStyle name="Normal 3 2 4 2 2 3 4" xfId="25793"/>
    <cellStyle name="Normal 3 2 4 2 2 3 4 2" xfId="25794"/>
    <cellStyle name="Normal 3 2 4 2 2 3 5" xfId="25795"/>
    <cellStyle name="Normal 3 2 4 2 2 3 6" xfId="25796"/>
    <cellStyle name="Normal 3 2 4 2 2 4" xfId="25797"/>
    <cellStyle name="Normal 3 2 4 2 2 4 2" xfId="25798"/>
    <cellStyle name="Normal 3 2 4 2 2 4 2 2" xfId="25799"/>
    <cellStyle name="Normal 3 2 4 2 2 4 2 3" xfId="25800"/>
    <cellStyle name="Normal 3 2 4 2 2 4 3" xfId="25801"/>
    <cellStyle name="Normal 3 2 4 2 2 4 3 2" xfId="25802"/>
    <cellStyle name="Normal 3 2 4 2 2 4 4" xfId="25803"/>
    <cellStyle name="Normal 3 2 4 2 2 4 5" xfId="25804"/>
    <cellStyle name="Normal 3 2 4 2 2 5" xfId="25805"/>
    <cellStyle name="Normal 3 2 4 2 2 5 2" xfId="25806"/>
    <cellStyle name="Normal 3 2 4 2 2 5 3" xfId="25807"/>
    <cellStyle name="Normal 3 2 4 2 2 5 4" xfId="25808"/>
    <cellStyle name="Normal 3 2 4 2 2 6" xfId="25809"/>
    <cellStyle name="Normal 3 2 4 2 2 6 2" xfId="25810"/>
    <cellStyle name="Normal 3 2 4 2 2 6 3" xfId="25811"/>
    <cellStyle name="Normal 3 2 4 2 2 7" xfId="25812"/>
    <cellStyle name="Normal 3 2 4 2 2 7 2" xfId="25813"/>
    <cellStyle name="Normal 3 2 4 2 2 8" xfId="25814"/>
    <cellStyle name="Normal 3 2 4 2 2 9" xfId="25815"/>
    <cellStyle name="Normal 3 2 4 2 3" xfId="25816"/>
    <cellStyle name="Normal 3 2 4 2 3 2" xfId="25817"/>
    <cellStyle name="Normal 3 2 4 2 3 2 2" xfId="25818"/>
    <cellStyle name="Normal 3 2 4 2 3 2 2 2" xfId="25819"/>
    <cellStyle name="Normal 3 2 4 2 3 2 2 3" xfId="25820"/>
    <cellStyle name="Normal 3 2 4 2 3 2 2 4" xfId="25821"/>
    <cellStyle name="Normal 3 2 4 2 3 2 3" xfId="25822"/>
    <cellStyle name="Normal 3 2 4 2 3 2 3 2" xfId="25823"/>
    <cellStyle name="Normal 3 2 4 2 3 2 4" xfId="25824"/>
    <cellStyle name="Normal 3 2 4 2 3 2 4 2" xfId="25825"/>
    <cellStyle name="Normal 3 2 4 2 3 2 5" xfId="25826"/>
    <cellStyle name="Normal 3 2 4 2 3 2 6" xfId="25827"/>
    <cellStyle name="Normal 3 2 4 2 3 3" xfId="25828"/>
    <cellStyle name="Normal 3 2 4 2 3 3 2" xfId="25829"/>
    <cellStyle name="Normal 3 2 4 2 3 3 2 2" xfId="25830"/>
    <cellStyle name="Normal 3 2 4 2 3 3 2 3" xfId="25831"/>
    <cellStyle name="Normal 3 2 4 2 3 3 3" xfId="25832"/>
    <cellStyle name="Normal 3 2 4 2 3 3 3 2" xfId="25833"/>
    <cellStyle name="Normal 3 2 4 2 3 3 4" xfId="25834"/>
    <cellStyle name="Normal 3 2 4 2 3 3 5" xfId="25835"/>
    <cellStyle name="Normal 3 2 4 2 3 4" xfId="25836"/>
    <cellStyle name="Normal 3 2 4 2 3 4 2" xfId="25837"/>
    <cellStyle name="Normal 3 2 4 2 3 4 2 2" xfId="25838"/>
    <cellStyle name="Normal 3 2 4 2 3 4 3" xfId="25839"/>
    <cellStyle name="Normal 3 2 4 2 3 4 4" xfId="25840"/>
    <cellStyle name="Normal 3 2 4 2 3 5" xfId="25841"/>
    <cellStyle name="Normal 3 2 4 2 3 5 2" xfId="25842"/>
    <cellStyle name="Normal 3 2 4 2 3 5 3" xfId="25843"/>
    <cellStyle name="Normal 3 2 4 2 3 6" xfId="25844"/>
    <cellStyle name="Normal 3 2 4 2 3 6 2" xfId="25845"/>
    <cellStyle name="Normal 3 2 4 2 3 6 3" xfId="25846"/>
    <cellStyle name="Normal 3 2 4 2 3 7" xfId="25847"/>
    <cellStyle name="Normal 3 2 4 2 3 8" xfId="25848"/>
    <cellStyle name="Normal 3 2 4 2 4" xfId="25849"/>
    <cellStyle name="Normal 3 2 4 2 4 2" xfId="25850"/>
    <cellStyle name="Normal 3 2 4 2 4 2 2" xfId="25851"/>
    <cellStyle name="Normal 3 2 4 2 4 2 2 2" xfId="25852"/>
    <cellStyle name="Normal 3 2 4 2 4 2 2 3" xfId="25853"/>
    <cellStyle name="Normal 3 2 4 2 4 2 2 4" xfId="25854"/>
    <cellStyle name="Normal 3 2 4 2 4 2 3" xfId="25855"/>
    <cellStyle name="Normal 3 2 4 2 4 2 3 2" xfId="25856"/>
    <cellStyle name="Normal 3 2 4 2 4 2 4" xfId="25857"/>
    <cellStyle name="Normal 3 2 4 2 4 2 4 2" xfId="25858"/>
    <cellStyle name="Normal 3 2 4 2 4 2 5" xfId="25859"/>
    <cellStyle name="Normal 3 2 4 2 4 2 6" xfId="25860"/>
    <cellStyle name="Normal 3 2 4 2 4 3" xfId="25861"/>
    <cellStyle name="Normal 3 2 4 2 4 3 2" xfId="25862"/>
    <cellStyle name="Normal 3 2 4 2 4 3 2 2" xfId="25863"/>
    <cellStyle name="Normal 3 2 4 2 4 3 2 3" xfId="25864"/>
    <cellStyle name="Normal 3 2 4 2 4 3 3" xfId="25865"/>
    <cellStyle name="Normal 3 2 4 2 4 3 3 2" xfId="25866"/>
    <cellStyle name="Normal 3 2 4 2 4 3 4" xfId="25867"/>
    <cellStyle name="Normal 3 2 4 2 4 3 5" xfId="25868"/>
    <cellStyle name="Normal 3 2 4 2 4 4" xfId="25869"/>
    <cellStyle name="Normal 3 2 4 2 4 4 2" xfId="25870"/>
    <cellStyle name="Normal 3 2 4 2 4 4 2 2" xfId="25871"/>
    <cellStyle name="Normal 3 2 4 2 4 4 3" xfId="25872"/>
    <cellStyle name="Normal 3 2 4 2 4 4 4" xfId="25873"/>
    <cellStyle name="Normal 3 2 4 2 4 5" xfId="25874"/>
    <cellStyle name="Normal 3 2 4 2 4 5 2" xfId="25875"/>
    <cellStyle name="Normal 3 2 4 2 4 5 3" xfId="25876"/>
    <cellStyle name="Normal 3 2 4 2 4 6" xfId="25877"/>
    <cellStyle name="Normal 3 2 4 2 4 6 2" xfId="25878"/>
    <cellStyle name="Normal 3 2 4 2 4 6 3" xfId="25879"/>
    <cellStyle name="Normal 3 2 4 2 4 7" xfId="25880"/>
    <cellStyle name="Normal 3 2 4 2 4 8" xfId="25881"/>
    <cellStyle name="Normal 3 2 4 2 5" xfId="25882"/>
    <cellStyle name="Normal 3 2 4 2 5 2" xfId="25883"/>
    <cellStyle name="Normal 3 2 4 2 5 2 2" xfId="25884"/>
    <cellStyle name="Normal 3 2 4 2 5 2 2 2" xfId="25885"/>
    <cellStyle name="Normal 3 2 4 2 5 2 2 3" xfId="25886"/>
    <cellStyle name="Normal 3 2 4 2 5 2 3" xfId="25887"/>
    <cellStyle name="Normal 3 2 4 2 5 2 3 2" xfId="25888"/>
    <cellStyle name="Normal 3 2 4 2 5 2 4" xfId="25889"/>
    <cellStyle name="Normal 3 2 4 2 5 2 5" xfId="25890"/>
    <cellStyle name="Normal 3 2 4 2 5 3" xfId="25891"/>
    <cellStyle name="Normal 3 2 4 2 5 3 2" xfId="25892"/>
    <cellStyle name="Normal 3 2 4 2 5 3 2 2" xfId="25893"/>
    <cellStyle name="Normal 3 2 4 2 5 3 3" xfId="25894"/>
    <cellStyle name="Normal 3 2 4 2 5 3 4" xfId="25895"/>
    <cellStyle name="Normal 3 2 4 2 5 4" xfId="25896"/>
    <cellStyle name="Normal 3 2 4 2 5 4 2" xfId="25897"/>
    <cellStyle name="Normal 3 2 4 2 5 4 2 2" xfId="25898"/>
    <cellStyle name="Normal 3 2 4 2 5 4 3" xfId="25899"/>
    <cellStyle name="Normal 3 2 4 2 5 5" xfId="25900"/>
    <cellStyle name="Normal 3 2 4 2 5 5 2" xfId="25901"/>
    <cellStyle name="Normal 3 2 4 2 5 5 3" xfId="25902"/>
    <cellStyle name="Normal 3 2 4 2 5 6" xfId="25903"/>
    <cellStyle name="Normal 3 2 4 2 5 6 2" xfId="25904"/>
    <cellStyle name="Normal 3 2 4 2 5 7" xfId="25905"/>
    <cellStyle name="Normal 3 2 4 2 6" xfId="25906"/>
    <cellStyle name="Normal 3 2 4 2 6 2" xfId="25907"/>
    <cellStyle name="Normal 3 2 4 2 6 2 2" xfId="25908"/>
    <cellStyle name="Normal 3 2 4 2 6 2 2 2" xfId="25909"/>
    <cellStyle name="Normal 3 2 4 2 6 2 3" xfId="25910"/>
    <cellStyle name="Normal 3 2 4 2 6 3" xfId="25911"/>
    <cellStyle name="Normal 3 2 4 2 6 3 2" xfId="25912"/>
    <cellStyle name="Normal 3 2 4 2 6 3 2 2" xfId="25913"/>
    <cellStyle name="Normal 3 2 4 2 6 3 3" xfId="25914"/>
    <cellStyle name="Normal 3 2 4 2 6 4" xfId="25915"/>
    <cellStyle name="Normal 3 2 4 2 6 4 2" xfId="25916"/>
    <cellStyle name="Normal 3 2 4 2 6 5" xfId="25917"/>
    <cellStyle name="Normal 3 2 4 2 6 6" xfId="25918"/>
    <cellStyle name="Normal 3 2 4 2 7" xfId="25919"/>
    <cellStyle name="Normal 3 2 4 2 7 2" xfId="25920"/>
    <cellStyle name="Normal 3 2 4 2 7 2 2" xfId="25921"/>
    <cellStyle name="Normal 3 2 4 2 7 2 3" xfId="25922"/>
    <cellStyle name="Normal 3 2 4 2 7 3" xfId="25923"/>
    <cellStyle name="Normal 3 2 4 2 7 3 2" xfId="25924"/>
    <cellStyle name="Normal 3 2 4 2 7 4" xfId="25925"/>
    <cellStyle name="Normal 3 2 4 2 7 5" xfId="25926"/>
    <cellStyle name="Normal 3 2 4 2 8" xfId="25927"/>
    <cellStyle name="Normal 3 2 4 2 8 2" xfId="25928"/>
    <cellStyle name="Normal 3 2 4 2 8 2 2" xfId="25929"/>
    <cellStyle name="Normal 3 2 4 2 8 3" xfId="25930"/>
    <cellStyle name="Normal 3 2 4 2 8 4" xfId="25931"/>
    <cellStyle name="Normal 3 2 4 2 9" xfId="25932"/>
    <cellStyle name="Normal 3 2 4 2 9 2" xfId="25933"/>
    <cellStyle name="Normal 3 2 4 2 9 2 2" xfId="25934"/>
    <cellStyle name="Normal 3 2 4 2 9 3" xfId="25935"/>
    <cellStyle name="Normal 3 2 4 3" xfId="25936"/>
    <cellStyle name="Normal 3 2 4 3 10" xfId="25937"/>
    <cellStyle name="Normal 3 2 4 3 10 2" xfId="25938"/>
    <cellStyle name="Normal 3 2 4 3 11" xfId="25939"/>
    <cellStyle name="Normal 3 2 4 3 2" xfId="25940"/>
    <cellStyle name="Normal 3 2 4 3 2 2" xfId="25941"/>
    <cellStyle name="Normal 3 2 4 3 2 2 2" xfId="25942"/>
    <cellStyle name="Normal 3 2 4 3 2 2 2 2" xfId="25943"/>
    <cellStyle name="Normal 3 2 4 3 2 2 2 3" xfId="25944"/>
    <cellStyle name="Normal 3 2 4 3 2 2 2 4" xfId="25945"/>
    <cellStyle name="Normal 3 2 4 3 2 2 3" xfId="25946"/>
    <cellStyle name="Normal 3 2 4 3 2 2 3 2" xfId="25947"/>
    <cellStyle name="Normal 3 2 4 3 2 2 4" xfId="25948"/>
    <cellStyle name="Normal 3 2 4 3 2 2 4 2" xfId="25949"/>
    <cellStyle name="Normal 3 2 4 3 2 2 5" xfId="25950"/>
    <cellStyle name="Normal 3 2 4 3 2 2 6" xfId="25951"/>
    <cellStyle name="Normal 3 2 4 3 2 3" xfId="25952"/>
    <cellStyle name="Normal 3 2 4 3 2 3 2" xfId="25953"/>
    <cellStyle name="Normal 3 2 4 3 2 3 2 2" xfId="25954"/>
    <cellStyle name="Normal 3 2 4 3 2 3 2 3" xfId="25955"/>
    <cellStyle name="Normal 3 2 4 3 2 3 3" xfId="25956"/>
    <cellStyle name="Normal 3 2 4 3 2 3 3 2" xfId="25957"/>
    <cellStyle name="Normal 3 2 4 3 2 3 4" xfId="25958"/>
    <cellStyle name="Normal 3 2 4 3 2 3 5" xfId="25959"/>
    <cellStyle name="Normal 3 2 4 3 2 4" xfId="25960"/>
    <cellStyle name="Normal 3 2 4 3 2 4 2" xfId="25961"/>
    <cellStyle name="Normal 3 2 4 3 2 4 2 2" xfId="25962"/>
    <cellStyle name="Normal 3 2 4 3 2 4 3" xfId="25963"/>
    <cellStyle name="Normal 3 2 4 3 2 4 4" xfId="25964"/>
    <cellStyle name="Normal 3 2 4 3 2 5" xfId="25965"/>
    <cellStyle name="Normal 3 2 4 3 2 5 2" xfId="25966"/>
    <cellStyle name="Normal 3 2 4 3 2 5 3" xfId="25967"/>
    <cellStyle name="Normal 3 2 4 3 2 6" xfId="25968"/>
    <cellStyle name="Normal 3 2 4 3 2 6 2" xfId="25969"/>
    <cellStyle name="Normal 3 2 4 3 2 6 3" xfId="25970"/>
    <cellStyle name="Normal 3 2 4 3 2 7" xfId="25971"/>
    <cellStyle name="Normal 3 2 4 3 2 8" xfId="25972"/>
    <cellStyle name="Normal 3 2 4 3 3" xfId="25973"/>
    <cellStyle name="Normal 3 2 4 3 3 2" xfId="25974"/>
    <cellStyle name="Normal 3 2 4 3 3 2 2" xfId="25975"/>
    <cellStyle name="Normal 3 2 4 3 3 2 2 2" xfId="25976"/>
    <cellStyle name="Normal 3 2 4 3 3 2 2 3" xfId="25977"/>
    <cellStyle name="Normal 3 2 4 3 3 2 2 4" xfId="25978"/>
    <cellStyle name="Normal 3 2 4 3 3 2 3" xfId="25979"/>
    <cellStyle name="Normal 3 2 4 3 3 2 3 2" xfId="25980"/>
    <cellStyle name="Normal 3 2 4 3 3 2 4" xfId="25981"/>
    <cellStyle name="Normal 3 2 4 3 3 2 4 2" xfId="25982"/>
    <cellStyle name="Normal 3 2 4 3 3 2 5" xfId="25983"/>
    <cellStyle name="Normal 3 2 4 3 3 2 6" xfId="25984"/>
    <cellStyle name="Normal 3 2 4 3 3 3" xfId="25985"/>
    <cellStyle name="Normal 3 2 4 3 3 3 2" xfId="25986"/>
    <cellStyle name="Normal 3 2 4 3 3 3 2 2" xfId="25987"/>
    <cellStyle name="Normal 3 2 4 3 3 3 2 3" xfId="25988"/>
    <cellStyle name="Normal 3 2 4 3 3 3 3" xfId="25989"/>
    <cellStyle name="Normal 3 2 4 3 3 3 3 2" xfId="25990"/>
    <cellStyle name="Normal 3 2 4 3 3 3 4" xfId="25991"/>
    <cellStyle name="Normal 3 2 4 3 3 3 5" xfId="25992"/>
    <cellStyle name="Normal 3 2 4 3 3 4" xfId="25993"/>
    <cellStyle name="Normal 3 2 4 3 3 4 2" xfId="25994"/>
    <cellStyle name="Normal 3 2 4 3 3 4 2 2" xfId="25995"/>
    <cellStyle name="Normal 3 2 4 3 3 4 3" xfId="25996"/>
    <cellStyle name="Normal 3 2 4 3 3 4 4" xfId="25997"/>
    <cellStyle name="Normal 3 2 4 3 3 5" xfId="25998"/>
    <cellStyle name="Normal 3 2 4 3 3 5 2" xfId="25999"/>
    <cellStyle name="Normal 3 2 4 3 3 5 3" xfId="26000"/>
    <cellStyle name="Normal 3 2 4 3 3 6" xfId="26001"/>
    <cellStyle name="Normal 3 2 4 3 3 6 2" xfId="26002"/>
    <cellStyle name="Normal 3 2 4 3 3 6 3" xfId="26003"/>
    <cellStyle name="Normal 3 2 4 3 3 7" xfId="26004"/>
    <cellStyle name="Normal 3 2 4 3 3 8" xfId="26005"/>
    <cellStyle name="Normal 3 2 4 3 4" xfId="26006"/>
    <cellStyle name="Normal 3 2 4 3 4 2" xfId="26007"/>
    <cellStyle name="Normal 3 2 4 3 4 2 2" xfId="26008"/>
    <cellStyle name="Normal 3 2 4 3 4 2 2 2" xfId="26009"/>
    <cellStyle name="Normal 3 2 4 3 4 2 2 3" xfId="26010"/>
    <cellStyle name="Normal 3 2 4 3 4 2 3" xfId="26011"/>
    <cellStyle name="Normal 3 2 4 3 4 2 3 2" xfId="26012"/>
    <cellStyle name="Normal 3 2 4 3 4 2 4" xfId="26013"/>
    <cellStyle name="Normal 3 2 4 3 4 2 5" xfId="26014"/>
    <cellStyle name="Normal 3 2 4 3 4 3" xfId="26015"/>
    <cellStyle name="Normal 3 2 4 3 4 3 2" xfId="26016"/>
    <cellStyle name="Normal 3 2 4 3 4 3 2 2" xfId="26017"/>
    <cellStyle name="Normal 3 2 4 3 4 3 3" xfId="26018"/>
    <cellStyle name="Normal 3 2 4 3 4 3 4" xfId="26019"/>
    <cellStyle name="Normal 3 2 4 3 4 4" xfId="26020"/>
    <cellStyle name="Normal 3 2 4 3 4 4 2" xfId="26021"/>
    <cellStyle name="Normal 3 2 4 3 4 4 2 2" xfId="26022"/>
    <cellStyle name="Normal 3 2 4 3 4 4 3" xfId="26023"/>
    <cellStyle name="Normal 3 2 4 3 4 5" xfId="26024"/>
    <cellStyle name="Normal 3 2 4 3 4 5 2" xfId="26025"/>
    <cellStyle name="Normal 3 2 4 3 4 5 3" xfId="26026"/>
    <cellStyle name="Normal 3 2 4 3 4 6" xfId="26027"/>
    <cellStyle name="Normal 3 2 4 3 4 6 2" xfId="26028"/>
    <cellStyle name="Normal 3 2 4 3 4 7" xfId="26029"/>
    <cellStyle name="Normal 3 2 4 3 5" xfId="26030"/>
    <cellStyle name="Normal 3 2 4 3 5 2" xfId="26031"/>
    <cellStyle name="Normal 3 2 4 3 5 2 2" xfId="26032"/>
    <cellStyle name="Normal 3 2 4 3 5 2 2 2" xfId="26033"/>
    <cellStyle name="Normal 3 2 4 3 5 2 3" xfId="26034"/>
    <cellStyle name="Normal 3 2 4 3 5 3" xfId="26035"/>
    <cellStyle name="Normal 3 2 4 3 5 3 2" xfId="26036"/>
    <cellStyle name="Normal 3 2 4 3 5 3 2 2" xfId="26037"/>
    <cellStyle name="Normal 3 2 4 3 5 3 3" xfId="26038"/>
    <cellStyle name="Normal 3 2 4 3 5 4" xfId="26039"/>
    <cellStyle name="Normal 3 2 4 3 5 4 2" xfId="26040"/>
    <cellStyle name="Normal 3 2 4 3 5 5" xfId="26041"/>
    <cellStyle name="Normal 3 2 4 3 5 6" xfId="26042"/>
    <cellStyle name="Normal 3 2 4 3 6" xfId="26043"/>
    <cellStyle name="Normal 3 2 4 3 6 2" xfId="26044"/>
    <cellStyle name="Normal 3 2 4 3 6 2 2" xfId="26045"/>
    <cellStyle name="Normal 3 2 4 3 6 2 3" xfId="26046"/>
    <cellStyle name="Normal 3 2 4 3 6 3" xfId="26047"/>
    <cellStyle name="Normal 3 2 4 3 6 3 2" xfId="26048"/>
    <cellStyle name="Normal 3 2 4 3 6 4" xfId="26049"/>
    <cellStyle name="Normal 3 2 4 3 6 5" xfId="26050"/>
    <cellStyle name="Normal 3 2 4 3 7" xfId="26051"/>
    <cellStyle name="Normal 3 2 4 3 7 2" xfId="26052"/>
    <cellStyle name="Normal 3 2 4 3 7 2 2" xfId="26053"/>
    <cellStyle name="Normal 3 2 4 3 7 3" xfId="26054"/>
    <cellStyle name="Normal 3 2 4 3 7 4" xfId="26055"/>
    <cellStyle name="Normal 3 2 4 3 8" xfId="26056"/>
    <cellStyle name="Normal 3 2 4 3 8 2" xfId="26057"/>
    <cellStyle name="Normal 3 2 4 3 8 2 2" xfId="26058"/>
    <cellStyle name="Normal 3 2 4 3 8 3" xfId="26059"/>
    <cellStyle name="Normal 3 2 4 3 9" xfId="26060"/>
    <cellStyle name="Normal 3 2 4 3 9 2" xfId="26061"/>
    <cellStyle name="Normal 3 2 4 3 9 3" xfId="26062"/>
    <cellStyle name="Normal 3 2 4 4" xfId="26063"/>
    <cellStyle name="Normal 3 2 4 4 10" xfId="26064"/>
    <cellStyle name="Normal 3 2 4 4 11" xfId="26065"/>
    <cellStyle name="Normal 3 2 4 4 2" xfId="26066"/>
    <cellStyle name="Normal 3 2 4 4 2 2" xfId="26067"/>
    <cellStyle name="Normal 3 2 4 4 2 2 2" xfId="26068"/>
    <cellStyle name="Normal 3 2 4 4 2 2 2 2" xfId="26069"/>
    <cellStyle name="Normal 3 2 4 4 2 2 2 3" xfId="26070"/>
    <cellStyle name="Normal 3 2 4 4 2 2 2 4" xfId="26071"/>
    <cellStyle name="Normal 3 2 4 4 2 2 3" xfId="26072"/>
    <cellStyle name="Normal 3 2 4 4 2 2 3 2" xfId="26073"/>
    <cellStyle name="Normal 3 2 4 4 2 2 4" xfId="26074"/>
    <cellStyle name="Normal 3 2 4 4 2 2 4 2" xfId="26075"/>
    <cellStyle name="Normal 3 2 4 4 2 2 5" xfId="26076"/>
    <cellStyle name="Normal 3 2 4 4 2 2 6" xfId="26077"/>
    <cellStyle name="Normal 3 2 4 4 2 3" xfId="26078"/>
    <cellStyle name="Normal 3 2 4 4 2 3 2" xfId="26079"/>
    <cellStyle name="Normal 3 2 4 4 2 3 2 2" xfId="26080"/>
    <cellStyle name="Normal 3 2 4 4 2 3 2 3" xfId="26081"/>
    <cellStyle name="Normal 3 2 4 4 2 3 3" xfId="26082"/>
    <cellStyle name="Normal 3 2 4 4 2 3 3 2" xfId="26083"/>
    <cellStyle name="Normal 3 2 4 4 2 3 4" xfId="26084"/>
    <cellStyle name="Normal 3 2 4 4 2 3 5" xfId="26085"/>
    <cellStyle name="Normal 3 2 4 4 2 4" xfId="26086"/>
    <cellStyle name="Normal 3 2 4 4 2 4 2" xfId="26087"/>
    <cellStyle name="Normal 3 2 4 4 2 4 2 2" xfId="26088"/>
    <cellStyle name="Normal 3 2 4 4 2 4 3" xfId="26089"/>
    <cellStyle name="Normal 3 2 4 4 2 4 4" xfId="26090"/>
    <cellStyle name="Normal 3 2 4 4 2 5" xfId="26091"/>
    <cellStyle name="Normal 3 2 4 4 2 5 2" xfId="26092"/>
    <cellStyle name="Normal 3 2 4 4 2 5 3" xfId="26093"/>
    <cellStyle name="Normal 3 2 4 4 2 6" xfId="26094"/>
    <cellStyle name="Normal 3 2 4 4 2 6 2" xfId="26095"/>
    <cellStyle name="Normal 3 2 4 4 2 6 3" xfId="26096"/>
    <cellStyle name="Normal 3 2 4 4 2 7" xfId="26097"/>
    <cellStyle name="Normal 3 2 4 4 2 8" xfId="26098"/>
    <cellStyle name="Normal 3 2 4 4 3" xfId="26099"/>
    <cellStyle name="Normal 3 2 4 4 3 2" xfId="26100"/>
    <cellStyle name="Normal 3 2 4 4 3 2 2" xfId="26101"/>
    <cellStyle name="Normal 3 2 4 4 3 2 2 2" xfId="26102"/>
    <cellStyle name="Normal 3 2 4 4 3 2 3" xfId="26103"/>
    <cellStyle name="Normal 3 2 4 4 3 2 4" xfId="26104"/>
    <cellStyle name="Normal 3 2 4 4 3 3" xfId="26105"/>
    <cellStyle name="Normal 3 2 4 4 3 3 2" xfId="26106"/>
    <cellStyle name="Normal 3 2 4 4 3 3 2 2" xfId="26107"/>
    <cellStyle name="Normal 3 2 4 4 3 3 3" xfId="26108"/>
    <cellStyle name="Normal 3 2 4 4 3 4" xfId="26109"/>
    <cellStyle name="Normal 3 2 4 4 3 4 2" xfId="26110"/>
    <cellStyle name="Normal 3 2 4 4 3 4 2 2" xfId="26111"/>
    <cellStyle name="Normal 3 2 4 4 3 4 3" xfId="26112"/>
    <cellStyle name="Normal 3 2 4 4 3 5" xfId="26113"/>
    <cellStyle name="Normal 3 2 4 4 3 5 2" xfId="26114"/>
    <cellStyle name="Normal 3 2 4 4 3 6" xfId="26115"/>
    <cellStyle name="Normal 3 2 4 4 3 7" xfId="26116"/>
    <cellStyle name="Normal 3 2 4 4 4" xfId="26117"/>
    <cellStyle name="Normal 3 2 4 4 4 2" xfId="26118"/>
    <cellStyle name="Normal 3 2 4 4 4 2 2" xfId="26119"/>
    <cellStyle name="Normal 3 2 4 4 4 2 2 2" xfId="26120"/>
    <cellStyle name="Normal 3 2 4 4 4 2 3" xfId="26121"/>
    <cellStyle name="Normal 3 2 4 4 4 3" xfId="26122"/>
    <cellStyle name="Normal 3 2 4 4 4 3 2" xfId="26123"/>
    <cellStyle name="Normal 3 2 4 4 4 3 2 2" xfId="26124"/>
    <cellStyle name="Normal 3 2 4 4 4 3 3" xfId="26125"/>
    <cellStyle name="Normal 3 2 4 4 4 4" xfId="26126"/>
    <cellStyle name="Normal 3 2 4 4 4 4 2" xfId="26127"/>
    <cellStyle name="Normal 3 2 4 4 4 4 3" xfId="26128"/>
    <cellStyle name="Normal 3 2 4 4 4 5" xfId="26129"/>
    <cellStyle name="Normal 3 2 4 4 4 6" xfId="26130"/>
    <cellStyle name="Normal 3 2 4 4 4 7" xfId="26131"/>
    <cellStyle name="Normal 3 2 4 4 5" xfId="26132"/>
    <cellStyle name="Normal 3 2 4 4 5 2" xfId="26133"/>
    <cellStyle name="Normal 3 2 4 4 5 2 2" xfId="26134"/>
    <cellStyle name="Normal 3 2 4 4 5 2 3" xfId="26135"/>
    <cellStyle name="Normal 3 2 4 4 5 3" xfId="26136"/>
    <cellStyle name="Normal 3 2 4 4 5 3 2" xfId="26137"/>
    <cellStyle name="Normal 3 2 4 4 5 3 3" xfId="26138"/>
    <cellStyle name="Normal 3 2 4 4 5 4" xfId="26139"/>
    <cellStyle name="Normal 3 2 4 4 5 5" xfId="26140"/>
    <cellStyle name="Normal 3 2 4 4 5 6" xfId="26141"/>
    <cellStyle name="Normal 3 2 4 4 6" xfId="26142"/>
    <cellStyle name="Normal 3 2 4 4 6 2" xfId="26143"/>
    <cellStyle name="Normal 3 2 4 4 6 2 2" xfId="26144"/>
    <cellStyle name="Normal 3 2 4 4 6 3" xfId="26145"/>
    <cellStyle name="Normal 3 2 4 4 7" xfId="26146"/>
    <cellStyle name="Normal 3 2 4 4 7 2" xfId="26147"/>
    <cellStyle name="Normal 3 2 4 4 7 2 2" xfId="26148"/>
    <cellStyle name="Normal 3 2 4 4 7 3" xfId="26149"/>
    <cellStyle name="Normal 3 2 4 4 8" xfId="26150"/>
    <cellStyle name="Normal 3 2 4 4 8 2" xfId="26151"/>
    <cellStyle name="Normal 3 2 4 4 8 3" xfId="26152"/>
    <cellStyle name="Normal 3 2 4 4 9" xfId="26153"/>
    <cellStyle name="Normal 3 2 4 5" xfId="26154"/>
    <cellStyle name="Normal 3 2 4 5 2" xfId="26155"/>
    <cellStyle name="Normal 3 2 4 5 2 2" xfId="26156"/>
    <cellStyle name="Normal 3 2 4 5 2 2 2" xfId="26157"/>
    <cellStyle name="Normal 3 2 4 5 2 2 3" xfId="26158"/>
    <cellStyle name="Normal 3 2 4 5 2 2 4" xfId="26159"/>
    <cellStyle name="Normal 3 2 4 5 2 3" xfId="26160"/>
    <cellStyle name="Normal 3 2 4 5 2 3 2" xfId="26161"/>
    <cellStyle name="Normal 3 2 4 5 2 4" xfId="26162"/>
    <cellStyle name="Normal 3 2 4 5 2 4 2" xfId="26163"/>
    <cellStyle name="Normal 3 2 4 5 2 5" xfId="26164"/>
    <cellStyle name="Normal 3 2 4 5 2 6" xfId="26165"/>
    <cellStyle name="Normal 3 2 4 5 3" xfId="26166"/>
    <cellStyle name="Normal 3 2 4 5 3 2" xfId="26167"/>
    <cellStyle name="Normal 3 2 4 5 3 2 2" xfId="26168"/>
    <cellStyle name="Normal 3 2 4 5 3 2 3" xfId="26169"/>
    <cellStyle name="Normal 3 2 4 5 3 3" xfId="26170"/>
    <cellStyle name="Normal 3 2 4 5 3 3 2" xfId="26171"/>
    <cellStyle name="Normal 3 2 4 5 3 4" xfId="26172"/>
    <cellStyle name="Normal 3 2 4 5 3 5" xfId="26173"/>
    <cellStyle name="Normal 3 2 4 5 4" xfId="26174"/>
    <cellStyle name="Normal 3 2 4 5 4 2" xfId="26175"/>
    <cellStyle name="Normal 3 2 4 5 4 2 2" xfId="26176"/>
    <cellStyle name="Normal 3 2 4 5 4 3" xfId="26177"/>
    <cellStyle name="Normal 3 2 4 5 4 4" xfId="26178"/>
    <cellStyle name="Normal 3 2 4 5 5" xfId="26179"/>
    <cellStyle name="Normal 3 2 4 5 5 2" xfId="26180"/>
    <cellStyle name="Normal 3 2 4 5 5 3" xfId="26181"/>
    <cellStyle name="Normal 3 2 4 5 6" xfId="26182"/>
    <cellStyle name="Normal 3 2 4 5 6 2" xfId="26183"/>
    <cellStyle name="Normal 3 2 4 5 6 3" xfId="26184"/>
    <cellStyle name="Normal 3 2 4 5 7" xfId="26185"/>
    <cellStyle name="Normal 3 2 4 5 8" xfId="26186"/>
    <cellStyle name="Normal 3 2 4 6" xfId="26187"/>
    <cellStyle name="Normal 3 2 4 6 2" xfId="26188"/>
    <cellStyle name="Normal 3 2 4 6 2 2" xfId="26189"/>
    <cellStyle name="Normal 3 2 4 6 2 2 2" xfId="26190"/>
    <cellStyle name="Normal 3 2 4 6 2 2 3" xfId="26191"/>
    <cellStyle name="Normal 3 2 4 6 2 2 4" xfId="26192"/>
    <cellStyle name="Normal 3 2 4 6 2 3" xfId="26193"/>
    <cellStyle name="Normal 3 2 4 6 2 3 2" xfId="26194"/>
    <cellStyle name="Normal 3 2 4 6 2 4" xfId="26195"/>
    <cellStyle name="Normal 3 2 4 6 2 4 2" xfId="26196"/>
    <cellStyle name="Normal 3 2 4 6 2 5" xfId="26197"/>
    <cellStyle name="Normal 3 2 4 6 2 6" xfId="26198"/>
    <cellStyle name="Normal 3 2 4 6 3" xfId="26199"/>
    <cellStyle name="Normal 3 2 4 6 3 2" xfId="26200"/>
    <cellStyle name="Normal 3 2 4 6 3 2 2" xfId="26201"/>
    <cellStyle name="Normal 3 2 4 6 3 2 3" xfId="26202"/>
    <cellStyle name="Normal 3 2 4 6 3 3" xfId="26203"/>
    <cellStyle name="Normal 3 2 4 6 3 3 2" xfId="26204"/>
    <cellStyle name="Normal 3 2 4 6 3 4" xfId="26205"/>
    <cellStyle name="Normal 3 2 4 6 3 5" xfId="26206"/>
    <cellStyle name="Normal 3 2 4 6 4" xfId="26207"/>
    <cellStyle name="Normal 3 2 4 6 4 2" xfId="26208"/>
    <cellStyle name="Normal 3 2 4 6 4 2 2" xfId="26209"/>
    <cellStyle name="Normal 3 2 4 6 4 3" xfId="26210"/>
    <cellStyle name="Normal 3 2 4 6 4 4" xfId="26211"/>
    <cellStyle name="Normal 3 2 4 6 5" xfId="26212"/>
    <cellStyle name="Normal 3 2 4 6 5 2" xfId="26213"/>
    <cellStyle name="Normal 3 2 4 6 5 3" xfId="26214"/>
    <cellStyle name="Normal 3 2 4 6 6" xfId="26215"/>
    <cellStyle name="Normal 3 2 4 6 6 2" xfId="26216"/>
    <cellStyle name="Normal 3 2 4 6 6 3" xfId="26217"/>
    <cellStyle name="Normal 3 2 4 6 7" xfId="26218"/>
    <cellStyle name="Normal 3 2 4 6 8" xfId="26219"/>
    <cellStyle name="Normal 3 2 4 7" xfId="26220"/>
    <cellStyle name="Normal 3 2 4 7 2" xfId="26221"/>
    <cellStyle name="Normal 3 2 4 7 2 2" xfId="26222"/>
    <cellStyle name="Normal 3 2 4 7 2 2 2" xfId="26223"/>
    <cellStyle name="Normal 3 2 4 7 2 2 3" xfId="26224"/>
    <cellStyle name="Normal 3 2 4 7 2 3" xfId="26225"/>
    <cellStyle name="Normal 3 2 4 7 2 3 2" xfId="26226"/>
    <cellStyle name="Normal 3 2 4 7 2 4" xfId="26227"/>
    <cellStyle name="Normal 3 2 4 7 2 5" xfId="26228"/>
    <cellStyle name="Normal 3 2 4 7 3" xfId="26229"/>
    <cellStyle name="Normal 3 2 4 7 3 2" xfId="26230"/>
    <cellStyle name="Normal 3 2 4 7 3 2 2" xfId="26231"/>
    <cellStyle name="Normal 3 2 4 7 3 3" xfId="26232"/>
    <cellStyle name="Normal 3 2 4 7 3 4" xfId="26233"/>
    <cellStyle name="Normal 3 2 4 7 4" xfId="26234"/>
    <cellStyle name="Normal 3 2 4 7 4 2" xfId="26235"/>
    <cellStyle name="Normal 3 2 4 7 4 2 2" xfId="26236"/>
    <cellStyle name="Normal 3 2 4 7 4 3" xfId="26237"/>
    <cellStyle name="Normal 3 2 4 7 5" xfId="26238"/>
    <cellStyle name="Normal 3 2 4 7 5 2" xfId="26239"/>
    <cellStyle name="Normal 3 2 4 7 5 3" xfId="26240"/>
    <cellStyle name="Normal 3 2 4 7 6" xfId="26241"/>
    <cellStyle name="Normal 3 2 4 7 6 2" xfId="26242"/>
    <cellStyle name="Normal 3 2 4 7 7" xfId="26243"/>
    <cellStyle name="Normal 3 2 4 8" xfId="26244"/>
    <cellStyle name="Normal 3 2 4 8 2" xfId="26245"/>
    <cellStyle name="Normal 3 2 4 8 2 2" xfId="26246"/>
    <cellStyle name="Normal 3 2 4 8 2 2 2" xfId="26247"/>
    <cellStyle name="Normal 3 2 4 8 2 3" xfId="26248"/>
    <cellStyle name="Normal 3 2 4 8 3" xfId="26249"/>
    <cellStyle name="Normal 3 2 4 8 3 2" xfId="26250"/>
    <cellStyle name="Normal 3 2 4 8 3 2 2" xfId="26251"/>
    <cellStyle name="Normal 3 2 4 8 3 3" xfId="26252"/>
    <cellStyle name="Normal 3 2 4 8 4" xfId="26253"/>
    <cellStyle name="Normal 3 2 4 8 4 2" xfId="26254"/>
    <cellStyle name="Normal 3 2 4 8 5" xfId="26255"/>
    <cellStyle name="Normal 3 2 4 8 6" xfId="26256"/>
    <cellStyle name="Normal 3 2 4 9" xfId="26257"/>
    <cellStyle name="Normal 3 2 4 9 2" xfId="26258"/>
    <cellStyle name="Normal 3 2 4 9 2 2" xfId="26259"/>
    <cellStyle name="Normal 3 2 4 9 2 3" xfId="26260"/>
    <cellStyle name="Normal 3 2 4 9 3" xfId="26261"/>
    <cellStyle name="Normal 3 2 4 9 3 2" xfId="26262"/>
    <cellStyle name="Normal 3 2 4 9 4" xfId="26263"/>
    <cellStyle name="Normal 3 2 4 9 5" xfId="26264"/>
    <cellStyle name="Normal 3 2 5" xfId="26265"/>
    <cellStyle name="Normal 3 2 5 10" xfId="26266"/>
    <cellStyle name="Normal 3 2 5 10 2" xfId="26267"/>
    <cellStyle name="Normal 3 2 5 10 2 2" xfId="26268"/>
    <cellStyle name="Normal 3 2 5 10 3" xfId="26269"/>
    <cellStyle name="Normal 3 2 5 11" xfId="26270"/>
    <cellStyle name="Normal 3 2 5 11 2" xfId="26271"/>
    <cellStyle name="Normal 3 2 5 11 3" xfId="26272"/>
    <cellStyle name="Normal 3 2 5 12" xfId="26273"/>
    <cellStyle name="Normal 3 2 5 13" xfId="26274"/>
    <cellStyle name="Normal 3 2 5 14" xfId="26275"/>
    <cellStyle name="Normal 3 2 5 2" xfId="26276"/>
    <cellStyle name="Normal 3 2 5 2 10" xfId="26277"/>
    <cellStyle name="Normal 3 2 5 2 11" xfId="26278"/>
    <cellStyle name="Normal 3 2 5 2 12" xfId="26279"/>
    <cellStyle name="Normal 3 2 5 2 2" xfId="26280"/>
    <cellStyle name="Normal 3 2 5 2 2 2" xfId="26281"/>
    <cellStyle name="Normal 3 2 5 2 2 2 2" xfId="26282"/>
    <cellStyle name="Normal 3 2 5 2 2 2 2 2" xfId="26283"/>
    <cellStyle name="Normal 3 2 5 2 2 2 2 3" xfId="26284"/>
    <cellStyle name="Normal 3 2 5 2 2 2 2 4" xfId="26285"/>
    <cellStyle name="Normal 3 2 5 2 2 2 3" xfId="26286"/>
    <cellStyle name="Normal 3 2 5 2 2 2 3 2" xfId="26287"/>
    <cellStyle name="Normal 3 2 5 2 2 2 4" xfId="26288"/>
    <cellStyle name="Normal 3 2 5 2 2 2 4 2" xfId="26289"/>
    <cellStyle name="Normal 3 2 5 2 2 2 5" xfId="26290"/>
    <cellStyle name="Normal 3 2 5 2 2 2 6" xfId="26291"/>
    <cellStyle name="Normal 3 2 5 2 2 3" xfId="26292"/>
    <cellStyle name="Normal 3 2 5 2 2 3 2" xfId="26293"/>
    <cellStyle name="Normal 3 2 5 2 2 3 2 2" xfId="26294"/>
    <cellStyle name="Normal 3 2 5 2 2 3 2 3" xfId="26295"/>
    <cellStyle name="Normal 3 2 5 2 2 3 3" xfId="26296"/>
    <cellStyle name="Normal 3 2 5 2 2 3 3 2" xfId="26297"/>
    <cellStyle name="Normal 3 2 5 2 2 3 4" xfId="26298"/>
    <cellStyle name="Normal 3 2 5 2 2 3 5" xfId="26299"/>
    <cellStyle name="Normal 3 2 5 2 2 4" xfId="26300"/>
    <cellStyle name="Normal 3 2 5 2 2 4 2" xfId="26301"/>
    <cellStyle name="Normal 3 2 5 2 2 4 2 2" xfId="26302"/>
    <cellStyle name="Normal 3 2 5 2 2 4 3" xfId="26303"/>
    <cellStyle name="Normal 3 2 5 2 2 4 4" xfId="26304"/>
    <cellStyle name="Normal 3 2 5 2 2 5" xfId="26305"/>
    <cellStyle name="Normal 3 2 5 2 2 5 2" xfId="26306"/>
    <cellStyle name="Normal 3 2 5 2 2 5 3" xfId="26307"/>
    <cellStyle name="Normal 3 2 5 2 2 6" xfId="26308"/>
    <cellStyle name="Normal 3 2 5 2 2 6 2" xfId="26309"/>
    <cellStyle name="Normal 3 2 5 2 2 6 3" xfId="26310"/>
    <cellStyle name="Normal 3 2 5 2 2 7" xfId="26311"/>
    <cellStyle name="Normal 3 2 5 2 2 8" xfId="26312"/>
    <cellStyle name="Normal 3 2 5 2 3" xfId="26313"/>
    <cellStyle name="Normal 3 2 5 2 3 2" xfId="26314"/>
    <cellStyle name="Normal 3 2 5 2 3 2 2" xfId="26315"/>
    <cellStyle name="Normal 3 2 5 2 3 2 2 2" xfId="26316"/>
    <cellStyle name="Normal 3 2 5 2 3 2 3" xfId="26317"/>
    <cellStyle name="Normal 3 2 5 2 3 2 4" xfId="26318"/>
    <cellStyle name="Normal 3 2 5 2 3 3" xfId="26319"/>
    <cellStyle name="Normal 3 2 5 2 3 3 2" xfId="26320"/>
    <cellStyle name="Normal 3 2 5 2 3 3 2 2" xfId="26321"/>
    <cellStyle name="Normal 3 2 5 2 3 3 3" xfId="26322"/>
    <cellStyle name="Normal 3 2 5 2 3 4" xfId="26323"/>
    <cellStyle name="Normal 3 2 5 2 3 4 2" xfId="26324"/>
    <cellStyle name="Normal 3 2 5 2 3 4 2 2" xfId="26325"/>
    <cellStyle name="Normal 3 2 5 2 3 4 3" xfId="26326"/>
    <cellStyle name="Normal 3 2 5 2 3 5" xfId="26327"/>
    <cellStyle name="Normal 3 2 5 2 3 5 2" xfId="26328"/>
    <cellStyle name="Normal 3 2 5 2 3 6" xfId="26329"/>
    <cellStyle name="Normal 3 2 5 2 3 7" xfId="26330"/>
    <cellStyle name="Normal 3 2 5 2 4" xfId="26331"/>
    <cellStyle name="Normal 3 2 5 2 4 2" xfId="26332"/>
    <cellStyle name="Normal 3 2 5 2 4 2 2" xfId="26333"/>
    <cellStyle name="Normal 3 2 5 2 4 2 2 2" xfId="26334"/>
    <cellStyle name="Normal 3 2 5 2 4 2 3" xfId="26335"/>
    <cellStyle name="Normal 3 2 5 2 4 3" xfId="26336"/>
    <cellStyle name="Normal 3 2 5 2 4 3 2" xfId="26337"/>
    <cellStyle name="Normal 3 2 5 2 4 3 2 2" xfId="26338"/>
    <cellStyle name="Normal 3 2 5 2 4 3 3" xfId="26339"/>
    <cellStyle name="Normal 3 2 5 2 4 4" xfId="26340"/>
    <cellStyle name="Normal 3 2 5 2 4 4 2" xfId="26341"/>
    <cellStyle name="Normal 3 2 5 2 4 4 3" xfId="26342"/>
    <cellStyle name="Normal 3 2 5 2 4 5" xfId="26343"/>
    <cellStyle name="Normal 3 2 5 2 4 6" xfId="26344"/>
    <cellStyle name="Normal 3 2 5 2 4 7" xfId="26345"/>
    <cellStyle name="Normal 3 2 5 2 5" xfId="26346"/>
    <cellStyle name="Normal 3 2 5 2 5 2" xfId="26347"/>
    <cellStyle name="Normal 3 2 5 2 5 2 2" xfId="26348"/>
    <cellStyle name="Normal 3 2 5 2 5 2 3" xfId="26349"/>
    <cellStyle name="Normal 3 2 5 2 5 3" xfId="26350"/>
    <cellStyle name="Normal 3 2 5 2 5 3 2" xfId="26351"/>
    <cellStyle name="Normal 3 2 5 2 5 3 3" xfId="26352"/>
    <cellStyle name="Normal 3 2 5 2 5 4" xfId="26353"/>
    <cellStyle name="Normal 3 2 5 2 5 4 2" xfId="26354"/>
    <cellStyle name="Normal 3 2 5 2 5 5" xfId="26355"/>
    <cellStyle name="Normal 3 2 5 2 5 6" xfId="26356"/>
    <cellStyle name="Normal 3 2 5 2 5 7" xfId="26357"/>
    <cellStyle name="Normal 3 2 5 2 6" xfId="26358"/>
    <cellStyle name="Normal 3 2 5 2 6 2" xfId="26359"/>
    <cellStyle name="Normal 3 2 5 2 6 2 2" xfId="26360"/>
    <cellStyle name="Normal 3 2 5 2 6 2 3" xfId="26361"/>
    <cellStyle name="Normal 3 2 5 2 6 3" xfId="26362"/>
    <cellStyle name="Normal 3 2 5 2 6 3 2" xfId="26363"/>
    <cellStyle name="Normal 3 2 5 2 6 4" xfId="26364"/>
    <cellStyle name="Normal 3 2 5 2 6 5" xfId="26365"/>
    <cellStyle name="Normal 3 2 5 2 6 6" xfId="26366"/>
    <cellStyle name="Normal 3 2 5 2 7" xfId="26367"/>
    <cellStyle name="Normal 3 2 5 2 7 2" xfId="26368"/>
    <cellStyle name="Normal 3 2 5 2 7 2 2" xfId="26369"/>
    <cellStyle name="Normal 3 2 5 2 7 3" xfId="26370"/>
    <cellStyle name="Normal 3 2 5 2 8" xfId="26371"/>
    <cellStyle name="Normal 3 2 5 2 8 2" xfId="26372"/>
    <cellStyle name="Normal 3 2 5 2 8 3" xfId="26373"/>
    <cellStyle name="Normal 3 2 5 2 9" xfId="26374"/>
    <cellStyle name="Normal 3 2 5 2 9 2" xfId="26375"/>
    <cellStyle name="Normal 3 2 5 3" xfId="26376"/>
    <cellStyle name="Normal 3 2 5 3 10" xfId="26377"/>
    <cellStyle name="Normal 3 2 5 3 11" xfId="26378"/>
    <cellStyle name="Normal 3 2 5 3 2" xfId="26379"/>
    <cellStyle name="Normal 3 2 5 3 2 2" xfId="26380"/>
    <cellStyle name="Normal 3 2 5 3 2 2 2" xfId="26381"/>
    <cellStyle name="Normal 3 2 5 3 2 2 2 2" xfId="26382"/>
    <cellStyle name="Normal 3 2 5 3 2 2 3" xfId="26383"/>
    <cellStyle name="Normal 3 2 5 3 2 2 4" xfId="26384"/>
    <cellStyle name="Normal 3 2 5 3 2 3" xfId="26385"/>
    <cellStyle name="Normal 3 2 5 3 2 3 2" xfId="26386"/>
    <cellStyle name="Normal 3 2 5 3 2 3 2 2" xfId="26387"/>
    <cellStyle name="Normal 3 2 5 3 2 3 3" xfId="26388"/>
    <cellStyle name="Normal 3 2 5 3 2 4" xfId="26389"/>
    <cellStyle name="Normal 3 2 5 3 2 4 2" xfId="26390"/>
    <cellStyle name="Normal 3 2 5 3 2 4 2 2" xfId="26391"/>
    <cellStyle name="Normal 3 2 5 3 2 4 3" xfId="26392"/>
    <cellStyle name="Normal 3 2 5 3 2 5" xfId="26393"/>
    <cellStyle name="Normal 3 2 5 3 2 5 2" xfId="26394"/>
    <cellStyle name="Normal 3 2 5 3 2 6" xfId="26395"/>
    <cellStyle name="Normal 3 2 5 3 2 7" xfId="26396"/>
    <cellStyle name="Normal 3 2 5 3 3" xfId="26397"/>
    <cellStyle name="Normal 3 2 5 3 3 2" xfId="26398"/>
    <cellStyle name="Normal 3 2 5 3 3 2 2" xfId="26399"/>
    <cellStyle name="Normal 3 2 5 3 3 2 2 2" xfId="26400"/>
    <cellStyle name="Normal 3 2 5 3 3 2 3" xfId="26401"/>
    <cellStyle name="Normal 3 2 5 3 3 3" xfId="26402"/>
    <cellStyle name="Normal 3 2 5 3 3 3 2" xfId="26403"/>
    <cellStyle name="Normal 3 2 5 3 3 3 2 2" xfId="26404"/>
    <cellStyle name="Normal 3 2 5 3 3 3 3" xfId="26405"/>
    <cellStyle name="Normal 3 2 5 3 3 4" xfId="26406"/>
    <cellStyle name="Normal 3 2 5 3 3 4 2" xfId="26407"/>
    <cellStyle name="Normal 3 2 5 3 3 4 3" xfId="26408"/>
    <cellStyle name="Normal 3 2 5 3 3 5" xfId="26409"/>
    <cellStyle name="Normal 3 2 5 3 3 6" xfId="26410"/>
    <cellStyle name="Normal 3 2 5 3 3 7" xfId="26411"/>
    <cellStyle name="Normal 3 2 5 3 4" xfId="26412"/>
    <cellStyle name="Normal 3 2 5 3 4 2" xfId="26413"/>
    <cellStyle name="Normal 3 2 5 3 4 2 2" xfId="26414"/>
    <cellStyle name="Normal 3 2 5 3 4 2 3" xfId="26415"/>
    <cellStyle name="Normal 3 2 5 3 4 3" xfId="26416"/>
    <cellStyle name="Normal 3 2 5 3 4 3 2" xfId="26417"/>
    <cellStyle name="Normal 3 2 5 3 4 3 3" xfId="26418"/>
    <cellStyle name="Normal 3 2 5 3 4 4" xfId="26419"/>
    <cellStyle name="Normal 3 2 5 3 4 4 2" xfId="26420"/>
    <cellStyle name="Normal 3 2 5 3 4 5" xfId="26421"/>
    <cellStyle name="Normal 3 2 5 3 4 6" xfId="26422"/>
    <cellStyle name="Normal 3 2 5 3 4 7" xfId="26423"/>
    <cellStyle name="Normal 3 2 5 3 5" xfId="26424"/>
    <cellStyle name="Normal 3 2 5 3 5 2" xfId="26425"/>
    <cellStyle name="Normal 3 2 5 3 5 2 2" xfId="26426"/>
    <cellStyle name="Normal 3 2 5 3 5 2 3" xfId="26427"/>
    <cellStyle name="Normal 3 2 5 3 5 3" xfId="26428"/>
    <cellStyle name="Normal 3 2 5 3 5 3 2" xfId="26429"/>
    <cellStyle name="Normal 3 2 5 3 5 4" xfId="26430"/>
    <cellStyle name="Normal 3 2 5 3 5 5" xfId="26431"/>
    <cellStyle name="Normal 3 2 5 3 5 6" xfId="26432"/>
    <cellStyle name="Normal 3 2 5 3 6" xfId="26433"/>
    <cellStyle name="Normal 3 2 5 3 6 2" xfId="26434"/>
    <cellStyle name="Normal 3 2 5 3 6 2 2" xfId="26435"/>
    <cellStyle name="Normal 3 2 5 3 6 3" xfId="26436"/>
    <cellStyle name="Normal 3 2 5 3 7" xfId="26437"/>
    <cellStyle name="Normal 3 2 5 3 7 2" xfId="26438"/>
    <cellStyle name="Normal 3 2 5 3 7 3" xfId="26439"/>
    <cellStyle name="Normal 3 2 5 3 8" xfId="26440"/>
    <cellStyle name="Normal 3 2 5 3 8 2" xfId="26441"/>
    <cellStyle name="Normal 3 2 5 3 9" xfId="26442"/>
    <cellStyle name="Normal 3 2 5 4" xfId="26443"/>
    <cellStyle name="Normal 3 2 5 4 10" xfId="26444"/>
    <cellStyle name="Normal 3 2 5 4 11" xfId="26445"/>
    <cellStyle name="Normal 3 2 5 4 2" xfId="26446"/>
    <cellStyle name="Normal 3 2 5 4 2 2" xfId="26447"/>
    <cellStyle name="Normal 3 2 5 4 2 2 2" xfId="26448"/>
    <cellStyle name="Normal 3 2 5 4 2 2 2 2" xfId="26449"/>
    <cellStyle name="Normal 3 2 5 4 2 2 3" xfId="26450"/>
    <cellStyle name="Normal 3 2 5 4 2 2 4" xfId="26451"/>
    <cellStyle name="Normal 3 2 5 4 2 3" xfId="26452"/>
    <cellStyle name="Normal 3 2 5 4 2 3 2" xfId="26453"/>
    <cellStyle name="Normal 3 2 5 4 2 3 2 2" xfId="26454"/>
    <cellStyle name="Normal 3 2 5 4 2 3 3" xfId="26455"/>
    <cellStyle name="Normal 3 2 5 4 2 4" xfId="26456"/>
    <cellStyle name="Normal 3 2 5 4 2 4 2" xfId="26457"/>
    <cellStyle name="Normal 3 2 5 4 2 4 2 2" xfId="26458"/>
    <cellStyle name="Normal 3 2 5 4 2 4 3" xfId="26459"/>
    <cellStyle name="Normal 3 2 5 4 2 5" xfId="26460"/>
    <cellStyle name="Normal 3 2 5 4 2 5 2" xfId="26461"/>
    <cellStyle name="Normal 3 2 5 4 2 6" xfId="26462"/>
    <cellStyle name="Normal 3 2 5 4 2 7" xfId="26463"/>
    <cellStyle name="Normal 3 2 5 4 3" xfId="26464"/>
    <cellStyle name="Normal 3 2 5 4 3 2" xfId="26465"/>
    <cellStyle name="Normal 3 2 5 4 3 2 2" xfId="26466"/>
    <cellStyle name="Normal 3 2 5 4 3 2 2 2" xfId="26467"/>
    <cellStyle name="Normal 3 2 5 4 3 2 3" xfId="26468"/>
    <cellStyle name="Normal 3 2 5 4 3 3" xfId="26469"/>
    <cellStyle name="Normal 3 2 5 4 3 3 2" xfId="26470"/>
    <cellStyle name="Normal 3 2 5 4 3 3 2 2" xfId="26471"/>
    <cellStyle name="Normal 3 2 5 4 3 3 3" xfId="26472"/>
    <cellStyle name="Normal 3 2 5 4 3 4" xfId="26473"/>
    <cellStyle name="Normal 3 2 5 4 3 4 2" xfId="26474"/>
    <cellStyle name="Normal 3 2 5 4 3 4 3" xfId="26475"/>
    <cellStyle name="Normal 3 2 5 4 3 5" xfId="26476"/>
    <cellStyle name="Normal 3 2 5 4 3 6" xfId="26477"/>
    <cellStyle name="Normal 3 2 5 4 3 7" xfId="26478"/>
    <cellStyle name="Normal 3 2 5 4 4" xfId="26479"/>
    <cellStyle name="Normal 3 2 5 4 4 2" xfId="26480"/>
    <cellStyle name="Normal 3 2 5 4 4 2 2" xfId="26481"/>
    <cellStyle name="Normal 3 2 5 4 4 2 3" xfId="26482"/>
    <cellStyle name="Normal 3 2 5 4 4 3" xfId="26483"/>
    <cellStyle name="Normal 3 2 5 4 4 3 2" xfId="26484"/>
    <cellStyle name="Normal 3 2 5 4 4 3 3" xfId="26485"/>
    <cellStyle name="Normal 3 2 5 4 4 4" xfId="26486"/>
    <cellStyle name="Normal 3 2 5 4 4 4 2" xfId="26487"/>
    <cellStyle name="Normal 3 2 5 4 4 5" xfId="26488"/>
    <cellStyle name="Normal 3 2 5 4 4 6" xfId="26489"/>
    <cellStyle name="Normal 3 2 5 4 4 7" xfId="26490"/>
    <cellStyle name="Normal 3 2 5 4 5" xfId="26491"/>
    <cellStyle name="Normal 3 2 5 4 5 2" xfId="26492"/>
    <cellStyle name="Normal 3 2 5 4 5 2 2" xfId="26493"/>
    <cellStyle name="Normal 3 2 5 4 5 2 3" xfId="26494"/>
    <cellStyle name="Normal 3 2 5 4 5 3" xfId="26495"/>
    <cellStyle name="Normal 3 2 5 4 5 3 2" xfId="26496"/>
    <cellStyle name="Normal 3 2 5 4 5 4" xfId="26497"/>
    <cellStyle name="Normal 3 2 5 4 5 5" xfId="26498"/>
    <cellStyle name="Normal 3 2 5 4 5 6" xfId="26499"/>
    <cellStyle name="Normal 3 2 5 4 6" xfId="26500"/>
    <cellStyle name="Normal 3 2 5 4 6 2" xfId="26501"/>
    <cellStyle name="Normal 3 2 5 4 6 2 2" xfId="26502"/>
    <cellStyle name="Normal 3 2 5 4 6 3" xfId="26503"/>
    <cellStyle name="Normal 3 2 5 4 7" xfId="26504"/>
    <cellStyle name="Normal 3 2 5 4 7 2" xfId="26505"/>
    <cellStyle name="Normal 3 2 5 4 7 3" xfId="26506"/>
    <cellStyle name="Normal 3 2 5 4 8" xfId="26507"/>
    <cellStyle name="Normal 3 2 5 4 8 2" xfId="26508"/>
    <cellStyle name="Normal 3 2 5 4 9" xfId="26509"/>
    <cellStyle name="Normal 3 2 5 5" xfId="26510"/>
    <cellStyle name="Normal 3 2 5 5 2" xfId="26511"/>
    <cellStyle name="Normal 3 2 5 5 2 2" xfId="26512"/>
    <cellStyle name="Normal 3 2 5 5 2 2 2" xfId="26513"/>
    <cellStyle name="Normal 3 2 5 5 2 2 3" xfId="26514"/>
    <cellStyle name="Normal 3 2 5 5 2 3" xfId="26515"/>
    <cellStyle name="Normal 3 2 5 5 2 3 2" xfId="26516"/>
    <cellStyle name="Normal 3 2 5 5 2 4" xfId="26517"/>
    <cellStyle name="Normal 3 2 5 5 2 5" xfId="26518"/>
    <cellStyle name="Normal 3 2 5 5 3" xfId="26519"/>
    <cellStyle name="Normal 3 2 5 5 3 2" xfId="26520"/>
    <cellStyle name="Normal 3 2 5 5 3 2 2" xfId="26521"/>
    <cellStyle name="Normal 3 2 5 5 3 3" xfId="26522"/>
    <cellStyle name="Normal 3 2 5 5 3 4" xfId="26523"/>
    <cellStyle name="Normal 3 2 5 5 4" xfId="26524"/>
    <cellStyle name="Normal 3 2 5 5 4 2" xfId="26525"/>
    <cellStyle name="Normal 3 2 5 5 4 2 2" xfId="26526"/>
    <cellStyle name="Normal 3 2 5 5 4 3" xfId="26527"/>
    <cellStyle name="Normal 3 2 5 5 5" xfId="26528"/>
    <cellStyle name="Normal 3 2 5 5 5 2" xfId="26529"/>
    <cellStyle name="Normal 3 2 5 5 5 3" xfId="26530"/>
    <cellStyle name="Normal 3 2 5 5 6" xfId="26531"/>
    <cellStyle name="Normal 3 2 5 5 6 2" xfId="26532"/>
    <cellStyle name="Normal 3 2 5 5 7" xfId="26533"/>
    <cellStyle name="Normal 3 2 5 6" xfId="26534"/>
    <cellStyle name="Normal 3 2 5 6 2" xfId="26535"/>
    <cellStyle name="Normal 3 2 5 6 2 2" xfId="26536"/>
    <cellStyle name="Normal 3 2 5 6 2 2 2" xfId="26537"/>
    <cellStyle name="Normal 3 2 5 6 2 3" xfId="26538"/>
    <cellStyle name="Normal 3 2 5 6 3" xfId="26539"/>
    <cellStyle name="Normal 3 2 5 6 3 2" xfId="26540"/>
    <cellStyle name="Normal 3 2 5 6 3 2 2" xfId="26541"/>
    <cellStyle name="Normal 3 2 5 6 3 3" xfId="26542"/>
    <cellStyle name="Normal 3 2 5 6 4" xfId="26543"/>
    <cellStyle name="Normal 3 2 5 6 4 2" xfId="26544"/>
    <cellStyle name="Normal 3 2 5 6 4 3" xfId="26545"/>
    <cellStyle name="Normal 3 2 5 6 5" xfId="26546"/>
    <cellStyle name="Normal 3 2 5 6 6" xfId="26547"/>
    <cellStyle name="Normal 3 2 5 6 7" xfId="26548"/>
    <cellStyle name="Normal 3 2 5 7" xfId="26549"/>
    <cellStyle name="Normal 3 2 5 7 2" xfId="26550"/>
    <cellStyle name="Normal 3 2 5 7 2 2" xfId="26551"/>
    <cellStyle name="Normal 3 2 5 7 2 2 2" xfId="26552"/>
    <cellStyle name="Normal 3 2 5 7 2 3" xfId="26553"/>
    <cellStyle name="Normal 3 2 5 7 3" xfId="26554"/>
    <cellStyle name="Normal 3 2 5 7 3 2" xfId="26555"/>
    <cellStyle name="Normal 3 2 5 7 3 2 2" xfId="26556"/>
    <cellStyle name="Normal 3 2 5 7 3 3" xfId="26557"/>
    <cellStyle name="Normal 3 2 5 7 4" xfId="26558"/>
    <cellStyle name="Normal 3 2 5 7 4 2" xfId="26559"/>
    <cellStyle name="Normal 3 2 5 7 4 3" xfId="26560"/>
    <cellStyle name="Normal 3 2 5 7 5" xfId="26561"/>
    <cellStyle name="Normal 3 2 5 7 6" xfId="26562"/>
    <cellStyle name="Normal 3 2 5 7 7" xfId="26563"/>
    <cellStyle name="Normal 3 2 5 8" xfId="26564"/>
    <cellStyle name="Normal 3 2 5 8 2" xfId="26565"/>
    <cellStyle name="Normal 3 2 5 8 2 2" xfId="26566"/>
    <cellStyle name="Normal 3 2 5 8 2 3" xfId="26567"/>
    <cellStyle name="Normal 3 2 5 8 3" xfId="26568"/>
    <cellStyle name="Normal 3 2 5 8 3 2" xfId="26569"/>
    <cellStyle name="Normal 3 2 5 8 3 3" xfId="26570"/>
    <cellStyle name="Normal 3 2 5 8 4" xfId="26571"/>
    <cellStyle name="Normal 3 2 5 8 5" xfId="26572"/>
    <cellStyle name="Normal 3 2 5 8 6" xfId="26573"/>
    <cellStyle name="Normal 3 2 5 9" xfId="26574"/>
    <cellStyle name="Normal 3 2 5 9 2" xfId="26575"/>
    <cellStyle name="Normal 3 2 5 9 2 2" xfId="26576"/>
    <cellStyle name="Normal 3 2 5 9 3" xfId="26577"/>
    <cellStyle name="Normal 3 2 6" xfId="26578"/>
    <cellStyle name="Normal 3 2 6 10" xfId="26579"/>
    <cellStyle name="Normal 3 2 6 10 2" xfId="26580"/>
    <cellStyle name="Normal 3 2 6 10 2 2" xfId="26581"/>
    <cellStyle name="Normal 3 2 6 10 3" xfId="26582"/>
    <cellStyle name="Normal 3 2 6 11" xfId="26583"/>
    <cellStyle name="Normal 3 2 6 11 2" xfId="26584"/>
    <cellStyle name="Normal 3 2 6 12" xfId="26585"/>
    <cellStyle name="Normal 3 2 6 13" xfId="26586"/>
    <cellStyle name="Normal 3 2 6 2" xfId="26587"/>
    <cellStyle name="Normal 3 2 6 2 10" xfId="26588"/>
    <cellStyle name="Normal 3 2 6 2 11" xfId="26589"/>
    <cellStyle name="Normal 3 2 6 2 2" xfId="26590"/>
    <cellStyle name="Normal 3 2 6 2 2 2" xfId="26591"/>
    <cellStyle name="Normal 3 2 6 2 2 2 2" xfId="26592"/>
    <cellStyle name="Normal 3 2 6 2 2 2 2 2" xfId="26593"/>
    <cellStyle name="Normal 3 2 6 2 2 2 2 3" xfId="26594"/>
    <cellStyle name="Normal 3 2 6 2 2 2 2 4" xfId="26595"/>
    <cellStyle name="Normal 3 2 6 2 2 2 3" xfId="26596"/>
    <cellStyle name="Normal 3 2 6 2 2 2 3 2" xfId="26597"/>
    <cellStyle name="Normal 3 2 6 2 2 2 4" xfId="26598"/>
    <cellStyle name="Normal 3 2 6 2 2 2 4 2" xfId="26599"/>
    <cellStyle name="Normal 3 2 6 2 2 2 5" xfId="26600"/>
    <cellStyle name="Normal 3 2 6 2 2 2 6" xfId="26601"/>
    <cellStyle name="Normal 3 2 6 2 2 3" xfId="26602"/>
    <cellStyle name="Normal 3 2 6 2 2 3 2" xfId="26603"/>
    <cellStyle name="Normal 3 2 6 2 2 3 2 2" xfId="26604"/>
    <cellStyle name="Normal 3 2 6 2 2 3 2 3" xfId="26605"/>
    <cellStyle name="Normal 3 2 6 2 2 3 3" xfId="26606"/>
    <cellStyle name="Normal 3 2 6 2 2 3 3 2" xfId="26607"/>
    <cellStyle name="Normal 3 2 6 2 2 3 4" xfId="26608"/>
    <cellStyle name="Normal 3 2 6 2 2 3 5" xfId="26609"/>
    <cellStyle name="Normal 3 2 6 2 2 4" xfId="26610"/>
    <cellStyle name="Normal 3 2 6 2 2 4 2" xfId="26611"/>
    <cellStyle name="Normal 3 2 6 2 2 4 2 2" xfId="26612"/>
    <cellStyle name="Normal 3 2 6 2 2 4 3" xfId="26613"/>
    <cellStyle name="Normal 3 2 6 2 2 4 4" xfId="26614"/>
    <cellStyle name="Normal 3 2 6 2 2 5" xfId="26615"/>
    <cellStyle name="Normal 3 2 6 2 2 5 2" xfId="26616"/>
    <cellStyle name="Normal 3 2 6 2 2 5 3" xfId="26617"/>
    <cellStyle name="Normal 3 2 6 2 2 6" xfId="26618"/>
    <cellStyle name="Normal 3 2 6 2 2 6 2" xfId="26619"/>
    <cellStyle name="Normal 3 2 6 2 2 6 3" xfId="26620"/>
    <cellStyle name="Normal 3 2 6 2 2 7" xfId="26621"/>
    <cellStyle name="Normal 3 2 6 2 2 8" xfId="26622"/>
    <cellStyle name="Normal 3 2 6 2 3" xfId="26623"/>
    <cellStyle name="Normal 3 2 6 2 3 2" xfId="26624"/>
    <cellStyle name="Normal 3 2 6 2 3 2 2" xfId="26625"/>
    <cellStyle name="Normal 3 2 6 2 3 2 2 2" xfId="26626"/>
    <cellStyle name="Normal 3 2 6 2 3 2 3" xfId="26627"/>
    <cellStyle name="Normal 3 2 6 2 3 2 4" xfId="26628"/>
    <cellStyle name="Normal 3 2 6 2 3 3" xfId="26629"/>
    <cellStyle name="Normal 3 2 6 2 3 3 2" xfId="26630"/>
    <cellStyle name="Normal 3 2 6 2 3 3 2 2" xfId="26631"/>
    <cellStyle name="Normal 3 2 6 2 3 3 3" xfId="26632"/>
    <cellStyle name="Normal 3 2 6 2 3 4" xfId="26633"/>
    <cellStyle name="Normal 3 2 6 2 3 4 2" xfId="26634"/>
    <cellStyle name="Normal 3 2 6 2 3 4 2 2" xfId="26635"/>
    <cellStyle name="Normal 3 2 6 2 3 4 3" xfId="26636"/>
    <cellStyle name="Normal 3 2 6 2 3 5" xfId="26637"/>
    <cellStyle name="Normal 3 2 6 2 3 5 2" xfId="26638"/>
    <cellStyle name="Normal 3 2 6 2 3 6" xfId="26639"/>
    <cellStyle name="Normal 3 2 6 2 3 7" xfId="26640"/>
    <cellStyle name="Normal 3 2 6 2 4" xfId="26641"/>
    <cellStyle name="Normal 3 2 6 2 4 2" xfId="26642"/>
    <cellStyle name="Normal 3 2 6 2 4 2 2" xfId="26643"/>
    <cellStyle name="Normal 3 2 6 2 4 2 2 2" xfId="26644"/>
    <cellStyle name="Normal 3 2 6 2 4 2 3" xfId="26645"/>
    <cellStyle name="Normal 3 2 6 2 4 3" xfId="26646"/>
    <cellStyle name="Normal 3 2 6 2 4 3 2" xfId="26647"/>
    <cellStyle name="Normal 3 2 6 2 4 3 2 2" xfId="26648"/>
    <cellStyle name="Normal 3 2 6 2 4 3 3" xfId="26649"/>
    <cellStyle name="Normal 3 2 6 2 4 4" xfId="26650"/>
    <cellStyle name="Normal 3 2 6 2 4 4 2" xfId="26651"/>
    <cellStyle name="Normal 3 2 6 2 4 4 3" xfId="26652"/>
    <cellStyle name="Normal 3 2 6 2 4 5" xfId="26653"/>
    <cellStyle name="Normal 3 2 6 2 4 6" xfId="26654"/>
    <cellStyle name="Normal 3 2 6 2 4 7" xfId="26655"/>
    <cellStyle name="Normal 3 2 6 2 5" xfId="26656"/>
    <cellStyle name="Normal 3 2 6 2 5 2" xfId="26657"/>
    <cellStyle name="Normal 3 2 6 2 5 2 2" xfId="26658"/>
    <cellStyle name="Normal 3 2 6 2 5 2 3" xfId="26659"/>
    <cellStyle name="Normal 3 2 6 2 5 3" xfId="26660"/>
    <cellStyle name="Normal 3 2 6 2 5 3 2" xfId="26661"/>
    <cellStyle name="Normal 3 2 6 2 5 3 3" xfId="26662"/>
    <cellStyle name="Normal 3 2 6 2 5 4" xfId="26663"/>
    <cellStyle name="Normal 3 2 6 2 5 5" xfId="26664"/>
    <cellStyle name="Normal 3 2 6 2 5 6" xfId="26665"/>
    <cellStyle name="Normal 3 2 6 2 6" xfId="26666"/>
    <cellStyle name="Normal 3 2 6 2 6 2" xfId="26667"/>
    <cellStyle name="Normal 3 2 6 2 6 2 2" xfId="26668"/>
    <cellStyle name="Normal 3 2 6 2 6 3" xfId="26669"/>
    <cellStyle name="Normal 3 2 6 2 7" xfId="26670"/>
    <cellStyle name="Normal 3 2 6 2 7 2" xfId="26671"/>
    <cellStyle name="Normal 3 2 6 2 7 2 2" xfId="26672"/>
    <cellStyle name="Normal 3 2 6 2 7 3" xfId="26673"/>
    <cellStyle name="Normal 3 2 6 2 8" xfId="26674"/>
    <cellStyle name="Normal 3 2 6 2 8 2" xfId="26675"/>
    <cellStyle name="Normal 3 2 6 2 8 3" xfId="26676"/>
    <cellStyle name="Normal 3 2 6 2 9" xfId="26677"/>
    <cellStyle name="Normal 3 2 6 3" xfId="26678"/>
    <cellStyle name="Normal 3 2 6 3 10" xfId="26679"/>
    <cellStyle name="Normal 3 2 6 3 11" xfId="26680"/>
    <cellStyle name="Normal 3 2 6 3 2" xfId="26681"/>
    <cellStyle name="Normal 3 2 6 3 2 2" xfId="26682"/>
    <cellStyle name="Normal 3 2 6 3 2 2 2" xfId="26683"/>
    <cellStyle name="Normal 3 2 6 3 2 2 2 2" xfId="26684"/>
    <cellStyle name="Normal 3 2 6 3 2 2 3" xfId="26685"/>
    <cellStyle name="Normal 3 2 6 3 2 2 4" xfId="26686"/>
    <cellStyle name="Normal 3 2 6 3 2 3" xfId="26687"/>
    <cellStyle name="Normal 3 2 6 3 2 3 2" xfId="26688"/>
    <cellStyle name="Normal 3 2 6 3 2 3 2 2" xfId="26689"/>
    <cellStyle name="Normal 3 2 6 3 2 3 3" xfId="26690"/>
    <cellStyle name="Normal 3 2 6 3 2 4" xfId="26691"/>
    <cellStyle name="Normal 3 2 6 3 2 4 2" xfId="26692"/>
    <cellStyle name="Normal 3 2 6 3 2 4 2 2" xfId="26693"/>
    <cellStyle name="Normal 3 2 6 3 2 4 3" xfId="26694"/>
    <cellStyle name="Normal 3 2 6 3 2 5" xfId="26695"/>
    <cellStyle name="Normal 3 2 6 3 2 5 2" xfId="26696"/>
    <cellStyle name="Normal 3 2 6 3 2 6" xfId="26697"/>
    <cellStyle name="Normal 3 2 6 3 2 7" xfId="26698"/>
    <cellStyle name="Normal 3 2 6 3 3" xfId="26699"/>
    <cellStyle name="Normal 3 2 6 3 3 2" xfId="26700"/>
    <cellStyle name="Normal 3 2 6 3 3 2 2" xfId="26701"/>
    <cellStyle name="Normal 3 2 6 3 3 2 2 2" xfId="26702"/>
    <cellStyle name="Normal 3 2 6 3 3 2 3" xfId="26703"/>
    <cellStyle name="Normal 3 2 6 3 3 3" xfId="26704"/>
    <cellStyle name="Normal 3 2 6 3 3 3 2" xfId="26705"/>
    <cellStyle name="Normal 3 2 6 3 3 3 2 2" xfId="26706"/>
    <cellStyle name="Normal 3 2 6 3 3 3 3" xfId="26707"/>
    <cellStyle name="Normal 3 2 6 3 3 4" xfId="26708"/>
    <cellStyle name="Normal 3 2 6 3 3 4 2" xfId="26709"/>
    <cellStyle name="Normal 3 2 6 3 3 4 3" xfId="26710"/>
    <cellStyle name="Normal 3 2 6 3 3 5" xfId="26711"/>
    <cellStyle name="Normal 3 2 6 3 3 6" xfId="26712"/>
    <cellStyle name="Normal 3 2 6 3 3 7" xfId="26713"/>
    <cellStyle name="Normal 3 2 6 3 4" xfId="26714"/>
    <cellStyle name="Normal 3 2 6 3 4 2" xfId="26715"/>
    <cellStyle name="Normal 3 2 6 3 4 2 2" xfId="26716"/>
    <cellStyle name="Normal 3 2 6 3 4 2 3" xfId="26717"/>
    <cellStyle name="Normal 3 2 6 3 4 3" xfId="26718"/>
    <cellStyle name="Normal 3 2 6 3 4 3 2" xfId="26719"/>
    <cellStyle name="Normal 3 2 6 3 4 3 3" xfId="26720"/>
    <cellStyle name="Normal 3 2 6 3 4 4" xfId="26721"/>
    <cellStyle name="Normal 3 2 6 3 4 4 2" xfId="26722"/>
    <cellStyle name="Normal 3 2 6 3 4 5" xfId="26723"/>
    <cellStyle name="Normal 3 2 6 3 4 6" xfId="26724"/>
    <cellStyle name="Normal 3 2 6 3 4 7" xfId="26725"/>
    <cellStyle name="Normal 3 2 6 3 5" xfId="26726"/>
    <cellStyle name="Normal 3 2 6 3 5 2" xfId="26727"/>
    <cellStyle name="Normal 3 2 6 3 5 2 2" xfId="26728"/>
    <cellStyle name="Normal 3 2 6 3 5 2 3" xfId="26729"/>
    <cellStyle name="Normal 3 2 6 3 5 3" xfId="26730"/>
    <cellStyle name="Normal 3 2 6 3 5 3 2" xfId="26731"/>
    <cellStyle name="Normal 3 2 6 3 5 4" xfId="26732"/>
    <cellStyle name="Normal 3 2 6 3 5 5" xfId="26733"/>
    <cellStyle name="Normal 3 2 6 3 5 6" xfId="26734"/>
    <cellStyle name="Normal 3 2 6 3 6" xfId="26735"/>
    <cellStyle name="Normal 3 2 6 3 6 2" xfId="26736"/>
    <cellStyle name="Normal 3 2 6 3 6 2 2" xfId="26737"/>
    <cellStyle name="Normal 3 2 6 3 6 3" xfId="26738"/>
    <cellStyle name="Normal 3 2 6 3 7" xfId="26739"/>
    <cellStyle name="Normal 3 2 6 3 7 2" xfId="26740"/>
    <cellStyle name="Normal 3 2 6 3 7 3" xfId="26741"/>
    <cellStyle name="Normal 3 2 6 3 8" xfId="26742"/>
    <cellStyle name="Normal 3 2 6 3 8 2" xfId="26743"/>
    <cellStyle name="Normal 3 2 6 3 9" xfId="26744"/>
    <cellStyle name="Normal 3 2 6 4" xfId="26745"/>
    <cellStyle name="Normal 3 2 6 4 2" xfId="26746"/>
    <cellStyle name="Normal 3 2 6 4 2 2" xfId="26747"/>
    <cellStyle name="Normal 3 2 6 4 2 2 2" xfId="26748"/>
    <cellStyle name="Normal 3 2 6 4 2 2 3" xfId="26749"/>
    <cellStyle name="Normal 3 2 6 4 2 2 4" xfId="26750"/>
    <cellStyle name="Normal 3 2 6 4 2 3" xfId="26751"/>
    <cellStyle name="Normal 3 2 6 4 2 3 2" xfId="26752"/>
    <cellStyle name="Normal 3 2 6 4 2 4" xfId="26753"/>
    <cellStyle name="Normal 3 2 6 4 2 4 2" xfId="26754"/>
    <cellStyle name="Normal 3 2 6 4 2 5" xfId="26755"/>
    <cellStyle name="Normal 3 2 6 4 2 6" xfId="26756"/>
    <cellStyle name="Normal 3 2 6 4 3" xfId="26757"/>
    <cellStyle name="Normal 3 2 6 4 3 2" xfId="26758"/>
    <cellStyle name="Normal 3 2 6 4 3 2 2" xfId="26759"/>
    <cellStyle name="Normal 3 2 6 4 3 2 3" xfId="26760"/>
    <cellStyle name="Normal 3 2 6 4 3 3" xfId="26761"/>
    <cellStyle name="Normal 3 2 6 4 3 3 2" xfId="26762"/>
    <cellStyle name="Normal 3 2 6 4 3 4" xfId="26763"/>
    <cellStyle name="Normal 3 2 6 4 3 5" xfId="26764"/>
    <cellStyle name="Normal 3 2 6 4 4" xfId="26765"/>
    <cellStyle name="Normal 3 2 6 4 4 2" xfId="26766"/>
    <cellStyle name="Normal 3 2 6 4 4 2 2" xfId="26767"/>
    <cellStyle name="Normal 3 2 6 4 4 3" xfId="26768"/>
    <cellStyle name="Normal 3 2 6 4 4 4" xfId="26769"/>
    <cellStyle name="Normal 3 2 6 4 5" xfId="26770"/>
    <cellStyle name="Normal 3 2 6 4 5 2" xfId="26771"/>
    <cellStyle name="Normal 3 2 6 4 5 3" xfId="26772"/>
    <cellStyle name="Normal 3 2 6 4 6" xfId="26773"/>
    <cellStyle name="Normal 3 2 6 4 6 2" xfId="26774"/>
    <cellStyle name="Normal 3 2 6 4 6 3" xfId="26775"/>
    <cellStyle name="Normal 3 2 6 4 7" xfId="26776"/>
    <cellStyle name="Normal 3 2 6 4 8" xfId="26777"/>
    <cellStyle name="Normal 3 2 6 5" xfId="26778"/>
    <cellStyle name="Normal 3 2 6 5 2" xfId="26779"/>
    <cellStyle name="Normal 3 2 6 5 2 2" xfId="26780"/>
    <cellStyle name="Normal 3 2 6 5 2 2 2" xfId="26781"/>
    <cellStyle name="Normal 3 2 6 5 2 2 3" xfId="26782"/>
    <cellStyle name="Normal 3 2 6 5 2 3" xfId="26783"/>
    <cellStyle name="Normal 3 2 6 5 2 3 2" xfId="26784"/>
    <cellStyle name="Normal 3 2 6 5 2 4" xfId="26785"/>
    <cellStyle name="Normal 3 2 6 5 2 5" xfId="26786"/>
    <cellStyle name="Normal 3 2 6 5 3" xfId="26787"/>
    <cellStyle name="Normal 3 2 6 5 3 2" xfId="26788"/>
    <cellStyle name="Normal 3 2 6 5 3 2 2" xfId="26789"/>
    <cellStyle name="Normal 3 2 6 5 3 3" xfId="26790"/>
    <cellStyle name="Normal 3 2 6 5 3 4" xfId="26791"/>
    <cellStyle name="Normal 3 2 6 5 4" xfId="26792"/>
    <cellStyle name="Normal 3 2 6 5 4 2" xfId="26793"/>
    <cellStyle name="Normal 3 2 6 5 4 2 2" xfId="26794"/>
    <cellStyle name="Normal 3 2 6 5 4 3" xfId="26795"/>
    <cellStyle name="Normal 3 2 6 5 5" xfId="26796"/>
    <cellStyle name="Normal 3 2 6 5 5 2" xfId="26797"/>
    <cellStyle name="Normal 3 2 6 5 5 3" xfId="26798"/>
    <cellStyle name="Normal 3 2 6 5 6" xfId="26799"/>
    <cellStyle name="Normal 3 2 6 5 6 2" xfId="26800"/>
    <cellStyle name="Normal 3 2 6 5 7" xfId="26801"/>
    <cellStyle name="Normal 3 2 6 6" xfId="26802"/>
    <cellStyle name="Normal 3 2 6 6 2" xfId="26803"/>
    <cellStyle name="Normal 3 2 6 6 2 2" xfId="26804"/>
    <cellStyle name="Normal 3 2 6 6 2 2 2" xfId="26805"/>
    <cellStyle name="Normal 3 2 6 6 2 3" xfId="26806"/>
    <cellStyle name="Normal 3 2 6 6 3" xfId="26807"/>
    <cellStyle name="Normal 3 2 6 6 3 2" xfId="26808"/>
    <cellStyle name="Normal 3 2 6 6 3 2 2" xfId="26809"/>
    <cellStyle name="Normal 3 2 6 6 3 3" xfId="26810"/>
    <cellStyle name="Normal 3 2 6 6 4" xfId="26811"/>
    <cellStyle name="Normal 3 2 6 6 4 2" xfId="26812"/>
    <cellStyle name="Normal 3 2 6 6 4 3" xfId="26813"/>
    <cellStyle name="Normal 3 2 6 6 5" xfId="26814"/>
    <cellStyle name="Normal 3 2 6 6 6" xfId="26815"/>
    <cellStyle name="Normal 3 2 6 6 7" xfId="26816"/>
    <cellStyle name="Normal 3 2 6 7" xfId="26817"/>
    <cellStyle name="Normal 3 2 6 7 2" xfId="26818"/>
    <cellStyle name="Normal 3 2 6 7 2 2" xfId="26819"/>
    <cellStyle name="Normal 3 2 6 7 2 2 2" xfId="26820"/>
    <cellStyle name="Normal 3 2 6 7 2 3" xfId="26821"/>
    <cellStyle name="Normal 3 2 6 7 3" xfId="26822"/>
    <cellStyle name="Normal 3 2 6 7 3 2" xfId="26823"/>
    <cellStyle name="Normal 3 2 6 7 3 2 2" xfId="26824"/>
    <cellStyle name="Normal 3 2 6 7 3 3" xfId="26825"/>
    <cellStyle name="Normal 3 2 6 7 4" xfId="26826"/>
    <cellStyle name="Normal 3 2 6 7 4 2" xfId="26827"/>
    <cellStyle name="Normal 3 2 6 7 5" xfId="26828"/>
    <cellStyle name="Normal 3 2 6 7 6" xfId="26829"/>
    <cellStyle name="Normal 3 2 6 8" xfId="26830"/>
    <cellStyle name="Normal 3 2 6 8 2" xfId="26831"/>
    <cellStyle name="Normal 3 2 6 8 2 2" xfId="26832"/>
    <cellStyle name="Normal 3 2 6 8 3" xfId="26833"/>
    <cellStyle name="Normal 3 2 6 8 4" xfId="26834"/>
    <cellStyle name="Normal 3 2 6 9" xfId="26835"/>
    <cellStyle name="Normal 3 2 6 9 2" xfId="26836"/>
    <cellStyle name="Normal 3 2 6 9 2 2" xfId="26837"/>
    <cellStyle name="Normal 3 2 6 9 3" xfId="26838"/>
    <cellStyle name="Normal 3 2 7" xfId="26839"/>
    <cellStyle name="Normal 3 2 7 10" xfId="26840"/>
    <cellStyle name="Normal 3 2 7 10 2" xfId="26841"/>
    <cellStyle name="Normal 3 2 7 11" xfId="26842"/>
    <cellStyle name="Normal 3 2 7 12" xfId="26843"/>
    <cellStyle name="Normal 3 2 7 2" xfId="26844"/>
    <cellStyle name="Normal 3 2 7 2 2" xfId="26845"/>
    <cellStyle name="Normal 3 2 7 2 2 2" xfId="26846"/>
    <cellStyle name="Normal 3 2 7 2 2 2 2" xfId="26847"/>
    <cellStyle name="Normal 3 2 7 2 2 2 3" xfId="26848"/>
    <cellStyle name="Normal 3 2 7 2 2 2 4" xfId="26849"/>
    <cellStyle name="Normal 3 2 7 2 2 3" xfId="26850"/>
    <cellStyle name="Normal 3 2 7 2 2 3 2" xfId="26851"/>
    <cellStyle name="Normal 3 2 7 2 2 4" xfId="26852"/>
    <cellStyle name="Normal 3 2 7 2 2 4 2" xfId="26853"/>
    <cellStyle name="Normal 3 2 7 2 2 5" xfId="26854"/>
    <cellStyle name="Normal 3 2 7 2 2 6" xfId="26855"/>
    <cellStyle name="Normal 3 2 7 2 3" xfId="26856"/>
    <cellStyle name="Normal 3 2 7 2 3 2" xfId="26857"/>
    <cellStyle name="Normal 3 2 7 2 3 2 2" xfId="26858"/>
    <cellStyle name="Normal 3 2 7 2 3 2 3" xfId="26859"/>
    <cellStyle name="Normal 3 2 7 2 3 3" xfId="26860"/>
    <cellStyle name="Normal 3 2 7 2 3 3 2" xfId="26861"/>
    <cellStyle name="Normal 3 2 7 2 3 4" xfId="26862"/>
    <cellStyle name="Normal 3 2 7 2 3 5" xfId="26863"/>
    <cellStyle name="Normal 3 2 7 2 4" xfId="26864"/>
    <cellStyle name="Normal 3 2 7 2 4 2" xfId="26865"/>
    <cellStyle name="Normal 3 2 7 2 4 2 2" xfId="26866"/>
    <cellStyle name="Normal 3 2 7 2 4 3" xfId="26867"/>
    <cellStyle name="Normal 3 2 7 2 4 4" xfId="26868"/>
    <cellStyle name="Normal 3 2 7 2 5" xfId="26869"/>
    <cellStyle name="Normal 3 2 7 2 5 2" xfId="26870"/>
    <cellStyle name="Normal 3 2 7 2 5 3" xfId="26871"/>
    <cellStyle name="Normal 3 2 7 2 6" xfId="26872"/>
    <cellStyle name="Normal 3 2 7 2 6 2" xfId="26873"/>
    <cellStyle name="Normal 3 2 7 2 6 3" xfId="26874"/>
    <cellStyle name="Normal 3 2 7 2 7" xfId="26875"/>
    <cellStyle name="Normal 3 2 7 2 8" xfId="26876"/>
    <cellStyle name="Normal 3 2 7 3" xfId="26877"/>
    <cellStyle name="Normal 3 2 7 3 2" xfId="26878"/>
    <cellStyle name="Normal 3 2 7 3 2 2" xfId="26879"/>
    <cellStyle name="Normal 3 2 7 3 2 2 2" xfId="26880"/>
    <cellStyle name="Normal 3 2 7 3 2 2 3" xfId="26881"/>
    <cellStyle name="Normal 3 2 7 3 2 2 4" xfId="26882"/>
    <cellStyle name="Normal 3 2 7 3 2 3" xfId="26883"/>
    <cellStyle name="Normal 3 2 7 3 2 3 2" xfId="26884"/>
    <cellStyle name="Normal 3 2 7 3 2 4" xfId="26885"/>
    <cellStyle name="Normal 3 2 7 3 2 4 2" xfId="26886"/>
    <cellStyle name="Normal 3 2 7 3 2 5" xfId="26887"/>
    <cellStyle name="Normal 3 2 7 3 2 6" xfId="26888"/>
    <cellStyle name="Normal 3 2 7 3 3" xfId="26889"/>
    <cellStyle name="Normal 3 2 7 3 3 2" xfId="26890"/>
    <cellStyle name="Normal 3 2 7 3 3 2 2" xfId="26891"/>
    <cellStyle name="Normal 3 2 7 3 3 2 3" xfId="26892"/>
    <cellStyle name="Normal 3 2 7 3 3 3" xfId="26893"/>
    <cellStyle name="Normal 3 2 7 3 3 3 2" xfId="26894"/>
    <cellStyle name="Normal 3 2 7 3 3 4" xfId="26895"/>
    <cellStyle name="Normal 3 2 7 3 3 5" xfId="26896"/>
    <cellStyle name="Normal 3 2 7 3 4" xfId="26897"/>
    <cellStyle name="Normal 3 2 7 3 4 2" xfId="26898"/>
    <cellStyle name="Normal 3 2 7 3 4 2 2" xfId="26899"/>
    <cellStyle name="Normal 3 2 7 3 4 3" xfId="26900"/>
    <cellStyle name="Normal 3 2 7 3 4 4" xfId="26901"/>
    <cellStyle name="Normal 3 2 7 3 5" xfId="26902"/>
    <cellStyle name="Normal 3 2 7 3 5 2" xfId="26903"/>
    <cellStyle name="Normal 3 2 7 3 5 3" xfId="26904"/>
    <cellStyle name="Normal 3 2 7 3 6" xfId="26905"/>
    <cellStyle name="Normal 3 2 7 3 6 2" xfId="26906"/>
    <cellStyle name="Normal 3 2 7 3 6 3" xfId="26907"/>
    <cellStyle name="Normal 3 2 7 3 7" xfId="26908"/>
    <cellStyle name="Normal 3 2 7 3 8" xfId="26909"/>
    <cellStyle name="Normal 3 2 7 4" xfId="26910"/>
    <cellStyle name="Normal 3 2 7 4 2" xfId="26911"/>
    <cellStyle name="Normal 3 2 7 4 2 2" xfId="26912"/>
    <cellStyle name="Normal 3 2 7 4 2 2 2" xfId="26913"/>
    <cellStyle name="Normal 3 2 7 4 2 2 3" xfId="26914"/>
    <cellStyle name="Normal 3 2 7 4 2 3" xfId="26915"/>
    <cellStyle name="Normal 3 2 7 4 2 3 2" xfId="26916"/>
    <cellStyle name="Normal 3 2 7 4 2 4" xfId="26917"/>
    <cellStyle name="Normal 3 2 7 4 2 5" xfId="26918"/>
    <cellStyle name="Normal 3 2 7 4 3" xfId="26919"/>
    <cellStyle name="Normal 3 2 7 4 3 2" xfId="26920"/>
    <cellStyle name="Normal 3 2 7 4 3 2 2" xfId="26921"/>
    <cellStyle name="Normal 3 2 7 4 3 3" xfId="26922"/>
    <cellStyle name="Normal 3 2 7 4 3 4" xfId="26923"/>
    <cellStyle name="Normal 3 2 7 4 4" xfId="26924"/>
    <cellStyle name="Normal 3 2 7 4 4 2" xfId="26925"/>
    <cellStyle name="Normal 3 2 7 4 4 2 2" xfId="26926"/>
    <cellStyle name="Normal 3 2 7 4 4 3" xfId="26927"/>
    <cellStyle name="Normal 3 2 7 4 5" xfId="26928"/>
    <cellStyle name="Normal 3 2 7 4 5 2" xfId="26929"/>
    <cellStyle name="Normal 3 2 7 4 5 3" xfId="26930"/>
    <cellStyle name="Normal 3 2 7 4 6" xfId="26931"/>
    <cellStyle name="Normal 3 2 7 4 6 2" xfId="26932"/>
    <cellStyle name="Normal 3 2 7 4 7" xfId="26933"/>
    <cellStyle name="Normal 3 2 7 5" xfId="26934"/>
    <cellStyle name="Normal 3 2 7 5 2" xfId="26935"/>
    <cellStyle name="Normal 3 2 7 5 2 2" xfId="26936"/>
    <cellStyle name="Normal 3 2 7 5 2 2 2" xfId="26937"/>
    <cellStyle name="Normal 3 2 7 5 2 3" xfId="26938"/>
    <cellStyle name="Normal 3 2 7 5 3" xfId="26939"/>
    <cellStyle name="Normal 3 2 7 5 3 2" xfId="26940"/>
    <cellStyle name="Normal 3 2 7 5 3 2 2" xfId="26941"/>
    <cellStyle name="Normal 3 2 7 5 3 3" xfId="26942"/>
    <cellStyle name="Normal 3 2 7 5 4" xfId="26943"/>
    <cellStyle name="Normal 3 2 7 5 4 2" xfId="26944"/>
    <cellStyle name="Normal 3 2 7 5 4 3" xfId="26945"/>
    <cellStyle name="Normal 3 2 7 5 5" xfId="26946"/>
    <cellStyle name="Normal 3 2 7 5 6" xfId="26947"/>
    <cellStyle name="Normal 3 2 7 5 7" xfId="26948"/>
    <cellStyle name="Normal 3 2 7 6" xfId="26949"/>
    <cellStyle name="Normal 3 2 7 6 2" xfId="26950"/>
    <cellStyle name="Normal 3 2 7 6 2 2" xfId="26951"/>
    <cellStyle name="Normal 3 2 7 6 2 2 2" xfId="26952"/>
    <cellStyle name="Normal 3 2 7 6 2 3" xfId="26953"/>
    <cellStyle name="Normal 3 2 7 6 3" xfId="26954"/>
    <cellStyle name="Normal 3 2 7 6 3 2" xfId="26955"/>
    <cellStyle name="Normal 3 2 7 6 3 2 2" xfId="26956"/>
    <cellStyle name="Normal 3 2 7 6 3 3" xfId="26957"/>
    <cellStyle name="Normal 3 2 7 6 4" xfId="26958"/>
    <cellStyle name="Normal 3 2 7 6 4 2" xfId="26959"/>
    <cellStyle name="Normal 3 2 7 6 5" xfId="26960"/>
    <cellStyle name="Normal 3 2 7 6 6" xfId="26961"/>
    <cellStyle name="Normal 3 2 7 7" xfId="26962"/>
    <cellStyle name="Normal 3 2 7 7 2" xfId="26963"/>
    <cellStyle name="Normal 3 2 7 7 2 2" xfId="26964"/>
    <cellStyle name="Normal 3 2 7 7 3" xfId="26965"/>
    <cellStyle name="Normal 3 2 7 7 4" xfId="26966"/>
    <cellStyle name="Normal 3 2 7 8" xfId="26967"/>
    <cellStyle name="Normal 3 2 7 8 2" xfId="26968"/>
    <cellStyle name="Normal 3 2 7 8 2 2" xfId="26969"/>
    <cellStyle name="Normal 3 2 7 8 3" xfId="26970"/>
    <cellStyle name="Normal 3 2 7 9" xfId="26971"/>
    <cellStyle name="Normal 3 2 7 9 2" xfId="26972"/>
    <cellStyle name="Normal 3 2 7 9 2 2" xfId="26973"/>
    <cellStyle name="Normal 3 2 7 9 3" xfId="26974"/>
    <cellStyle name="Normal 3 2 8" xfId="26975"/>
    <cellStyle name="Normal 3 2 8 10" xfId="26976"/>
    <cellStyle name="Normal 3 2 8 11" xfId="26977"/>
    <cellStyle name="Normal 3 2 8 2" xfId="26978"/>
    <cellStyle name="Normal 3 2 8 2 2" xfId="26979"/>
    <cellStyle name="Normal 3 2 8 2 2 2" xfId="26980"/>
    <cellStyle name="Normal 3 2 8 2 2 2 2" xfId="26981"/>
    <cellStyle name="Normal 3 2 8 2 2 2 3" xfId="26982"/>
    <cellStyle name="Normal 3 2 8 2 2 2 4" xfId="26983"/>
    <cellStyle name="Normal 3 2 8 2 2 3" xfId="26984"/>
    <cellStyle name="Normal 3 2 8 2 2 3 2" xfId="26985"/>
    <cellStyle name="Normal 3 2 8 2 2 4" xfId="26986"/>
    <cellStyle name="Normal 3 2 8 2 2 4 2" xfId="26987"/>
    <cellStyle name="Normal 3 2 8 2 2 5" xfId="26988"/>
    <cellStyle name="Normal 3 2 8 2 2 6" xfId="26989"/>
    <cellStyle name="Normal 3 2 8 2 3" xfId="26990"/>
    <cellStyle name="Normal 3 2 8 2 3 2" xfId="26991"/>
    <cellStyle name="Normal 3 2 8 2 3 2 2" xfId="26992"/>
    <cellStyle name="Normal 3 2 8 2 3 2 3" xfId="26993"/>
    <cellStyle name="Normal 3 2 8 2 3 3" xfId="26994"/>
    <cellStyle name="Normal 3 2 8 2 3 3 2" xfId="26995"/>
    <cellStyle name="Normal 3 2 8 2 3 4" xfId="26996"/>
    <cellStyle name="Normal 3 2 8 2 3 5" xfId="26997"/>
    <cellStyle name="Normal 3 2 8 2 4" xfId="26998"/>
    <cellStyle name="Normal 3 2 8 2 4 2" xfId="26999"/>
    <cellStyle name="Normal 3 2 8 2 4 2 2" xfId="27000"/>
    <cellStyle name="Normal 3 2 8 2 4 3" xfId="27001"/>
    <cellStyle name="Normal 3 2 8 2 4 4" xfId="27002"/>
    <cellStyle name="Normal 3 2 8 2 5" xfId="27003"/>
    <cellStyle name="Normal 3 2 8 2 5 2" xfId="27004"/>
    <cellStyle name="Normal 3 2 8 2 5 3" xfId="27005"/>
    <cellStyle name="Normal 3 2 8 2 6" xfId="27006"/>
    <cellStyle name="Normal 3 2 8 2 6 2" xfId="27007"/>
    <cellStyle name="Normal 3 2 8 2 6 3" xfId="27008"/>
    <cellStyle name="Normal 3 2 8 2 7" xfId="27009"/>
    <cellStyle name="Normal 3 2 8 2 8" xfId="27010"/>
    <cellStyle name="Normal 3 2 8 3" xfId="27011"/>
    <cellStyle name="Normal 3 2 8 3 2" xfId="27012"/>
    <cellStyle name="Normal 3 2 8 3 2 2" xfId="27013"/>
    <cellStyle name="Normal 3 2 8 3 2 2 2" xfId="27014"/>
    <cellStyle name="Normal 3 2 8 3 2 3" xfId="27015"/>
    <cellStyle name="Normal 3 2 8 3 2 4" xfId="27016"/>
    <cellStyle name="Normal 3 2 8 3 3" xfId="27017"/>
    <cellStyle name="Normal 3 2 8 3 3 2" xfId="27018"/>
    <cellStyle name="Normal 3 2 8 3 3 2 2" xfId="27019"/>
    <cellStyle name="Normal 3 2 8 3 3 3" xfId="27020"/>
    <cellStyle name="Normal 3 2 8 3 4" xfId="27021"/>
    <cellStyle name="Normal 3 2 8 3 4 2" xfId="27022"/>
    <cellStyle name="Normal 3 2 8 3 4 2 2" xfId="27023"/>
    <cellStyle name="Normal 3 2 8 3 4 3" xfId="27024"/>
    <cellStyle name="Normal 3 2 8 3 5" xfId="27025"/>
    <cellStyle name="Normal 3 2 8 3 5 2" xfId="27026"/>
    <cellStyle name="Normal 3 2 8 3 6" xfId="27027"/>
    <cellStyle name="Normal 3 2 8 3 7" xfId="27028"/>
    <cellStyle name="Normal 3 2 8 4" xfId="27029"/>
    <cellStyle name="Normal 3 2 8 4 2" xfId="27030"/>
    <cellStyle name="Normal 3 2 8 4 2 2" xfId="27031"/>
    <cellStyle name="Normal 3 2 8 4 2 2 2" xfId="27032"/>
    <cellStyle name="Normal 3 2 8 4 2 3" xfId="27033"/>
    <cellStyle name="Normal 3 2 8 4 3" xfId="27034"/>
    <cellStyle name="Normal 3 2 8 4 3 2" xfId="27035"/>
    <cellStyle name="Normal 3 2 8 4 3 2 2" xfId="27036"/>
    <cellStyle name="Normal 3 2 8 4 3 3" xfId="27037"/>
    <cellStyle name="Normal 3 2 8 4 4" xfId="27038"/>
    <cellStyle name="Normal 3 2 8 4 4 2" xfId="27039"/>
    <cellStyle name="Normal 3 2 8 4 4 3" xfId="27040"/>
    <cellStyle name="Normal 3 2 8 4 5" xfId="27041"/>
    <cellStyle name="Normal 3 2 8 4 6" xfId="27042"/>
    <cellStyle name="Normal 3 2 8 4 7" xfId="27043"/>
    <cellStyle name="Normal 3 2 8 5" xfId="27044"/>
    <cellStyle name="Normal 3 2 8 5 2" xfId="27045"/>
    <cellStyle name="Normal 3 2 8 5 2 2" xfId="27046"/>
    <cellStyle name="Normal 3 2 8 5 2 3" xfId="27047"/>
    <cellStyle name="Normal 3 2 8 5 3" xfId="27048"/>
    <cellStyle name="Normal 3 2 8 5 3 2" xfId="27049"/>
    <cellStyle name="Normal 3 2 8 5 3 3" xfId="27050"/>
    <cellStyle name="Normal 3 2 8 5 4" xfId="27051"/>
    <cellStyle name="Normal 3 2 8 5 5" xfId="27052"/>
    <cellStyle name="Normal 3 2 8 5 6" xfId="27053"/>
    <cellStyle name="Normal 3 2 8 6" xfId="27054"/>
    <cellStyle name="Normal 3 2 8 6 2" xfId="27055"/>
    <cellStyle name="Normal 3 2 8 6 2 2" xfId="27056"/>
    <cellStyle name="Normal 3 2 8 6 3" xfId="27057"/>
    <cellStyle name="Normal 3 2 8 7" xfId="27058"/>
    <cellStyle name="Normal 3 2 8 7 2" xfId="27059"/>
    <cellStyle name="Normal 3 2 8 7 2 2" xfId="27060"/>
    <cellStyle name="Normal 3 2 8 7 3" xfId="27061"/>
    <cellStyle name="Normal 3 2 8 8" xfId="27062"/>
    <cellStyle name="Normal 3 2 8 8 2" xfId="27063"/>
    <cellStyle name="Normal 3 2 8 8 3" xfId="27064"/>
    <cellStyle name="Normal 3 2 8 9" xfId="27065"/>
    <cellStyle name="Normal 3 2 9" xfId="27066"/>
    <cellStyle name="Normal 3 2 9 10" xfId="27067"/>
    <cellStyle name="Normal 3 2 9 11" xfId="27068"/>
    <cellStyle name="Normal 3 2 9 2" xfId="27069"/>
    <cellStyle name="Normal 3 2 9 2 2" xfId="27070"/>
    <cellStyle name="Normal 3 2 9 2 2 2" xfId="27071"/>
    <cellStyle name="Normal 3 2 9 2 2 2 2" xfId="27072"/>
    <cellStyle name="Normal 3 2 9 2 2 3" xfId="27073"/>
    <cellStyle name="Normal 3 2 9 2 2 4" xfId="27074"/>
    <cellStyle name="Normal 3 2 9 2 3" xfId="27075"/>
    <cellStyle name="Normal 3 2 9 2 3 2" xfId="27076"/>
    <cellStyle name="Normal 3 2 9 2 3 2 2" xfId="27077"/>
    <cellStyle name="Normal 3 2 9 2 3 3" xfId="27078"/>
    <cellStyle name="Normal 3 2 9 2 4" xfId="27079"/>
    <cellStyle name="Normal 3 2 9 2 4 2" xfId="27080"/>
    <cellStyle name="Normal 3 2 9 2 4 2 2" xfId="27081"/>
    <cellStyle name="Normal 3 2 9 2 4 3" xfId="27082"/>
    <cellStyle name="Normal 3 2 9 2 5" xfId="27083"/>
    <cellStyle name="Normal 3 2 9 2 5 2" xfId="27084"/>
    <cellStyle name="Normal 3 2 9 2 6" xfId="27085"/>
    <cellStyle name="Normal 3 2 9 2 7" xfId="27086"/>
    <cellStyle name="Normal 3 2 9 3" xfId="27087"/>
    <cellStyle name="Normal 3 2 9 3 2" xfId="27088"/>
    <cellStyle name="Normal 3 2 9 3 2 2" xfId="27089"/>
    <cellStyle name="Normal 3 2 9 3 2 2 2" xfId="27090"/>
    <cellStyle name="Normal 3 2 9 3 2 3" xfId="27091"/>
    <cellStyle name="Normal 3 2 9 3 3" xfId="27092"/>
    <cellStyle name="Normal 3 2 9 3 3 2" xfId="27093"/>
    <cellStyle name="Normal 3 2 9 3 3 2 2" xfId="27094"/>
    <cellStyle name="Normal 3 2 9 3 3 3" xfId="27095"/>
    <cellStyle name="Normal 3 2 9 3 4" xfId="27096"/>
    <cellStyle name="Normal 3 2 9 3 4 2" xfId="27097"/>
    <cellStyle name="Normal 3 2 9 3 4 3" xfId="27098"/>
    <cellStyle name="Normal 3 2 9 3 5" xfId="27099"/>
    <cellStyle name="Normal 3 2 9 3 6" xfId="27100"/>
    <cellStyle name="Normal 3 2 9 3 7" xfId="27101"/>
    <cellStyle name="Normal 3 2 9 4" xfId="27102"/>
    <cellStyle name="Normal 3 2 9 4 2" xfId="27103"/>
    <cellStyle name="Normal 3 2 9 4 2 2" xfId="27104"/>
    <cellStyle name="Normal 3 2 9 4 2 3" xfId="27105"/>
    <cellStyle name="Normal 3 2 9 4 3" xfId="27106"/>
    <cellStyle name="Normal 3 2 9 4 3 2" xfId="27107"/>
    <cellStyle name="Normal 3 2 9 4 3 3" xfId="27108"/>
    <cellStyle name="Normal 3 2 9 4 4" xfId="27109"/>
    <cellStyle name="Normal 3 2 9 4 4 2" xfId="27110"/>
    <cellStyle name="Normal 3 2 9 4 5" xfId="27111"/>
    <cellStyle name="Normal 3 2 9 4 6" xfId="27112"/>
    <cellStyle name="Normal 3 2 9 4 7" xfId="27113"/>
    <cellStyle name="Normal 3 2 9 5" xfId="27114"/>
    <cellStyle name="Normal 3 2 9 5 2" xfId="27115"/>
    <cellStyle name="Normal 3 2 9 5 2 2" xfId="27116"/>
    <cellStyle name="Normal 3 2 9 5 2 3" xfId="27117"/>
    <cellStyle name="Normal 3 2 9 5 3" xfId="27118"/>
    <cellStyle name="Normal 3 2 9 5 3 2" xfId="27119"/>
    <cellStyle name="Normal 3 2 9 5 4" xfId="27120"/>
    <cellStyle name="Normal 3 2 9 5 5" xfId="27121"/>
    <cellStyle name="Normal 3 2 9 5 6" xfId="27122"/>
    <cellStyle name="Normal 3 2 9 6" xfId="27123"/>
    <cellStyle name="Normal 3 2 9 6 2" xfId="27124"/>
    <cellStyle name="Normal 3 2 9 6 2 2" xfId="27125"/>
    <cellStyle name="Normal 3 2 9 6 3" xfId="27126"/>
    <cellStyle name="Normal 3 2 9 7" xfId="27127"/>
    <cellStyle name="Normal 3 2 9 7 2" xfId="27128"/>
    <cellStyle name="Normal 3 2 9 7 3" xfId="27129"/>
    <cellStyle name="Normal 3 2 9 8" xfId="27130"/>
    <cellStyle name="Normal 3 2 9 8 2" xfId="27131"/>
    <cellStyle name="Normal 3 2 9 9" xfId="27132"/>
    <cellStyle name="Normal 3 2_2D - MAY 24 2010 Ten Year ATRR Forecast for Stakeholders - Updated to SL Rev 12 for PowerPoint" xfId="27133"/>
    <cellStyle name="Normal 3 3" xfId="27134"/>
    <cellStyle name="Normal 3 3 10" xfId="27135"/>
    <cellStyle name="Normal 3 3 10 2" xfId="27136"/>
    <cellStyle name="Normal 3 3 10 2 2" xfId="27137"/>
    <cellStyle name="Normal 3 3 10 2 2 2" xfId="27138"/>
    <cellStyle name="Normal 3 3 10 2 2 3" xfId="27139"/>
    <cellStyle name="Normal 3 3 10 2 3" xfId="27140"/>
    <cellStyle name="Normal 3 3 10 2 3 2" xfId="27141"/>
    <cellStyle name="Normal 3 3 10 2 4" xfId="27142"/>
    <cellStyle name="Normal 3 3 10 2 5" xfId="27143"/>
    <cellStyle name="Normal 3 3 10 3" xfId="27144"/>
    <cellStyle name="Normal 3 3 10 3 2" xfId="27145"/>
    <cellStyle name="Normal 3 3 10 3 2 2" xfId="27146"/>
    <cellStyle name="Normal 3 3 10 3 3" xfId="27147"/>
    <cellStyle name="Normal 3 3 10 3 4" xfId="27148"/>
    <cellStyle name="Normal 3 3 10 4" xfId="27149"/>
    <cellStyle name="Normal 3 3 10 4 2" xfId="27150"/>
    <cellStyle name="Normal 3 3 10 4 2 2" xfId="27151"/>
    <cellStyle name="Normal 3 3 10 4 3" xfId="27152"/>
    <cellStyle name="Normal 3 3 10 5" xfId="27153"/>
    <cellStyle name="Normal 3 3 10 5 2" xfId="27154"/>
    <cellStyle name="Normal 3 3 10 5 3" xfId="27155"/>
    <cellStyle name="Normal 3 3 10 6" xfId="27156"/>
    <cellStyle name="Normal 3 3 10 6 2" xfId="27157"/>
    <cellStyle name="Normal 3 3 10 7" xfId="27158"/>
    <cellStyle name="Normal 3 3 11" xfId="27159"/>
    <cellStyle name="Normal 3 3 11 2" xfId="27160"/>
    <cellStyle name="Normal 3 3 11 2 2" xfId="27161"/>
    <cellStyle name="Normal 3 3 11 2 2 2" xfId="27162"/>
    <cellStyle name="Normal 3 3 11 2 3" xfId="27163"/>
    <cellStyle name="Normal 3 3 11 3" xfId="27164"/>
    <cellStyle name="Normal 3 3 11 3 2" xfId="27165"/>
    <cellStyle name="Normal 3 3 11 3 2 2" xfId="27166"/>
    <cellStyle name="Normal 3 3 11 3 3" xfId="27167"/>
    <cellStyle name="Normal 3 3 11 4" xfId="27168"/>
    <cellStyle name="Normal 3 3 11 4 2" xfId="27169"/>
    <cellStyle name="Normal 3 3 11 4 3" xfId="27170"/>
    <cellStyle name="Normal 3 3 11 5" xfId="27171"/>
    <cellStyle name="Normal 3 3 11 6" xfId="27172"/>
    <cellStyle name="Normal 3 3 11 7" xfId="27173"/>
    <cellStyle name="Normal 3 3 12" xfId="27174"/>
    <cellStyle name="Normal 3 3 12 2" xfId="27175"/>
    <cellStyle name="Normal 3 3 12 2 2" xfId="27176"/>
    <cellStyle name="Normal 3 3 12 2 2 2" xfId="27177"/>
    <cellStyle name="Normal 3 3 12 2 3" xfId="27178"/>
    <cellStyle name="Normal 3 3 12 3" xfId="27179"/>
    <cellStyle name="Normal 3 3 12 3 2" xfId="27180"/>
    <cellStyle name="Normal 3 3 12 3 2 2" xfId="27181"/>
    <cellStyle name="Normal 3 3 12 3 3" xfId="27182"/>
    <cellStyle name="Normal 3 3 12 4" xfId="27183"/>
    <cellStyle name="Normal 3 3 12 4 2" xfId="27184"/>
    <cellStyle name="Normal 3 3 12 5" xfId="27185"/>
    <cellStyle name="Normal 3 3 12 6" xfId="27186"/>
    <cellStyle name="Normal 3 3 13" xfId="27187"/>
    <cellStyle name="Normal 3 3 13 2" xfId="27188"/>
    <cellStyle name="Normal 3 3 13 2 2" xfId="27189"/>
    <cellStyle name="Normal 3 3 13 3" xfId="27190"/>
    <cellStyle name="Normal 3 3 13 4" xfId="27191"/>
    <cellStyle name="Normal 3 3 14" xfId="27192"/>
    <cellStyle name="Normal 3 3 14 2" xfId="27193"/>
    <cellStyle name="Normal 3 3 14 2 2" xfId="27194"/>
    <cellStyle name="Normal 3 3 14 3" xfId="27195"/>
    <cellStyle name="Normal 3 3 15" xfId="27196"/>
    <cellStyle name="Normal 3 3 15 2" xfId="27197"/>
    <cellStyle name="Normal 3 3 15 2 2" xfId="27198"/>
    <cellStyle name="Normal 3 3 15 3" xfId="27199"/>
    <cellStyle name="Normal 3 3 16" xfId="27200"/>
    <cellStyle name="Normal 3 3 16 2" xfId="27201"/>
    <cellStyle name="Normal 3 3 17" xfId="27202"/>
    <cellStyle name="Normal 3 3 18" xfId="27203"/>
    <cellStyle name="Normal 3 3 19" xfId="27204"/>
    <cellStyle name="Normal 3 3 2" xfId="27205"/>
    <cellStyle name="Normal 3 3 2 10" xfId="27206"/>
    <cellStyle name="Normal 3 3 2 10 2" xfId="27207"/>
    <cellStyle name="Normal 3 3 2 10 2 2" xfId="27208"/>
    <cellStyle name="Normal 3 3 2 10 2 2 2" xfId="27209"/>
    <cellStyle name="Normal 3 3 2 10 2 3" xfId="27210"/>
    <cellStyle name="Normal 3 3 2 10 3" xfId="27211"/>
    <cellStyle name="Normal 3 3 2 10 3 2" xfId="27212"/>
    <cellStyle name="Normal 3 3 2 10 3 2 2" xfId="27213"/>
    <cellStyle name="Normal 3 3 2 10 3 3" xfId="27214"/>
    <cellStyle name="Normal 3 3 2 10 4" xfId="27215"/>
    <cellStyle name="Normal 3 3 2 10 4 2" xfId="27216"/>
    <cellStyle name="Normal 3 3 2 10 4 3" xfId="27217"/>
    <cellStyle name="Normal 3 3 2 10 5" xfId="27218"/>
    <cellStyle name="Normal 3 3 2 10 6" xfId="27219"/>
    <cellStyle name="Normal 3 3 2 10 7" xfId="27220"/>
    <cellStyle name="Normal 3 3 2 11" xfId="27221"/>
    <cellStyle name="Normal 3 3 2 11 2" xfId="27222"/>
    <cellStyle name="Normal 3 3 2 11 2 2" xfId="27223"/>
    <cellStyle name="Normal 3 3 2 11 2 3" xfId="27224"/>
    <cellStyle name="Normal 3 3 2 11 3" xfId="27225"/>
    <cellStyle name="Normal 3 3 2 11 3 2" xfId="27226"/>
    <cellStyle name="Normal 3 3 2 11 3 3" xfId="27227"/>
    <cellStyle name="Normal 3 3 2 11 4" xfId="27228"/>
    <cellStyle name="Normal 3 3 2 11 4 2" xfId="27229"/>
    <cellStyle name="Normal 3 3 2 11 5" xfId="27230"/>
    <cellStyle name="Normal 3 3 2 11 6" xfId="27231"/>
    <cellStyle name="Normal 3 3 2 11 7" xfId="27232"/>
    <cellStyle name="Normal 3 3 2 12" xfId="27233"/>
    <cellStyle name="Normal 3 3 2 12 2" xfId="27234"/>
    <cellStyle name="Normal 3 3 2 12 2 2" xfId="27235"/>
    <cellStyle name="Normal 3 3 2 12 2 3" xfId="27236"/>
    <cellStyle name="Normal 3 3 2 12 3" xfId="27237"/>
    <cellStyle name="Normal 3 3 2 12 3 2" xfId="27238"/>
    <cellStyle name="Normal 3 3 2 12 4" xfId="27239"/>
    <cellStyle name="Normal 3 3 2 12 5" xfId="27240"/>
    <cellStyle name="Normal 3 3 2 12 6" xfId="27241"/>
    <cellStyle name="Normal 3 3 2 13" xfId="27242"/>
    <cellStyle name="Normal 3 3 2 13 2" xfId="27243"/>
    <cellStyle name="Normal 3 3 2 13 2 2" xfId="27244"/>
    <cellStyle name="Normal 3 3 2 13 3" xfId="27245"/>
    <cellStyle name="Normal 3 3 2 14" xfId="27246"/>
    <cellStyle name="Normal 3 3 2 14 2" xfId="27247"/>
    <cellStyle name="Normal 3 3 2 14 3" xfId="27248"/>
    <cellStyle name="Normal 3 3 2 15" xfId="27249"/>
    <cellStyle name="Normal 3 3 2 15 2" xfId="27250"/>
    <cellStyle name="Normal 3 3 2 16" xfId="27251"/>
    <cellStyle name="Normal 3 3 2 17" xfId="27252"/>
    <cellStyle name="Normal 3 3 2 18" xfId="27253"/>
    <cellStyle name="Normal 3 3 2 19" xfId="27254"/>
    <cellStyle name="Normal 3 3 2 2" xfId="27255"/>
    <cellStyle name="Normal 3 3 2 2 10" xfId="27256"/>
    <cellStyle name="Normal 3 3 2 2 10 2" xfId="27257"/>
    <cellStyle name="Normal 3 3 2 2 10 2 2" xfId="27258"/>
    <cellStyle name="Normal 3 3 2 2 10 2 3" xfId="27259"/>
    <cellStyle name="Normal 3 3 2 2 10 3" xfId="27260"/>
    <cellStyle name="Normal 3 3 2 2 10 3 2" xfId="27261"/>
    <cellStyle name="Normal 3 3 2 2 10 4" xfId="27262"/>
    <cellStyle name="Normal 3 3 2 2 10 4 2" xfId="27263"/>
    <cellStyle name="Normal 3 3 2 2 10 5" xfId="27264"/>
    <cellStyle name="Normal 3 3 2 2 10 6" xfId="27265"/>
    <cellStyle name="Normal 3 3 2 2 10 7" xfId="27266"/>
    <cellStyle name="Normal 3 3 2 2 11" xfId="27267"/>
    <cellStyle name="Normal 3 3 2 2 11 2" xfId="27268"/>
    <cellStyle name="Normal 3 3 2 2 11 2 2" xfId="27269"/>
    <cellStyle name="Normal 3 3 2 2 11 2 3" xfId="27270"/>
    <cellStyle name="Normal 3 3 2 2 11 3" xfId="27271"/>
    <cellStyle name="Normal 3 3 2 2 11 3 2" xfId="27272"/>
    <cellStyle name="Normal 3 3 2 2 11 4" xfId="27273"/>
    <cellStyle name="Normal 3 3 2 2 11 5" xfId="27274"/>
    <cellStyle name="Normal 3 3 2 2 11 6" xfId="27275"/>
    <cellStyle name="Normal 3 3 2 2 12" xfId="27276"/>
    <cellStyle name="Normal 3 3 2 2 12 2" xfId="27277"/>
    <cellStyle name="Normal 3 3 2 2 12 3" xfId="27278"/>
    <cellStyle name="Normal 3 3 2 2 13" xfId="27279"/>
    <cellStyle name="Normal 3 3 2 2 13 2" xfId="27280"/>
    <cellStyle name="Normal 3 3 2 2 14" xfId="27281"/>
    <cellStyle name="Normal 3 3 2 2 14 2" xfId="27282"/>
    <cellStyle name="Normal 3 3 2 2 15" xfId="27283"/>
    <cellStyle name="Normal 3 3 2 2 16" xfId="27284"/>
    <cellStyle name="Normal 3 3 2 2 17" xfId="27285"/>
    <cellStyle name="Normal 3 3 2 2 2" xfId="27286"/>
    <cellStyle name="Normal 3 3 2 2 2 10" xfId="27287"/>
    <cellStyle name="Normal 3 3 2 2 2 10 2" xfId="27288"/>
    <cellStyle name="Normal 3 3 2 2 2 10 3" xfId="27289"/>
    <cellStyle name="Normal 3 3 2 2 2 11" xfId="27290"/>
    <cellStyle name="Normal 3 3 2 2 2 11 2" xfId="27291"/>
    <cellStyle name="Normal 3 3 2 2 2 12" xfId="27292"/>
    <cellStyle name="Normal 3 3 2 2 2 13" xfId="27293"/>
    <cellStyle name="Normal 3 3 2 2 2 14" xfId="27294"/>
    <cellStyle name="Normal 3 3 2 2 2 2" xfId="27295"/>
    <cellStyle name="Normal 3 3 2 2 2 2 10" xfId="27296"/>
    <cellStyle name="Normal 3 3 2 2 2 2 11" xfId="27297"/>
    <cellStyle name="Normal 3 3 2 2 2 2 12" xfId="27298"/>
    <cellStyle name="Normal 3 3 2 2 2 2 2" xfId="27299"/>
    <cellStyle name="Normal 3 3 2 2 2 2 2 2" xfId="27300"/>
    <cellStyle name="Normal 3 3 2 2 2 2 2 2 2" xfId="27301"/>
    <cellStyle name="Normal 3 3 2 2 2 2 2 2 2 2" xfId="27302"/>
    <cellStyle name="Normal 3 3 2 2 2 2 2 2 3" xfId="27303"/>
    <cellStyle name="Normal 3 3 2 2 2 2 2 2 4" xfId="27304"/>
    <cellStyle name="Normal 3 3 2 2 2 2 2 3" xfId="27305"/>
    <cellStyle name="Normal 3 3 2 2 2 2 2 3 2" xfId="27306"/>
    <cellStyle name="Normal 3 3 2 2 2 2 2 3 2 2" xfId="27307"/>
    <cellStyle name="Normal 3 3 2 2 2 2 2 3 3" xfId="27308"/>
    <cellStyle name="Normal 3 3 2 2 2 2 2 4" xfId="27309"/>
    <cellStyle name="Normal 3 3 2 2 2 2 2 4 2" xfId="27310"/>
    <cellStyle name="Normal 3 3 2 2 2 2 2 4 2 2" xfId="27311"/>
    <cellStyle name="Normal 3 3 2 2 2 2 2 4 3" xfId="27312"/>
    <cellStyle name="Normal 3 3 2 2 2 2 2 5" xfId="27313"/>
    <cellStyle name="Normal 3 3 2 2 2 2 2 5 2" xfId="27314"/>
    <cellStyle name="Normal 3 3 2 2 2 2 2 6" xfId="27315"/>
    <cellStyle name="Normal 3 3 2 2 2 2 2 7" xfId="27316"/>
    <cellStyle name="Normal 3 3 2 2 2 2 3" xfId="27317"/>
    <cellStyle name="Normal 3 3 2 2 2 2 3 2" xfId="27318"/>
    <cellStyle name="Normal 3 3 2 2 2 2 3 2 2" xfId="27319"/>
    <cellStyle name="Normal 3 3 2 2 2 2 3 2 2 2" xfId="27320"/>
    <cellStyle name="Normal 3 3 2 2 2 2 3 2 3" xfId="27321"/>
    <cellStyle name="Normal 3 3 2 2 2 2 3 3" xfId="27322"/>
    <cellStyle name="Normal 3 3 2 2 2 2 3 3 2" xfId="27323"/>
    <cellStyle name="Normal 3 3 2 2 2 2 3 3 2 2" xfId="27324"/>
    <cellStyle name="Normal 3 3 2 2 2 2 3 3 3" xfId="27325"/>
    <cellStyle name="Normal 3 3 2 2 2 2 3 4" xfId="27326"/>
    <cellStyle name="Normal 3 3 2 2 2 2 3 4 2" xfId="27327"/>
    <cellStyle name="Normal 3 3 2 2 2 2 3 4 3" xfId="27328"/>
    <cellStyle name="Normal 3 3 2 2 2 2 3 5" xfId="27329"/>
    <cellStyle name="Normal 3 3 2 2 2 2 3 6" xfId="27330"/>
    <cellStyle name="Normal 3 3 2 2 2 2 3 7" xfId="27331"/>
    <cellStyle name="Normal 3 3 2 2 2 2 4" xfId="27332"/>
    <cellStyle name="Normal 3 3 2 2 2 2 4 2" xfId="27333"/>
    <cellStyle name="Normal 3 3 2 2 2 2 4 2 2" xfId="27334"/>
    <cellStyle name="Normal 3 3 2 2 2 2 4 2 3" xfId="27335"/>
    <cellStyle name="Normal 3 3 2 2 2 2 4 3" xfId="27336"/>
    <cellStyle name="Normal 3 3 2 2 2 2 4 3 2" xfId="27337"/>
    <cellStyle name="Normal 3 3 2 2 2 2 4 3 3" xfId="27338"/>
    <cellStyle name="Normal 3 3 2 2 2 2 4 4" xfId="27339"/>
    <cellStyle name="Normal 3 3 2 2 2 2 4 4 2" xfId="27340"/>
    <cellStyle name="Normal 3 3 2 2 2 2 4 5" xfId="27341"/>
    <cellStyle name="Normal 3 3 2 2 2 2 4 6" xfId="27342"/>
    <cellStyle name="Normal 3 3 2 2 2 2 4 7" xfId="27343"/>
    <cellStyle name="Normal 3 3 2 2 2 2 5" xfId="27344"/>
    <cellStyle name="Normal 3 3 2 2 2 2 5 2" xfId="27345"/>
    <cellStyle name="Normal 3 3 2 2 2 2 5 2 2" xfId="27346"/>
    <cellStyle name="Normal 3 3 2 2 2 2 5 2 3" xfId="27347"/>
    <cellStyle name="Normal 3 3 2 2 2 2 5 3" xfId="27348"/>
    <cellStyle name="Normal 3 3 2 2 2 2 5 3 2" xfId="27349"/>
    <cellStyle name="Normal 3 3 2 2 2 2 5 4" xfId="27350"/>
    <cellStyle name="Normal 3 3 2 2 2 2 5 4 2" xfId="27351"/>
    <cellStyle name="Normal 3 3 2 2 2 2 5 5" xfId="27352"/>
    <cellStyle name="Normal 3 3 2 2 2 2 5 6" xfId="27353"/>
    <cellStyle name="Normal 3 3 2 2 2 2 5 7" xfId="27354"/>
    <cellStyle name="Normal 3 3 2 2 2 2 6" xfId="27355"/>
    <cellStyle name="Normal 3 3 2 2 2 2 6 2" xfId="27356"/>
    <cellStyle name="Normal 3 3 2 2 2 2 6 2 2" xfId="27357"/>
    <cellStyle name="Normal 3 3 2 2 2 2 6 2 3" xfId="27358"/>
    <cellStyle name="Normal 3 3 2 2 2 2 6 3" xfId="27359"/>
    <cellStyle name="Normal 3 3 2 2 2 2 6 3 2" xfId="27360"/>
    <cellStyle name="Normal 3 3 2 2 2 2 6 4" xfId="27361"/>
    <cellStyle name="Normal 3 3 2 2 2 2 6 5" xfId="27362"/>
    <cellStyle name="Normal 3 3 2 2 2 2 6 6" xfId="27363"/>
    <cellStyle name="Normal 3 3 2 2 2 2 7" xfId="27364"/>
    <cellStyle name="Normal 3 3 2 2 2 2 7 2" xfId="27365"/>
    <cellStyle name="Normal 3 3 2 2 2 2 7 3" xfId="27366"/>
    <cellStyle name="Normal 3 3 2 2 2 2 8" xfId="27367"/>
    <cellStyle name="Normal 3 3 2 2 2 2 8 2" xfId="27368"/>
    <cellStyle name="Normal 3 3 2 2 2 2 9" xfId="27369"/>
    <cellStyle name="Normal 3 3 2 2 2 2 9 2" xfId="27370"/>
    <cellStyle name="Normal 3 3 2 2 2 3" xfId="27371"/>
    <cellStyle name="Normal 3 3 2 2 2 3 10" xfId="27372"/>
    <cellStyle name="Normal 3 3 2 2 2 3 11" xfId="27373"/>
    <cellStyle name="Normal 3 3 2 2 2 3 2" xfId="27374"/>
    <cellStyle name="Normal 3 3 2 2 2 3 2 2" xfId="27375"/>
    <cellStyle name="Normal 3 3 2 2 2 3 2 2 2" xfId="27376"/>
    <cellStyle name="Normal 3 3 2 2 2 3 2 2 2 2" xfId="27377"/>
    <cellStyle name="Normal 3 3 2 2 2 3 2 2 3" xfId="27378"/>
    <cellStyle name="Normal 3 3 2 2 2 3 2 2 4" xfId="27379"/>
    <cellStyle name="Normal 3 3 2 2 2 3 2 3" xfId="27380"/>
    <cellStyle name="Normal 3 3 2 2 2 3 2 3 2" xfId="27381"/>
    <cellStyle name="Normal 3 3 2 2 2 3 2 3 2 2" xfId="27382"/>
    <cellStyle name="Normal 3 3 2 2 2 3 2 3 3" xfId="27383"/>
    <cellStyle name="Normal 3 3 2 2 2 3 2 4" xfId="27384"/>
    <cellStyle name="Normal 3 3 2 2 2 3 2 4 2" xfId="27385"/>
    <cellStyle name="Normal 3 3 2 2 2 3 2 4 2 2" xfId="27386"/>
    <cellStyle name="Normal 3 3 2 2 2 3 2 4 3" xfId="27387"/>
    <cellStyle name="Normal 3 3 2 2 2 3 2 5" xfId="27388"/>
    <cellStyle name="Normal 3 3 2 2 2 3 2 5 2" xfId="27389"/>
    <cellStyle name="Normal 3 3 2 2 2 3 2 6" xfId="27390"/>
    <cellStyle name="Normal 3 3 2 2 2 3 2 7" xfId="27391"/>
    <cellStyle name="Normal 3 3 2 2 2 3 3" xfId="27392"/>
    <cellStyle name="Normal 3 3 2 2 2 3 3 2" xfId="27393"/>
    <cellStyle name="Normal 3 3 2 2 2 3 3 2 2" xfId="27394"/>
    <cellStyle name="Normal 3 3 2 2 2 3 3 2 2 2" xfId="27395"/>
    <cellStyle name="Normal 3 3 2 2 2 3 3 2 3" xfId="27396"/>
    <cellStyle name="Normal 3 3 2 2 2 3 3 3" xfId="27397"/>
    <cellStyle name="Normal 3 3 2 2 2 3 3 3 2" xfId="27398"/>
    <cellStyle name="Normal 3 3 2 2 2 3 3 3 2 2" xfId="27399"/>
    <cellStyle name="Normal 3 3 2 2 2 3 3 3 3" xfId="27400"/>
    <cellStyle name="Normal 3 3 2 2 2 3 3 4" xfId="27401"/>
    <cellStyle name="Normal 3 3 2 2 2 3 3 4 2" xfId="27402"/>
    <cellStyle name="Normal 3 3 2 2 2 3 3 4 3" xfId="27403"/>
    <cellStyle name="Normal 3 3 2 2 2 3 3 5" xfId="27404"/>
    <cellStyle name="Normal 3 3 2 2 2 3 3 6" xfId="27405"/>
    <cellStyle name="Normal 3 3 2 2 2 3 3 7" xfId="27406"/>
    <cellStyle name="Normal 3 3 2 2 2 3 4" xfId="27407"/>
    <cellStyle name="Normal 3 3 2 2 2 3 4 2" xfId="27408"/>
    <cellStyle name="Normal 3 3 2 2 2 3 4 2 2" xfId="27409"/>
    <cellStyle name="Normal 3 3 2 2 2 3 4 2 3" xfId="27410"/>
    <cellStyle name="Normal 3 3 2 2 2 3 4 3" xfId="27411"/>
    <cellStyle name="Normal 3 3 2 2 2 3 4 3 2" xfId="27412"/>
    <cellStyle name="Normal 3 3 2 2 2 3 4 3 3" xfId="27413"/>
    <cellStyle name="Normal 3 3 2 2 2 3 4 4" xfId="27414"/>
    <cellStyle name="Normal 3 3 2 2 2 3 4 4 2" xfId="27415"/>
    <cellStyle name="Normal 3 3 2 2 2 3 4 5" xfId="27416"/>
    <cellStyle name="Normal 3 3 2 2 2 3 4 6" xfId="27417"/>
    <cellStyle name="Normal 3 3 2 2 2 3 4 7" xfId="27418"/>
    <cellStyle name="Normal 3 3 2 2 2 3 5" xfId="27419"/>
    <cellStyle name="Normal 3 3 2 2 2 3 5 2" xfId="27420"/>
    <cellStyle name="Normal 3 3 2 2 2 3 5 2 2" xfId="27421"/>
    <cellStyle name="Normal 3 3 2 2 2 3 5 2 3" xfId="27422"/>
    <cellStyle name="Normal 3 3 2 2 2 3 5 3" xfId="27423"/>
    <cellStyle name="Normal 3 3 2 2 2 3 5 3 2" xfId="27424"/>
    <cellStyle name="Normal 3 3 2 2 2 3 5 4" xfId="27425"/>
    <cellStyle name="Normal 3 3 2 2 2 3 5 5" xfId="27426"/>
    <cellStyle name="Normal 3 3 2 2 2 3 5 6" xfId="27427"/>
    <cellStyle name="Normal 3 3 2 2 2 3 6" xfId="27428"/>
    <cellStyle name="Normal 3 3 2 2 2 3 6 2" xfId="27429"/>
    <cellStyle name="Normal 3 3 2 2 2 3 6 2 2" xfId="27430"/>
    <cellStyle name="Normal 3 3 2 2 2 3 6 3" xfId="27431"/>
    <cellStyle name="Normal 3 3 2 2 2 3 7" xfId="27432"/>
    <cellStyle name="Normal 3 3 2 2 2 3 7 2" xfId="27433"/>
    <cellStyle name="Normal 3 3 2 2 2 3 7 3" xfId="27434"/>
    <cellStyle name="Normal 3 3 2 2 2 3 8" xfId="27435"/>
    <cellStyle name="Normal 3 3 2 2 2 3 8 2" xfId="27436"/>
    <cellStyle name="Normal 3 3 2 2 2 3 9" xfId="27437"/>
    <cellStyle name="Normal 3 3 2 2 2 4" xfId="27438"/>
    <cellStyle name="Normal 3 3 2 2 2 4 10" xfId="27439"/>
    <cellStyle name="Normal 3 3 2 2 2 4 11" xfId="27440"/>
    <cellStyle name="Normal 3 3 2 2 2 4 2" xfId="27441"/>
    <cellStyle name="Normal 3 3 2 2 2 4 2 2" xfId="27442"/>
    <cellStyle name="Normal 3 3 2 2 2 4 2 2 2" xfId="27443"/>
    <cellStyle name="Normal 3 3 2 2 2 4 2 2 2 2" xfId="27444"/>
    <cellStyle name="Normal 3 3 2 2 2 4 2 2 3" xfId="27445"/>
    <cellStyle name="Normal 3 3 2 2 2 4 2 3" xfId="27446"/>
    <cellStyle name="Normal 3 3 2 2 2 4 2 3 2" xfId="27447"/>
    <cellStyle name="Normal 3 3 2 2 2 4 2 3 2 2" xfId="27448"/>
    <cellStyle name="Normal 3 3 2 2 2 4 2 3 3" xfId="27449"/>
    <cellStyle name="Normal 3 3 2 2 2 4 2 4" xfId="27450"/>
    <cellStyle name="Normal 3 3 2 2 2 4 2 4 2" xfId="27451"/>
    <cellStyle name="Normal 3 3 2 2 2 4 2 4 3" xfId="27452"/>
    <cellStyle name="Normal 3 3 2 2 2 4 2 5" xfId="27453"/>
    <cellStyle name="Normal 3 3 2 2 2 4 2 6" xfId="27454"/>
    <cellStyle name="Normal 3 3 2 2 2 4 2 7" xfId="27455"/>
    <cellStyle name="Normal 3 3 2 2 2 4 3" xfId="27456"/>
    <cellStyle name="Normal 3 3 2 2 2 4 3 2" xfId="27457"/>
    <cellStyle name="Normal 3 3 2 2 2 4 3 2 2" xfId="27458"/>
    <cellStyle name="Normal 3 3 2 2 2 4 3 2 3" xfId="27459"/>
    <cellStyle name="Normal 3 3 2 2 2 4 3 3" xfId="27460"/>
    <cellStyle name="Normal 3 3 2 2 2 4 3 3 2" xfId="27461"/>
    <cellStyle name="Normal 3 3 2 2 2 4 3 3 3" xfId="27462"/>
    <cellStyle name="Normal 3 3 2 2 2 4 3 4" xfId="27463"/>
    <cellStyle name="Normal 3 3 2 2 2 4 3 4 2" xfId="27464"/>
    <cellStyle name="Normal 3 3 2 2 2 4 3 5" xfId="27465"/>
    <cellStyle name="Normal 3 3 2 2 2 4 3 6" xfId="27466"/>
    <cellStyle name="Normal 3 3 2 2 2 4 3 7" xfId="27467"/>
    <cellStyle name="Normal 3 3 2 2 2 4 4" xfId="27468"/>
    <cellStyle name="Normal 3 3 2 2 2 4 4 2" xfId="27469"/>
    <cellStyle name="Normal 3 3 2 2 2 4 4 2 2" xfId="27470"/>
    <cellStyle name="Normal 3 3 2 2 2 4 4 2 3" xfId="27471"/>
    <cellStyle name="Normal 3 3 2 2 2 4 4 3" xfId="27472"/>
    <cellStyle name="Normal 3 3 2 2 2 4 4 3 2" xfId="27473"/>
    <cellStyle name="Normal 3 3 2 2 2 4 4 4" xfId="27474"/>
    <cellStyle name="Normal 3 3 2 2 2 4 4 4 2" xfId="27475"/>
    <cellStyle name="Normal 3 3 2 2 2 4 4 5" xfId="27476"/>
    <cellStyle name="Normal 3 3 2 2 2 4 4 6" xfId="27477"/>
    <cellStyle name="Normal 3 3 2 2 2 4 4 7" xfId="27478"/>
    <cellStyle name="Normal 3 3 2 2 2 4 5" xfId="27479"/>
    <cellStyle name="Normal 3 3 2 2 2 4 5 2" xfId="27480"/>
    <cellStyle name="Normal 3 3 2 2 2 4 5 2 2" xfId="27481"/>
    <cellStyle name="Normal 3 3 2 2 2 4 5 2 3" xfId="27482"/>
    <cellStyle name="Normal 3 3 2 2 2 4 5 3" xfId="27483"/>
    <cellStyle name="Normal 3 3 2 2 2 4 5 3 2" xfId="27484"/>
    <cellStyle name="Normal 3 3 2 2 2 4 5 4" xfId="27485"/>
    <cellStyle name="Normal 3 3 2 2 2 4 5 5" xfId="27486"/>
    <cellStyle name="Normal 3 3 2 2 2 4 5 6" xfId="27487"/>
    <cellStyle name="Normal 3 3 2 2 2 4 6" xfId="27488"/>
    <cellStyle name="Normal 3 3 2 2 2 4 6 2" xfId="27489"/>
    <cellStyle name="Normal 3 3 2 2 2 4 6 3" xfId="27490"/>
    <cellStyle name="Normal 3 3 2 2 2 4 7" xfId="27491"/>
    <cellStyle name="Normal 3 3 2 2 2 4 7 2" xfId="27492"/>
    <cellStyle name="Normal 3 3 2 2 2 4 8" xfId="27493"/>
    <cellStyle name="Normal 3 3 2 2 2 4 8 2" xfId="27494"/>
    <cellStyle name="Normal 3 3 2 2 2 4 9" xfId="27495"/>
    <cellStyle name="Normal 3 3 2 2 2 5" xfId="27496"/>
    <cellStyle name="Normal 3 3 2 2 2 5 2" xfId="27497"/>
    <cellStyle name="Normal 3 3 2 2 2 5 2 2" xfId="27498"/>
    <cellStyle name="Normal 3 3 2 2 2 5 2 2 2" xfId="27499"/>
    <cellStyle name="Normal 3 3 2 2 2 5 2 3" xfId="27500"/>
    <cellStyle name="Normal 3 3 2 2 2 5 3" xfId="27501"/>
    <cellStyle name="Normal 3 3 2 2 2 5 3 2" xfId="27502"/>
    <cellStyle name="Normal 3 3 2 2 2 5 3 2 2" xfId="27503"/>
    <cellStyle name="Normal 3 3 2 2 2 5 3 3" xfId="27504"/>
    <cellStyle name="Normal 3 3 2 2 2 5 4" xfId="27505"/>
    <cellStyle name="Normal 3 3 2 2 2 5 4 2" xfId="27506"/>
    <cellStyle name="Normal 3 3 2 2 2 5 4 3" xfId="27507"/>
    <cellStyle name="Normal 3 3 2 2 2 5 5" xfId="27508"/>
    <cellStyle name="Normal 3 3 2 2 2 5 6" xfId="27509"/>
    <cellStyle name="Normal 3 3 2 2 2 5 7" xfId="27510"/>
    <cellStyle name="Normal 3 3 2 2 2 6" xfId="27511"/>
    <cellStyle name="Normal 3 3 2 2 2 6 2" xfId="27512"/>
    <cellStyle name="Normal 3 3 2 2 2 6 2 2" xfId="27513"/>
    <cellStyle name="Normal 3 3 2 2 2 6 2 2 2" xfId="27514"/>
    <cellStyle name="Normal 3 3 2 2 2 6 2 3" xfId="27515"/>
    <cellStyle name="Normal 3 3 2 2 2 6 3" xfId="27516"/>
    <cellStyle name="Normal 3 3 2 2 2 6 3 2" xfId="27517"/>
    <cellStyle name="Normal 3 3 2 2 2 6 3 2 2" xfId="27518"/>
    <cellStyle name="Normal 3 3 2 2 2 6 3 3" xfId="27519"/>
    <cellStyle name="Normal 3 3 2 2 2 6 4" xfId="27520"/>
    <cellStyle name="Normal 3 3 2 2 2 6 4 2" xfId="27521"/>
    <cellStyle name="Normal 3 3 2 2 2 6 4 3" xfId="27522"/>
    <cellStyle name="Normal 3 3 2 2 2 6 5" xfId="27523"/>
    <cellStyle name="Normal 3 3 2 2 2 6 6" xfId="27524"/>
    <cellStyle name="Normal 3 3 2 2 2 6 7" xfId="27525"/>
    <cellStyle name="Normal 3 3 2 2 2 7" xfId="27526"/>
    <cellStyle name="Normal 3 3 2 2 2 7 2" xfId="27527"/>
    <cellStyle name="Normal 3 3 2 2 2 7 2 2" xfId="27528"/>
    <cellStyle name="Normal 3 3 2 2 2 7 2 3" xfId="27529"/>
    <cellStyle name="Normal 3 3 2 2 2 7 3" xfId="27530"/>
    <cellStyle name="Normal 3 3 2 2 2 7 3 2" xfId="27531"/>
    <cellStyle name="Normal 3 3 2 2 2 7 3 3" xfId="27532"/>
    <cellStyle name="Normal 3 3 2 2 2 7 4" xfId="27533"/>
    <cellStyle name="Normal 3 3 2 2 2 7 4 2" xfId="27534"/>
    <cellStyle name="Normal 3 3 2 2 2 7 5" xfId="27535"/>
    <cellStyle name="Normal 3 3 2 2 2 7 6" xfId="27536"/>
    <cellStyle name="Normal 3 3 2 2 2 7 7" xfId="27537"/>
    <cellStyle name="Normal 3 3 2 2 2 8" xfId="27538"/>
    <cellStyle name="Normal 3 3 2 2 2 8 2" xfId="27539"/>
    <cellStyle name="Normal 3 3 2 2 2 8 2 2" xfId="27540"/>
    <cellStyle name="Normal 3 3 2 2 2 8 2 3" xfId="27541"/>
    <cellStyle name="Normal 3 3 2 2 2 8 3" xfId="27542"/>
    <cellStyle name="Normal 3 3 2 2 2 8 3 2" xfId="27543"/>
    <cellStyle name="Normal 3 3 2 2 2 8 4" xfId="27544"/>
    <cellStyle name="Normal 3 3 2 2 2 8 5" xfId="27545"/>
    <cellStyle name="Normal 3 3 2 2 2 8 6" xfId="27546"/>
    <cellStyle name="Normal 3 3 2 2 2 9" xfId="27547"/>
    <cellStyle name="Normal 3 3 2 2 2 9 2" xfId="27548"/>
    <cellStyle name="Normal 3 3 2 2 2 9 2 2" xfId="27549"/>
    <cellStyle name="Normal 3 3 2 2 2 9 3" xfId="27550"/>
    <cellStyle name="Normal 3 3 2 2 3" xfId="27551"/>
    <cellStyle name="Normal 3 3 2 2 3 10" xfId="27552"/>
    <cellStyle name="Normal 3 3 2 2 3 10 2" xfId="27553"/>
    <cellStyle name="Normal 3 3 2 2 3 11" xfId="27554"/>
    <cellStyle name="Normal 3 3 2 2 3 11 2" xfId="27555"/>
    <cellStyle name="Normal 3 3 2 2 3 12" xfId="27556"/>
    <cellStyle name="Normal 3 3 2 2 3 13" xfId="27557"/>
    <cellStyle name="Normal 3 3 2 2 3 14" xfId="27558"/>
    <cellStyle name="Normal 3 3 2 2 3 2" xfId="27559"/>
    <cellStyle name="Normal 3 3 2 2 3 2 10" xfId="27560"/>
    <cellStyle name="Normal 3 3 2 2 3 2 11" xfId="27561"/>
    <cellStyle name="Normal 3 3 2 2 3 2 12" xfId="27562"/>
    <cellStyle name="Normal 3 3 2 2 3 2 2" xfId="27563"/>
    <cellStyle name="Normal 3 3 2 2 3 2 2 2" xfId="27564"/>
    <cellStyle name="Normal 3 3 2 2 3 2 2 2 2" xfId="27565"/>
    <cellStyle name="Normal 3 3 2 2 3 2 2 2 2 2" xfId="27566"/>
    <cellStyle name="Normal 3 3 2 2 3 2 2 2 3" xfId="27567"/>
    <cellStyle name="Normal 3 3 2 2 3 2 2 2 4" xfId="27568"/>
    <cellStyle name="Normal 3 3 2 2 3 2 2 3" xfId="27569"/>
    <cellStyle name="Normal 3 3 2 2 3 2 2 3 2" xfId="27570"/>
    <cellStyle name="Normal 3 3 2 2 3 2 2 3 2 2" xfId="27571"/>
    <cellStyle name="Normal 3 3 2 2 3 2 2 3 3" xfId="27572"/>
    <cellStyle name="Normal 3 3 2 2 3 2 2 4" xfId="27573"/>
    <cellStyle name="Normal 3 3 2 2 3 2 2 4 2" xfId="27574"/>
    <cellStyle name="Normal 3 3 2 2 3 2 2 4 2 2" xfId="27575"/>
    <cellStyle name="Normal 3 3 2 2 3 2 2 4 3" xfId="27576"/>
    <cellStyle name="Normal 3 3 2 2 3 2 2 5" xfId="27577"/>
    <cellStyle name="Normal 3 3 2 2 3 2 2 5 2" xfId="27578"/>
    <cellStyle name="Normal 3 3 2 2 3 2 2 6" xfId="27579"/>
    <cellStyle name="Normal 3 3 2 2 3 2 2 7" xfId="27580"/>
    <cellStyle name="Normal 3 3 2 2 3 2 3" xfId="27581"/>
    <cellStyle name="Normal 3 3 2 2 3 2 3 2" xfId="27582"/>
    <cellStyle name="Normal 3 3 2 2 3 2 3 2 2" xfId="27583"/>
    <cellStyle name="Normal 3 3 2 2 3 2 3 2 2 2" xfId="27584"/>
    <cellStyle name="Normal 3 3 2 2 3 2 3 2 3" xfId="27585"/>
    <cellStyle name="Normal 3 3 2 2 3 2 3 3" xfId="27586"/>
    <cellStyle name="Normal 3 3 2 2 3 2 3 3 2" xfId="27587"/>
    <cellStyle name="Normal 3 3 2 2 3 2 3 3 2 2" xfId="27588"/>
    <cellStyle name="Normal 3 3 2 2 3 2 3 3 3" xfId="27589"/>
    <cellStyle name="Normal 3 3 2 2 3 2 3 4" xfId="27590"/>
    <cellStyle name="Normal 3 3 2 2 3 2 3 4 2" xfId="27591"/>
    <cellStyle name="Normal 3 3 2 2 3 2 3 4 3" xfId="27592"/>
    <cellStyle name="Normal 3 3 2 2 3 2 3 5" xfId="27593"/>
    <cellStyle name="Normal 3 3 2 2 3 2 3 6" xfId="27594"/>
    <cellStyle name="Normal 3 3 2 2 3 2 3 7" xfId="27595"/>
    <cellStyle name="Normal 3 3 2 2 3 2 4" xfId="27596"/>
    <cellStyle name="Normal 3 3 2 2 3 2 4 2" xfId="27597"/>
    <cellStyle name="Normal 3 3 2 2 3 2 4 2 2" xfId="27598"/>
    <cellStyle name="Normal 3 3 2 2 3 2 4 2 3" xfId="27599"/>
    <cellStyle name="Normal 3 3 2 2 3 2 4 3" xfId="27600"/>
    <cellStyle name="Normal 3 3 2 2 3 2 4 3 2" xfId="27601"/>
    <cellStyle name="Normal 3 3 2 2 3 2 4 3 3" xfId="27602"/>
    <cellStyle name="Normal 3 3 2 2 3 2 4 4" xfId="27603"/>
    <cellStyle name="Normal 3 3 2 2 3 2 4 4 2" xfId="27604"/>
    <cellStyle name="Normal 3 3 2 2 3 2 4 5" xfId="27605"/>
    <cellStyle name="Normal 3 3 2 2 3 2 4 6" xfId="27606"/>
    <cellStyle name="Normal 3 3 2 2 3 2 4 7" xfId="27607"/>
    <cellStyle name="Normal 3 3 2 2 3 2 5" xfId="27608"/>
    <cellStyle name="Normal 3 3 2 2 3 2 5 2" xfId="27609"/>
    <cellStyle name="Normal 3 3 2 2 3 2 5 2 2" xfId="27610"/>
    <cellStyle name="Normal 3 3 2 2 3 2 5 2 3" xfId="27611"/>
    <cellStyle name="Normal 3 3 2 2 3 2 5 3" xfId="27612"/>
    <cellStyle name="Normal 3 3 2 2 3 2 5 3 2" xfId="27613"/>
    <cellStyle name="Normal 3 3 2 2 3 2 5 4" xfId="27614"/>
    <cellStyle name="Normal 3 3 2 2 3 2 5 4 2" xfId="27615"/>
    <cellStyle name="Normal 3 3 2 2 3 2 5 5" xfId="27616"/>
    <cellStyle name="Normal 3 3 2 2 3 2 5 6" xfId="27617"/>
    <cellStyle name="Normal 3 3 2 2 3 2 5 7" xfId="27618"/>
    <cellStyle name="Normal 3 3 2 2 3 2 6" xfId="27619"/>
    <cellStyle name="Normal 3 3 2 2 3 2 6 2" xfId="27620"/>
    <cellStyle name="Normal 3 3 2 2 3 2 6 2 2" xfId="27621"/>
    <cellStyle name="Normal 3 3 2 2 3 2 6 2 3" xfId="27622"/>
    <cellStyle name="Normal 3 3 2 2 3 2 6 3" xfId="27623"/>
    <cellStyle name="Normal 3 3 2 2 3 2 6 3 2" xfId="27624"/>
    <cellStyle name="Normal 3 3 2 2 3 2 6 4" xfId="27625"/>
    <cellStyle name="Normal 3 3 2 2 3 2 6 5" xfId="27626"/>
    <cellStyle name="Normal 3 3 2 2 3 2 6 6" xfId="27627"/>
    <cellStyle name="Normal 3 3 2 2 3 2 7" xfId="27628"/>
    <cellStyle name="Normal 3 3 2 2 3 2 7 2" xfId="27629"/>
    <cellStyle name="Normal 3 3 2 2 3 2 7 3" xfId="27630"/>
    <cellStyle name="Normal 3 3 2 2 3 2 8" xfId="27631"/>
    <cellStyle name="Normal 3 3 2 2 3 2 8 2" xfId="27632"/>
    <cellStyle name="Normal 3 3 2 2 3 2 9" xfId="27633"/>
    <cellStyle name="Normal 3 3 2 2 3 2 9 2" xfId="27634"/>
    <cellStyle name="Normal 3 3 2 2 3 3" xfId="27635"/>
    <cellStyle name="Normal 3 3 2 2 3 3 10" xfId="27636"/>
    <cellStyle name="Normal 3 3 2 2 3 3 11" xfId="27637"/>
    <cellStyle name="Normal 3 3 2 2 3 3 2" xfId="27638"/>
    <cellStyle name="Normal 3 3 2 2 3 3 2 2" xfId="27639"/>
    <cellStyle name="Normal 3 3 2 2 3 3 2 2 2" xfId="27640"/>
    <cellStyle name="Normal 3 3 2 2 3 3 2 2 3" xfId="27641"/>
    <cellStyle name="Normal 3 3 2 2 3 3 2 3" xfId="27642"/>
    <cellStyle name="Normal 3 3 2 2 3 3 2 3 2" xfId="27643"/>
    <cellStyle name="Normal 3 3 2 2 3 3 2 3 3" xfId="27644"/>
    <cellStyle name="Normal 3 3 2 2 3 3 2 4" xfId="27645"/>
    <cellStyle name="Normal 3 3 2 2 3 3 2 4 2" xfId="27646"/>
    <cellStyle name="Normal 3 3 2 2 3 3 2 5" xfId="27647"/>
    <cellStyle name="Normal 3 3 2 2 3 3 2 6" xfId="27648"/>
    <cellStyle name="Normal 3 3 2 2 3 3 2 7" xfId="27649"/>
    <cellStyle name="Normal 3 3 2 2 3 3 3" xfId="27650"/>
    <cellStyle name="Normal 3 3 2 2 3 3 3 2" xfId="27651"/>
    <cellStyle name="Normal 3 3 2 2 3 3 3 2 2" xfId="27652"/>
    <cellStyle name="Normal 3 3 2 2 3 3 3 2 3" xfId="27653"/>
    <cellStyle name="Normal 3 3 2 2 3 3 3 3" xfId="27654"/>
    <cellStyle name="Normal 3 3 2 2 3 3 3 3 2" xfId="27655"/>
    <cellStyle name="Normal 3 3 2 2 3 3 3 4" xfId="27656"/>
    <cellStyle name="Normal 3 3 2 2 3 3 3 4 2" xfId="27657"/>
    <cellStyle name="Normal 3 3 2 2 3 3 3 5" xfId="27658"/>
    <cellStyle name="Normal 3 3 2 2 3 3 3 6" xfId="27659"/>
    <cellStyle name="Normal 3 3 2 2 3 3 3 7" xfId="27660"/>
    <cellStyle name="Normal 3 3 2 2 3 3 4" xfId="27661"/>
    <cellStyle name="Normal 3 3 2 2 3 3 4 2" xfId="27662"/>
    <cellStyle name="Normal 3 3 2 2 3 3 4 2 2" xfId="27663"/>
    <cellStyle name="Normal 3 3 2 2 3 3 4 2 3" xfId="27664"/>
    <cellStyle name="Normal 3 3 2 2 3 3 4 3" xfId="27665"/>
    <cellStyle name="Normal 3 3 2 2 3 3 4 3 2" xfId="27666"/>
    <cellStyle name="Normal 3 3 2 2 3 3 4 4" xfId="27667"/>
    <cellStyle name="Normal 3 3 2 2 3 3 4 4 2" xfId="27668"/>
    <cellStyle name="Normal 3 3 2 2 3 3 4 5" xfId="27669"/>
    <cellStyle name="Normal 3 3 2 2 3 3 4 6" xfId="27670"/>
    <cellStyle name="Normal 3 3 2 2 3 3 4 7" xfId="27671"/>
    <cellStyle name="Normal 3 3 2 2 3 3 5" xfId="27672"/>
    <cellStyle name="Normal 3 3 2 2 3 3 5 2" xfId="27673"/>
    <cellStyle name="Normal 3 3 2 2 3 3 5 2 2" xfId="27674"/>
    <cellStyle name="Normal 3 3 2 2 3 3 5 3" xfId="27675"/>
    <cellStyle name="Normal 3 3 2 2 3 3 5 3 2" xfId="27676"/>
    <cellStyle name="Normal 3 3 2 2 3 3 5 4" xfId="27677"/>
    <cellStyle name="Normal 3 3 2 2 3 3 5 5" xfId="27678"/>
    <cellStyle name="Normal 3 3 2 2 3 3 5 6" xfId="27679"/>
    <cellStyle name="Normal 3 3 2 2 3 3 6" xfId="27680"/>
    <cellStyle name="Normal 3 3 2 2 3 3 6 2" xfId="27681"/>
    <cellStyle name="Normal 3 3 2 2 3 3 7" xfId="27682"/>
    <cellStyle name="Normal 3 3 2 2 3 3 7 2" xfId="27683"/>
    <cellStyle name="Normal 3 3 2 2 3 3 8" xfId="27684"/>
    <cellStyle name="Normal 3 3 2 2 3 3 8 2" xfId="27685"/>
    <cellStyle name="Normal 3 3 2 2 3 3 9" xfId="27686"/>
    <cellStyle name="Normal 3 3 2 2 3 4" xfId="27687"/>
    <cellStyle name="Normal 3 3 2 2 3 4 10" xfId="27688"/>
    <cellStyle name="Normal 3 3 2 2 3 4 11" xfId="27689"/>
    <cellStyle name="Normal 3 3 2 2 3 4 2" xfId="27690"/>
    <cellStyle name="Normal 3 3 2 2 3 4 2 2" xfId="27691"/>
    <cellStyle name="Normal 3 3 2 2 3 4 2 2 2" xfId="27692"/>
    <cellStyle name="Normal 3 3 2 2 3 4 2 2 3" xfId="27693"/>
    <cellStyle name="Normal 3 3 2 2 3 4 2 3" xfId="27694"/>
    <cellStyle name="Normal 3 3 2 2 3 4 2 3 2" xfId="27695"/>
    <cellStyle name="Normal 3 3 2 2 3 4 2 4" xfId="27696"/>
    <cellStyle name="Normal 3 3 2 2 3 4 2 4 2" xfId="27697"/>
    <cellStyle name="Normal 3 3 2 2 3 4 2 5" xfId="27698"/>
    <cellStyle name="Normal 3 3 2 2 3 4 2 6" xfId="27699"/>
    <cellStyle name="Normal 3 3 2 2 3 4 2 7" xfId="27700"/>
    <cellStyle name="Normal 3 3 2 2 3 4 3" xfId="27701"/>
    <cellStyle name="Normal 3 3 2 2 3 4 3 2" xfId="27702"/>
    <cellStyle name="Normal 3 3 2 2 3 4 3 2 2" xfId="27703"/>
    <cellStyle name="Normal 3 3 2 2 3 4 3 2 3" xfId="27704"/>
    <cellStyle name="Normal 3 3 2 2 3 4 3 3" xfId="27705"/>
    <cellStyle name="Normal 3 3 2 2 3 4 3 3 2" xfId="27706"/>
    <cellStyle name="Normal 3 3 2 2 3 4 3 4" xfId="27707"/>
    <cellStyle name="Normal 3 3 2 2 3 4 3 4 2" xfId="27708"/>
    <cellStyle name="Normal 3 3 2 2 3 4 3 5" xfId="27709"/>
    <cellStyle name="Normal 3 3 2 2 3 4 3 6" xfId="27710"/>
    <cellStyle name="Normal 3 3 2 2 3 4 3 7" xfId="27711"/>
    <cellStyle name="Normal 3 3 2 2 3 4 4" xfId="27712"/>
    <cellStyle name="Normal 3 3 2 2 3 4 4 2" xfId="27713"/>
    <cellStyle name="Normal 3 3 2 2 3 4 4 2 2" xfId="27714"/>
    <cellStyle name="Normal 3 3 2 2 3 4 4 3" xfId="27715"/>
    <cellStyle name="Normal 3 3 2 2 3 4 4 3 2" xfId="27716"/>
    <cellStyle name="Normal 3 3 2 2 3 4 4 4" xfId="27717"/>
    <cellStyle name="Normal 3 3 2 2 3 4 4 4 2" xfId="27718"/>
    <cellStyle name="Normal 3 3 2 2 3 4 4 5" xfId="27719"/>
    <cellStyle name="Normal 3 3 2 2 3 4 4 6" xfId="27720"/>
    <cellStyle name="Normal 3 3 2 2 3 4 4 7" xfId="27721"/>
    <cellStyle name="Normal 3 3 2 2 3 4 5" xfId="27722"/>
    <cellStyle name="Normal 3 3 2 2 3 4 5 2" xfId="27723"/>
    <cellStyle name="Normal 3 3 2 2 3 4 5 2 2" xfId="27724"/>
    <cellStyle name="Normal 3 3 2 2 3 4 5 3" xfId="27725"/>
    <cellStyle name="Normal 3 3 2 2 3 4 5 3 2" xfId="27726"/>
    <cellStyle name="Normal 3 3 2 2 3 4 5 4" xfId="27727"/>
    <cellStyle name="Normal 3 3 2 2 3 4 5 5" xfId="27728"/>
    <cellStyle name="Normal 3 3 2 2 3 4 6" xfId="27729"/>
    <cellStyle name="Normal 3 3 2 2 3 4 6 2" xfId="27730"/>
    <cellStyle name="Normal 3 3 2 2 3 4 7" xfId="27731"/>
    <cellStyle name="Normal 3 3 2 2 3 4 7 2" xfId="27732"/>
    <cellStyle name="Normal 3 3 2 2 3 4 8" xfId="27733"/>
    <cellStyle name="Normal 3 3 2 2 3 4 8 2" xfId="27734"/>
    <cellStyle name="Normal 3 3 2 2 3 4 9" xfId="27735"/>
    <cellStyle name="Normal 3 3 2 2 3 5" xfId="27736"/>
    <cellStyle name="Normal 3 3 2 2 3 5 2" xfId="27737"/>
    <cellStyle name="Normal 3 3 2 2 3 5 2 2" xfId="27738"/>
    <cellStyle name="Normal 3 3 2 2 3 5 2 3" xfId="27739"/>
    <cellStyle name="Normal 3 3 2 2 3 5 3" xfId="27740"/>
    <cellStyle name="Normal 3 3 2 2 3 5 3 2" xfId="27741"/>
    <cellStyle name="Normal 3 3 2 2 3 5 3 3" xfId="27742"/>
    <cellStyle name="Normal 3 3 2 2 3 5 4" xfId="27743"/>
    <cellStyle name="Normal 3 3 2 2 3 5 4 2" xfId="27744"/>
    <cellStyle name="Normal 3 3 2 2 3 5 5" xfId="27745"/>
    <cellStyle name="Normal 3 3 2 2 3 5 6" xfId="27746"/>
    <cellStyle name="Normal 3 3 2 2 3 5 7" xfId="27747"/>
    <cellStyle name="Normal 3 3 2 2 3 6" xfId="27748"/>
    <cellStyle name="Normal 3 3 2 2 3 6 2" xfId="27749"/>
    <cellStyle name="Normal 3 3 2 2 3 6 2 2" xfId="27750"/>
    <cellStyle name="Normal 3 3 2 2 3 6 2 3" xfId="27751"/>
    <cellStyle name="Normal 3 3 2 2 3 6 3" xfId="27752"/>
    <cellStyle name="Normal 3 3 2 2 3 6 3 2" xfId="27753"/>
    <cellStyle name="Normal 3 3 2 2 3 6 4" xfId="27754"/>
    <cellStyle name="Normal 3 3 2 2 3 6 4 2" xfId="27755"/>
    <cellStyle name="Normal 3 3 2 2 3 6 5" xfId="27756"/>
    <cellStyle name="Normal 3 3 2 2 3 6 6" xfId="27757"/>
    <cellStyle name="Normal 3 3 2 2 3 6 7" xfId="27758"/>
    <cellStyle name="Normal 3 3 2 2 3 7" xfId="27759"/>
    <cellStyle name="Normal 3 3 2 2 3 7 2" xfId="27760"/>
    <cellStyle name="Normal 3 3 2 2 3 7 2 2" xfId="27761"/>
    <cellStyle name="Normal 3 3 2 2 3 7 2 3" xfId="27762"/>
    <cellStyle name="Normal 3 3 2 2 3 7 3" xfId="27763"/>
    <cellStyle name="Normal 3 3 2 2 3 7 3 2" xfId="27764"/>
    <cellStyle name="Normal 3 3 2 2 3 7 4" xfId="27765"/>
    <cellStyle name="Normal 3 3 2 2 3 7 4 2" xfId="27766"/>
    <cellStyle name="Normal 3 3 2 2 3 7 5" xfId="27767"/>
    <cellStyle name="Normal 3 3 2 2 3 7 6" xfId="27768"/>
    <cellStyle name="Normal 3 3 2 2 3 7 7" xfId="27769"/>
    <cellStyle name="Normal 3 3 2 2 3 8" xfId="27770"/>
    <cellStyle name="Normal 3 3 2 2 3 8 2" xfId="27771"/>
    <cellStyle name="Normal 3 3 2 2 3 8 2 2" xfId="27772"/>
    <cellStyle name="Normal 3 3 2 2 3 8 3" xfId="27773"/>
    <cellStyle name="Normal 3 3 2 2 3 8 3 2" xfId="27774"/>
    <cellStyle name="Normal 3 3 2 2 3 8 4" xfId="27775"/>
    <cellStyle name="Normal 3 3 2 2 3 8 5" xfId="27776"/>
    <cellStyle name="Normal 3 3 2 2 3 8 6" xfId="27777"/>
    <cellStyle name="Normal 3 3 2 2 3 9" xfId="27778"/>
    <cellStyle name="Normal 3 3 2 2 3 9 2" xfId="27779"/>
    <cellStyle name="Normal 3 3 2 2 4" xfId="27780"/>
    <cellStyle name="Normal 3 3 2 2 4 10" xfId="27781"/>
    <cellStyle name="Normal 3 3 2 2 4 10 2" xfId="27782"/>
    <cellStyle name="Normal 3 3 2 2 4 11" xfId="27783"/>
    <cellStyle name="Normal 3 3 2 2 4 12" xfId="27784"/>
    <cellStyle name="Normal 3 3 2 2 4 13" xfId="27785"/>
    <cellStyle name="Normal 3 3 2 2 4 2" xfId="27786"/>
    <cellStyle name="Normal 3 3 2 2 4 2 10" xfId="27787"/>
    <cellStyle name="Normal 3 3 2 2 4 2 11" xfId="27788"/>
    <cellStyle name="Normal 3 3 2 2 4 2 2" xfId="27789"/>
    <cellStyle name="Normal 3 3 2 2 4 2 2 2" xfId="27790"/>
    <cellStyle name="Normal 3 3 2 2 4 2 2 2 2" xfId="27791"/>
    <cellStyle name="Normal 3 3 2 2 4 2 2 2 3" xfId="27792"/>
    <cellStyle name="Normal 3 3 2 2 4 2 2 3" xfId="27793"/>
    <cellStyle name="Normal 3 3 2 2 4 2 2 3 2" xfId="27794"/>
    <cellStyle name="Normal 3 3 2 2 4 2 2 3 3" xfId="27795"/>
    <cellStyle name="Normal 3 3 2 2 4 2 2 4" xfId="27796"/>
    <cellStyle name="Normal 3 3 2 2 4 2 2 4 2" xfId="27797"/>
    <cellStyle name="Normal 3 3 2 2 4 2 2 5" xfId="27798"/>
    <cellStyle name="Normal 3 3 2 2 4 2 2 6" xfId="27799"/>
    <cellStyle name="Normal 3 3 2 2 4 2 2 7" xfId="27800"/>
    <cellStyle name="Normal 3 3 2 2 4 2 3" xfId="27801"/>
    <cellStyle name="Normal 3 3 2 2 4 2 3 2" xfId="27802"/>
    <cellStyle name="Normal 3 3 2 2 4 2 3 2 2" xfId="27803"/>
    <cellStyle name="Normal 3 3 2 2 4 2 3 2 3" xfId="27804"/>
    <cellStyle name="Normal 3 3 2 2 4 2 3 3" xfId="27805"/>
    <cellStyle name="Normal 3 3 2 2 4 2 3 3 2" xfId="27806"/>
    <cellStyle name="Normal 3 3 2 2 4 2 3 4" xfId="27807"/>
    <cellStyle name="Normal 3 3 2 2 4 2 3 4 2" xfId="27808"/>
    <cellStyle name="Normal 3 3 2 2 4 2 3 5" xfId="27809"/>
    <cellStyle name="Normal 3 3 2 2 4 2 3 6" xfId="27810"/>
    <cellStyle name="Normal 3 3 2 2 4 2 3 7" xfId="27811"/>
    <cellStyle name="Normal 3 3 2 2 4 2 4" xfId="27812"/>
    <cellStyle name="Normal 3 3 2 2 4 2 4 2" xfId="27813"/>
    <cellStyle name="Normal 3 3 2 2 4 2 4 2 2" xfId="27814"/>
    <cellStyle name="Normal 3 3 2 2 4 2 4 2 3" xfId="27815"/>
    <cellStyle name="Normal 3 3 2 2 4 2 4 3" xfId="27816"/>
    <cellStyle name="Normal 3 3 2 2 4 2 4 3 2" xfId="27817"/>
    <cellStyle name="Normal 3 3 2 2 4 2 4 4" xfId="27818"/>
    <cellStyle name="Normal 3 3 2 2 4 2 4 4 2" xfId="27819"/>
    <cellStyle name="Normal 3 3 2 2 4 2 4 5" xfId="27820"/>
    <cellStyle name="Normal 3 3 2 2 4 2 4 6" xfId="27821"/>
    <cellStyle name="Normal 3 3 2 2 4 2 4 7" xfId="27822"/>
    <cellStyle name="Normal 3 3 2 2 4 2 5" xfId="27823"/>
    <cellStyle name="Normal 3 3 2 2 4 2 5 2" xfId="27824"/>
    <cellStyle name="Normal 3 3 2 2 4 2 5 2 2" xfId="27825"/>
    <cellStyle name="Normal 3 3 2 2 4 2 5 3" xfId="27826"/>
    <cellStyle name="Normal 3 3 2 2 4 2 5 3 2" xfId="27827"/>
    <cellStyle name="Normal 3 3 2 2 4 2 5 4" xfId="27828"/>
    <cellStyle name="Normal 3 3 2 2 4 2 5 5" xfId="27829"/>
    <cellStyle name="Normal 3 3 2 2 4 2 5 6" xfId="27830"/>
    <cellStyle name="Normal 3 3 2 2 4 2 6" xfId="27831"/>
    <cellStyle name="Normal 3 3 2 2 4 2 6 2" xfId="27832"/>
    <cellStyle name="Normal 3 3 2 2 4 2 7" xfId="27833"/>
    <cellStyle name="Normal 3 3 2 2 4 2 7 2" xfId="27834"/>
    <cellStyle name="Normal 3 3 2 2 4 2 8" xfId="27835"/>
    <cellStyle name="Normal 3 3 2 2 4 2 8 2" xfId="27836"/>
    <cellStyle name="Normal 3 3 2 2 4 2 9" xfId="27837"/>
    <cellStyle name="Normal 3 3 2 2 4 3" xfId="27838"/>
    <cellStyle name="Normal 3 3 2 2 4 3 10" xfId="27839"/>
    <cellStyle name="Normal 3 3 2 2 4 3 11" xfId="27840"/>
    <cellStyle name="Normal 3 3 2 2 4 3 2" xfId="27841"/>
    <cellStyle name="Normal 3 3 2 2 4 3 2 2" xfId="27842"/>
    <cellStyle name="Normal 3 3 2 2 4 3 2 2 2" xfId="27843"/>
    <cellStyle name="Normal 3 3 2 2 4 3 2 2 3" xfId="27844"/>
    <cellStyle name="Normal 3 3 2 2 4 3 2 3" xfId="27845"/>
    <cellStyle name="Normal 3 3 2 2 4 3 2 3 2" xfId="27846"/>
    <cellStyle name="Normal 3 3 2 2 4 3 2 4" xfId="27847"/>
    <cellStyle name="Normal 3 3 2 2 4 3 2 4 2" xfId="27848"/>
    <cellStyle name="Normal 3 3 2 2 4 3 2 5" xfId="27849"/>
    <cellStyle name="Normal 3 3 2 2 4 3 2 6" xfId="27850"/>
    <cellStyle name="Normal 3 3 2 2 4 3 2 7" xfId="27851"/>
    <cellStyle name="Normal 3 3 2 2 4 3 3" xfId="27852"/>
    <cellStyle name="Normal 3 3 2 2 4 3 3 2" xfId="27853"/>
    <cellStyle name="Normal 3 3 2 2 4 3 3 2 2" xfId="27854"/>
    <cellStyle name="Normal 3 3 2 2 4 3 3 2 3" xfId="27855"/>
    <cellStyle name="Normal 3 3 2 2 4 3 3 3" xfId="27856"/>
    <cellStyle name="Normal 3 3 2 2 4 3 3 3 2" xfId="27857"/>
    <cellStyle name="Normal 3 3 2 2 4 3 3 4" xfId="27858"/>
    <cellStyle name="Normal 3 3 2 2 4 3 3 4 2" xfId="27859"/>
    <cellStyle name="Normal 3 3 2 2 4 3 3 5" xfId="27860"/>
    <cellStyle name="Normal 3 3 2 2 4 3 3 6" xfId="27861"/>
    <cellStyle name="Normal 3 3 2 2 4 3 3 7" xfId="27862"/>
    <cellStyle name="Normal 3 3 2 2 4 3 4" xfId="27863"/>
    <cellStyle name="Normal 3 3 2 2 4 3 4 2" xfId="27864"/>
    <cellStyle name="Normal 3 3 2 2 4 3 4 2 2" xfId="27865"/>
    <cellStyle name="Normal 3 3 2 2 4 3 4 3" xfId="27866"/>
    <cellStyle name="Normal 3 3 2 2 4 3 4 3 2" xfId="27867"/>
    <cellStyle name="Normal 3 3 2 2 4 3 4 4" xfId="27868"/>
    <cellStyle name="Normal 3 3 2 2 4 3 4 4 2" xfId="27869"/>
    <cellStyle name="Normal 3 3 2 2 4 3 4 5" xfId="27870"/>
    <cellStyle name="Normal 3 3 2 2 4 3 4 6" xfId="27871"/>
    <cellStyle name="Normal 3 3 2 2 4 3 4 7" xfId="27872"/>
    <cellStyle name="Normal 3 3 2 2 4 3 5" xfId="27873"/>
    <cellStyle name="Normal 3 3 2 2 4 3 5 2" xfId="27874"/>
    <cellStyle name="Normal 3 3 2 2 4 3 5 2 2" xfId="27875"/>
    <cellStyle name="Normal 3 3 2 2 4 3 5 3" xfId="27876"/>
    <cellStyle name="Normal 3 3 2 2 4 3 5 3 2" xfId="27877"/>
    <cellStyle name="Normal 3 3 2 2 4 3 5 4" xfId="27878"/>
    <cellStyle name="Normal 3 3 2 2 4 3 5 5" xfId="27879"/>
    <cellStyle name="Normal 3 3 2 2 4 3 6" xfId="27880"/>
    <cellStyle name="Normal 3 3 2 2 4 3 6 2" xfId="27881"/>
    <cellStyle name="Normal 3 3 2 2 4 3 7" xfId="27882"/>
    <cellStyle name="Normal 3 3 2 2 4 3 7 2" xfId="27883"/>
    <cellStyle name="Normal 3 3 2 2 4 3 8" xfId="27884"/>
    <cellStyle name="Normal 3 3 2 2 4 3 8 2" xfId="27885"/>
    <cellStyle name="Normal 3 3 2 2 4 3 9" xfId="27886"/>
    <cellStyle name="Normal 3 3 2 2 4 4" xfId="27887"/>
    <cellStyle name="Normal 3 3 2 2 4 4 2" xfId="27888"/>
    <cellStyle name="Normal 3 3 2 2 4 4 2 2" xfId="27889"/>
    <cellStyle name="Normal 3 3 2 2 4 4 2 3" xfId="27890"/>
    <cellStyle name="Normal 3 3 2 2 4 4 3" xfId="27891"/>
    <cellStyle name="Normal 3 3 2 2 4 4 3 2" xfId="27892"/>
    <cellStyle name="Normal 3 3 2 2 4 4 3 3" xfId="27893"/>
    <cellStyle name="Normal 3 3 2 2 4 4 4" xfId="27894"/>
    <cellStyle name="Normal 3 3 2 2 4 4 4 2" xfId="27895"/>
    <cellStyle name="Normal 3 3 2 2 4 4 5" xfId="27896"/>
    <cellStyle name="Normal 3 3 2 2 4 4 6" xfId="27897"/>
    <cellStyle name="Normal 3 3 2 2 4 4 7" xfId="27898"/>
    <cellStyle name="Normal 3 3 2 2 4 5" xfId="27899"/>
    <cellStyle name="Normal 3 3 2 2 4 5 2" xfId="27900"/>
    <cellStyle name="Normal 3 3 2 2 4 5 2 2" xfId="27901"/>
    <cellStyle name="Normal 3 3 2 2 4 5 2 3" xfId="27902"/>
    <cellStyle name="Normal 3 3 2 2 4 5 3" xfId="27903"/>
    <cellStyle name="Normal 3 3 2 2 4 5 3 2" xfId="27904"/>
    <cellStyle name="Normal 3 3 2 2 4 5 4" xfId="27905"/>
    <cellStyle name="Normal 3 3 2 2 4 5 4 2" xfId="27906"/>
    <cellStyle name="Normal 3 3 2 2 4 5 5" xfId="27907"/>
    <cellStyle name="Normal 3 3 2 2 4 5 6" xfId="27908"/>
    <cellStyle name="Normal 3 3 2 2 4 5 7" xfId="27909"/>
    <cellStyle name="Normal 3 3 2 2 4 6" xfId="27910"/>
    <cellStyle name="Normal 3 3 2 2 4 6 2" xfId="27911"/>
    <cellStyle name="Normal 3 3 2 2 4 6 2 2" xfId="27912"/>
    <cellStyle name="Normal 3 3 2 2 4 6 2 3" xfId="27913"/>
    <cellStyle name="Normal 3 3 2 2 4 6 3" xfId="27914"/>
    <cellStyle name="Normal 3 3 2 2 4 6 3 2" xfId="27915"/>
    <cellStyle name="Normal 3 3 2 2 4 6 4" xfId="27916"/>
    <cellStyle name="Normal 3 3 2 2 4 6 4 2" xfId="27917"/>
    <cellStyle name="Normal 3 3 2 2 4 6 5" xfId="27918"/>
    <cellStyle name="Normal 3 3 2 2 4 6 6" xfId="27919"/>
    <cellStyle name="Normal 3 3 2 2 4 6 7" xfId="27920"/>
    <cellStyle name="Normal 3 3 2 2 4 7" xfId="27921"/>
    <cellStyle name="Normal 3 3 2 2 4 7 2" xfId="27922"/>
    <cellStyle name="Normal 3 3 2 2 4 7 2 2" xfId="27923"/>
    <cellStyle name="Normal 3 3 2 2 4 7 3" xfId="27924"/>
    <cellStyle name="Normal 3 3 2 2 4 7 3 2" xfId="27925"/>
    <cellStyle name="Normal 3 3 2 2 4 7 4" xfId="27926"/>
    <cellStyle name="Normal 3 3 2 2 4 7 5" xfId="27927"/>
    <cellStyle name="Normal 3 3 2 2 4 7 6" xfId="27928"/>
    <cellStyle name="Normal 3 3 2 2 4 8" xfId="27929"/>
    <cellStyle name="Normal 3 3 2 2 4 8 2" xfId="27930"/>
    <cellStyle name="Normal 3 3 2 2 4 9" xfId="27931"/>
    <cellStyle name="Normal 3 3 2 2 4 9 2" xfId="27932"/>
    <cellStyle name="Normal 3 3 2 2 5" xfId="27933"/>
    <cellStyle name="Normal 3 3 2 2 5 10" xfId="27934"/>
    <cellStyle name="Normal 3 3 2 2 5 11" xfId="27935"/>
    <cellStyle name="Normal 3 3 2 2 5 12" xfId="27936"/>
    <cellStyle name="Normal 3 3 2 2 5 2" xfId="27937"/>
    <cellStyle name="Normal 3 3 2 2 5 2 2" xfId="27938"/>
    <cellStyle name="Normal 3 3 2 2 5 2 2 2" xfId="27939"/>
    <cellStyle name="Normal 3 3 2 2 5 2 2 2 2" xfId="27940"/>
    <cellStyle name="Normal 3 3 2 2 5 2 2 3" xfId="27941"/>
    <cellStyle name="Normal 3 3 2 2 5 2 2 4" xfId="27942"/>
    <cellStyle name="Normal 3 3 2 2 5 2 3" xfId="27943"/>
    <cellStyle name="Normal 3 3 2 2 5 2 3 2" xfId="27944"/>
    <cellStyle name="Normal 3 3 2 2 5 2 3 2 2" xfId="27945"/>
    <cellStyle name="Normal 3 3 2 2 5 2 3 3" xfId="27946"/>
    <cellStyle name="Normal 3 3 2 2 5 2 4" xfId="27947"/>
    <cellStyle name="Normal 3 3 2 2 5 2 4 2" xfId="27948"/>
    <cellStyle name="Normal 3 3 2 2 5 2 4 2 2" xfId="27949"/>
    <cellStyle name="Normal 3 3 2 2 5 2 4 3" xfId="27950"/>
    <cellStyle name="Normal 3 3 2 2 5 2 5" xfId="27951"/>
    <cellStyle name="Normal 3 3 2 2 5 2 5 2" xfId="27952"/>
    <cellStyle name="Normal 3 3 2 2 5 2 6" xfId="27953"/>
    <cellStyle name="Normal 3 3 2 2 5 2 7" xfId="27954"/>
    <cellStyle name="Normal 3 3 2 2 5 3" xfId="27955"/>
    <cellStyle name="Normal 3 3 2 2 5 3 2" xfId="27956"/>
    <cellStyle name="Normal 3 3 2 2 5 3 2 2" xfId="27957"/>
    <cellStyle name="Normal 3 3 2 2 5 3 2 2 2" xfId="27958"/>
    <cellStyle name="Normal 3 3 2 2 5 3 2 3" xfId="27959"/>
    <cellStyle name="Normal 3 3 2 2 5 3 3" xfId="27960"/>
    <cellStyle name="Normal 3 3 2 2 5 3 3 2" xfId="27961"/>
    <cellStyle name="Normal 3 3 2 2 5 3 3 2 2" xfId="27962"/>
    <cellStyle name="Normal 3 3 2 2 5 3 3 3" xfId="27963"/>
    <cellStyle name="Normal 3 3 2 2 5 3 4" xfId="27964"/>
    <cellStyle name="Normal 3 3 2 2 5 3 4 2" xfId="27965"/>
    <cellStyle name="Normal 3 3 2 2 5 3 4 3" xfId="27966"/>
    <cellStyle name="Normal 3 3 2 2 5 3 5" xfId="27967"/>
    <cellStyle name="Normal 3 3 2 2 5 3 6" xfId="27968"/>
    <cellStyle name="Normal 3 3 2 2 5 3 7" xfId="27969"/>
    <cellStyle name="Normal 3 3 2 2 5 4" xfId="27970"/>
    <cellStyle name="Normal 3 3 2 2 5 4 2" xfId="27971"/>
    <cellStyle name="Normal 3 3 2 2 5 4 2 2" xfId="27972"/>
    <cellStyle name="Normal 3 3 2 2 5 4 2 3" xfId="27973"/>
    <cellStyle name="Normal 3 3 2 2 5 4 3" xfId="27974"/>
    <cellStyle name="Normal 3 3 2 2 5 4 3 2" xfId="27975"/>
    <cellStyle name="Normal 3 3 2 2 5 4 3 3" xfId="27976"/>
    <cellStyle name="Normal 3 3 2 2 5 4 4" xfId="27977"/>
    <cellStyle name="Normal 3 3 2 2 5 4 4 2" xfId="27978"/>
    <cellStyle name="Normal 3 3 2 2 5 4 5" xfId="27979"/>
    <cellStyle name="Normal 3 3 2 2 5 4 6" xfId="27980"/>
    <cellStyle name="Normal 3 3 2 2 5 4 7" xfId="27981"/>
    <cellStyle name="Normal 3 3 2 2 5 5" xfId="27982"/>
    <cellStyle name="Normal 3 3 2 2 5 5 2" xfId="27983"/>
    <cellStyle name="Normal 3 3 2 2 5 5 2 2" xfId="27984"/>
    <cellStyle name="Normal 3 3 2 2 5 5 2 3" xfId="27985"/>
    <cellStyle name="Normal 3 3 2 2 5 5 3" xfId="27986"/>
    <cellStyle name="Normal 3 3 2 2 5 5 3 2" xfId="27987"/>
    <cellStyle name="Normal 3 3 2 2 5 5 4" xfId="27988"/>
    <cellStyle name="Normal 3 3 2 2 5 5 4 2" xfId="27989"/>
    <cellStyle name="Normal 3 3 2 2 5 5 5" xfId="27990"/>
    <cellStyle name="Normal 3 3 2 2 5 5 6" xfId="27991"/>
    <cellStyle name="Normal 3 3 2 2 5 5 7" xfId="27992"/>
    <cellStyle name="Normal 3 3 2 2 5 6" xfId="27993"/>
    <cellStyle name="Normal 3 3 2 2 5 6 2" xfId="27994"/>
    <cellStyle name="Normal 3 3 2 2 5 6 2 2" xfId="27995"/>
    <cellStyle name="Normal 3 3 2 2 5 6 2 3" xfId="27996"/>
    <cellStyle name="Normal 3 3 2 2 5 6 3" xfId="27997"/>
    <cellStyle name="Normal 3 3 2 2 5 6 3 2" xfId="27998"/>
    <cellStyle name="Normal 3 3 2 2 5 6 4" xfId="27999"/>
    <cellStyle name="Normal 3 3 2 2 5 6 5" xfId="28000"/>
    <cellStyle name="Normal 3 3 2 2 5 6 6" xfId="28001"/>
    <cellStyle name="Normal 3 3 2 2 5 7" xfId="28002"/>
    <cellStyle name="Normal 3 3 2 2 5 7 2" xfId="28003"/>
    <cellStyle name="Normal 3 3 2 2 5 7 3" xfId="28004"/>
    <cellStyle name="Normal 3 3 2 2 5 8" xfId="28005"/>
    <cellStyle name="Normal 3 3 2 2 5 8 2" xfId="28006"/>
    <cellStyle name="Normal 3 3 2 2 5 9" xfId="28007"/>
    <cellStyle name="Normal 3 3 2 2 5 9 2" xfId="28008"/>
    <cellStyle name="Normal 3 3 2 2 6" xfId="28009"/>
    <cellStyle name="Normal 3 3 2 2 6 10" xfId="28010"/>
    <cellStyle name="Normal 3 3 2 2 6 11" xfId="28011"/>
    <cellStyle name="Normal 3 3 2 2 6 2" xfId="28012"/>
    <cellStyle name="Normal 3 3 2 2 6 2 2" xfId="28013"/>
    <cellStyle name="Normal 3 3 2 2 6 2 2 2" xfId="28014"/>
    <cellStyle name="Normal 3 3 2 2 6 2 2 2 2" xfId="28015"/>
    <cellStyle name="Normal 3 3 2 2 6 2 2 3" xfId="28016"/>
    <cellStyle name="Normal 3 3 2 2 6 2 3" xfId="28017"/>
    <cellStyle name="Normal 3 3 2 2 6 2 3 2" xfId="28018"/>
    <cellStyle name="Normal 3 3 2 2 6 2 3 2 2" xfId="28019"/>
    <cellStyle name="Normal 3 3 2 2 6 2 3 3" xfId="28020"/>
    <cellStyle name="Normal 3 3 2 2 6 2 4" xfId="28021"/>
    <cellStyle name="Normal 3 3 2 2 6 2 4 2" xfId="28022"/>
    <cellStyle name="Normal 3 3 2 2 6 2 4 3" xfId="28023"/>
    <cellStyle name="Normal 3 3 2 2 6 2 5" xfId="28024"/>
    <cellStyle name="Normal 3 3 2 2 6 2 6" xfId="28025"/>
    <cellStyle name="Normal 3 3 2 2 6 2 7" xfId="28026"/>
    <cellStyle name="Normal 3 3 2 2 6 3" xfId="28027"/>
    <cellStyle name="Normal 3 3 2 2 6 3 2" xfId="28028"/>
    <cellStyle name="Normal 3 3 2 2 6 3 2 2" xfId="28029"/>
    <cellStyle name="Normal 3 3 2 2 6 3 2 3" xfId="28030"/>
    <cellStyle name="Normal 3 3 2 2 6 3 3" xfId="28031"/>
    <cellStyle name="Normal 3 3 2 2 6 3 3 2" xfId="28032"/>
    <cellStyle name="Normal 3 3 2 2 6 3 3 3" xfId="28033"/>
    <cellStyle name="Normal 3 3 2 2 6 3 4" xfId="28034"/>
    <cellStyle name="Normal 3 3 2 2 6 3 4 2" xfId="28035"/>
    <cellStyle name="Normal 3 3 2 2 6 3 5" xfId="28036"/>
    <cellStyle name="Normal 3 3 2 2 6 3 6" xfId="28037"/>
    <cellStyle name="Normal 3 3 2 2 6 3 7" xfId="28038"/>
    <cellStyle name="Normal 3 3 2 2 6 4" xfId="28039"/>
    <cellStyle name="Normal 3 3 2 2 6 4 2" xfId="28040"/>
    <cellStyle name="Normal 3 3 2 2 6 4 2 2" xfId="28041"/>
    <cellStyle name="Normal 3 3 2 2 6 4 2 3" xfId="28042"/>
    <cellStyle name="Normal 3 3 2 2 6 4 3" xfId="28043"/>
    <cellStyle name="Normal 3 3 2 2 6 4 3 2" xfId="28044"/>
    <cellStyle name="Normal 3 3 2 2 6 4 4" xfId="28045"/>
    <cellStyle name="Normal 3 3 2 2 6 4 4 2" xfId="28046"/>
    <cellStyle name="Normal 3 3 2 2 6 4 5" xfId="28047"/>
    <cellStyle name="Normal 3 3 2 2 6 4 6" xfId="28048"/>
    <cellStyle name="Normal 3 3 2 2 6 4 7" xfId="28049"/>
    <cellStyle name="Normal 3 3 2 2 6 5" xfId="28050"/>
    <cellStyle name="Normal 3 3 2 2 6 5 2" xfId="28051"/>
    <cellStyle name="Normal 3 3 2 2 6 5 2 2" xfId="28052"/>
    <cellStyle name="Normal 3 3 2 2 6 5 2 3" xfId="28053"/>
    <cellStyle name="Normal 3 3 2 2 6 5 3" xfId="28054"/>
    <cellStyle name="Normal 3 3 2 2 6 5 3 2" xfId="28055"/>
    <cellStyle name="Normal 3 3 2 2 6 5 4" xfId="28056"/>
    <cellStyle name="Normal 3 3 2 2 6 5 5" xfId="28057"/>
    <cellStyle name="Normal 3 3 2 2 6 5 6" xfId="28058"/>
    <cellStyle name="Normal 3 3 2 2 6 6" xfId="28059"/>
    <cellStyle name="Normal 3 3 2 2 6 6 2" xfId="28060"/>
    <cellStyle name="Normal 3 3 2 2 6 6 3" xfId="28061"/>
    <cellStyle name="Normal 3 3 2 2 6 7" xfId="28062"/>
    <cellStyle name="Normal 3 3 2 2 6 7 2" xfId="28063"/>
    <cellStyle name="Normal 3 3 2 2 6 8" xfId="28064"/>
    <cellStyle name="Normal 3 3 2 2 6 8 2" xfId="28065"/>
    <cellStyle name="Normal 3 3 2 2 6 9" xfId="28066"/>
    <cellStyle name="Normal 3 3 2 2 7" xfId="28067"/>
    <cellStyle name="Normal 3 3 2 2 7 10" xfId="28068"/>
    <cellStyle name="Normal 3 3 2 2 7 11" xfId="28069"/>
    <cellStyle name="Normal 3 3 2 2 7 2" xfId="28070"/>
    <cellStyle name="Normal 3 3 2 2 7 2 2" xfId="28071"/>
    <cellStyle name="Normal 3 3 2 2 7 2 2 2" xfId="28072"/>
    <cellStyle name="Normal 3 3 2 2 7 2 2 3" xfId="28073"/>
    <cellStyle name="Normal 3 3 2 2 7 2 3" xfId="28074"/>
    <cellStyle name="Normal 3 3 2 2 7 2 3 2" xfId="28075"/>
    <cellStyle name="Normal 3 3 2 2 7 2 4" xfId="28076"/>
    <cellStyle name="Normal 3 3 2 2 7 2 4 2" xfId="28077"/>
    <cellStyle name="Normal 3 3 2 2 7 2 5" xfId="28078"/>
    <cellStyle name="Normal 3 3 2 2 7 2 6" xfId="28079"/>
    <cellStyle name="Normal 3 3 2 2 7 2 7" xfId="28080"/>
    <cellStyle name="Normal 3 3 2 2 7 3" xfId="28081"/>
    <cellStyle name="Normal 3 3 2 2 7 3 2" xfId="28082"/>
    <cellStyle name="Normal 3 3 2 2 7 3 2 2" xfId="28083"/>
    <cellStyle name="Normal 3 3 2 2 7 3 2 3" xfId="28084"/>
    <cellStyle name="Normal 3 3 2 2 7 3 3" xfId="28085"/>
    <cellStyle name="Normal 3 3 2 2 7 3 3 2" xfId="28086"/>
    <cellStyle name="Normal 3 3 2 2 7 3 4" xfId="28087"/>
    <cellStyle name="Normal 3 3 2 2 7 3 4 2" xfId="28088"/>
    <cellStyle name="Normal 3 3 2 2 7 3 5" xfId="28089"/>
    <cellStyle name="Normal 3 3 2 2 7 3 6" xfId="28090"/>
    <cellStyle name="Normal 3 3 2 2 7 3 7" xfId="28091"/>
    <cellStyle name="Normal 3 3 2 2 7 4" xfId="28092"/>
    <cellStyle name="Normal 3 3 2 2 7 4 2" xfId="28093"/>
    <cellStyle name="Normal 3 3 2 2 7 4 2 2" xfId="28094"/>
    <cellStyle name="Normal 3 3 2 2 7 4 3" xfId="28095"/>
    <cellStyle name="Normal 3 3 2 2 7 4 3 2" xfId="28096"/>
    <cellStyle name="Normal 3 3 2 2 7 4 4" xfId="28097"/>
    <cellStyle name="Normal 3 3 2 2 7 4 4 2" xfId="28098"/>
    <cellStyle name="Normal 3 3 2 2 7 4 5" xfId="28099"/>
    <cellStyle name="Normal 3 3 2 2 7 4 6" xfId="28100"/>
    <cellStyle name="Normal 3 3 2 2 7 4 7" xfId="28101"/>
    <cellStyle name="Normal 3 3 2 2 7 5" xfId="28102"/>
    <cellStyle name="Normal 3 3 2 2 7 5 2" xfId="28103"/>
    <cellStyle name="Normal 3 3 2 2 7 5 2 2" xfId="28104"/>
    <cellStyle name="Normal 3 3 2 2 7 5 3" xfId="28105"/>
    <cellStyle name="Normal 3 3 2 2 7 5 3 2" xfId="28106"/>
    <cellStyle name="Normal 3 3 2 2 7 5 4" xfId="28107"/>
    <cellStyle name="Normal 3 3 2 2 7 5 5" xfId="28108"/>
    <cellStyle name="Normal 3 3 2 2 7 6" xfId="28109"/>
    <cellStyle name="Normal 3 3 2 2 7 6 2" xfId="28110"/>
    <cellStyle name="Normal 3 3 2 2 7 7" xfId="28111"/>
    <cellStyle name="Normal 3 3 2 2 7 7 2" xfId="28112"/>
    <cellStyle name="Normal 3 3 2 2 7 8" xfId="28113"/>
    <cellStyle name="Normal 3 3 2 2 7 8 2" xfId="28114"/>
    <cellStyle name="Normal 3 3 2 2 7 9" xfId="28115"/>
    <cellStyle name="Normal 3 3 2 2 8" xfId="28116"/>
    <cellStyle name="Normal 3 3 2 2 8 2" xfId="28117"/>
    <cellStyle name="Normal 3 3 2 2 8 2 2" xfId="28118"/>
    <cellStyle name="Normal 3 3 2 2 8 2 2 2" xfId="28119"/>
    <cellStyle name="Normal 3 3 2 2 8 2 3" xfId="28120"/>
    <cellStyle name="Normal 3 3 2 2 8 3" xfId="28121"/>
    <cellStyle name="Normal 3 3 2 2 8 3 2" xfId="28122"/>
    <cellStyle name="Normal 3 3 2 2 8 3 2 2" xfId="28123"/>
    <cellStyle name="Normal 3 3 2 2 8 3 3" xfId="28124"/>
    <cellStyle name="Normal 3 3 2 2 8 4" xfId="28125"/>
    <cellStyle name="Normal 3 3 2 2 8 4 2" xfId="28126"/>
    <cellStyle name="Normal 3 3 2 2 8 4 3" xfId="28127"/>
    <cellStyle name="Normal 3 3 2 2 8 5" xfId="28128"/>
    <cellStyle name="Normal 3 3 2 2 8 6" xfId="28129"/>
    <cellStyle name="Normal 3 3 2 2 8 7" xfId="28130"/>
    <cellStyle name="Normal 3 3 2 2 9" xfId="28131"/>
    <cellStyle name="Normal 3 3 2 2 9 2" xfId="28132"/>
    <cellStyle name="Normal 3 3 2 2 9 2 2" xfId="28133"/>
    <cellStyle name="Normal 3 3 2 2 9 2 3" xfId="28134"/>
    <cellStyle name="Normal 3 3 2 2 9 3" xfId="28135"/>
    <cellStyle name="Normal 3 3 2 2 9 3 2" xfId="28136"/>
    <cellStyle name="Normal 3 3 2 2 9 3 3" xfId="28137"/>
    <cellStyle name="Normal 3 3 2 2 9 4" xfId="28138"/>
    <cellStyle name="Normal 3 3 2 2 9 4 2" xfId="28139"/>
    <cellStyle name="Normal 3 3 2 2 9 5" xfId="28140"/>
    <cellStyle name="Normal 3 3 2 2 9 6" xfId="28141"/>
    <cellStyle name="Normal 3 3 2 2 9 7" xfId="28142"/>
    <cellStyle name="Normal 3 3 2 3" xfId="28143"/>
    <cellStyle name="Normal 3 3 2 3 10" xfId="28144"/>
    <cellStyle name="Normal 3 3 2 3 10 2" xfId="28145"/>
    <cellStyle name="Normal 3 3 2 3 10 2 2" xfId="28146"/>
    <cellStyle name="Normal 3 3 2 3 10 3" xfId="28147"/>
    <cellStyle name="Normal 3 3 2 3 11" xfId="28148"/>
    <cellStyle name="Normal 3 3 2 3 11 2" xfId="28149"/>
    <cellStyle name="Normal 3 3 2 3 11 3" xfId="28150"/>
    <cellStyle name="Normal 3 3 2 3 12" xfId="28151"/>
    <cellStyle name="Normal 3 3 2 3 13" xfId="28152"/>
    <cellStyle name="Normal 3 3 2 3 14" xfId="28153"/>
    <cellStyle name="Normal 3 3 2 3 2" xfId="28154"/>
    <cellStyle name="Normal 3 3 2 3 2 10" xfId="28155"/>
    <cellStyle name="Normal 3 3 2 3 2 11" xfId="28156"/>
    <cellStyle name="Normal 3 3 2 3 2 12" xfId="28157"/>
    <cellStyle name="Normal 3 3 2 3 2 2" xfId="28158"/>
    <cellStyle name="Normal 3 3 2 3 2 2 2" xfId="28159"/>
    <cellStyle name="Normal 3 3 2 3 2 2 2 2" xfId="28160"/>
    <cellStyle name="Normal 3 3 2 3 2 2 2 2 2" xfId="28161"/>
    <cellStyle name="Normal 3 3 2 3 2 2 2 2 3" xfId="28162"/>
    <cellStyle name="Normal 3 3 2 3 2 2 2 2 4" xfId="28163"/>
    <cellStyle name="Normal 3 3 2 3 2 2 2 3" xfId="28164"/>
    <cellStyle name="Normal 3 3 2 3 2 2 2 3 2" xfId="28165"/>
    <cellStyle name="Normal 3 3 2 3 2 2 2 4" xfId="28166"/>
    <cellStyle name="Normal 3 3 2 3 2 2 2 4 2" xfId="28167"/>
    <cellStyle name="Normal 3 3 2 3 2 2 2 5" xfId="28168"/>
    <cellStyle name="Normal 3 3 2 3 2 2 2 6" xfId="28169"/>
    <cellStyle name="Normal 3 3 2 3 2 2 3" xfId="28170"/>
    <cellStyle name="Normal 3 3 2 3 2 2 3 2" xfId="28171"/>
    <cellStyle name="Normal 3 3 2 3 2 2 3 2 2" xfId="28172"/>
    <cellStyle name="Normal 3 3 2 3 2 2 3 2 3" xfId="28173"/>
    <cellStyle name="Normal 3 3 2 3 2 2 3 3" xfId="28174"/>
    <cellStyle name="Normal 3 3 2 3 2 2 3 3 2" xfId="28175"/>
    <cellStyle name="Normal 3 3 2 3 2 2 3 4" xfId="28176"/>
    <cellStyle name="Normal 3 3 2 3 2 2 3 5" xfId="28177"/>
    <cellStyle name="Normal 3 3 2 3 2 2 4" xfId="28178"/>
    <cellStyle name="Normal 3 3 2 3 2 2 4 2" xfId="28179"/>
    <cellStyle name="Normal 3 3 2 3 2 2 4 2 2" xfId="28180"/>
    <cellStyle name="Normal 3 3 2 3 2 2 4 3" xfId="28181"/>
    <cellStyle name="Normal 3 3 2 3 2 2 4 4" xfId="28182"/>
    <cellStyle name="Normal 3 3 2 3 2 2 5" xfId="28183"/>
    <cellStyle name="Normal 3 3 2 3 2 2 5 2" xfId="28184"/>
    <cellStyle name="Normal 3 3 2 3 2 2 5 3" xfId="28185"/>
    <cellStyle name="Normal 3 3 2 3 2 2 6" xfId="28186"/>
    <cellStyle name="Normal 3 3 2 3 2 2 6 2" xfId="28187"/>
    <cellStyle name="Normal 3 3 2 3 2 2 6 3" xfId="28188"/>
    <cellStyle name="Normal 3 3 2 3 2 2 7" xfId="28189"/>
    <cellStyle name="Normal 3 3 2 3 2 2 8" xfId="28190"/>
    <cellStyle name="Normal 3 3 2 3 2 3" xfId="28191"/>
    <cellStyle name="Normal 3 3 2 3 2 3 2" xfId="28192"/>
    <cellStyle name="Normal 3 3 2 3 2 3 2 2" xfId="28193"/>
    <cellStyle name="Normal 3 3 2 3 2 3 2 2 2" xfId="28194"/>
    <cellStyle name="Normal 3 3 2 3 2 3 2 3" xfId="28195"/>
    <cellStyle name="Normal 3 3 2 3 2 3 2 4" xfId="28196"/>
    <cellStyle name="Normal 3 3 2 3 2 3 3" xfId="28197"/>
    <cellStyle name="Normal 3 3 2 3 2 3 3 2" xfId="28198"/>
    <cellStyle name="Normal 3 3 2 3 2 3 3 2 2" xfId="28199"/>
    <cellStyle name="Normal 3 3 2 3 2 3 3 3" xfId="28200"/>
    <cellStyle name="Normal 3 3 2 3 2 3 4" xfId="28201"/>
    <cellStyle name="Normal 3 3 2 3 2 3 4 2" xfId="28202"/>
    <cellStyle name="Normal 3 3 2 3 2 3 4 2 2" xfId="28203"/>
    <cellStyle name="Normal 3 3 2 3 2 3 4 3" xfId="28204"/>
    <cellStyle name="Normal 3 3 2 3 2 3 5" xfId="28205"/>
    <cellStyle name="Normal 3 3 2 3 2 3 5 2" xfId="28206"/>
    <cellStyle name="Normal 3 3 2 3 2 3 6" xfId="28207"/>
    <cellStyle name="Normal 3 3 2 3 2 3 7" xfId="28208"/>
    <cellStyle name="Normal 3 3 2 3 2 4" xfId="28209"/>
    <cellStyle name="Normal 3 3 2 3 2 4 2" xfId="28210"/>
    <cellStyle name="Normal 3 3 2 3 2 4 2 2" xfId="28211"/>
    <cellStyle name="Normal 3 3 2 3 2 4 2 2 2" xfId="28212"/>
    <cellStyle name="Normal 3 3 2 3 2 4 2 3" xfId="28213"/>
    <cellStyle name="Normal 3 3 2 3 2 4 3" xfId="28214"/>
    <cellStyle name="Normal 3 3 2 3 2 4 3 2" xfId="28215"/>
    <cellStyle name="Normal 3 3 2 3 2 4 3 2 2" xfId="28216"/>
    <cellStyle name="Normal 3 3 2 3 2 4 3 3" xfId="28217"/>
    <cellStyle name="Normal 3 3 2 3 2 4 4" xfId="28218"/>
    <cellStyle name="Normal 3 3 2 3 2 4 4 2" xfId="28219"/>
    <cellStyle name="Normal 3 3 2 3 2 4 4 3" xfId="28220"/>
    <cellStyle name="Normal 3 3 2 3 2 4 5" xfId="28221"/>
    <cellStyle name="Normal 3 3 2 3 2 4 6" xfId="28222"/>
    <cellStyle name="Normal 3 3 2 3 2 4 7" xfId="28223"/>
    <cellStyle name="Normal 3 3 2 3 2 5" xfId="28224"/>
    <cellStyle name="Normal 3 3 2 3 2 5 2" xfId="28225"/>
    <cellStyle name="Normal 3 3 2 3 2 5 2 2" xfId="28226"/>
    <cellStyle name="Normal 3 3 2 3 2 5 2 3" xfId="28227"/>
    <cellStyle name="Normal 3 3 2 3 2 5 3" xfId="28228"/>
    <cellStyle name="Normal 3 3 2 3 2 5 3 2" xfId="28229"/>
    <cellStyle name="Normal 3 3 2 3 2 5 3 3" xfId="28230"/>
    <cellStyle name="Normal 3 3 2 3 2 5 4" xfId="28231"/>
    <cellStyle name="Normal 3 3 2 3 2 5 4 2" xfId="28232"/>
    <cellStyle name="Normal 3 3 2 3 2 5 5" xfId="28233"/>
    <cellStyle name="Normal 3 3 2 3 2 5 6" xfId="28234"/>
    <cellStyle name="Normal 3 3 2 3 2 5 7" xfId="28235"/>
    <cellStyle name="Normal 3 3 2 3 2 6" xfId="28236"/>
    <cellStyle name="Normal 3 3 2 3 2 6 2" xfId="28237"/>
    <cellStyle name="Normal 3 3 2 3 2 6 2 2" xfId="28238"/>
    <cellStyle name="Normal 3 3 2 3 2 6 2 3" xfId="28239"/>
    <cellStyle name="Normal 3 3 2 3 2 6 3" xfId="28240"/>
    <cellStyle name="Normal 3 3 2 3 2 6 3 2" xfId="28241"/>
    <cellStyle name="Normal 3 3 2 3 2 6 4" xfId="28242"/>
    <cellStyle name="Normal 3 3 2 3 2 6 5" xfId="28243"/>
    <cellStyle name="Normal 3 3 2 3 2 6 6" xfId="28244"/>
    <cellStyle name="Normal 3 3 2 3 2 7" xfId="28245"/>
    <cellStyle name="Normal 3 3 2 3 2 7 2" xfId="28246"/>
    <cellStyle name="Normal 3 3 2 3 2 7 2 2" xfId="28247"/>
    <cellStyle name="Normal 3 3 2 3 2 7 3" xfId="28248"/>
    <cellStyle name="Normal 3 3 2 3 2 8" xfId="28249"/>
    <cellStyle name="Normal 3 3 2 3 2 8 2" xfId="28250"/>
    <cellStyle name="Normal 3 3 2 3 2 8 3" xfId="28251"/>
    <cellStyle name="Normal 3 3 2 3 2 9" xfId="28252"/>
    <cellStyle name="Normal 3 3 2 3 2 9 2" xfId="28253"/>
    <cellStyle name="Normal 3 3 2 3 3" xfId="28254"/>
    <cellStyle name="Normal 3 3 2 3 3 10" xfId="28255"/>
    <cellStyle name="Normal 3 3 2 3 3 11" xfId="28256"/>
    <cellStyle name="Normal 3 3 2 3 3 2" xfId="28257"/>
    <cellStyle name="Normal 3 3 2 3 3 2 2" xfId="28258"/>
    <cellStyle name="Normal 3 3 2 3 3 2 2 2" xfId="28259"/>
    <cellStyle name="Normal 3 3 2 3 3 2 2 2 2" xfId="28260"/>
    <cellStyle name="Normal 3 3 2 3 3 2 2 3" xfId="28261"/>
    <cellStyle name="Normal 3 3 2 3 3 2 2 4" xfId="28262"/>
    <cellStyle name="Normal 3 3 2 3 3 2 3" xfId="28263"/>
    <cellStyle name="Normal 3 3 2 3 3 2 3 2" xfId="28264"/>
    <cellStyle name="Normal 3 3 2 3 3 2 3 2 2" xfId="28265"/>
    <cellStyle name="Normal 3 3 2 3 3 2 3 3" xfId="28266"/>
    <cellStyle name="Normal 3 3 2 3 3 2 4" xfId="28267"/>
    <cellStyle name="Normal 3 3 2 3 3 2 4 2" xfId="28268"/>
    <cellStyle name="Normal 3 3 2 3 3 2 4 2 2" xfId="28269"/>
    <cellStyle name="Normal 3 3 2 3 3 2 4 3" xfId="28270"/>
    <cellStyle name="Normal 3 3 2 3 3 2 5" xfId="28271"/>
    <cellStyle name="Normal 3 3 2 3 3 2 5 2" xfId="28272"/>
    <cellStyle name="Normal 3 3 2 3 3 2 6" xfId="28273"/>
    <cellStyle name="Normal 3 3 2 3 3 2 7" xfId="28274"/>
    <cellStyle name="Normal 3 3 2 3 3 3" xfId="28275"/>
    <cellStyle name="Normal 3 3 2 3 3 3 2" xfId="28276"/>
    <cellStyle name="Normal 3 3 2 3 3 3 2 2" xfId="28277"/>
    <cellStyle name="Normal 3 3 2 3 3 3 2 2 2" xfId="28278"/>
    <cellStyle name="Normal 3 3 2 3 3 3 2 3" xfId="28279"/>
    <cellStyle name="Normal 3 3 2 3 3 3 3" xfId="28280"/>
    <cellStyle name="Normal 3 3 2 3 3 3 3 2" xfId="28281"/>
    <cellStyle name="Normal 3 3 2 3 3 3 3 2 2" xfId="28282"/>
    <cellStyle name="Normal 3 3 2 3 3 3 3 3" xfId="28283"/>
    <cellStyle name="Normal 3 3 2 3 3 3 4" xfId="28284"/>
    <cellStyle name="Normal 3 3 2 3 3 3 4 2" xfId="28285"/>
    <cellStyle name="Normal 3 3 2 3 3 3 4 3" xfId="28286"/>
    <cellStyle name="Normal 3 3 2 3 3 3 5" xfId="28287"/>
    <cellStyle name="Normal 3 3 2 3 3 3 6" xfId="28288"/>
    <cellStyle name="Normal 3 3 2 3 3 3 7" xfId="28289"/>
    <cellStyle name="Normal 3 3 2 3 3 4" xfId="28290"/>
    <cellStyle name="Normal 3 3 2 3 3 4 2" xfId="28291"/>
    <cellStyle name="Normal 3 3 2 3 3 4 2 2" xfId="28292"/>
    <cellStyle name="Normal 3 3 2 3 3 4 2 3" xfId="28293"/>
    <cellStyle name="Normal 3 3 2 3 3 4 3" xfId="28294"/>
    <cellStyle name="Normal 3 3 2 3 3 4 3 2" xfId="28295"/>
    <cellStyle name="Normal 3 3 2 3 3 4 3 3" xfId="28296"/>
    <cellStyle name="Normal 3 3 2 3 3 4 4" xfId="28297"/>
    <cellStyle name="Normal 3 3 2 3 3 4 4 2" xfId="28298"/>
    <cellStyle name="Normal 3 3 2 3 3 4 5" xfId="28299"/>
    <cellStyle name="Normal 3 3 2 3 3 4 6" xfId="28300"/>
    <cellStyle name="Normal 3 3 2 3 3 4 7" xfId="28301"/>
    <cellStyle name="Normal 3 3 2 3 3 5" xfId="28302"/>
    <cellStyle name="Normal 3 3 2 3 3 5 2" xfId="28303"/>
    <cellStyle name="Normal 3 3 2 3 3 5 2 2" xfId="28304"/>
    <cellStyle name="Normal 3 3 2 3 3 5 2 3" xfId="28305"/>
    <cellStyle name="Normal 3 3 2 3 3 5 3" xfId="28306"/>
    <cellStyle name="Normal 3 3 2 3 3 5 3 2" xfId="28307"/>
    <cellStyle name="Normal 3 3 2 3 3 5 4" xfId="28308"/>
    <cellStyle name="Normal 3 3 2 3 3 5 5" xfId="28309"/>
    <cellStyle name="Normal 3 3 2 3 3 5 6" xfId="28310"/>
    <cellStyle name="Normal 3 3 2 3 3 6" xfId="28311"/>
    <cellStyle name="Normal 3 3 2 3 3 6 2" xfId="28312"/>
    <cellStyle name="Normal 3 3 2 3 3 6 2 2" xfId="28313"/>
    <cellStyle name="Normal 3 3 2 3 3 6 3" xfId="28314"/>
    <cellStyle name="Normal 3 3 2 3 3 7" xfId="28315"/>
    <cellStyle name="Normal 3 3 2 3 3 7 2" xfId="28316"/>
    <cellStyle name="Normal 3 3 2 3 3 7 3" xfId="28317"/>
    <cellStyle name="Normal 3 3 2 3 3 8" xfId="28318"/>
    <cellStyle name="Normal 3 3 2 3 3 8 2" xfId="28319"/>
    <cellStyle name="Normal 3 3 2 3 3 9" xfId="28320"/>
    <cellStyle name="Normal 3 3 2 3 4" xfId="28321"/>
    <cellStyle name="Normal 3 3 2 3 4 10" xfId="28322"/>
    <cellStyle name="Normal 3 3 2 3 4 11" xfId="28323"/>
    <cellStyle name="Normal 3 3 2 3 4 2" xfId="28324"/>
    <cellStyle name="Normal 3 3 2 3 4 2 2" xfId="28325"/>
    <cellStyle name="Normal 3 3 2 3 4 2 2 2" xfId="28326"/>
    <cellStyle name="Normal 3 3 2 3 4 2 2 2 2" xfId="28327"/>
    <cellStyle name="Normal 3 3 2 3 4 2 2 3" xfId="28328"/>
    <cellStyle name="Normal 3 3 2 3 4 2 2 4" xfId="28329"/>
    <cellStyle name="Normal 3 3 2 3 4 2 3" xfId="28330"/>
    <cellStyle name="Normal 3 3 2 3 4 2 3 2" xfId="28331"/>
    <cellStyle name="Normal 3 3 2 3 4 2 3 2 2" xfId="28332"/>
    <cellStyle name="Normal 3 3 2 3 4 2 3 3" xfId="28333"/>
    <cellStyle name="Normal 3 3 2 3 4 2 4" xfId="28334"/>
    <cellStyle name="Normal 3 3 2 3 4 2 4 2" xfId="28335"/>
    <cellStyle name="Normal 3 3 2 3 4 2 4 2 2" xfId="28336"/>
    <cellStyle name="Normal 3 3 2 3 4 2 4 3" xfId="28337"/>
    <cellStyle name="Normal 3 3 2 3 4 2 5" xfId="28338"/>
    <cellStyle name="Normal 3 3 2 3 4 2 5 2" xfId="28339"/>
    <cellStyle name="Normal 3 3 2 3 4 2 6" xfId="28340"/>
    <cellStyle name="Normal 3 3 2 3 4 2 7" xfId="28341"/>
    <cellStyle name="Normal 3 3 2 3 4 3" xfId="28342"/>
    <cellStyle name="Normal 3 3 2 3 4 3 2" xfId="28343"/>
    <cellStyle name="Normal 3 3 2 3 4 3 2 2" xfId="28344"/>
    <cellStyle name="Normal 3 3 2 3 4 3 2 2 2" xfId="28345"/>
    <cellStyle name="Normal 3 3 2 3 4 3 2 3" xfId="28346"/>
    <cellStyle name="Normal 3 3 2 3 4 3 3" xfId="28347"/>
    <cellStyle name="Normal 3 3 2 3 4 3 3 2" xfId="28348"/>
    <cellStyle name="Normal 3 3 2 3 4 3 3 2 2" xfId="28349"/>
    <cellStyle name="Normal 3 3 2 3 4 3 3 3" xfId="28350"/>
    <cellStyle name="Normal 3 3 2 3 4 3 4" xfId="28351"/>
    <cellStyle name="Normal 3 3 2 3 4 3 4 2" xfId="28352"/>
    <cellStyle name="Normal 3 3 2 3 4 3 4 3" xfId="28353"/>
    <cellStyle name="Normal 3 3 2 3 4 3 5" xfId="28354"/>
    <cellStyle name="Normal 3 3 2 3 4 3 6" xfId="28355"/>
    <cellStyle name="Normal 3 3 2 3 4 3 7" xfId="28356"/>
    <cellStyle name="Normal 3 3 2 3 4 4" xfId="28357"/>
    <cellStyle name="Normal 3 3 2 3 4 4 2" xfId="28358"/>
    <cellStyle name="Normal 3 3 2 3 4 4 2 2" xfId="28359"/>
    <cellStyle name="Normal 3 3 2 3 4 4 2 3" xfId="28360"/>
    <cellStyle name="Normal 3 3 2 3 4 4 3" xfId="28361"/>
    <cellStyle name="Normal 3 3 2 3 4 4 3 2" xfId="28362"/>
    <cellStyle name="Normal 3 3 2 3 4 4 3 3" xfId="28363"/>
    <cellStyle name="Normal 3 3 2 3 4 4 4" xfId="28364"/>
    <cellStyle name="Normal 3 3 2 3 4 4 4 2" xfId="28365"/>
    <cellStyle name="Normal 3 3 2 3 4 4 5" xfId="28366"/>
    <cellStyle name="Normal 3 3 2 3 4 4 6" xfId="28367"/>
    <cellStyle name="Normal 3 3 2 3 4 4 7" xfId="28368"/>
    <cellStyle name="Normal 3 3 2 3 4 5" xfId="28369"/>
    <cellStyle name="Normal 3 3 2 3 4 5 2" xfId="28370"/>
    <cellStyle name="Normal 3 3 2 3 4 5 2 2" xfId="28371"/>
    <cellStyle name="Normal 3 3 2 3 4 5 2 3" xfId="28372"/>
    <cellStyle name="Normal 3 3 2 3 4 5 3" xfId="28373"/>
    <cellStyle name="Normal 3 3 2 3 4 5 3 2" xfId="28374"/>
    <cellStyle name="Normal 3 3 2 3 4 5 4" xfId="28375"/>
    <cellStyle name="Normal 3 3 2 3 4 5 5" xfId="28376"/>
    <cellStyle name="Normal 3 3 2 3 4 5 6" xfId="28377"/>
    <cellStyle name="Normal 3 3 2 3 4 6" xfId="28378"/>
    <cellStyle name="Normal 3 3 2 3 4 6 2" xfId="28379"/>
    <cellStyle name="Normal 3 3 2 3 4 6 2 2" xfId="28380"/>
    <cellStyle name="Normal 3 3 2 3 4 6 3" xfId="28381"/>
    <cellStyle name="Normal 3 3 2 3 4 7" xfId="28382"/>
    <cellStyle name="Normal 3 3 2 3 4 7 2" xfId="28383"/>
    <cellStyle name="Normal 3 3 2 3 4 7 3" xfId="28384"/>
    <cellStyle name="Normal 3 3 2 3 4 8" xfId="28385"/>
    <cellStyle name="Normal 3 3 2 3 4 8 2" xfId="28386"/>
    <cellStyle name="Normal 3 3 2 3 4 9" xfId="28387"/>
    <cellStyle name="Normal 3 3 2 3 5" xfId="28388"/>
    <cellStyle name="Normal 3 3 2 3 5 2" xfId="28389"/>
    <cellStyle name="Normal 3 3 2 3 5 2 2" xfId="28390"/>
    <cellStyle name="Normal 3 3 2 3 5 2 2 2" xfId="28391"/>
    <cellStyle name="Normal 3 3 2 3 5 2 2 3" xfId="28392"/>
    <cellStyle name="Normal 3 3 2 3 5 2 3" xfId="28393"/>
    <cellStyle name="Normal 3 3 2 3 5 2 3 2" xfId="28394"/>
    <cellStyle name="Normal 3 3 2 3 5 2 4" xfId="28395"/>
    <cellStyle name="Normal 3 3 2 3 5 2 5" xfId="28396"/>
    <cellStyle name="Normal 3 3 2 3 5 3" xfId="28397"/>
    <cellStyle name="Normal 3 3 2 3 5 3 2" xfId="28398"/>
    <cellStyle name="Normal 3 3 2 3 5 3 2 2" xfId="28399"/>
    <cellStyle name="Normal 3 3 2 3 5 3 3" xfId="28400"/>
    <cellStyle name="Normal 3 3 2 3 5 3 4" xfId="28401"/>
    <cellStyle name="Normal 3 3 2 3 5 4" xfId="28402"/>
    <cellStyle name="Normal 3 3 2 3 5 4 2" xfId="28403"/>
    <cellStyle name="Normal 3 3 2 3 5 4 2 2" xfId="28404"/>
    <cellStyle name="Normal 3 3 2 3 5 4 3" xfId="28405"/>
    <cellStyle name="Normal 3 3 2 3 5 5" xfId="28406"/>
    <cellStyle name="Normal 3 3 2 3 5 5 2" xfId="28407"/>
    <cellStyle name="Normal 3 3 2 3 5 5 3" xfId="28408"/>
    <cellStyle name="Normal 3 3 2 3 5 6" xfId="28409"/>
    <cellStyle name="Normal 3 3 2 3 5 6 2" xfId="28410"/>
    <cellStyle name="Normal 3 3 2 3 5 7" xfId="28411"/>
    <cellStyle name="Normal 3 3 2 3 6" xfId="28412"/>
    <cellStyle name="Normal 3 3 2 3 6 2" xfId="28413"/>
    <cellStyle name="Normal 3 3 2 3 6 2 2" xfId="28414"/>
    <cellStyle name="Normal 3 3 2 3 6 2 2 2" xfId="28415"/>
    <cellStyle name="Normal 3 3 2 3 6 2 3" xfId="28416"/>
    <cellStyle name="Normal 3 3 2 3 6 3" xfId="28417"/>
    <cellStyle name="Normal 3 3 2 3 6 3 2" xfId="28418"/>
    <cellStyle name="Normal 3 3 2 3 6 3 2 2" xfId="28419"/>
    <cellStyle name="Normal 3 3 2 3 6 3 3" xfId="28420"/>
    <cellStyle name="Normal 3 3 2 3 6 4" xfId="28421"/>
    <cellStyle name="Normal 3 3 2 3 6 4 2" xfId="28422"/>
    <cellStyle name="Normal 3 3 2 3 6 4 3" xfId="28423"/>
    <cellStyle name="Normal 3 3 2 3 6 5" xfId="28424"/>
    <cellStyle name="Normal 3 3 2 3 6 6" xfId="28425"/>
    <cellStyle name="Normal 3 3 2 3 6 7" xfId="28426"/>
    <cellStyle name="Normal 3 3 2 3 7" xfId="28427"/>
    <cellStyle name="Normal 3 3 2 3 7 2" xfId="28428"/>
    <cellStyle name="Normal 3 3 2 3 7 2 2" xfId="28429"/>
    <cellStyle name="Normal 3 3 2 3 7 2 2 2" xfId="28430"/>
    <cellStyle name="Normal 3 3 2 3 7 2 3" xfId="28431"/>
    <cellStyle name="Normal 3 3 2 3 7 3" xfId="28432"/>
    <cellStyle name="Normal 3 3 2 3 7 3 2" xfId="28433"/>
    <cellStyle name="Normal 3 3 2 3 7 3 2 2" xfId="28434"/>
    <cellStyle name="Normal 3 3 2 3 7 3 3" xfId="28435"/>
    <cellStyle name="Normal 3 3 2 3 7 4" xfId="28436"/>
    <cellStyle name="Normal 3 3 2 3 7 4 2" xfId="28437"/>
    <cellStyle name="Normal 3 3 2 3 7 4 3" xfId="28438"/>
    <cellStyle name="Normal 3 3 2 3 7 5" xfId="28439"/>
    <cellStyle name="Normal 3 3 2 3 7 6" xfId="28440"/>
    <cellStyle name="Normal 3 3 2 3 7 7" xfId="28441"/>
    <cellStyle name="Normal 3 3 2 3 8" xfId="28442"/>
    <cellStyle name="Normal 3 3 2 3 8 2" xfId="28443"/>
    <cellStyle name="Normal 3 3 2 3 8 2 2" xfId="28444"/>
    <cellStyle name="Normal 3 3 2 3 8 2 3" xfId="28445"/>
    <cellStyle name="Normal 3 3 2 3 8 3" xfId="28446"/>
    <cellStyle name="Normal 3 3 2 3 8 3 2" xfId="28447"/>
    <cellStyle name="Normal 3 3 2 3 8 3 3" xfId="28448"/>
    <cellStyle name="Normal 3 3 2 3 8 4" xfId="28449"/>
    <cellStyle name="Normal 3 3 2 3 8 5" xfId="28450"/>
    <cellStyle name="Normal 3 3 2 3 8 6" xfId="28451"/>
    <cellStyle name="Normal 3 3 2 3 9" xfId="28452"/>
    <cellStyle name="Normal 3 3 2 3 9 2" xfId="28453"/>
    <cellStyle name="Normal 3 3 2 3 9 2 2" xfId="28454"/>
    <cellStyle name="Normal 3 3 2 3 9 3" xfId="28455"/>
    <cellStyle name="Normal 3 3 2 4" xfId="28456"/>
    <cellStyle name="Normal 3 3 2 4 10" xfId="28457"/>
    <cellStyle name="Normal 3 3 2 4 10 2" xfId="28458"/>
    <cellStyle name="Normal 3 3 2 4 10 3" xfId="28459"/>
    <cellStyle name="Normal 3 3 2 4 11" xfId="28460"/>
    <cellStyle name="Normal 3 3 2 4 11 2" xfId="28461"/>
    <cellStyle name="Normal 3 3 2 4 12" xfId="28462"/>
    <cellStyle name="Normal 3 3 2 4 13" xfId="28463"/>
    <cellStyle name="Normal 3 3 2 4 14" xfId="28464"/>
    <cellStyle name="Normal 3 3 2 4 2" xfId="28465"/>
    <cellStyle name="Normal 3 3 2 4 2 10" xfId="28466"/>
    <cellStyle name="Normal 3 3 2 4 2 11" xfId="28467"/>
    <cellStyle name="Normal 3 3 2 4 2 12" xfId="28468"/>
    <cellStyle name="Normal 3 3 2 4 2 2" xfId="28469"/>
    <cellStyle name="Normal 3 3 2 4 2 2 2" xfId="28470"/>
    <cellStyle name="Normal 3 3 2 4 2 2 2 2" xfId="28471"/>
    <cellStyle name="Normal 3 3 2 4 2 2 2 2 2" xfId="28472"/>
    <cellStyle name="Normal 3 3 2 4 2 2 2 3" xfId="28473"/>
    <cellStyle name="Normal 3 3 2 4 2 2 2 4" xfId="28474"/>
    <cellStyle name="Normal 3 3 2 4 2 2 3" xfId="28475"/>
    <cellStyle name="Normal 3 3 2 4 2 2 3 2" xfId="28476"/>
    <cellStyle name="Normal 3 3 2 4 2 2 3 2 2" xfId="28477"/>
    <cellStyle name="Normal 3 3 2 4 2 2 3 3" xfId="28478"/>
    <cellStyle name="Normal 3 3 2 4 2 2 4" xfId="28479"/>
    <cellStyle name="Normal 3 3 2 4 2 2 4 2" xfId="28480"/>
    <cellStyle name="Normal 3 3 2 4 2 2 4 2 2" xfId="28481"/>
    <cellStyle name="Normal 3 3 2 4 2 2 4 3" xfId="28482"/>
    <cellStyle name="Normal 3 3 2 4 2 2 5" xfId="28483"/>
    <cellStyle name="Normal 3 3 2 4 2 2 5 2" xfId="28484"/>
    <cellStyle name="Normal 3 3 2 4 2 2 6" xfId="28485"/>
    <cellStyle name="Normal 3 3 2 4 2 2 7" xfId="28486"/>
    <cellStyle name="Normal 3 3 2 4 2 3" xfId="28487"/>
    <cellStyle name="Normal 3 3 2 4 2 3 2" xfId="28488"/>
    <cellStyle name="Normal 3 3 2 4 2 3 2 2" xfId="28489"/>
    <cellStyle name="Normal 3 3 2 4 2 3 2 2 2" xfId="28490"/>
    <cellStyle name="Normal 3 3 2 4 2 3 2 3" xfId="28491"/>
    <cellStyle name="Normal 3 3 2 4 2 3 3" xfId="28492"/>
    <cellStyle name="Normal 3 3 2 4 2 3 3 2" xfId="28493"/>
    <cellStyle name="Normal 3 3 2 4 2 3 3 2 2" xfId="28494"/>
    <cellStyle name="Normal 3 3 2 4 2 3 3 3" xfId="28495"/>
    <cellStyle name="Normal 3 3 2 4 2 3 4" xfId="28496"/>
    <cellStyle name="Normal 3 3 2 4 2 3 4 2" xfId="28497"/>
    <cellStyle name="Normal 3 3 2 4 2 3 4 3" xfId="28498"/>
    <cellStyle name="Normal 3 3 2 4 2 3 5" xfId="28499"/>
    <cellStyle name="Normal 3 3 2 4 2 3 6" xfId="28500"/>
    <cellStyle name="Normal 3 3 2 4 2 3 7" xfId="28501"/>
    <cellStyle name="Normal 3 3 2 4 2 4" xfId="28502"/>
    <cellStyle name="Normal 3 3 2 4 2 4 2" xfId="28503"/>
    <cellStyle name="Normal 3 3 2 4 2 4 2 2" xfId="28504"/>
    <cellStyle name="Normal 3 3 2 4 2 4 2 3" xfId="28505"/>
    <cellStyle name="Normal 3 3 2 4 2 4 3" xfId="28506"/>
    <cellStyle name="Normal 3 3 2 4 2 4 3 2" xfId="28507"/>
    <cellStyle name="Normal 3 3 2 4 2 4 3 3" xfId="28508"/>
    <cellStyle name="Normal 3 3 2 4 2 4 4" xfId="28509"/>
    <cellStyle name="Normal 3 3 2 4 2 4 4 2" xfId="28510"/>
    <cellStyle name="Normal 3 3 2 4 2 4 5" xfId="28511"/>
    <cellStyle name="Normal 3 3 2 4 2 4 6" xfId="28512"/>
    <cellStyle name="Normal 3 3 2 4 2 4 7" xfId="28513"/>
    <cellStyle name="Normal 3 3 2 4 2 5" xfId="28514"/>
    <cellStyle name="Normal 3 3 2 4 2 5 2" xfId="28515"/>
    <cellStyle name="Normal 3 3 2 4 2 5 2 2" xfId="28516"/>
    <cellStyle name="Normal 3 3 2 4 2 5 2 3" xfId="28517"/>
    <cellStyle name="Normal 3 3 2 4 2 5 3" xfId="28518"/>
    <cellStyle name="Normal 3 3 2 4 2 5 3 2" xfId="28519"/>
    <cellStyle name="Normal 3 3 2 4 2 5 4" xfId="28520"/>
    <cellStyle name="Normal 3 3 2 4 2 5 4 2" xfId="28521"/>
    <cellStyle name="Normal 3 3 2 4 2 5 5" xfId="28522"/>
    <cellStyle name="Normal 3 3 2 4 2 5 6" xfId="28523"/>
    <cellStyle name="Normal 3 3 2 4 2 5 7" xfId="28524"/>
    <cellStyle name="Normal 3 3 2 4 2 6" xfId="28525"/>
    <cellStyle name="Normal 3 3 2 4 2 6 2" xfId="28526"/>
    <cellStyle name="Normal 3 3 2 4 2 6 2 2" xfId="28527"/>
    <cellStyle name="Normal 3 3 2 4 2 6 2 3" xfId="28528"/>
    <cellStyle name="Normal 3 3 2 4 2 6 3" xfId="28529"/>
    <cellStyle name="Normal 3 3 2 4 2 6 3 2" xfId="28530"/>
    <cellStyle name="Normal 3 3 2 4 2 6 4" xfId="28531"/>
    <cellStyle name="Normal 3 3 2 4 2 6 5" xfId="28532"/>
    <cellStyle name="Normal 3 3 2 4 2 6 6" xfId="28533"/>
    <cellStyle name="Normal 3 3 2 4 2 7" xfId="28534"/>
    <cellStyle name="Normal 3 3 2 4 2 7 2" xfId="28535"/>
    <cellStyle name="Normal 3 3 2 4 2 7 3" xfId="28536"/>
    <cellStyle name="Normal 3 3 2 4 2 8" xfId="28537"/>
    <cellStyle name="Normal 3 3 2 4 2 8 2" xfId="28538"/>
    <cellStyle name="Normal 3 3 2 4 2 9" xfId="28539"/>
    <cellStyle name="Normal 3 3 2 4 2 9 2" xfId="28540"/>
    <cellStyle name="Normal 3 3 2 4 3" xfId="28541"/>
    <cellStyle name="Normal 3 3 2 4 3 10" xfId="28542"/>
    <cellStyle name="Normal 3 3 2 4 3 11" xfId="28543"/>
    <cellStyle name="Normal 3 3 2 4 3 2" xfId="28544"/>
    <cellStyle name="Normal 3 3 2 4 3 2 2" xfId="28545"/>
    <cellStyle name="Normal 3 3 2 4 3 2 2 2" xfId="28546"/>
    <cellStyle name="Normal 3 3 2 4 3 2 2 2 2" xfId="28547"/>
    <cellStyle name="Normal 3 3 2 4 3 2 2 3" xfId="28548"/>
    <cellStyle name="Normal 3 3 2 4 3 2 2 4" xfId="28549"/>
    <cellStyle name="Normal 3 3 2 4 3 2 3" xfId="28550"/>
    <cellStyle name="Normal 3 3 2 4 3 2 3 2" xfId="28551"/>
    <cellStyle name="Normal 3 3 2 4 3 2 3 2 2" xfId="28552"/>
    <cellStyle name="Normal 3 3 2 4 3 2 3 3" xfId="28553"/>
    <cellStyle name="Normal 3 3 2 4 3 2 4" xfId="28554"/>
    <cellStyle name="Normal 3 3 2 4 3 2 4 2" xfId="28555"/>
    <cellStyle name="Normal 3 3 2 4 3 2 4 2 2" xfId="28556"/>
    <cellStyle name="Normal 3 3 2 4 3 2 4 3" xfId="28557"/>
    <cellStyle name="Normal 3 3 2 4 3 2 5" xfId="28558"/>
    <cellStyle name="Normal 3 3 2 4 3 2 5 2" xfId="28559"/>
    <cellStyle name="Normal 3 3 2 4 3 2 6" xfId="28560"/>
    <cellStyle name="Normal 3 3 2 4 3 2 7" xfId="28561"/>
    <cellStyle name="Normal 3 3 2 4 3 3" xfId="28562"/>
    <cellStyle name="Normal 3 3 2 4 3 3 2" xfId="28563"/>
    <cellStyle name="Normal 3 3 2 4 3 3 2 2" xfId="28564"/>
    <cellStyle name="Normal 3 3 2 4 3 3 2 2 2" xfId="28565"/>
    <cellStyle name="Normal 3 3 2 4 3 3 2 3" xfId="28566"/>
    <cellStyle name="Normal 3 3 2 4 3 3 3" xfId="28567"/>
    <cellStyle name="Normal 3 3 2 4 3 3 3 2" xfId="28568"/>
    <cellStyle name="Normal 3 3 2 4 3 3 3 2 2" xfId="28569"/>
    <cellStyle name="Normal 3 3 2 4 3 3 3 3" xfId="28570"/>
    <cellStyle name="Normal 3 3 2 4 3 3 4" xfId="28571"/>
    <cellStyle name="Normal 3 3 2 4 3 3 4 2" xfId="28572"/>
    <cellStyle name="Normal 3 3 2 4 3 3 4 3" xfId="28573"/>
    <cellStyle name="Normal 3 3 2 4 3 3 5" xfId="28574"/>
    <cellStyle name="Normal 3 3 2 4 3 3 6" xfId="28575"/>
    <cellStyle name="Normal 3 3 2 4 3 3 7" xfId="28576"/>
    <cellStyle name="Normal 3 3 2 4 3 4" xfId="28577"/>
    <cellStyle name="Normal 3 3 2 4 3 4 2" xfId="28578"/>
    <cellStyle name="Normal 3 3 2 4 3 4 2 2" xfId="28579"/>
    <cellStyle name="Normal 3 3 2 4 3 4 2 3" xfId="28580"/>
    <cellStyle name="Normal 3 3 2 4 3 4 3" xfId="28581"/>
    <cellStyle name="Normal 3 3 2 4 3 4 3 2" xfId="28582"/>
    <cellStyle name="Normal 3 3 2 4 3 4 3 3" xfId="28583"/>
    <cellStyle name="Normal 3 3 2 4 3 4 4" xfId="28584"/>
    <cellStyle name="Normal 3 3 2 4 3 4 4 2" xfId="28585"/>
    <cellStyle name="Normal 3 3 2 4 3 4 5" xfId="28586"/>
    <cellStyle name="Normal 3 3 2 4 3 4 6" xfId="28587"/>
    <cellStyle name="Normal 3 3 2 4 3 4 7" xfId="28588"/>
    <cellStyle name="Normal 3 3 2 4 3 5" xfId="28589"/>
    <cellStyle name="Normal 3 3 2 4 3 5 2" xfId="28590"/>
    <cellStyle name="Normal 3 3 2 4 3 5 2 2" xfId="28591"/>
    <cellStyle name="Normal 3 3 2 4 3 5 2 3" xfId="28592"/>
    <cellStyle name="Normal 3 3 2 4 3 5 3" xfId="28593"/>
    <cellStyle name="Normal 3 3 2 4 3 5 3 2" xfId="28594"/>
    <cellStyle name="Normal 3 3 2 4 3 5 4" xfId="28595"/>
    <cellStyle name="Normal 3 3 2 4 3 5 5" xfId="28596"/>
    <cellStyle name="Normal 3 3 2 4 3 5 6" xfId="28597"/>
    <cellStyle name="Normal 3 3 2 4 3 6" xfId="28598"/>
    <cellStyle name="Normal 3 3 2 4 3 6 2" xfId="28599"/>
    <cellStyle name="Normal 3 3 2 4 3 6 2 2" xfId="28600"/>
    <cellStyle name="Normal 3 3 2 4 3 6 3" xfId="28601"/>
    <cellStyle name="Normal 3 3 2 4 3 7" xfId="28602"/>
    <cellStyle name="Normal 3 3 2 4 3 7 2" xfId="28603"/>
    <cellStyle name="Normal 3 3 2 4 3 7 3" xfId="28604"/>
    <cellStyle name="Normal 3 3 2 4 3 8" xfId="28605"/>
    <cellStyle name="Normal 3 3 2 4 3 8 2" xfId="28606"/>
    <cellStyle name="Normal 3 3 2 4 3 9" xfId="28607"/>
    <cellStyle name="Normal 3 3 2 4 4" xfId="28608"/>
    <cellStyle name="Normal 3 3 2 4 4 10" xfId="28609"/>
    <cellStyle name="Normal 3 3 2 4 4 11" xfId="28610"/>
    <cellStyle name="Normal 3 3 2 4 4 2" xfId="28611"/>
    <cellStyle name="Normal 3 3 2 4 4 2 2" xfId="28612"/>
    <cellStyle name="Normal 3 3 2 4 4 2 2 2" xfId="28613"/>
    <cellStyle name="Normal 3 3 2 4 4 2 2 2 2" xfId="28614"/>
    <cellStyle name="Normal 3 3 2 4 4 2 2 3" xfId="28615"/>
    <cellStyle name="Normal 3 3 2 4 4 2 3" xfId="28616"/>
    <cellStyle name="Normal 3 3 2 4 4 2 3 2" xfId="28617"/>
    <cellStyle name="Normal 3 3 2 4 4 2 3 2 2" xfId="28618"/>
    <cellStyle name="Normal 3 3 2 4 4 2 3 3" xfId="28619"/>
    <cellStyle name="Normal 3 3 2 4 4 2 4" xfId="28620"/>
    <cellStyle name="Normal 3 3 2 4 4 2 4 2" xfId="28621"/>
    <cellStyle name="Normal 3 3 2 4 4 2 4 3" xfId="28622"/>
    <cellStyle name="Normal 3 3 2 4 4 2 5" xfId="28623"/>
    <cellStyle name="Normal 3 3 2 4 4 2 6" xfId="28624"/>
    <cellStyle name="Normal 3 3 2 4 4 2 7" xfId="28625"/>
    <cellStyle name="Normal 3 3 2 4 4 3" xfId="28626"/>
    <cellStyle name="Normal 3 3 2 4 4 3 2" xfId="28627"/>
    <cellStyle name="Normal 3 3 2 4 4 3 2 2" xfId="28628"/>
    <cellStyle name="Normal 3 3 2 4 4 3 2 3" xfId="28629"/>
    <cellStyle name="Normal 3 3 2 4 4 3 3" xfId="28630"/>
    <cellStyle name="Normal 3 3 2 4 4 3 3 2" xfId="28631"/>
    <cellStyle name="Normal 3 3 2 4 4 3 3 3" xfId="28632"/>
    <cellStyle name="Normal 3 3 2 4 4 3 4" xfId="28633"/>
    <cellStyle name="Normal 3 3 2 4 4 3 4 2" xfId="28634"/>
    <cellStyle name="Normal 3 3 2 4 4 3 5" xfId="28635"/>
    <cellStyle name="Normal 3 3 2 4 4 3 6" xfId="28636"/>
    <cellStyle name="Normal 3 3 2 4 4 3 7" xfId="28637"/>
    <cellStyle name="Normal 3 3 2 4 4 4" xfId="28638"/>
    <cellStyle name="Normal 3 3 2 4 4 4 2" xfId="28639"/>
    <cellStyle name="Normal 3 3 2 4 4 4 2 2" xfId="28640"/>
    <cellStyle name="Normal 3 3 2 4 4 4 2 3" xfId="28641"/>
    <cellStyle name="Normal 3 3 2 4 4 4 3" xfId="28642"/>
    <cellStyle name="Normal 3 3 2 4 4 4 3 2" xfId="28643"/>
    <cellStyle name="Normal 3 3 2 4 4 4 4" xfId="28644"/>
    <cellStyle name="Normal 3 3 2 4 4 4 4 2" xfId="28645"/>
    <cellStyle name="Normal 3 3 2 4 4 4 5" xfId="28646"/>
    <cellStyle name="Normal 3 3 2 4 4 4 6" xfId="28647"/>
    <cellStyle name="Normal 3 3 2 4 4 4 7" xfId="28648"/>
    <cellStyle name="Normal 3 3 2 4 4 5" xfId="28649"/>
    <cellStyle name="Normal 3 3 2 4 4 5 2" xfId="28650"/>
    <cellStyle name="Normal 3 3 2 4 4 5 2 2" xfId="28651"/>
    <cellStyle name="Normal 3 3 2 4 4 5 2 3" xfId="28652"/>
    <cellStyle name="Normal 3 3 2 4 4 5 3" xfId="28653"/>
    <cellStyle name="Normal 3 3 2 4 4 5 3 2" xfId="28654"/>
    <cellStyle name="Normal 3 3 2 4 4 5 4" xfId="28655"/>
    <cellStyle name="Normal 3 3 2 4 4 5 5" xfId="28656"/>
    <cellStyle name="Normal 3 3 2 4 4 5 6" xfId="28657"/>
    <cellStyle name="Normal 3 3 2 4 4 6" xfId="28658"/>
    <cellStyle name="Normal 3 3 2 4 4 6 2" xfId="28659"/>
    <cellStyle name="Normal 3 3 2 4 4 6 3" xfId="28660"/>
    <cellStyle name="Normal 3 3 2 4 4 7" xfId="28661"/>
    <cellStyle name="Normal 3 3 2 4 4 7 2" xfId="28662"/>
    <cellStyle name="Normal 3 3 2 4 4 8" xfId="28663"/>
    <cellStyle name="Normal 3 3 2 4 4 8 2" xfId="28664"/>
    <cellStyle name="Normal 3 3 2 4 4 9" xfId="28665"/>
    <cellStyle name="Normal 3 3 2 4 5" xfId="28666"/>
    <cellStyle name="Normal 3 3 2 4 5 2" xfId="28667"/>
    <cellStyle name="Normal 3 3 2 4 5 2 2" xfId="28668"/>
    <cellStyle name="Normal 3 3 2 4 5 2 2 2" xfId="28669"/>
    <cellStyle name="Normal 3 3 2 4 5 2 3" xfId="28670"/>
    <cellStyle name="Normal 3 3 2 4 5 3" xfId="28671"/>
    <cellStyle name="Normal 3 3 2 4 5 3 2" xfId="28672"/>
    <cellStyle name="Normal 3 3 2 4 5 3 2 2" xfId="28673"/>
    <cellStyle name="Normal 3 3 2 4 5 3 3" xfId="28674"/>
    <cellStyle name="Normal 3 3 2 4 5 4" xfId="28675"/>
    <cellStyle name="Normal 3 3 2 4 5 4 2" xfId="28676"/>
    <cellStyle name="Normal 3 3 2 4 5 4 3" xfId="28677"/>
    <cellStyle name="Normal 3 3 2 4 5 5" xfId="28678"/>
    <cellStyle name="Normal 3 3 2 4 5 6" xfId="28679"/>
    <cellStyle name="Normal 3 3 2 4 5 7" xfId="28680"/>
    <cellStyle name="Normal 3 3 2 4 6" xfId="28681"/>
    <cellStyle name="Normal 3 3 2 4 6 2" xfId="28682"/>
    <cellStyle name="Normal 3 3 2 4 6 2 2" xfId="28683"/>
    <cellStyle name="Normal 3 3 2 4 6 2 2 2" xfId="28684"/>
    <cellStyle name="Normal 3 3 2 4 6 2 3" xfId="28685"/>
    <cellStyle name="Normal 3 3 2 4 6 3" xfId="28686"/>
    <cellStyle name="Normal 3 3 2 4 6 3 2" xfId="28687"/>
    <cellStyle name="Normal 3 3 2 4 6 3 2 2" xfId="28688"/>
    <cellStyle name="Normal 3 3 2 4 6 3 3" xfId="28689"/>
    <cellStyle name="Normal 3 3 2 4 6 4" xfId="28690"/>
    <cellStyle name="Normal 3 3 2 4 6 4 2" xfId="28691"/>
    <cellStyle name="Normal 3 3 2 4 6 4 3" xfId="28692"/>
    <cellStyle name="Normal 3 3 2 4 6 5" xfId="28693"/>
    <cellStyle name="Normal 3 3 2 4 6 6" xfId="28694"/>
    <cellStyle name="Normal 3 3 2 4 6 7" xfId="28695"/>
    <cellStyle name="Normal 3 3 2 4 7" xfId="28696"/>
    <cellStyle name="Normal 3 3 2 4 7 2" xfId="28697"/>
    <cellStyle name="Normal 3 3 2 4 7 2 2" xfId="28698"/>
    <cellStyle name="Normal 3 3 2 4 7 2 3" xfId="28699"/>
    <cellStyle name="Normal 3 3 2 4 7 3" xfId="28700"/>
    <cellStyle name="Normal 3 3 2 4 7 3 2" xfId="28701"/>
    <cellStyle name="Normal 3 3 2 4 7 3 3" xfId="28702"/>
    <cellStyle name="Normal 3 3 2 4 7 4" xfId="28703"/>
    <cellStyle name="Normal 3 3 2 4 7 4 2" xfId="28704"/>
    <cellStyle name="Normal 3 3 2 4 7 5" xfId="28705"/>
    <cellStyle name="Normal 3 3 2 4 7 6" xfId="28706"/>
    <cellStyle name="Normal 3 3 2 4 7 7" xfId="28707"/>
    <cellStyle name="Normal 3 3 2 4 8" xfId="28708"/>
    <cellStyle name="Normal 3 3 2 4 8 2" xfId="28709"/>
    <cellStyle name="Normal 3 3 2 4 8 2 2" xfId="28710"/>
    <cellStyle name="Normal 3 3 2 4 8 2 3" xfId="28711"/>
    <cellStyle name="Normal 3 3 2 4 8 3" xfId="28712"/>
    <cellStyle name="Normal 3 3 2 4 8 3 2" xfId="28713"/>
    <cellStyle name="Normal 3 3 2 4 8 4" xfId="28714"/>
    <cellStyle name="Normal 3 3 2 4 8 5" xfId="28715"/>
    <cellStyle name="Normal 3 3 2 4 8 6" xfId="28716"/>
    <cellStyle name="Normal 3 3 2 4 9" xfId="28717"/>
    <cellStyle name="Normal 3 3 2 4 9 2" xfId="28718"/>
    <cellStyle name="Normal 3 3 2 4 9 2 2" xfId="28719"/>
    <cellStyle name="Normal 3 3 2 4 9 3" xfId="28720"/>
    <cellStyle name="Normal 3 3 2 5" xfId="28721"/>
    <cellStyle name="Normal 3 3 2 5 10" xfId="28722"/>
    <cellStyle name="Normal 3 3 2 5 10 2" xfId="28723"/>
    <cellStyle name="Normal 3 3 2 5 11" xfId="28724"/>
    <cellStyle name="Normal 3 3 2 5 12" xfId="28725"/>
    <cellStyle name="Normal 3 3 2 5 13" xfId="28726"/>
    <cellStyle name="Normal 3 3 2 5 2" xfId="28727"/>
    <cellStyle name="Normal 3 3 2 5 2 10" xfId="28728"/>
    <cellStyle name="Normal 3 3 2 5 2 11" xfId="28729"/>
    <cellStyle name="Normal 3 3 2 5 2 2" xfId="28730"/>
    <cellStyle name="Normal 3 3 2 5 2 2 2" xfId="28731"/>
    <cellStyle name="Normal 3 3 2 5 2 2 2 2" xfId="28732"/>
    <cellStyle name="Normal 3 3 2 5 2 2 2 2 2" xfId="28733"/>
    <cellStyle name="Normal 3 3 2 5 2 2 2 3" xfId="28734"/>
    <cellStyle name="Normal 3 3 2 5 2 2 2 4" xfId="28735"/>
    <cellStyle name="Normal 3 3 2 5 2 2 3" xfId="28736"/>
    <cellStyle name="Normal 3 3 2 5 2 2 3 2" xfId="28737"/>
    <cellStyle name="Normal 3 3 2 5 2 2 3 2 2" xfId="28738"/>
    <cellStyle name="Normal 3 3 2 5 2 2 3 3" xfId="28739"/>
    <cellStyle name="Normal 3 3 2 5 2 2 4" xfId="28740"/>
    <cellStyle name="Normal 3 3 2 5 2 2 4 2" xfId="28741"/>
    <cellStyle name="Normal 3 3 2 5 2 2 4 2 2" xfId="28742"/>
    <cellStyle name="Normal 3 3 2 5 2 2 4 3" xfId="28743"/>
    <cellStyle name="Normal 3 3 2 5 2 2 5" xfId="28744"/>
    <cellStyle name="Normal 3 3 2 5 2 2 5 2" xfId="28745"/>
    <cellStyle name="Normal 3 3 2 5 2 2 6" xfId="28746"/>
    <cellStyle name="Normal 3 3 2 5 2 2 7" xfId="28747"/>
    <cellStyle name="Normal 3 3 2 5 2 3" xfId="28748"/>
    <cellStyle name="Normal 3 3 2 5 2 3 2" xfId="28749"/>
    <cellStyle name="Normal 3 3 2 5 2 3 2 2" xfId="28750"/>
    <cellStyle name="Normal 3 3 2 5 2 3 2 2 2" xfId="28751"/>
    <cellStyle name="Normal 3 3 2 5 2 3 2 3" xfId="28752"/>
    <cellStyle name="Normal 3 3 2 5 2 3 3" xfId="28753"/>
    <cellStyle name="Normal 3 3 2 5 2 3 3 2" xfId="28754"/>
    <cellStyle name="Normal 3 3 2 5 2 3 3 2 2" xfId="28755"/>
    <cellStyle name="Normal 3 3 2 5 2 3 3 3" xfId="28756"/>
    <cellStyle name="Normal 3 3 2 5 2 3 4" xfId="28757"/>
    <cellStyle name="Normal 3 3 2 5 2 3 4 2" xfId="28758"/>
    <cellStyle name="Normal 3 3 2 5 2 3 4 3" xfId="28759"/>
    <cellStyle name="Normal 3 3 2 5 2 3 5" xfId="28760"/>
    <cellStyle name="Normal 3 3 2 5 2 3 6" xfId="28761"/>
    <cellStyle name="Normal 3 3 2 5 2 3 7" xfId="28762"/>
    <cellStyle name="Normal 3 3 2 5 2 4" xfId="28763"/>
    <cellStyle name="Normal 3 3 2 5 2 4 2" xfId="28764"/>
    <cellStyle name="Normal 3 3 2 5 2 4 2 2" xfId="28765"/>
    <cellStyle name="Normal 3 3 2 5 2 4 2 3" xfId="28766"/>
    <cellStyle name="Normal 3 3 2 5 2 4 3" xfId="28767"/>
    <cellStyle name="Normal 3 3 2 5 2 4 3 2" xfId="28768"/>
    <cellStyle name="Normal 3 3 2 5 2 4 3 3" xfId="28769"/>
    <cellStyle name="Normal 3 3 2 5 2 4 4" xfId="28770"/>
    <cellStyle name="Normal 3 3 2 5 2 4 4 2" xfId="28771"/>
    <cellStyle name="Normal 3 3 2 5 2 4 5" xfId="28772"/>
    <cellStyle name="Normal 3 3 2 5 2 4 6" xfId="28773"/>
    <cellStyle name="Normal 3 3 2 5 2 4 7" xfId="28774"/>
    <cellStyle name="Normal 3 3 2 5 2 5" xfId="28775"/>
    <cellStyle name="Normal 3 3 2 5 2 5 2" xfId="28776"/>
    <cellStyle name="Normal 3 3 2 5 2 5 2 2" xfId="28777"/>
    <cellStyle name="Normal 3 3 2 5 2 5 2 3" xfId="28778"/>
    <cellStyle name="Normal 3 3 2 5 2 5 3" xfId="28779"/>
    <cellStyle name="Normal 3 3 2 5 2 5 3 2" xfId="28780"/>
    <cellStyle name="Normal 3 3 2 5 2 5 4" xfId="28781"/>
    <cellStyle name="Normal 3 3 2 5 2 5 5" xfId="28782"/>
    <cellStyle name="Normal 3 3 2 5 2 5 6" xfId="28783"/>
    <cellStyle name="Normal 3 3 2 5 2 6" xfId="28784"/>
    <cellStyle name="Normal 3 3 2 5 2 6 2" xfId="28785"/>
    <cellStyle name="Normal 3 3 2 5 2 6 2 2" xfId="28786"/>
    <cellStyle name="Normal 3 3 2 5 2 6 3" xfId="28787"/>
    <cellStyle name="Normal 3 3 2 5 2 7" xfId="28788"/>
    <cellStyle name="Normal 3 3 2 5 2 7 2" xfId="28789"/>
    <cellStyle name="Normal 3 3 2 5 2 7 3" xfId="28790"/>
    <cellStyle name="Normal 3 3 2 5 2 8" xfId="28791"/>
    <cellStyle name="Normal 3 3 2 5 2 8 2" xfId="28792"/>
    <cellStyle name="Normal 3 3 2 5 2 9" xfId="28793"/>
    <cellStyle name="Normal 3 3 2 5 3" xfId="28794"/>
    <cellStyle name="Normal 3 3 2 5 3 10" xfId="28795"/>
    <cellStyle name="Normal 3 3 2 5 3 11" xfId="28796"/>
    <cellStyle name="Normal 3 3 2 5 3 2" xfId="28797"/>
    <cellStyle name="Normal 3 3 2 5 3 2 2" xfId="28798"/>
    <cellStyle name="Normal 3 3 2 5 3 2 2 2" xfId="28799"/>
    <cellStyle name="Normal 3 3 2 5 3 2 2 3" xfId="28800"/>
    <cellStyle name="Normal 3 3 2 5 3 2 3" xfId="28801"/>
    <cellStyle name="Normal 3 3 2 5 3 2 3 2" xfId="28802"/>
    <cellStyle name="Normal 3 3 2 5 3 2 3 3" xfId="28803"/>
    <cellStyle name="Normal 3 3 2 5 3 2 4" xfId="28804"/>
    <cellStyle name="Normal 3 3 2 5 3 2 4 2" xfId="28805"/>
    <cellStyle name="Normal 3 3 2 5 3 2 5" xfId="28806"/>
    <cellStyle name="Normal 3 3 2 5 3 2 6" xfId="28807"/>
    <cellStyle name="Normal 3 3 2 5 3 2 7" xfId="28808"/>
    <cellStyle name="Normal 3 3 2 5 3 3" xfId="28809"/>
    <cellStyle name="Normal 3 3 2 5 3 3 2" xfId="28810"/>
    <cellStyle name="Normal 3 3 2 5 3 3 2 2" xfId="28811"/>
    <cellStyle name="Normal 3 3 2 5 3 3 2 3" xfId="28812"/>
    <cellStyle name="Normal 3 3 2 5 3 3 3" xfId="28813"/>
    <cellStyle name="Normal 3 3 2 5 3 3 3 2" xfId="28814"/>
    <cellStyle name="Normal 3 3 2 5 3 3 4" xfId="28815"/>
    <cellStyle name="Normal 3 3 2 5 3 3 4 2" xfId="28816"/>
    <cellStyle name="Normal 3 3 2 5 3 3 5" xfId="28817"/>
    <cellStyle name="Normal 3 3 2 5 3 3 6" xfId="28818"/>
    <cellStyle name="Normal 3 3 2 5 3 3 7" xfId="28819"/>
    <cellStyle name="Normal 3 3 2 5 3 4" xfId="28820"/>
    <cellStyle name="Normal 3 3 2 5 3 4 2" xfId="28821"/>
    <cellStyle name="Normal 3 3 2 5 3 4 2 2" xfId="28822"/>
    <cellStyle name="Normal 3 3 2 5 3 4 2 3" xfId="28823"/>
    <cellStyle name="Normal 3 3 2 5 3 4 3" xfId="28824"/>
    <cellStyle name="Normal 3 3 2 5 3 4 3 2" xfId="28825"/>
    <cellStyle name="Normal 3 3 2 5 3 4 4" xfId="28826"/>
    <cellStyle name="Normal 3 3 2 5 3 4 4 2" xfId="28827"/>
    <cellStyle name="Normal 3 3 2 5 3 4 5" xfId="28828"/>
    <cellStyle name="Normal 3 3 2 5 3 4 6" xfId="28829"/>
    <cellStyle name="Normal 3 3 2 5 3 4 7" xfId="28830"/>
    <cellStyle name="Normal 3 3 2 5 3 5" xfId="28831"/>
    <cellStyle name="Normal 3 3 2 5 3 5 2" xfId="28832"/>
    <cellStyle name="Normal 3 3 2 5 3 5 2 2" xfId="28833"/>
    <cellStyle name="Normal 3 3 2 5 3 5 3" xfId="28834"/>
    <cellStyle name="Normal 3 3 2 5 3 5 3 2" xfId="28835"/>
    <cellStyle name="Normal 3 3 2 5 3 5 4" xfId="28836"/>
    <cellStyle name="Normal 3 3 2 5 3 5 5" xfId="28837"/>
    <cellStyle name="Normal 3 3 2 5 3 5 6" xfId="28838"/>
    <cellStyle name="Normal 3 3 2 5 3 6" xfId="28839"/>
    <cellStyle name="Normal 3 3 2 5 3 6 2" xfId="28840"/>
    <cellStyle name="Normal 3 3 2 5 3 7" xfId="28841"/>
    <cellStyle name="Normal 3 3 2 5 3 7 2" xfId="28842"/>
    <cellStyle name="Normal 3 3 2 5 3 8" xfId="28843"/>
    <cellStyle name="Normal 3 3 2 5 3 8 2" xfId="28844"/>
    <cellStyle name="Normal 3 3 2 5 3 9" xfId="28845"/>
    <cellStyle name="Normal 3 3 2 5 4" xfId="28846"/>
    <cellStyle name="Normal 3 3 2 5 4 2" xfId="28847"/>
    <cellStyle name="Normal 3 3 2 5 4 2 2" xfId="28848"/>
    <cellStyle name="Normal 3 3 2 5 4 2 2 2" xfId="28849"/>
    <cellStyle name="Normal 3 3 2 5 4 2 3" xfId="28850"/>
    <cellStyle name="Normal 3 3 2 5 4 3" xfId="28851"/>
    <cellStyle name="Normal 3 3 2 5 4 3 2" xfId="28852"/>
    <cellStyle name="Normal 3 3 2 5 4 3 2 2" xfId="28853"/>
    <cellStyle name="Normal 3 3 2 5 4 3 3" xfId="28854"/>
    <cellStyle name="Normal 3 3 2 5 4 4" xfId="28855"/>
    <cellStyle name="Normal 3 3 2 5 4 4 2" xfId="28856"/>
    <cellStyle name="Normal 3 3 2 5 4 4 3" xfId="28857"/>
    <cellStyle name="Normal 3 3 2 5 4 5" xfId="28858"/>
    <cellStyle name="Normal 3 3 2 5 4 6" xfId="28859"/>
    <cellStyle name="Normal 3 3 2 5 4 7" xfId="28860"/>
    <cellStyle name="Normal 3 3 2 5 5" xfId="28861"/>
    <cellStyle name="Normal 3 3 2 5 5 2" xfId="28862"/>
    <cellStyle name="Normal 3 3 2 5 5 2 2" xfId="28863"/>
    <cellStyle name="Normal 3 3 2 5 5 2 3" xfId="28864"/>
    <cellStyle name="Normal 3 3 2 5 5 3" xfId="28865"/>
    <cellStyle name="Normal 3 3 2 5 5 3 2" xfId="28866"/>
    <cellStyle name="Normal 3 3 2 5 5 3 3" xfId="28867"/>
    <cellStyle name="Normal 3 3 2 5 5 4" xfId="28868"/>
    <cellStyle name="Normal 3 3 2 5 5 4 2" xfId="28869"/>
    <cellStyle name="Normal 3 3 2 5 5 5" xfId="28870"/>
    <cellStyle name="Normal 3 3 2 5 5 6" xfId="28871"/>
    <cellStyle name="Normal 3 3 2 5 5 7" xfId="28872"/>
    <cellStyle name="Normal 3 3 2 5 6" xfId="28873"/>
    <cellStyle name="Normal 3 3 2 5 6 2" xfId="28874"/>
    <cellStyle name="Normal 3 3 2 5 6 2 2" xfId="28875"/>
    <cellStyle name="Normal 3 3 2 5 6 2 3" xfId="28876"/>
    <cellStyle name="Normal 3 3 2 5 6 3" xfId="28877"/>
    <cellStyle name="Normal 3 3 2 5 6 3 2" xfId="28878"/>
    <cellStyle name="Normal 3 3 2 5 6 4" xfId="28879"/>
    <cellStyle name="Normal 3 3 2 5 6 4 2" xfId="28880"/>
    <cellStyle name="Normal 3 3 2 5 6 5" xfId="28881"/>
    <cellStyle name="Normal 3 3 2 5 6 6" xfId="28882"/>
    <cellStyle name="Normal 3 3 2 5 6 7" xfId="28883"/>
    <cellStyle name="Normal 3 3 2 5 7" xfId="28884"/>
    <cellStyle name="Normal 3 3 2 5 7 2" xfId="28885"/>
    <cellStyle name="Normal 3 3 2 5 7 2 2" xfId="28886"/>
    <cellStyle name="Normal 3 3 2 5 7 2 3" xfId="28887"/>
    <cellStyle name="Normal 3 3 2 5 7 3" xfId="28888"/>
    <cellStyle name="Normal 3 3 2 5 7 3 2" xfId="28889"/>
    <cellStyle name="Normal 3 3 2 5 7 4" xfId="28890"/>
    <cellStyle name="Normal 3 3 2 5 7 5" xfId="28891"/>
    <cellStyle name="Normal 3 3 2 5 7 6" xfId="28892"/>
    <cellStyle name="Normal 3 3 2 5 8" xfId="28893"/>
    <cellStyle name="Normal 3 3 2 5 8 2" xfId="28894"/>
    <cellStyle name="Normal 3 3 2 5 8 3" xfId="28895"/>
    <cellStyle name="Normal 3 3 2 5 9" xfId="28896"/>
    <cellStyle name="Normal 3 3 2 5 9 2" xfId="28897"/>
    <cellStyle name="Normal 3 3 2 6" xfId="28898"/>
    <cellStyle name="Normal 3 3 2 6 10" xfId="28899"/>
    <cellStyle name="Normal 3 3 2 6 11" xfId="28900"/>
    <cellStyle name="Normal 3 3 2 6 12" xfId="28901"/>
    <cellStyle name="Normal 3 3 2 6 2" xfId="28902"/>
    <cellStyle name="Normal 3 3 2 6 2 2" xfId="28903"/>
    <cellStyle name="Normal 3 3 2 6 2 2 2" xfId="28904"/>
    <cellStyle name="Normal 3 3 2 6 2 2 2 2" xfId="28905"/>
    <cellStyle name="Normal 3 3 2 6 2 2 3" xfId="28906"/>
    <cellStyle name="Normal 3 3 2 6 2 2 4" xfId="28907"/>
    <cellStyle name="Normal 3 3 2 6 2 3" xfId="28908"/>
    <cellStyle name="Normal 3 3 2 6 2 3 2" xfId="28909"/>
    <cellStyle name="Normal 3 3 2 6 2 3 2 2" xfId="28910"/>
    <cellStyle name="Normal 3 3 2 6 2 3 3" xfId="28911"/>
    <cellStyle name="Normal 3 3 2 6 2 4" xfId="28912"/>
    <cellStyle name="Normal 3 3 2 6 2 4 2" xfId="28913"/>
    <cellStyle name="Normal 3 3 2 6 2 4 2 2" xfId="28914"/>
    <cellStyle name="Normal 3 3 2 6 2 4 3" xfId="28915"/>
    <cellStyle name="Normal 3 3 2 6 2 5" xfId="28916"/>
    <cellStyle name="Normal 3 3 2 6 2 5 2" xfId="28917"/>
    <cellStyle name="Normal 3 3 2 6 2 6" xfId="28918"/>
    <cellStyle name="Normal 3 3 2 6 2 7" xfId="28919"/>
    <cellStyle name="Normal 3 3 2 6 3" xfId="28920"/>
    <cellStyle name="Normal 3 3 2 6 3 2" xfId="28921"/>
    <cellStyle name="Normal 3 3 2 6 3 2 2" xfId="28922"/>
    <cellStyle name="Normal 3 3 2 6 3 2 2 2" xfId="28923"/>
    <cellStyle name="Normal 3 3 2 6 3 2 3" xfId="28924"/>
    <cellStyle name="Normal 3 3 2 6 3 3" xfId="28925"/>
    <cellStyle name="Normal 3 3 2 6 3 3 2" xfId="28926"/>
    <cellStyle name="Normal 3 3 2 6 3 3 2 2" xfId="28927"/>
    <cellStyle name="Normal 3 3 2 6 3 3 3" xfId="28928"/>
    <cellStyle name="Normal 3 3 2 6 3 4" xfId="28929"/>
    <cellStyle name="Normal 3 3 2 6 3 4 2" xfId="28930"/>
    <cellStyle name="Normal 3 3 2 6 3 4 3" xfId="28931"/>
    <cellStyle name="Normal 3 3 2 6 3 5" xfId="28932"/>
    <cellStyle name="Normal 3 3 2 6 3 6" xfId="28933"/>
    <cellStyle name="Normal 3 3 2 6 3 7" xfId="28934"/>
    <cellStyle name="Normal 3 3 2 6 4" xfId="28935"/>
    <cellStyle name="Normal 3 3 2 6 4 2" xfId="28936"/>
    <cellStyle name="Normal 3 3 2 6 4 2 2" xfId="28937"/>
    <cellStyle name="Normal 3 3 2 6 4 2 3" xfId="28938"/>
    <cellStyle name="Normal 3 3 2 6 4 3" xfId="28939"/>
    <cellStyle name="Normal 3 3 2 6 4 3 2" xfId="28940"/>
    <cellStyle name="Normal 3 3 2 6 4 3 3" xfId="28941"/>
    <cellStyle name="Normal 3 3 2 6 4 4" xfId="28942"/>
    <cellStyle name="Normal 3 3 2 6 4 4 2" xfId="28943"/>
    <cellStyle name="Normal 3 3 2 6 4 5" xfId="28944"/>
    <cellStyle name="Normal 3 3 2 6 4 6" xfId="28945"/>
    <cellStyle name="Normal 3 3 2 6 4 7" xfId="28946"/>
    <cellStyle name="Normal 3 3 2 6 5" xfId="28947"/>
    <cellStyle name="Normal 3 3 2 6 5 2" xfId="28948"/>
    <cellStyle name="Normal 3 3 2 6 5 2 2" xfId="28949"/>
    <cellStyle name="Normal 3 3 2 6 5 2 3" xfId="28950"/>
    <cellStyle name="Normal 3 3 2 6 5 3" xfId="28951"/>
    <cellStyle name="Normal 3 3 2 6 5 3 2" xfId="28952"/>
    <cellStyle name="Normal 3 3 2 6 5 4" xfId="28953"/>
    <cellStyle name="Normal 3 3 2 6 5 4 2" xfId="28954"/>
    <cellStyle name="Normal 3 3 2 6 5 5" xfId="28955"/>
    <cellStyle name="Normal 3 3 2 6 5 6" xfId="28956"/>
    <cellStyle name="Normal 3 3 2 6 5 7" xfId="28957"/>
    <cellStyle name="Normal 3 3 2 6 6" xfId="28958"/>
    <cellStyle name="Normal 3 3 2 6 6 2" xfId="28959"/>
    <cellStyle name="Normal 3 3 2 6 6 2 2" xfId="28960"/>
    <cellStyle name="Normal 3 3 2 6 6 2 3" xfId="28961"/>
    <cellStyle name="Normal 3 3 2 6 6 3" xfId="28962"/>
    <cellStyle name="Normal 3 3 2 6 6 3 2" xfId="28963"/>
    <cellStyle name="Normal 3 3 2 6 6 4" xfId="28964"/>
    <cellStyle name="Normal 3 3 2 6 6 5" xfId="28965"/>
    <cellStyle name="Normal 3 3 2 6 6 6" xfId="28966"/>
    <cellStyle name="Normal 3 3 2 6 7" xfId="28967"/>
    <cellStyle name="Normal 3 3 2 6 7 2" xfId="28968"/>
    <cellStyle name="Normal 3 3 2 6 7 3" xfId="28969"/>
    <cellStyle name="Normal 3 3 2 6 8" xfId="28970"/>
    <cellStyle name="Normal 3 3 2 6 8 2" xfId="28971"/>
    <cellStyle name="Normal 3 3 2 6 9" xfId="28972"/>
    <cellStyle name="Normal 3 3 2 6 9 2" xfId="28973"/>
    <cellStyle name="Normal 3 3 2 7" xfId="28974"/>
    <cellStyle name="Normal 3 3 2 7 10" xfId="28975"/>
    <cellStyle name="Normal 3 3 2 7 11" xfId="28976"/>
    <cellStyle name="Normal 3 3 2 7 2" xfId="28977"/>
    <cellStyle name="Normal 3 3 2 7 2 2" xfId="28978"/>
    <cellStyle name="Normal 3 3 2 7 2 2 2" xfId="28979"/>
    <cellStyle name="Normal 3 3 2 7 2 2 2 2" xfId="28980"/>
    <cellStyle name="Normal 3 3 2 7 2 2 3" xfId="28981"/>
    <cellStyle name="Normal 3 3 2 7 2 2 4" xfId="28982"/>
    <cellStyle name="Normal 3 3 2 7 2 3" xfId="28983"/>
    <cellStyle name="Normal 3 3 2 7 2 3 2" xfId="28984"/>
    <cellStyle name="Normal 3 3 2 7 2 3 2 2" xfId="28985"/>
    <cellStyle name="Normal 3 3 2 7 2 3 3" xfId="28986"/>
    <cellStyle name="Normal 3 3 2 7 2 4" xfId="28987"/>
    <cellStyle name="Normal 3 3 2 7 2 4 2" xfId="28988"/>
    <cellStyle name="Normal 3 3 2 7 2 4 2 2" xfId="28989"/>
    <cellStyle name="Normal 3 3 2 7 2 4 3" xfId="28990"/>
    <cellStyle name="Normal 3 3 2 7 2 5" xfId="28991"/>
    <cellStyle name="Normal 3 3 2 7 2 5 2" xfId="28992"/>
    <cellStyle name="Normal 3 3 2 7 2 6" xfId="28993"/>
    <cellStyle name="Normal 3 3 2 7 2 7" xfId="28994"/>
    <cellStyle name="Normal 3 3 2 7 3" xfId="28995"/>
    <cellStyle name="Normal 3 3 2 7 3 2" xfId="28996"/>
    <cellStyle name="Normal 3 3 2 7 3 2 2" xfId="28997"/>
    <cellStyle name="Normal 3 3 2 7 3 2 2 2" xfId="28998"/>
    <cellStyle name="Normal 3 3 2 7 3 2 3" xfId="28999"/>
    <cellStyle name="Normal 3 3 2 7 3 3" xfId="29000"/>
    <cellStyle name="Normal 3 3 2 7 3 3 2" xfId="29001"/>
    <cellStyle name="Normal 3 3 2 7 3 3 2 2" xfId="29002"/>
    <cellStyle name="Normal 3 3 2 7 3 3 3" xfId="29003"/>
    <cellStyle name="Normal 3 3 2 7 3 4" xfId="29004"/>
    <cellStyle name="Normal 3 3 2 7 3 4 2" xfId="29005"/>
    <cellStyle name="Normal 3 3 2 7 3 4 3" xfId="29006"/>
    <cellStyle name="Normal 3 3 2 7 3 5" xfId="29007"/>
    <cellStyle name="Normal 3 3 2 7 3 6" xfId="29008"/>
    <cellStyle name="Normal 3 3 2 7 3 7" xfId="29009"/>
    <cellStyle name="Normal 3 3 2 7 4" xfId="29010"/>
    <cellStyle name="Normal 3 3 2 7 4 2" xfId="29011"/>
    <cellStyle name="Normal 3 3 2 7 4 2 2" xfId="29012"/>
    <cellStyle name="Normal 3 3 2 7 4 2 3" xfId="29013"/>
    <cellStyle name="Normal 3 3 2 7 4 3" xfId="29014"/>
    <cellStyle name="Normal 3 3 2 7 4 3 2" xfId="29015"/>
    <cellStyle name="Normal 3 3 2 7 4 3 3" xfId="29016"/>
    <cellStyle name="Normal 3 3 2 7 4 4" xfId="29017"/>
    <cellStyle name="Normal 3 3 2 7 4 4 2" xfId="29018"/>
    <cellStyle name="Normal 3 3 2 7 4 5" xfId="29019"/>
    <cellStyle name="Normal 3 3 2 7 4 6" xfId="29020"/>
    <cellStyle name="Normal 3 3 2 7 4 7" xfId="29021"/>
    <cellStyle name="Normal 3 3 2 7 5" xfId="29022"/>
    <cellStyle name="Normal 3 3 2 7 5 2" xfId="29023"/>
    <cellStyle name="Normal 3 3 2 7 5 2 2" xfId="29024"/>
    <cellStyle name="Normal 3 3 2 7 5 2 3" xfId="29025"/>
    <cellStyle name="Normal 3 3 2 7 5 3" xfId="29026"/>
    <cellStyle name="Normal 3 3 2 7 5 3 2" xfId="29027"/>
    <cellStyle name="Normal 3 3 2 7 5 4" xfId="29028"/>
    <cellStyle name="Normal 3 3 2 7 5 5" xfId="29029"/>
    <cellStyle name="Normal 3 3 2 7 5 6" xfId="29030"/>
    <cellStyle name="Normal 3 3 2 7 6" xfId="29031"/>
    <cellStyle name="Normal 3 3 2 7 6 2" xfId="29032"/>
    <cellStyle name="Normal 3 3 2 7 6 2 2" xfId="29033"/>
    <cellStyle name="Normal 3 3 2 7 6 3" xfId="29034"/>
    <cellStyle name="Normal 3 3 2 7 7" xfId="29035"/>
    <cellStyle name="Normal 3 3 2 7 7 2" xfId="29036"/>
    <cellStyle name="Normal 3 3 2 7 7 3" xfId="29037"/>
    <cellStyle name="Normal 3 3 2 7 8" xfId="29038"/>
    <cellStyle name="Normal 3 3 2 7 8 2" xfId="29039"/>
    <cellStyle name="Normal 3 3 2 7 9" xfId="29040"/>
    <cellStyle name="Normal 3 3 2 8" xfId="29041"/>
    <cellStyle name="Normal 3 3 2 8 10" xfId="29042"/>
    <cellStyle name="Normal 3 3 2 8 11" xfId="29043"/>
    <cellStyle name="Normal 3 3 2 8 2" xfId="29044"/>
    <cellStyle name="Normal 3 3 2 8 2 2" xfId="29045"/>
    <cellStyle name="Normal 3 3 2 8 2 2 2" xfId="29046"/>
    <cellStyle name="Normal 3 3 2 8 2 2 2 2" xfId="29047"/>
    <cellStyle name="Normal 3 3 2 8 2 2 3" xfId="29048"/>
    <cellStyle name="Normal 3 3 2 8 2 3" xfId="29049"/>
    <cellStyle name="Normal 3 3 2 8 2 3 2" xfId="29050"/>
    <cellStyle name="Normal 3 3 2 8 2 3 2 2" xfId="29051"/>
    <cellStyle name="Normal 3 3 2 8 2 3 3" xfId="29052"/>
    <cellStyle name="Normal 3 3 2 8 2 4" xfId="29053"/>
    <cellStyle name="Normal 3 3 2 8 2 4 2" xfId="29054"/>
    <cellStyle name="Normal 3 3 2 8 2 4 3" xfId="29055"/>
    <cellStyle name="Normal 3 3 2 8 2 5" xfId="29056"/>
    <cellStyle name="Normal 3 3 2 8 2 6" xfId="29057"/>
    <cellStyle name="Normal 3 3 2 8 2 7" xfId="29058"/>
    <cellStyle name="Normal 3 3 2 8 3" xfId="29059"/>
    <cellStyle name="Normal 3 3 2 8 3 2" xfId="29060"/>
    <cellStyle name="Normal 3 3 2 8 3 2 2" xfId="29061"/>
    <cellStyle name="Normal 3 3 2 8 3 2 3" xfId="29062"/>
    <cellStyle name="Normal 3 3 2 8 3 3" xfId="29063"/>
    <cellStyle name="Normal 3 3 2 8 3 3 2" xfId="29064"/>
    <cellStyle name="Normal 3 3 2 8 3 3 3" xfId="29065"/>
    <cellStyle name="Normal 3 3 2 8 3 4" xfId="29066"/>
    <cellStyle name="Normal 3 3 2 8 3 4 2" xfId="29067"/>
    <cellStyle name="Normal 3 3 2 8 3 5" xfId="29068"/>
    <cellStyle name="Normal 3 3 2 8 3 6" xfId="29069"/>
    <cellStyle name="Normal 3 3 2 8 3 7" xfId="29070"/>
    <cellStyle name="Normal 3 3 2 8 4" xfId="29071"/>
    <cellStyle name="Normal 3 3 2 8 4 2" xfId="29072"/>
    <cellStyle name="Normal 3 3 2 8 4 2 2" xfId="29073"/>
    <cellStyle name="Normal 3 3 2 8 4 2 3" xfId="29074"/>
    <cellStyle name="Normal 3 3 2 8 4 3" xfId="29075"/>
    <cellStyle name="Normal 3 3 2 8 4 3 2" xfId="29076"/>
    <cellStyle name="Normal 3 3 2 8 4 4" xfId="29077"/>
    <cellStyle name="Normal 3 3 2 8 4 4 2" xfId="29078"/>
    <cellStyle name="Normal 3 3 2 8 4 5" xfId="29079"/>
    <cellStyle name="Normal 3 3 2 8 4 6" xfId="29080"/>
    <cellStyle name="Normal 3 3 2 8 4 7" xfId="29081"/>
    <cellStyle name="Normal 3 3 2 8 5" xfId="29082"/>
    <cellStyle name="Normal 3 3 2 8 5 2" xfId="29083"/>
    <cellStyle name="Normal 3 3 2 8 5 2 2" xfId="29084"/>
    <cellStyle name="Normal 3 3 2 8 5 2 3" xfId="29085"/>
    <cellStyle name="Normal 3 3 2 8 5 3" xfId="29086"/>
    <cellStyle name="Normal 3 3 2 8 5 3 2" xfId="29087"/>
    <cellStyle name="Normal 3 3 2 8 5 4" xfId="29088"/>
    <cellStyle name="Normal 3 3 2 8 5 5" xfId="29089"/>
    <cellStyle name="Normal 3 3 2 8 5 6" xfId="29090"/>
    <cellStyle name="Normal 3 3 2 8 6" xfId="29091"/>
    <cellStyle name="Normal 3 3 2 8 6 2" xfId="29092"/>
    <cellStyle name="Normal 3 3 2 8 6 3" xfId="29093"/>
    <cellStyle name="Normal 3 3 2 8 7" xfId="29094"/>
    <cellStyle name="Normal 3 3 2 8 7 2" xfId="29095"/>
    <cellStyle name="Normal 3 3 2 8 8" xfId="29096"/>
    <cellStyle name="Normal 3 3 2 8 8 2" xfId="29097"/>
    <cellStyle name="Normal 3 3 2 8 9" xfId="29098"/>
    <cellStyle name="Normal 3 3 2 9" xfId="29099"/>
    <cellStyle name="Normal 3 3 2 9 2" xfId="29100"/>
    <cellStyle name="Normal 3 3 2 9 2 2" xfId="29101"/>
    <cellStyle name="Normal 3 3 2 9 2 2 2" xfId="29102"/>
    <cellStyle name="Normal 3 3 2 9 2 3" xfId="29103"/>
    <cellStyle name="Normal 3 3 2 9 3" xfId="29104"/>
    <cellStyle name="Normal 3 3 2 9 3 2" xfId="29105"/>
    <cellStyle name="Normal 3 3 2 9 3 2 2" xfId="29106"/>
    <cellStyle name="Normal 3 3 2 9 3 3" xfId="29107"/>
    <cellStyle name="Normal 3 3 2 9 4" xfId="29108"/>
    <cellStyle name="Normal 3 3 2 9 4 2" xfId="29109"/>
    <cellStyle name="Normal 3 3 2 9 4 3" xfId="29110"/>
    <cellStyle name="Normal 3 3 2 9 5" xfId="29111"/>
    <cellStyle name="Normal 3 3 2 9 6" xfId="29112"/>
    <cellStyle name="Normal 3 3 2 9 7" xfId="29113"/>
    <cellStyle name="Normal 3 3 3" xfId="29114"/>
    <cellStyle name="Normal 3 3 3 10" xfId="29115"/>
    <cellStyle name="Normal 3 3 3 10 2" xfId="29116"/>
    <cellStyle name="Normal 3 3 3 10 2 2" xfId="29117"/>
    <cellStyle name="Normal 3 3 3 10 3" xfId="29118"/>
    <cellStyle name="Normal 3 3 3 10 4" xfId="29119"/>
    <cellStyle name="Normal 3 3 3 11" xfId="29120"/>
    <cellStyle name="Normal 3 3 3 11 2" xfId="29121"/>
    <cellStyle name="Normal 3 3 3 11 2 2" xfId="29122"/>
    <cellStyle name="Normal 3 3 3 11 3" xfId="29123"/>
    <cellStyle name="Normal 3 3 3 12" xfId="29124"/>
    <cellStyle name="Normal 3 3 3 12 2" xfId="29125"/>
    <cellStyle name="Normal 3 3 3 12 3" xfId="29126"/>
    <cellStyle name="Normal 3 3 3 13" xfId="29127"/>
    <cellStyle name="Normal 3 3 3 13 2" xfId="29128"/>
    <cellStyle name="Normal 3 3 3 14" xfId="29129"/>
    <cellStyle name="Normal 3 3 3 2" xfId="29130"/>
    <cellStyle name="Normal 3 3 3 2 10" xfId="29131"/>
    <cellStyle name="Normal 3 3 3 2 10 2" xfId="29132"/>
    <cellStyle name="Normal 3 3 3 2 10 3" xfId="29133"/>
    <cellStyle name="Normal 3 3 3 2 11" xfId="29134"/>
    <cellStyle name="Normal 3 3 3 2 11 2" xfId="29135"/>
    <cellStyle name="Normal 3 3 3 2 12" xfId="29136"/>
    <cellStyle name="Normal 3 3 3 2 2" xfId="29137"/>
    <cellStyle name="Normal 3 3 3 2 2 2" xfId="29138"/>
    <cellStyle name="Normal 3 3 3 2 2 2 2" xfId="29139"/>
    <cellStyle name="Normal 3 3 3 2 2 2 2 2" xfId="29140"/>
    <cellStyle name="Normal 3 3 3 2 2 2 2 2 2" xfId="29141"/>
    <cellStyle name="Normal 3 3 3 2 2 2 2 2 3" xfId="29142"/>
    <cellStyle name="Normal 3 3 3 2 2 2 2 3" xfId="29143"/>
    <cellStyle name="Normal 3 3 3 2 2 2 2 3 2" xfId="29144"/>
    <cellStyle name="Normal 3 3 3 2 2 2 2 4" xfId="29145"/>
    <cellStyle name="Normal 3 3 3 2 2 2 2 4 2" xfId="29146"/>
    <cellStyle name="Normal 3 3 3 2 2 2 2 5" xfId="29147"/>
    <cellStyle name="Normal 3 3 3 2 2 2 2 6" xfId="29148"/>
    <cellStyle name="Normal 3 3 3 2 2 2 3" xfId="29149"/>
    <cellStyle name="Normal 3 3 3 2 2 2 3 2" xfId="29150"/>
    <cellStyle name="Normal 3 3 3 2 2 2 3 2 2" xfId="29151"/>
    <cellStyle name="Normal 3 3 3 2 2 2 3 3" xfId="29152"/>
    <cellStyle name="Normal 3 3 3 2 2 2 3 3 2" xfId="29153"/>
    <cellStyle name="Normal 3 3 3 2 2 2 3 4" xfId="29154"/>
    <cellStyle name="Normal 3 3 3 2 2 2 4" xfId="29155"/>
    <cellStyle name="Normal 3 3 3 2 2 2 4 2" xfId="29156"/>
    <cellStyle name="Normal 3 3 3 2 2 2 4 3" xfId="29157"/>
    <cellStyle name="Normal 3 3 3 2 2 2 5" xfId="29158"/>
    <cellStyle name="Normal 3 3 3 2 2 2 5 2" xfId="29159"/>
    <cellStyle name="Normal 3 3 3 2 2 2 6" xfId="29160"/>
    <cellStyle name="Normal 3 3 3 2 2 2 6 2" xfId="29161"/>
    <cellStyle name="Normal 3 3 3 2 2 2 7" xfId="29162"/>
    <cellStyle name="Normal 3 3 3 2 2 2 8" xfId="29163"/>
    <cellStyle name="Normal 3 3 3 2 2 3" xfId="29164"/>
    <cellStyle name="Normal 3 3 3 2 2 3 2" xfId="29165"/>
    <cellStyle name="Normal 3 3 3 2 2 3 2 2" xfId="29166"/>
    <cellStyle name="Normal 3 3 3 2 2 3 2 3" xfId="29167"/>
    <cellStyle name="Normal 3 3 3 2 2 3 2 4" xfId="29168"/>
    <cellStyle name="Normal 3 3 3 2 2 3 3" xfId="29169"/>
    <cellStyle name="Normal 3 3 3 2 2 3 3 2" xfId="29170"/>
    <cellStyle name="Normal 3 3 3 2 2 3 4" xfId="29171"/>
    <cellStyle name="Normal 3 3 3 2 2 3 4 2" xfId="29172"/>
    <cellStyle name="Normal 3 3 3 2 2 3 5" xfId="29173"/>
    <cellStyle name="Normal 3 3 3 2 2 3 6" xfId="29174"/>
    <cellStyle name="Normal 3 3 3 2 2 4" xfId="29175"/>
    <cellStyle name="Normal 3 3 3 2 2 4 2" xfId="29176"/>
    <cellStyle name="Normal 3 3 3 2 2 4 2 2" xfId="29177"/>
    <cellStyle name="Normal 3 3 3 2 2 4 2 3" xfId="29178"/>
    <cellStyle name="Normal 3 3 3 2 2 4 3" xfId="29179"/>
    <cellStyle name="Normal 3 3 3 2 2 4 3 2" xfId="29180"/>
    <cellStyle name="Normal 3 3 3 2 2 4 4" xfId="29181"/>
    <cellStyle name="Normal 3 3 3 2 2 4 5" xfId="29182"/>
    <cellStyle name="Normal 3 3 3 2 2 5" xfId="29183"/>
    <cellStyle name="Normal 3 3 3 2 2 5 2" xfId="29184"/>
    <cellStyle name="Normal 3 3 3 2 2 5 3" xfId="29185"/>
    <cellStyle name="Normal 3 3 3 2 2 5 4" xfId="29186"/>
    <cellStyle name="Normal 3 3 3 2 2 6" xfId="29187"/>
    <cellStyle name="Normal 3 3 3 2 2 6 2" xfId="29188"/>
    <cellStyle name="Normal 3 3 3 2 2 6 3" xfId="29189"/>
    <cellStyle name="Normal 3 3 3 2 2 7" xfId="29190"/>
    <cellStyle name="Normal 3 3 3 2 2 7 2" xfId="29191"/>
    <cellStyle name="Normal 3 3 3 2 2 8" xfId="29192"/>
    <cellStyle name="Normal 3 3 3 2 2 9" xfId="29193"/>
    <cellStyle name="Normal 3 3 3 2 3" xfId="29194"/>
    <cellStyle name="Normal 3 3 3 2 3 2" xfId="29195"/>
    <cellStyle name="Normal 3 3 3 2 3 2 2" xfId="29196"/>
    <cellStyle name="Normal 3 3 3 2 3 2 2 2" xfId="29197"/>
    <cellStyle name="Normal 3 3 3 2 3 2 2 3" xfId="29198"/>
    <cellStyle name="Normal 3 3 3 2 3 2 2 4" xfId="29199"/>
    <cellStyle name="Normal 3 3 3 2 3 2 3" xfId="29200"/>
    <cellStyle name="Normal 3 3 3 2 3 2 3 2" xfId="29201"/>
    <cellStyle name="Normal 3 3 3 2 3 2 4" xfId="29202"/>
    <cellStyle name="Normal 3 3 3 2 3 2 4 2" xfId="29203"/>
    <cellStyle name="Normal 3 3 3 2 3 2 5" xfId="29204"/>
    <cellStyle name="Normal 3 3 3 2 3 2 6" xfId="29205"/>
    <cellStyle name="Normal 3 3 3 2 3 3" xfId="29206"/>
    <cellStyle name="Normal 3 3 3 2 3 3 2" xfId="29207"/>
    <cellStyle name="Normal 3 3 3 2 3 3 2 2" xfId="29208"/>
    <cellStyle name="Normal 3 3 3 2 3 3 2 3" xfId="29209"/>
    <cellStyle name="Normal 3 3 3 2 3 3 3" xfId="29210"/>
    <cellStyle name="Normal 3 3 3 2 3 3 3 2" xfId="29211"/>
    <cellStyle name="Normal 3 3 3 2 3 3 4" xfId="29212"/>
    <cellStyle name="Normal 3 3 3 2 3 3 5" xfId="29213"/>
    <cellStyle name="Normal 3 3 3 2 3 4" xfId="29214"/>
    <cellStyle name="Normal 3 3 3 2 3 4 2" xfId="29215"/>
    <cellStyle name="Normal 3 3 3 2 3 4 2 2" xfId="29216"/>
    <cellStyle name="Normal 3 3 3 2 3 4 3" xfId="29217"/>
    <cellStyle name="Normal 3 3 3 2 3 4 4" xfId="29218"/>
    <cellStyle name="Normal 3 3 3 2 3 5" xfId="29219"/>
    <cellStyle name="Normal 3 3 3 2 3 5 2" xfId="29220"/>
    <cellStyle name="Normal 3 3 3 2 3 5 3" xfId="29221"/>
    <cellStyle name="Normal 3 3 3 2 3 6" xfId="29222"/>
    <cellStyle name="Normal 3 3 3 2 3 6 2" xfId="29223"/>
    <cellStyle name="Normal 3 3 3 2 3 6 3" xfId="29224"/>
    <cellStyle name="Normal 3 3 3 2 3 7" xfId="29225"/>
    <cellStyle name="Normal 3 3 3 2 3 8" xfId="29226"/>
    <cellStyle name="Normal 3 3 3 2 4" xfId="29227"/>
    <cellStyle name="Normal 3 3 3 2 4 2" xfId="29228"/>
    <cellStyle name="Normal 3 3 3 2 4 2 2" xfId="29229"/>
    <cellStyle name="Normal 3 3 3 2 4 2 2 2" xfId="29230"/>
    <cellStyle name="Normal 3 3 3 2 4 2 2 3" xfId="29231"/>
    <cellStyle name="Normal 3 3 3 2 4 2 2 4" xfId="29232"/>
    <cellStyle name="Normal 3 3 3 2 4 2 3" xfId="29233"/>
    <cellStyle name="Normal 3 3 3 2 4 2 3 2" xfId="29234"/>
    <cellStyle name="Normal 3 3 3 2 4 2 4" xfId="29235"/>
    <cellStyle name="Normal 3 3 3 2 4 2 4 2" xfId="29236"/>
    <cellStyle name="Normal 3 3 3 2 4 2 5" xfId="29237"/>
    <cellStyle name="Normal 3 3 3 2 4 2 6" xfId="29238"/>
    <cellStyle name="Normal 3 3 3 2 4 3" xfId="29239"/>
    <cellStyle name="Normal 3 3 3 2 4 3 2" xfId="29240"/>
    <cellStyle name="Normal 3 3 3 2 4 3 2 2" xfId="29241"/>
    <cellStyle name="Normal 3 3 3 2 4 3 2 3" xfId="29242"/>
    <cellStyle name="Normal 3 3 3 2 4 3 3" xfId="29243"/>
    <cellStyle name="Normal 3 3 3 2 4 3 3 2" xfId="29244"/>
    <cellStyle name="Normal 3 3 3 2 4 3 4" xfId="29245"/>
    <cellStyle name="Normal 3 3 3 2 4 3 5" xfId="29246"/>
    <cellStyle name="Normal 3 3 3 2 4 4" xfId="29247"/>
    <cellStyle name="Normal 3 3 3 2 4 4 2" xfId="29248"/>
    <cellStyle name="Normal 3 3 3 2 4 4 2 2" xfId="29249"/>
    <cellStyle name="Normal 3 3 3 2 4 4 3" xfId="29250"/>
    <cellStyle name="Normal 3 3 3 2 4 4 4" xfId="29251"/>
    <cellStyle name="Normal 3 3 3 2 4 5" xfId="29252"/>
    <cellStyle name="Normal 3 3 3 2 4 5 2" xfId="29253"/>
    <cellStyle name="Normal 3 3 3 2 4 5 3" xfId="29254"/>
    <cellStyle name="Normal 3 3 3 2 4 6" xfId="29255"/>
    <cellStyle name="Normal 3 3 3 2 4 6 2" xfId="29256"/>
    <cellStyle name="Normal 3 3 3 2 4 6 3" xfId="29257"/>
    <cellStyle name="Normal 3 3 3 2 4 7" xfId="29258"/>
    <cellStyle name="Normal 3 3 3 2 4 8" xfId="29259"/>
    <cellStyle name="Normal 3 3 3 2 5" xfId="29260"/>
    <cellStyle name="Normal 3 3 3 2 5 2" xfId="29261"/>
    <cellStyle name="Normal 3 3 3 2 5 2 2" xfId="29262"/>
    <cellStyle name="Normal 3 3 3 2 5 2 2 2" xfId="29263"/>
    <cellStyle name="Normal 3 3 3 2 5 2 2 3" xfId="29264"/>
    <cellStyle name="Normal 3 3 3 2 5 2 3" xfId="29265"/>
    <cellStyle name="Normal 3 3 3 2 5 2 3 2" xfId="29266"/>
    <cellStyle name="Normal 3 3 3 2 5 2 4" xfId="29267"/>
    <cellStyle name="Normal 3 3 3 2 5 2 5" xfId="29268"/>
    <cellStyle name="Normal 3 3 3 2 5 3" xfId="29269"/>
    <cellStyle name="Normal 3 3 3 2 5 3 2" xfId="29270"/>
    <cellStyle name="Normal 3 3 3 2 5 3 2 2" xfId="29271"/>
    <cellStyle name="Normal 3 3 3 2 5 3 3" xfId="29272"/>
    <cellStyle name="Normal 3 3 3 2 5 3 4" xfId="29273"/>
    <cellStyle name="Normal 3 3 3 2 5 4" xfId="29274"/>
    <cellStyle name="Normal 3 3 3 2 5 4 2" xfId="29275"/>
    <cellStyle name="Normal 3 3 3 2 5 4 2 2" xfId="29276"/>
    <cellStyle name="Normal 3 3 3 2 5 4 3" xfId="29277"/>
    <cellStyle name="Normal 3 3 3 2 5 5" xfId="29278"/>
    <cellStyle name="Normal 3 3 3 2 5 5 2" xfId="29279"/>
    <cellStyle name="Normal 3 3 3 2 5 5 3" xfId="29280"/>
    <cellStyle name="Normal 3 3 3 2 5 6" xfId="29281"/>
    <cellStyle name="Normal 3 3 3 2 5 6 2" xfId="29282"/>
    <cellStyle name="Normal 3 3 3 2 5 7" xfId="29283"/>
    <cellStyle name="Normal 3 3 3 2 6" xfId="29284"/>
    <cellStyle name="Normal 3 3 3 2 6 2" xfId="29285"/>
    <cellStyle name="Normal 3 3 3 2 6 2 2" xfId="29286"/>
    <cellStyle name="Normal 3 3 3 2 6 2 2 2" xfId="29287"/>
    <cellStyle name="Normal 3 3 3 2 6 2 3" xfId="29288"/>
    <cellStyle name="Normal 3 3 3 2 6 3" xfId="29289"/>
    <cellStyle name="Normal 3 3 3 2 6 3 2" xfId="29290"/>
    <cellStyle name="Normal 3 3 3 2 6 3 2 2" xfId="29291"/>
    <cellStyle name="Normal 3 3 3 2 6 3 3" xfId="29292"/>
    <cellStyle name="Normal 3 3 3 2 6 4" xfId="29293"/>
    <cellStyle name="Normal 3 3 3 2 6 4 2" xfId="29294"/>
    <cellStyle name="Normal 3 3 3 2 6 5" xfId="29295"/>
    <cellStyle name="Normal 3 3 3 2 6 6" xfId="29296"/>
    <cellStyle name="Normal 3 3 3 2 7" xfId="29297"/>
    <cellStyle name="Normal 3 3 3 2 7 2" xfId="29298"/>
    <cellStyle name="Normal 3 3 3 2 7 2 2" xfId="29299"/>
    <cellStyle name="Normal 3 3 3 2 7 2 3" xfId="29300"/>
    <cellStyle name="Normal 3 3 3 2 7 3" xfId="29301"/>
    <cellStyle name="Normal 3 3 3 2 7 3 2" xfId="29302"/>
    <cellStyle name="Normal 3 3 3 2 7 4" xfId="29303"/>
    <cellStyle name="Normal 3 3 3 2 7 5" xfId="29304"/>
    <cellStyle name="Normal 3 3 3 2 8" xfId="29305"/>
    <cellStyle name="Normal 3 3 3 2 8 2" xfId="29306"/>
    <cellStyle name="Normal 3 3 3 2 8 2 2" xfId="29307"/>
    <cellStyle name="Normal 3 3 3 2 8 3" xfId="29308"/>
    <cellStyle name="Normal 3 3 3 2 8 4" xfId="29309"/>
    <cellStyle name="Normal 3 3 3 2 9" xfId="29310"/>
    <cellStyle name="Normal 3 3 3 2 9 2" xfId="29311"/>
    <cellStyle name="Normal 3 3 3 2 9 2 2" xfId="29312"/>
    <cellStyle name="Normal 3 3 3 2 9 3" xfId="29313"/>
    <cellStyle name="Normal 3 3 3 3" xfId="29314"/>
    <cellStyle name="Normal 3 3 3 3 10" xfId="29315"/>
    <cellStyle name="Normal 3 3 3 3 10 2" xfId="29316"/>
    <cellStyle name="Normal 3 3 3 3 11" xfId="29317"/>
    <cellStyle name="Normal 3 3 3 3 2" xfId="29318"/>
    <cellStyle name="Normal 3 3 3 3 2 2" xfId="29319"/>
    <cellStyle name="Normal 3 3 3 3 2 2 2" xfId="29320"/>
    <cellStyle name="Normal 3 3 3 3 2 2 2 2" xfId="29321"/>
    <cellStyle name="Normal 3 3 3 3 2 2 2 3" xfId="29322"/>
    <cellStyle name="Normal 3 3 3 3 2 2 2 4" xfId="29323"/>
    <cellStyle name="Normal 3 3 3 3 2 2 3" xfId="29324"/>
    <cellStyle name="Normal 3 3 3 3 2 2 3 2" xfId="29325"/>
    <cellStyle name="Normal 3 3 3 3 2 2 4" xfId="29326"/>
    <cellStyle name="Normal 3 3 3 3 2 2 4 2" xfId="29327"/>
    <cellStyle name="Normal 3 3 3 3 2 2 5" xfId="29328"/>
    <cellStyle name="Normal 3 3 3 3 2 2 6" xfId="29329"/>
    <cellStyle name="Normal 3 3 3 3 2 3" xfId="29330"/>
    <cellStyle name="Normal 3 3 3 3 2 3 2" xfId="29331"/>
    <cellStyle name="Normal 3 3 3 3 2 3 2 2" xfId="29332"/>
    <cellStyle name="Normal 3 3 3 3 2 3 2 3" xfId="29333"/>
    <cellStyle name="Normal 3 3 3 3 2 3 3" xfId="29334"/>
    <cellStyle name="Normal 3 3 3 3 2 3 3 2" xfId="29335"/>
    <cellStyle name="Normal 3 3 3 3 2 3 4" xfId="29336"/>
    <cellStyle name="Normal 3 3 3 3 2 3 5" xfId="29337"/>
    <cellStyle name="Normal 3 3 3 3 2 4" xfId="29338"/>
    <cellStyle name="Normal 3 3 3 3 2 4 2" xfId="29339"/>
    <cellStyle name="Normal 3 3 3 3 2 4 2 2" xfId="29340"/>
    <cellStyle name="Normal 3 3 3 3 2 4 3" xfId="29341"/>
    <cellStyle name="Normal 3 3 3 3 2 4 4" xfId="29342"/>
    <cellStyle name="Normal 3 3 3 3 2 5" xfId="29343"/>
    <cellStyle name="Normal 3 3 3 3 2 5 2" xfId="29344"/>
    <cellStyle name="Normal 3 3 3 3 2 5 3" xfId="29345"/>
    <cellStyle name="Normal 3 3 3 3 2 6" xfId="29346"/>
    <cellStyle name="Normal 3 3 3 3 2 6 2" xfId="29347"/>
    <cellStyle name="Normal 3 3 3 3 2 6 3" xfId="29348"/>
    <cellStyle name="Normal 3 3 3 3 2 7" xfId="29349"/>
    <cellStyle name="Normal 3 3 3 3 2 8" xfId="29350"/>
    <cellStyle name="Normal 3 3 3 3 3" xfId="29351"/>
    <cellStyle name="Normal 3 3 3 3 3 2" xfId="29352"/>
    <cellStyle name="Normal 3 3 3 3 3 2 2" xfId="29353"/>
    <cellStyle name="Normal 3 3 3 3 3 2 2 2" xfId="29354"/>
    <cellStyle name="Normal 3 3 3 3 3 2 2 3" xfId="29355"/>
    <cellStyle name="Normal 3 3 3 3 3 2 2 4" xfId="29356"/>
    <cellStyle name="Normal 3 3 3 3 3 2 3" xfId="29357"/>
    <cellStyle name="Normal 3 3 3 3 3 2 3 2" xfId="29358"/>
    <cellStyle name="Normal 3 3 3 3 3 2 4" xfId="29359"/>
    <cellStyle name="Normal 3 3 3 3 3 2 4 2" xfId="29360"/>
    <cellStyle name="Normal 3 3 3 3 3 2 5" xfId="29361"/>
    <cellStyle name="Normal 3 3 3 3 3 2 6" xfId="29362"/>
    <cellStyle name="Normal 3 3 3 3 3 3" xfId="29363"/>
    <cellStyle name="Normal 3 3 3 3 3 3 2" xfId="29364"/>
    <cellStyle name="Normal 3 3 3 3 3 3 2 2" xfId="29365"/>
    <cellStyle name="Normal 3 3 3 3 3 3 2 3" xfId="29366"/>
    <cellStyle name="Normal 3 3 3 3 3 3 3" xfId="29367"/>
    <cellStyle name="Normal 3 3 3 3 3 3 3 2" xfId="29368"/>
    <cellStyle name="Normal 3 3 3 3 3 3 4" xfId="29369"/>
    <cellStyle name="Normal 3 3 3 3 3 3 5" xfId="29370"/>
    <cellStyle name="Normal 3 3 3 3 3 4" xfId="29371"/>
    <cellStyle name="Normal 3 3 3 3 3 4 2" xfId="29372"/>
    <cellStyle name="Normal 3 3 3 3 3 4 2 2" xfId="29373"/>
    <cellStyle name="Normal 3 3 3 3 3 4 3" xfId="29374"/>
    <cellStyle name="Normal 3 3 3 3 3 4 4" xfId="29375"/>
    <cellStyle name="Normal 3 3 3 3 3 5" xfId="29376"/>
    <cellStyle name="Normal 3 3 3 3 3 5 2" xfId="29377"/>
    <cellStyle name="Normal 3 3 3 3 3 5 3" xfId="29378"/>
    <cellStyle name="Normal 3 3 3 3 3 6" xfId="29379"/>
    <cellStyle name="Normal 3 3 3 3 3 6 2" xfId="29380"/>
    <cellStyle name="Normal 3 3 3 3 3 6 3" xfId="29381"/>
    <cellStyle name="Normal 3 3 3 3 3 7" xfId="29382"/>
    <cellStyle name="Normal 3 3 3 3 3 8" xfId="29383"/>
    <cellStyle name="Normal 3 3 3 3 4" xfId="29384"/>
    <cellStyle name="Normal 3 3 3 3 4 2" xfId="29385"/>
    <cellStyle name="Normal 3 3 3 3 4 2 2" xfId="29386"/>
    <cellStyle name="Normal 3 3 3 3 4 2 2 2" xfId="29387"/>
    <cellStyle name="Normal 3 3 3 3 4 2 2 3" xfId="29388"/>
    <cellStyle name="Normal 3 3 3 3 4 2 3" xfId="29389"/>
    <cellStyle name="Normal 3 3 3 3 4 2 3 2" xfId="29390"/>
    <cellStyle name="Normal 3 3 3 3 4 2 4" xfId="29391"/>
    <cellStyle name="Normal 3 3 3 3 4 2 5" xfId="29392"/>
    <cellStyle name="Normal 3 3 3 3 4 3" xfId="29393"/>
    <cellStyle name="Normal 3 3 3 3 4 3 2" xfId="29394"/>
    <cellStyle name="Normal 3 3 3 3 4 3 2 2" xfId="29395"/>
    <cellStyle name="Normal 3 3 3 3 4 3 3" xfId="29396"/>
    <cellStyle name="Normal 3 3 3 3 4 3 4" xfId="29397"/>
    <cellStyle name="Normal 3 3 3 3 4 4" xfId="29398"/>
    <cellStyle name="Normal 3 3 3 3 4 4 2" xfId="29399"/>
    <cellStyle name="Normal 3 3 3 3 4 4 2 2" xfId="29400"/>
    <cellStyle name="Normal 3 3 3 3 4 4 3" xfId="29401"/>
    <cellStyle name="Normal 3 3 3 3 4 5" xfId="29402"/>
    <cellStyle name="Normal 3 3 3 3 4 5 2" xfId="29403"/>
    <cellStyle name="Normal 3 3 3 3 4 5 3" xfId="29404"/>
    <cellStyle name="Normal 3 3 3 3 4 6" xfId="29405"/>
    <cellStyle name="Normal 3 3 3 3 4 6 2" xfId="29406"/>
    <cellStyle name="Normal 3 3 3 3 4 7" xfId="29407"/>
    <cellStyle name="Normal 3 3 3 3 5" xfId="29408"/>
    <cellStyle name="Normal 3 3 3 3 5 2" xfId="29409"/>
    <cellStyle name="Normal 3 3 3 3 5 2 2" xfId="29410"/>
    <cellStyle name="Normal 3 3 3 3 5 2 2 2" xfId="29411"/>
    <cellStyle name="Normal 3 3 3 3 5 2 3" xfId="29412"/>
    <cellStyle name="Normal 3 3 3 3 5 3" xfId="29413"/>
    <cellStyle name="Normal 3 3 3 3 5 3 2" xfId="29414"/>
    <cellStyle name="Normal 3 3 3 3 5 3 2 2" xfId="29415"/>
    <cellStyle name="Normal 3 3 3 3 5 3 3" xfId="29416"/>
    <cellStyle name="Normal 3 3 3 3 5 4" xfId="29417"/>
    <cellStyle name="Normal 3 3 3 3 5 4 2" xfId="29418"/>
    <cellStyle name="Normal 3 3 3 3 5 5" xfId="29419"/>
    <cellStyle name="Normal 3 3 3 3 5 6" xfId="29420"/>
    <cellStyle name="Normal 3 3 3 3 6" xfId="29421"/>
    <cellStyle name="Normal 3 3 3 3 6 2" xfId="29422"/>
    <cellStyle name="Normal 3 3 3 3 6 2 2" xfId="29423"/>
    <cellStyle name="Normal 3 3 3 3 6 2 3" xfId="29424"/>
    <cellStyle name="Normal 3 3 3 3 6 3" xfId="29425"/>
    <cellStyle name="Normal 3 3 3 3 6 3 2" xfId="29426"/>
    <cellStyle name="Normal 3 3 3 3 6 4" xfId="29427"/>
    <cellStyle name="Normal 3 3 3 3 6 5" xfId="29428"/>
    <cellStyle name="Normal 3 3 3 3 7" xfId="29429"/>
    <cellStyle name="Normal 3 3 3 3 7 2" xfId="29430"/>
    <cellStyle name="Normal 3 3 3 3 7 2 2" xfId="29431"/>
    <cellStyle name="Normal 3 3 3 3 7 3" xfId="29432"/>
    <cellStyle name="Normal 3 3 3 3 7 4" xfId="29433"/>
    <cellStyle name="Normal 3 3 3 3 8" xfId="29434"/>
    <cellStyle name="Normal 3 3 3 3 8 2" xfId="29435"/>
    <cellStyle name="Normal 3 3 3 3 8 2 2" xfId="29436"/>
    <cellStyle name="Normal 3 3 3 3 8 3" xfId="29437"/>
    <cellStyle name="Normal 3 3 3 3 9" xfId="29438"/>
    <cellStyle name="Normal 3 3 3 3 9 2" xfId="29439"/>
    <cellStyle name="Normal 3 3 3 3 9 3" xfId="29440"/>
    <cellStyle name="Normal 3 3 3 4" xfId="29441"/>
    <cellStyle name="Normal 3 3 3 4 10" xfId="29442"/>
    <cellStyle name="Normal 3 3 3 4 11" xfId="29443"/>
    <cellStyle name="Normal 3 3 3 4 2" xfId="29444"/>
    <cellStyle name="Normal 3 3 3 4 2 2" xfId="29445"/>
    <cellStyle name="Normal 3 3 3 4 2 2 2" xfId="29446"/>
    <cellStyle name="Normal 3 3 3 4 2 2 2 2" xfId="29447"/>
    <cellStyle name="Normal 3 3 3 4 2 2 2 3" xfId="29448"/>
    <cellStyle name="Normal 3 3 3 4 2 2 2 4" xfId="29449"/>
    <cellStyle name="Normal 3 3 3 4 2 2 3" xfId="29450"/>
    <cellStyle name="Normal 3 3 3 4 2 2 3 2" xfId="29451"/>
    <cellStyle name="Normal 3 3 3 4 2 2 4" xfId="29452"/>
    <cellStyle name="Normal 3 3 3 4 2 2 4 2" xfId="29453"/>
    <cellStyle name="Normal 3 3 3 4 2 2 5" xfId="29454"/>
    <cellStyle name="Normal 3 3 3 4 2 2 6" xfId="29455"/>
    <cellStyle name="Normal 3 3 3 4 2 3" xfId="29456"/>
    <cellStyle name="Normal 3 3 3 4 2 3 2" xfId="29457"/>
    <cellStyle name="Normal 3 3 3 4 2 3 2 2" xfId="29458"/>
    <cellStyle name="Normal 3 3 3 4 2 3 2 3" xfId="29459"/>
    <cellStyle name="Normal 3 3 3 4 2 3 3" xfId="29460"/>
    <cellStyle name="Normal 3 3 3 4 2 3 3 2" xfId="29461"/>
    <cellStyle name="Normal 3 3 3 4 2 3 4" xfId="29462"/>
    <cellStyle name="Normal 3 3 3 4 2 3 5" xfId="29463"/>
    <cellStyle name="Normal 3 3 3 4 2 4" xfId="29464"/>
    <cellStyle name="Normal 3 3 3 4 2 4 2" xfId="29465"/>
    <cellStyle name="Normal 3 3 3 4 2 4 2 2" xfId="29466"/>
    <cellStyle name="Normal 3 3 3 4 2 4 3" xfId="29467"/>
    <cellStyle name="Normal 3 3 3 4 2 4 4" xfId="29468"/>
    <cellStyle name="Normal 3 3 3 4 2 5" xfId="29469"/>
    <cellStyle name="Normal 3 3 3 4 2 5 2" xfId="29470"/>
    <cellStyle name="Normal 3 3 3 4 2 5 3" xfId="29471"/>
    <cellStyle name="Normal 3 3 3 4 2 6" xfId="29472"/>
    <cellStyle name="Normal 3 3 3 4 2 6 2" xfId="29473"/>
    <cellStyle name="Normal 3 3 3 4 2 6 3" xfId="29474"/>
    <cellStyle name="Normal 3 3 3 4 2 7" xfId="29475"/>
    <cellStyle name="Normal 3 3 3 4 2 8" xfId="29476"/>
    <cellStyle name="Normal 3 3 3 4 3" xfId="29477"/>
    <cellStyle name="Normal 3 3 3 4 3 2" xfId="29478"/>
    <cellStyle name="Normal 3 3 3 4 3 2 2" xfId="29479"/>
    <cellStyle name="Normal 3 3 3 4 3 2 2 2" xfId="29480"/>
    <cellStyle name="Normal 3 3 3 4 3 2 3" xfId="29481"/>
    <cellStyle name="Normal 3 3 3 4 3 2 4" xfId="29482"/>
    <cellStyle name="Normal 3 3 3 4 3 3" xfId="29483"/>
    <cellStyle name="Normal 3 3 3 4 3 3 2" xfId="29484"/>
    <cellStyle name="Normal 3 3 3 4 3 3 2 2" xfId="29485"/>
    <cellStyle name="Normal 3 3 3 4 3 3 3" xfId="29486"/>
    <cellStyle name="Normal 3 3 3 4 3 4" xfId="29487"/>
    <cellStyle name="Normal 3 3 3 4 3 4 2" xfId="29488"/>
    <cellStyle name="Normal 3 3 3 4 3 4 2 2" xfId="29489"/>
    <cellStyle name="Normal 3 3 3 4 3 4 3" xfId="29490"/>
    <cellStyle name="Normal 3 3 3 4 3 5" xfId="29491"/>
    <cellStyle name="Normal 3 3 3 4 3 5 2" xfId="29492"/>
    <cellStyle name="Normal 3 3 3 4 3 6" xfId="29493"/>
    <cellStyle name="Normal 3 3 3 4 3 7" xfId="29494"/>
    <cellStyle name="Normal 3 3 3 4 4" xfId="29495"/>
    <cellStyle name="Normal 3 3 3 4 4 2" xfId="29496"/>
    <cellStyle name="Normal 3 3 3 4 4 2 2" xfId="29497"/>
    <cellStyle name="Normal 3 3 3 4 4 2 2 2" xfId="29498"/>
    <cellStyle name="Normal 3 3 3 4 4 2 3" xfId="29499"/>
    <cellStyle name="Normal 3 3 3 4 4 3" xfId="29500"/>
    <cellStyle name="Normal 3 3 3 4 4 3 2" xfId="29501"/>
    <cellStyle name="Normal 3 3 3 4 4 3 2 2" xfId="29502"/>
    <cellStyle name="Normal 3 3 3 4 4 3 3" xfId="29503"/>
    <cellStyle name="Normal 3 3 3 4 4 4" xfId="29504"/>
    <cellStyle name="Normal 3 3 3 4 4 4 2" xfId="29505"/>
    <cellStyle name="Normal 3 3 3 4 4 4 3" xfId="29506"/>
    <cellStyle name="Normal 3 3 3 4 4 5" xfId="29507"/>
    <cellStyle name="Normal 3 3 3 4 4 6" xfId="29508"/>
    <cellStyle name="Normal 3 3 3 4 4 7" xfId="29509"/>
    <cellStyle name="Normal 3 3 3 4 5" xfId="29510"/>
    <cellStyle name="Normal 3 3 3 4 5 2" xfId="29511"/>
    <cellStyle name="Normal 3 3 3 4 5 2 2" xfId="29512"/>
    <cellStyle name="Normal 3 3 3 4 5 2 3" xfId="29513"/>
    <cellStyle name="Normal 3 3 3 4 5 3" xfId="29514"/>
    <cellStyle name="Normal 3 3 3 4 5 3 2" xfId="29515"/>
    <cellStyle name="Normal 3 3 3 4 5 3 3" xfId="29516"/>
    <cellStyle name="Normal 3 3 3 4 5 4" xfId="29517"/>
    <cellStyle name="Normal 3 3 3 4 5 5" xfId="29518"/>
    <cellStyle name="Normal 3 3 3 4 5 6" xfId="29519"/>
    <cellStyle name="Normal 3 3 3 4 6" xfId="29520"/>
    <cellStyle name="Normal 3 3 3 4 6 2" xfId="29521"/>
    <cellStyle name="Normal 3 3 3 4 6 2 2" xfId="29522"/>
    <cellStyle name="Normal 3 3 3 4 6 3" xfId="29523"/>
    <cellStyle name="Normal 3 3 3 4 7" xfId="29524"/>
    <cellStyle name="Normal 3 3 3 4 7 2" xfId="29525"/>
    <cellStyle name="Normal 3 3 3 4 7 2 2" xfId="29526"/>
    <cellStyle name="Normal 3 3 3 4 7 3" xfId="29527"/>
    <cellStyle name="Normal 3 3 3 4 8" xfId="29528"/>
    <cellStyle name="Normal 3 3 3 4 8 2" xfId="29529"/>
    <cellStyle name="Normal 3 3 3 4 8 3" xfId="29530"/>
    <cellStyle name="Normal 3 3 3 4 9" xfId="29531"/>
    <cellStyle name="Normal 3 3 3 5" xfId="29532"/>
    <cellStyle name="Normal 3 3 3 5 2" xfId="29533"/>
    <cellStyle name="Normal 3 3 3 5 2 2" xfId="29534"/>
    <cellStyle name="Normal 3 3 3 5 2 2 2" xfId="29535"/>
    <cellStyle name="Normal 3 3 3 5 2 2 3" xfId="29536"/>
    <cellStyle name="Normal 3 3 3 5 2 2 4" xfId="29537"/>
    <cellStyle name="Normal 3 3 3 5 2 3" xfId="29538"/>
    <cellStyle name="Normal 3 3 3 5 2 3 2" xfId="29539"/>
    <cellStyle name="Normal 3 3 3 5 2 4" xfId="29540"/>
    <cellStyle name="Normal 3 3 3 5 2 4 2" xfId="29541"/>
    <cellStyle name="Normal 3 3 3 5 2 5" xfId="29542"/>
    <cellStyle name="Normal 3 3 3 5 2 6" xfId="29543"/>
    <cellStyle name="Normal 3 3 3 5 3" xfId="29544"/>
    <cellStyle name="Normal 3 3 3 5 3 2" xfId="29545"/>
    <cellStyle name="Normal 3 3 3 5 3 2 2" xfId="29546"/>
    <cellStyle name="Normal 3 3 3 5 3 2 3" xfId="29547"/>
    <cellStyle name="Normal 3 3 3 5 3 3" xfId="29548"/>
    <cellStyle name="Normal 3 3 3 5 3 3 2" xfId="29549"/>
    <cellStyle name="Normal 3 3 3 5 3 4" xfId="29550"/>
    <cellStyle name="Normal 3 3 3 5 3 5" xfId="29551"/>
    <cellStyle name="Normal 3 3 3 5 4" xfId="29552"/>
    <cellStyle name="Normal 3 3 3 5 4 2" xfId="29553"/>
    <cellStyle name="Normal 3 3 3 5 4 2 2" xfId="29554"/>
    <cellStyle name="Normal 3 3 3 5 4 3" xfId="29555"/>
    <cellStyle name="Normal 3 3 3 5 4 4" xfId="29556"/>
    <cellStyle name="Normal 3 3 3 5 5" xfId="29557"/>
    <cellStyle name="Normal 3 3 3 5 5 2" xfId="29558"/>
    <cellStyle name="Normal 3 3 3 5 5 3" xfId="29559"/>
    <cellStyle name="Normal 3 3 3 5 6" xfId="29560"/>
    <cellStyle name="Normal 3 3 3 5 6 2" xfId="29561"/>
    <cellStyle name="Normal 3 3 3 5 6 3" xfId="29562"/>
    <cellStyle name="Normal 3 3 3 5 7" xfId="29563"/>
    <cellStyle name="Normal 3 3 3 5 8" xfId="29564"/>
    <cellStyle name="Normal 3 3 3 6" xfId="29565"/>
    <cellStyle name="Normal 3 3 3 6 2" xfId="29566"/>
    <cellStyle name="Normal 3 3 3 6 2 2" xfId="29567"/>
    <cellStyle name="Normal 3 3 3 6 2 2 2" xfId="29568"/>
    <cellStyle name="Normal 3 3 3 6 2 2 3" xfId="29569"/>
    <cellStyle name="Normal 3 3 3 6 2 2 4" xfId="29570"/>
    <cellStyle name="Normal 3 3 3 6 2 3" xfId="29571"/>
    <cellStyle name="Normal 3 3 3 6 2 3 2" xfId="29572"/>
    <cellStyle name="Normal 3 3 3 6 2 4" xfId="29573"/>
    <cellStyle name="Normal 3 3 3 6 2 4 2" xfId="29574"/>
    <cellStyle name="Normal 3 3 3 6 2 5" xfId="29575"/>
    <cellStyle name="Normal 3 3 3 6 2 6" xfId="29576"/>
    <cellStyle name="Normal 3 3 3 6 3" xfId="29577"/>
    <cellStyle name="Normal 3 3 3 6 3 2" xfId="29578"/>
    <cellStyle name="Normal 3 3 3 6 3 2 2" xfId="29579"/>
    <cellStyle name="Normal 3 3 3 6 3 2 3" xfId="29580"/>
    <cellStyle name="Normal 3 3 3 6 3 3" xfId="29581"/>
    <cellStyle name="Normal 3 3 3 6 3 3 2" xfId="29582"/>
    <cellStyle name="Normal 3 3 3 6 3 4" xfId="29583"/>
    <cellStyle name="Normal 3 3 3 6 3 5" xfId="29584"/>
    <cellStyle name="Normal 3 3 3 6 4" xfId="29585"/>
    <cellStyle name="Normal 3 3 3 6 4 2" xfId="29586"/>
    <cellStyle name="Normal 3 3 3 6 4 2 2" xfId="29587"/>
    <cellStyle name="Normal 3 3 3 6 4 3" xfId="29588"/>
    <cellStyle name="Normal 3 3 3 6 4 4" xfId="29589"/>
    <cellStyle name="Normal 3 3 3 6 5" xfId="29590"/>
    <cellStyle name="Normal 3 3 3 6 5 2" xfId="29591"/>
    <cellStyle name="Normal 3 3 3 6 5 3" xfId="29592"/>
    <cellStyle name="Normal 3 3 3 6 6" xfId="29593"/>
    <cellStyle name="Normal 3 3 3 6 6 2" xfId="29594"/>
    <cellStyle name="Normal 3 3 3 6 6 3" xfId="29595"/>
    <cellStyle name="Normal 3 3 3 6 7" xfId="29596"/>
    <cellStyle name="Normal 3 3 3 6 8" xfId="29597"/>
    <cellStyle name="Normal 3 3 3 7" xfId="29598"/>
    <cellStyle name="Normal 3 3 3 7 2" xfId="29599"/>
    <cellStyle name="Normal 3 3 3 7 2 2" xfId="29600"/>
    <cellStyle name="Normal 3 3 3 7 2 2 2" xfId="29601"/>
    <cellStyle name="Normal 3 3 3 7 2 2 3" xfId="29602"/>
    <cellStyle name="Normal 3 3 3 7 2 3" xfId="29603"/>
    <cellStyle name="Normal 3 3 3 7 2 3 2" xfId="29604"/>
    <cellStyle name="Normal 3 3 3 7 2 4" xfId="29605"/>
    <cellStyle name="Normal 3 3 3 7 2 5" xfId="29606"/>
    <cellStyle name="Normal 3 3 3 7 3" xfId="29607"/>
    <cellStyle name="Normal 3 3 3 7 3 2" xfId="29608"/>
    <cellStyle name="Normal 3 3 3 7 3 2 2" xfId="29609"/>
    <cellStyle name="Normal 3 3 3 7 3 3" xfId="29610"/>
    <cellStyle name="Normal 3 3 3 7 3 4" xfId="29611"/>
    <cellStyle name="Normal 3 3 3 7 4" xfId="29612"/>
    <cellStyle name="Normal 3 3 3 7 4 2" xfId="29613"/>
    <cellStyle name="Normal 3 3 3 7 4 2 2" xfId="29614"/>
    <cellStyle name="Normal 3 3 3 7 4 3" xfId="29615"/>
    <cellStyle name="Normal 3 3 3 7 5" xfId="29616"/>
    <cellStyle name="Normal 3 3 3 7 5 2" xfId="29617"/>
    <cellStyle name="Normal 3 3 3 7 5 3" xfId="29618"/>
    <cellStyle name="Normal 3 3 3 7 6" xfId="29619"/>
    <cellStyle name="Normal 3 3 3 7 6 2" xfId="29620"/>
    <cellStyle name="Normal 3 3 3 7 7" xfId="29621"/>
    <cellStyle name="Normal 3 3 3 8" xfId="29622"/>
    <cellStyle name="Normal 3 3 3 8 2" xfId="29623"/>
    <cellStyle name="Normal 3 3 3 8 2 2" xfId="29624"/>
    <cellStyle name="Normal 3 3 3 8 2 2 2" xfId="29625"/>
    <cellStyle name="Normal 3 3 3 8 2 3" xfId="29626"/>
    <cellStyle name="Normal 3 3 3 8 3" xfId="29627"/>
    <cellStyle name="Normal 3 3 3 8 3 2" xfId="29628"/>
    <cellStyle name="Normal 3 3 3 8 3 2 2" xfId="29629"/>
    <cellStyle name="Normal 3 3 3 8 3 3" xfId="29630"/>
    <cellStyle name="Normal 3 3 3 8 4" xfId="29631"/>
    <cellStyle name="Normal 3 3 3 8 4 2" xfId="29632"/>
    <cellStyle name="Normal 3 3 3 8 5" xfId="29633"/>
    <cellStyle name="Normal 3 3 3 8 6" xfId="29634"/>
    <cellStyle name="Normal 3 3 3 9" xfId="29635"/>
    <cellStyle name="Normal 3 3 3 9 2" xfId="29636"/>
    <cellStyle name="Normal 3 3 3 9 2 2" xfId="29637"/>
    <cellStyle name="Normal 3 3 3 9 2 3" xfId="29638"/>
    <cellStyle name="Normal 3 3 3 9 3" xfId="29639"/>
    <cellStyle name="Normal 3 3 3 9 3 2" xfId="29640"/>
    <cellStyle name="Normal 3 3 3 9 4" xfId="29641"/>
    <cellStyle name="Normal 3 3 3 9 5" xfId="29642"/>
    <cellStyle name="Normal 3 3 4" xfId="29643"/>
    <cellStyle name="Normal 3 3 4 10" xfId="29644"/>
    <cellStyle name="Normal 3 3 4 10 2" xfId="29645"/>
    <cellStyle name="Normal 3 3 4 10 2 2" xfId="29646"/>
    <cellStyle name="Normal 3 3 4 10 3" xfId="29647"/>
    <cellStyle name="Normal 3 3 4 11" xfId="29648"/>
    <cellStyle name="Normal 3 3 4 11 2" xfId="29649"/>
    <cellStyle name="Normal 3 3 4 11 3" xfId="29650"/>
    <cellStyle name="Normal 3 3 4 12" xfId="29651"/>
    <cellStyle name="Normal 3 3 4 13" xfId="29652"/>
    <cellStyle name="Normal 3 3 4 14" xfId="29653"/>
    <cellStyle name="Normal 3 3 4 2" xfId="29654"/>
    <cellStyle name="Normal 3 3 4 2 10" xfId="29655"/>
    <cellStyle name="Normal 3 3 4 2 11" xfId="29656"/>
    <cellStyle name="Normal 3 3 4 2 12" xfId="29657"/>
    <cellStyle name="Normal 3 3 4 2 2" xfId="29658"/>
    <cellStyle name="Normal 3 3 4 2 2 2" xfId="29659"/>
    <cellStyle name="Normal 3 3 4 2 2 2 2" xfId="29660"/>
    <cellStyle name="Normal 3 3 4 2 2 2 2 2" xfId="29661"/>
    <cellStyle name="Normal 3 3 4 2 2 2 2 3" xfId="29662"/>
    <cellStyle name="Normal 3 3 4 2 2 2 2 4" xfId="29663"/>
    <cellStyle name="Normal 3 3 4 2 2 2 3" xfId="29664"/>
    <cellStyle name="Normal 3 3 4 2 2 2 3 2" xfId="29665"/>
    <cellStyle name="Normal 3 3 4 2 2 2 4" xfId="29666"/>
    <cellStyle name="Normal 3 3 4 2 2 2 4 2" xfId="29667"/>
    <cellStyle name="Normal 3 3 4 2 2 2 5" xfId="29668"/>
    <cellStyle name="Normal 3 3 4 2 2 2 6" xfId="29669"/>
    <cellStyle name="Normal 3 3 4 2 2 3" xfId="29670"/>
    <cellStyle name="Normal 3 3 4 2 2 3 2" xfId="29671"/>
    <cellStyle name="Normal 3 3 4 2 2 3 2 2" xfId="29672"/>
    <cellStyle name="Normal 3 3 4 2 2 3 2 3" xfId="29673"/>
    <cellStyle name="Normal 3 3 4 2 2 3 3" xfId="29674"/>
    <cellStyle name="Normal 3 3 4 2 2 3 3 2" xfId="29675"/>
    <cellStyle name="Normal 3 3 4 2 2 3 4" xfId="29676"/>
    <cellStyle name="Normal 3 3 4 2 2 3 5" xfId="29677"/>
    <cellStyle name="Normal 3 3 4 2 2 4" xfId="29678"/>
    <cellStyle name="Normal 3 3 4 2 2 4 2" xfId="29679"/>
    <cellStyle name="Normal 3 3 4 2 2 4 2 2" xfId="29680"/>
    <cellStyle name="Normal 3 3 4 2 2 4 3" xfId="29681"/>
    <cellStyle name="Normal 3 3 4 2 2 4 4" xfId="29682"/>
    <cellStyle name="Normal 3 3 4 2 2 5" xfId="29683"/>
    <cellStyle name="Normal 3 3 4 2 2 5 2" xfId="29684"/>
    <cellStyle name="Normal 3 3 4 2 2 5 3" xfId="29685"/>
    <cellStyle name="Normal 3 3 4 2 2 6" xfId="29686"/>
    <cellStyle name="Normal 3 3 4 2 2 6 2" xfId="29687"/>
    <cellStyle name="Normal 3 3 4 2 2 6 3" xfId="29688"/>
    <cellStyle name="Normal 3 3 4 2 2 7" xfId="29689"/>
    <cellStyle name="Normal 3 3 4 2 2 8" xfId="29690"/>
    <cellStyle name="Normal 3 3 4 2 3" xfId="29691"/>
    <cellStyle name="Normal 3 3 4 2 3 2" xfId="29692"/>
    <cellStyle name="Normal 3 3 4 2 3 2 2" xfId="29693"/>
    <cellStyle name="Normal 3 3 4 2 3 2 2 2" xfId="29694"/>
    <cellStyle name="Normal 3 3 4 2 3 2 3" xfId="29695"/>
    <cellStyle name="Normal 3 3 4 2 3 2 4" xfId="29696"/>
    <cellStyle name="Normal 3 3 4 2 3 3" xfId="29697"/>
    <cellStyle name="Normal 3 3 4 2 3 3 2" xfId="29698"/>
    <cellStyle name="Normal 3 3 4 2 3 3 2 2" xfId="29699"/>
    <cellStyle name="Normal 3 3 4 2 3 3 3" xfId="29700"/>
    <cellStyle name="Normal 3 3 4 2 3 4" xfId="29701"/>
    <cellStyle name="Normal 3 3 4 2 3 4 2" xfId="29702"/>
    <cellStyle name="Normal 3 3 4 2 3 4 2 2" xfId="29703"/>
    <cellStyle name="Normal 3 3 4 2 3 4 3" xfId="29704"/>
    <cellStyle name="Normal 3 3 4 2 3 5" xfId="29705"/>
    <cellStyle name="Normal 3 3 4 2 3 5 2" xfId="29706"/>
    <cellStyle name="Normal 3 3 4 2 3 6" xfId="29707"/>
    <cellStyle name="Normal 3 3 4 2 3 7" xfId="29708"/>
    <cellStyle name="Normal 3 3 4 2 4" xfId="29709"/>
    <cellStyle name="Normal 3 3 4 2 4 2" xfId="29710"/>
    <cellStyle name="Normal 3 3 4 2 4 2 2" xfId="29711"/>
    <cellStyle name="Normal 3 3 4 2 4 2 2 2" xfId="29712"/>
    <cellStyle name="Normal 3 3 4 2 4 2 3" xfId="29713"/>
    <cellStyle name="Normal 3 3 4 2 4 3" xfId="29714"/>
    <cellStyle name="Normal 3 3 4 2 4 3 2" xfId="29715"/>
    <cellStyle name="Normal 3 3 4 2 4 3 2 2" xfId="29716"/>
    <cellStyle name="Normal 3 3 4 2 4 3 3" xfId="29717"/>
    <cellStyle name="Normal 3 3 4 2 4 4" xfId="29718"/>
    <cellStyle name="Normal 3 3 4 2 4 4 2" xfId="29719"/>
    <cellStyle name="Normal 3 3 4 2 4 4 3" xfId="29720"/>
    <cellStyle name="Normal 3 3 4 2 4 5" xfId="29721"/>
    <cellStyle name="Normal 3 3 4 2 4 6" xfId="29722"/>
    <cellStyle name="Normal 3 3 4 2 4 7" xfId="29723"/>
    <cellStyle name="Normal 3 3 4 2 5" xfId="29724"/>
    <cellStyle name="Normal 3 3 4 2 5 2" xfId="29725"/>
    <cellStyle name="Normal 3 3 4 2 5 2 2" xfId="29726"/>
    <cellStyle name="Normal 3 3 4 2 5 2 3" xfId="29727"/>
    <cellStyle name="Normal 3 3 4 2 5 3" xfId="29728"/>
    <cellStyle name="Normal 3 3 4 2 5 3 2" xfId="29729"/>
    <cellStyle name="Normal 3 3 4 2 5 3 3" xfId="29730"/>
    <cellStyle name="Normal 3 3 4 2 5 4" xfId="29731"/>
    <cellStyle name="Normal 3 3 4 2 5 4 2" xfId="29732"/>
    <cellStyle name="Normal 3 3 4 2 5 5" xfId="29733"/>
    <cellStyle name="Normal 3 3 4 2 5 6" xfId="29734"/>
    <cellStyle name="Normal 3 3 4 2 5 7" xfId="29735"/>
    <cellStyle name="Normal 3 3 4 2 6" xfId="29736"/>
    <cellStyle name="Normal 3 3 4 2 6 2" xfId="29737"/>
    <cellStyle name="Normal 3 3 4 2 6 2 2" xfId="29738"/>
    <cellStyle name="Normal 3 3 4 2 6 2 3" xfId="29739"/>
    <cellStyle name="Normal 3 3 4 2 6 3" xfId="29740"/>
    <cellStyle name="Normal 3 3 4 2 6 3 2" xfId="29741"/>
    <cellStyle name="Normal 3 3 4 2 6 4" xfId="29742"/>
    <cellStyle name="Normal 3 3 4 2 6 5" xfId="29743"/>
    <cellStyle name="Normal 3 3 4 2 6 6" xfId="29744"/>
    <cellStyle name="Normal 3 3 4 2 7" xfId="29745"/>
    <cellStyle name="Normal 3 3 4 2 7 2" xfId="29746"/>
    <cellStyle name="Normal 3 3 4 2 7 2 2" xfId="29747"/>
    <cellStyle name="Normal 3 3 4 2 7 3" xfId="29748"/>
    <cellStyle name="Normal 3 3 4 2 8" xfId="29749"/>
    <cellStyle name="Normal 3 3 4 2 8 2" xfId="29750"/>
    <cellStyle name="Normal 3 3 4 2 8 3" xfId="29751"/>
    <cellStyle name="Normal 3 3 4 2 9" xfId="29752"/>
    <cellStyle name="Normal 3 3 4 2 9 2" xfId="29753"/>
    <cellStyle name="Normal 3 3 4 3" xfId="29754"/>
    <cellStyle name="Normal 3 3 4 3 10" xfId="29755"/>
    <cellStyle name="Normal 3 3 4 3 11" xfId="29756"/>
    <cellStyle name="Normal 3 3 4 3 2" xfId="29757"/>
    <cellStyle name="Normal 3 3 4 3 2 2" xfId="29758"/>
    <cellStyle name="Normal 3 3 4 3 2 2 2" xfId="29759"/>
    <cellStyle name="Normal 3 3 4 3 2 2 2 2" xfId="29760"/>
    <cellStyle name="Normal 3 3 4 3 2 2 3" xfId="29761"/>
    <cellStyle name="Normal 3 3 4 3 2 2 4" xfId="29762"/>
    <cellStyle name="Normal 3 3 4 3 2 3" xfId="29763"/>
    <cellStyle name="Normal 3 3 4 3 2 3 2" xfId="29764"/>
    <cellStyle name="Normal 3 3 4 3 2 3 2 2" xfId="29765"/>
    <cellStyle name="Normal 3 3 4 3 2 3 3" xfId="29766"/>
    <cellStyle name="Normal 3 3 4 3 2 4" xfId="29767"/>
    <cellStyle name="Normal 3 3 4 3 2 4 2" xfId="29768"/>
    <cellStyle name="Normal 3 3 4 3 2 4 2 2" xfId="29769"/>
    <cellStyle name="Normal 3 3 4 3 2 4 3" xfId="29770"/>
    <cellStyle name="Normal 3 3 4 3 2 5" xfId="29771"/>
    <cellStyle name="Normal 3 3 4 3 2 5 2" xfId="29772"/>
    <cellStyle name="Normal 3 3 4 3 2 6" xfId="29773"/>
    <cellStyle name="Normal 3 3 4 3 2 7" xfId="29774"/>
    <cellStyle name="Normal 3 3 4 3 3" xfId="29775"/>
    <cellStyle name="Normal 3 3 4 3 3 2" xfId="29776"/>
    <cellStyle name="Normal 3 3 4 3 3 2 2" xfId="29777"/>
    <cellStyle name="Normal 3 3 4 3 3 2 2 2" xfId="29778"/>
    <cellStyle name="Normal 3 3 4 3 3 2 3" xfId="29779"/>
    <cellStyle name="Normal 3 3 4 3 3 3" xfId="29780"/>
    <cellStyle name="Normal 3 3 4 3 3 3 2" xfId="29781"/>
    <cellStyle name="Normal 3 3 4 3 3 3 2 2" xfId="29782"/>
    <cellStyle name="Normal 3 3 4 3 3 3 3" xfId="29783"/>
    <cellStyle name="Normal 3 3 4 3 3 4" xfId="29784"/>
    <cellStyle name="Normal 3 3 4 3 3 4 2" xfId="29785"/>
    <cellStyle name="Normal 3 3 4 3 3 4 3" xfId="29786"/>
    <cellStyle name="Normal 3 3 4 3 3 5" xfId="29787"/>
    <cellStyle name="Normal 3 3 4 3 3 6" xfId="29788"/>
    <cellStyle name="Normal 3 3 4 3 3 7" xfId="29789"/>
    <cellStyle name="Normal 3 3 4 3 4" xfId="29790"/>
    <cellStyle name="Normal 3 3 4 3 4 2" xfId="29791"/>
    <cellStyle name="Normal 3 3 4 3 4 2 2" xfId="29792"/>
    <cellStyle name="Normal 3 3 4 3 4 2 3" xfId="29793"/>
    <cellStyle name="Normal 3 3 4 3 4 3" xfId="29794"/>
    <cellStyle name="Normal 3 3 4 3 4 3 2" xfId="29795"/>
    <cellStyle name="Normal 3 3 4 3 4 3 3" xfId="29796"/>
    <cellStyle name="Normal 3 3 4 3 4 4" xfId="29797"/>
    <cellStyle name="Normal 3 3 4 3 4 4 2" xfId="29798"/>
    <cellStyle name="Normal 3 3 4 3 4 5" xfId="29799"/>
    <cellStyle name="Normal 3 3 4 3 4 6" xfId="29800"/>
    <cellStyle name="Normal 3 3 4 3 4 7" xfId="29801"/>
    <cellStyle name="Normal 3 3 4 3 5" xfId="29802"/>
    <cellStyle name="Normal 3 3 4 3 5 2" xfId="29803"/>
    <cellStyle name="Normal 3 3 4 3 5 2 2" xfId="29804"/>
    <cellStyle name="Normal 3 3 4 3 5 2 3" xfId="29805"/>
    <cellStyle name="Normal 3 3 4 3 5 3" xfId="29806"/>
    <cellStyle name="Normal 3 3 4 3 5 3 2" xfId="29807"/>
    <cellStyle name="Normal 3 3 4 3 5 4" xfId="29808"/>
    <cellStyle name="Normal 3 3 4 3 5 5" xfId="29809"/>
    <cellStyle name="Normal 3 3 4 3 5 6" xfId="29810"/>
    <cellStyle name="Normal 3 3 4 3 6" xfId="29811"/>
    <cellStyle name="Normal 3 3 4 3 6 2" xfId="29812"/>
    <cellStyle name="Normal 3 3 4 3 6 2 2" xfId="29813"/>
    <cellStyle name="Normal 3 3 4 3 6 3" xfId="29814"/>
    <cellStyle name="Normal 3 3 4 3 7" xfId="29815"/>
    <cellStyle name="Normal 3 3 4 3 7 2" xfId="29816"/>
    <cellStyle name="Normal 3 3 4 3 7 3" xfId="29817"/>
    <cellStyle name="Normal 3 3 4 3 8" xfId="29818"/>
    <cellStyle name="Normal 3 3 4 3 8 2" xfId="29819"/>
    <cellStyle name="Normal 3 3 4 3 9" xfId="29820"/>
    <cellStyle name="Normal 3 3 4 4" xfId="29821"/>
    <cellStyle name="Normal 3 3 4 4 10" xfId="29822"/>
    <cellStyle name="Normal 3 3 4 4 11" xfId="29823"/>
    <cellStyle name="Normal 3 3 4 4 2" xfId="29824"/>
    <cellStyle name="Normal 3 3 4 4 2 2" xfId="29825"/>
    <cellStyle name="Normal 3 3 4 4 2 2 2" xfId="29826"/>
    <cellStyle name="Normal 3 3 4 4 2 2 2 2" xfId="29827"/>
    <cellStyle name="Normal 3 3 4 4 2 2 3" xfId="29828"/>
    <cellStyle name="Normal 3 3 4 4 2 2 4" xfId="29829"/>
    <cellStyle name="Normal 3 3 4 4 2 3" xfId="29830"/>
    <cellStyle name="Normal 3 3 4 4 2 3 2" xfId="29831"/>
    <cellStyle name="Normal 3 3 4 4 2 3 2 2" xfId="29832"/>
    <cellStyle name="Normal 3 3 4 4 2 3 3" xfId="29833"/>
    <cellStyle name="Normal 3 3 4 4 2 4" xfId="29834"/>
    <cellStyle name="Normal 3 3 4 4 2 4 2" xfId="29835"/>
    <cellStyle name="Normal 3 3 4 4 2 4 2 2" xfId="29836"/>
    <cellStyle name="Normal 3 3 4 4 2 4 3" xfId="29837"/>
    <cellStyle name="Normal 3 3 4 4 2 5" xfId="29838"/>
    <cellStyle name="Normal 3 3 4 4 2 5 2" xfId="29839"/>
    <cellStyle name="Normal 3 3 4 4 2 6" xfId="29840"/>
    <cellStyle name="Normal 3 3 4 4 2 7" xfId="29841"/>
    <cellStyle name="Normal 3 3 4 4 3" xfId="29842"/>
    <cellStyle name="Normal 3 3 4 4 3 2" xfId="29843"/>
    <cellStyle name="Normal 3 3 4 4 3 2 2" xfId="29844"/>
    <cellStyle name="Normal 3 3 4 4 3 2 2 2" xfId="29845"/>
    <cellStyle name="Normal 3 3 4 4 3 2 3" xfId="29846"/>
    <cellStyle name="Normal 3 3 4 4 3 3" xfId="29847"/>
    <cellStyle name="Normal 3 3 4 4 3 3 2" xfId="29848"/>
    <cellStyle name="Normal 3 3 4 4 3 3 2 2" xfId="29849"/>
    <cellStyle name="Normal 3 3 4 4 3 3 3" xfId="29850"/>
    <cellStyle name="Normal 3 3 4 4 3 4" xfId="29851"/>
    <cellStyle name="Normal 3 3 4 4 3 4 2" xfId="29852"/>
    <cellStyle name="Normal 3 3 4 4 3 4 3" xfId="29853"/>
    <cellStyle name="Normal 3 3 4 4 3 5" xfId="29854"/>
    <cellStyle name="Normal 3 3 4 4 3 6" xfId="29855"/>
    <cellStyle name="Normal 3 3 4 4 3 7" xfId="29856"/>
    <cellStyle name="Normal 3 3 4 4 4" xfId="29857"/>
    <cellStyle name="Normal 3 3 4 4 4 2" xfId="29858"/>
    <cellStyle name="Normal 3 3 4 4 4 2 2" xfId="29859"/>
    <cellStyle name="Normal 3 3 4 4 4 2 3" xfId="29860"/>
    <cellStyle name="Normal 3 3 4 4 4 3" xfId="29861"/>
    <cellStyle name="Normal 3 3 4 4 4 3 2" xfId="29862"/>
    <cellStyle name="Normal 3 3 4 4 4 3 3" xfId="29863"/>
    <cellStyle name="Normal 3 3 4 4 4 4" xfId="29864"/>
    <cellStyle name="Normal 3 3 4 4 4 4 2" xfId="29865"/>
    <cellStyle name="Normal 3 3 4 4 4 5" xfId="29866"/>
    <cellStyle name="Normal 3 3 4 4 4 6" xfId="29867"/>
    <cellStyle name="Normal 3 3 4 4 4 7" xfId="29868"/>
    <cellStyle name="Normal 3 3 4 4 5" xfId="29869"/>
    <cellStyle name="Normal 3 3 4 4 5 2" xfId="29870"/>
    <cellStyle name="Normal 3 3 4 4 5 2 2" xfId="29871"/>
    <cellStyle name="Normal 3 3 4 4 5 2 3" xfId="29872"/>
    <cellStyle name="Normal 3 3 4 4 5 3" xfId="29873"/>
    <cellStyle name="Normal 3 3 4 4 5 3 2" xfId="29874"/>
    <cellStyle name="Normal 3 3 4 4 5 4" xfId="29875"/>
    <cellStyle name="Normal 3 3 4 4 5 5" xfId="29876"/>
    <cellStyle name="Normal 3 3 4 4 5 6" xfId="29877"/>
    <cellStyle name="Normal 3 3 4 4 6" xfId="29878"/>
    <cellStyle name="Normal 3 3 4 4 6 2" xfId="29879"/>
    <cellStyle name="Normal 3 3 4 4 6 2 2" xfId="29880"/>
    <cellStyle name="Normal 3 3 4 4 6 3" xfId="29881"/>
    <cellStyle name="Normal 3 3 4 4 7" xfId="29882"/>
    <cellStyle name="Normal 3 3 4 4 7 2" xfId="29883"/>
    <cellStyle name="Normal 3 3 4 4 7 3" xfId="29884"/>
    <cellStyle name="Normal 3 3 4 4 8" xfId="29885"/>
    <cellStyle name="Normal 3 3 4 4 8 2" xfId="29886"/>
    <cellStyle name="Normal 3 3 4 4 9" xfId="29887"/>
    <cellStyle name="Normal 3 3 4 5" xfId="29888"/>
    <cellStyle name="Normal 3 3 4 5 2" xfId="29889"/>
    <cellStyle name="Normal 3 3 4 5 2 2" xfId="29890"/>
    <cellStyle name="Normal 3 3 4 5 2 2 2" xfId="29891"/>
    <cellStyle name="Normal 3 3 4 5 2 2 3" xfId="29892"/>
    <cellStyle name="Normal 3 3 4 5 2 3" xfId="29893"/>
    <cellStyle name="Normal 3 3 4 5 2 3 2" xfId="29894"/>
    <cellStyle name="Normal 3 3 4 5 2 4" xfId="29895"/>
    <cellStyle name="Normal 3 3 4 5 2 5" xfId="29896"/>
    <cellStyle name="Normal 3 3 4 5 3" xfId="29897"/>
    <cellStyle name="Normal 3 3 4 5 3 2" xfId="29898"/>
    <cellStyle name="Normal 3 3 4 5 3 2 2" xfId="29899"/>
    <cellStyle name="Normal 3 3 4 5 3 3" xfId="29900"/>
    <cellStyle name="Normal 3 3 4 5 3 4" xfId="29901"/>
    <cellStyle name="Normal 3 3 4 5 4" xfId="29902"/>
    <cellStyle name="Normal 3 3 4 5 4 2" xfId="29903"/>
    <cellStyle name="Normal 3 3 4 5 4 2 2" xfId="29904"/>
    <cellStyle name="Normal 3 3 4 5 4 3" xfId="29905"/>
    <cellStyle name="Normal 3 3 4 5 5" xfId="29906"/>
    <cellStyle name="Normal 3 3 4 5 5 2" xfId="29907"/>
    <cellStyle name="Normal 3 3 4 5 5 3" xfId="29908"/>
    <cellStyle name="Normal 3 3 4 5 6" xfId="29909"/>
    <cellStyle name="Normal 3 3 4 5 6 2" xfId="29910"/>
    <cellStyle name="Normal 3 3 4 5 7" xfId="29911"/>
    <cellStyle name="Normal 3 3 4 6" xfId="29912"/>
    <cellStyle name="Normal 3 3 4 6 2" xfId="29913"/>
    <cellStyle name="Normal 3 3 4 6 2 2" xfId="29914"/>
    <cellStyle name="Normal 3 3 4 6 2 2 2" xfId="29915"/>
    <cellStyle name="Normal 3 3 4 6 2 3" xfId="29916"/>
    <cellStyle name="Normal 3 3 4 6 3" xfId="29917"/>
    <cellStyle name="Normal 3 3 4 6 3 2" xfId="29918"/>
    <cellStyle name="Normal 3 3 4 6 3 2 2" xfId="29919"/>
    <cellStyle name="Normal 3 3 4 6 3 3" xfId="29920"/>
    <cellStyle name="Normal 3 3 4 6 4" xfId="29921"/>
    <cellStyle name="Normal 3 3 4 6 4 2" xfId="29922"/>
    <cellStyle name="Normal 3 3 4 6 4 3" xfId="29923"/>
    <cellStyle name="Normal 3 3 4 6 5" xfId="29924"/>
    <cellStyle name="Normal 3 3 4 6 6" xfId="29925"/>
    <cellStyle name="Normal 3 3 4 6 7" xfId="29926"/>
    <cellStyle name="Normal 3 3 4 7" xfId="29927"/>
    <cellStyle name="Normal 3 3 4 7 2" xfId="29928"/>
    <cellStyle name="Normal 3 3 4 7 2 2" xfId="29929"/>
    <cellStyle name="Normal 3 3 4 7 2 2 2" xfId="29930"/>
    <cellStyle name="Normal 3 3 4 7 2 3" xfId="29931"/>
    <cellStyle name="Normal 3 3 4 7 3" xfId="29932"/>
    <cellStyle name="Normal 3 3 4 7 3 2" xfId="29933"/>
    <cellStyle name="Normal 3 3 4 7 3 2 2" xfId="29934"/>
    <cellStyle name="Normal 3 3 4 7 3 3" xfId="29935"/>
    <cellStyle name="Normal 3 3 4 7 4" xfId="29936"/>
    <cellStyle name="Normal 3 3 4 7 4 2" xfId="29937"/>
    <cellStyle name="Normal 3 3 4 7 4 3" xfId="29938"/>
    <cellStyle name="Normal 3 3 4 7 5" xfId="29939"/>
    <cellStyle name="Normal 3 3 4 7 6" xfId="29940"/>
    <cellStyle name="Normal 3 3 4 7 7" xfId="29941"/>
    <cellStyle name="Normal 3 3 4 8" xfId="29942"/>
    <cellStyle name="Normal 3 3 4 8 2" xfId="29943"/>
    <cellStyle name="Normal 3 3 4 8 2 2" xfId="29944"/>
    <cellStyle name="Normal 3 3 4 8 2 3" xfId="29945"/>
    <cellStyle name="Normal 3 3 4 8 3" xfId="29946"/>
    <cellStyle name="Normal 3 3 4 8 3 2" xfId="29947"/>
    <cellStyle name="Normal 3 3 4 8 3 3" xfId="29948"/>
    <cellStyle name="Normal 3 3 4 8 4" xfId="29949"/>
    <cellStyle name="Normal 3 3 4 8 5" xfId="29950"/>
    <cellStyle name="Normal 3 3 4 8 6" xfId="29951"/>
    <cellStyle name="Normal 3 3 4 9" xfId="29952"/>
    <cellStyle name="Normal 3 3 4 9 2" xfId="29953"/>
    <cellStyle name="Normal 3 3 4 9 2 2" xfId="29954"/>
    <cellStyle name="Normal 3 3 4 9 3" xfId="29955"/>
    <cellStyle name="Normal 3 3 5" xfId="29956"/>
    <cellStyle name="Normal 3 3 5 10" xfId="29957"/>
    <cellStyle name="Normal 3 3 5 10 2" xfId="29958"/>
    <cellStyle name="Normal 3 3 5 10 2 2" xfId="29959"/>
    <cellStyle name="Normal 3 3 5 10 3" xfId="29960"/>
    <cellStyle name="Normal 3 3 5 11" xfId="29961"/>
    <cellStyle name="Normal 3 3 5 11 2" xfId="29962"/>
    <cellStyle name="Normal 3 3 5 12" xfId="29963"/>
    <cellStyle name="Normal 3 3 5 13" xfId="29964"/>
    <cellStyle name="Normal 3 3 5 2" xfId="29965"/>
    <cellStyle name="Normal 3 3 5 2 10" xfId="29966"/>
    <cellStyle name="Normal 3 3 5 2 11" xfId="29967"/>
    <cellStyle name="Normal 3 3 5 2 2" xfId="29968"/>
    <cellStyle name="Normal 3 3 5 2 2 2" xfId="29969"/>
    <cellStyle name="Normal 3 3 5 2 2 2 2" xfId="29970"/>
    <cellStyle name="Normal 3 3 5 2 2 2 2 2" xfId="29971"/>
    <cellStyle name="Normal 3 3 5 2 2 2 2 3" xfId="29972"/>
    <cellStyle name="Normal 3 3 5 2 2 2 2 4" xfId="29973"/>
    <cellStyle name="Normal 3 3 5 2 2 2 3" xfId="29974"/>
    <cellStyle name="Normal 3 3 5 2 2 2 3 2" xfId="29975"/>
    <cellStyle name="Normal 3 3 5 2 2 2 4" xfId="29976"/>
    <cellStyle name="Normal 3 3 5 2 2 2 4 2" xfId="29977"/>
    <cellStyle name="Normal 3 3 5 2 2 2 5" xfId="29978"/>
    <cellStyle name="Normal 3 3 5 2 2 2 6" xfId="29979"/>
    <cellStyle name="Normal 3 3 5 2 2 3" xfId="29980"/>
    <cellStyle name="Normal 3 3 5 2 2 3 2" xfId="29981"/>
    <cellStyle name="Normal 3 3 5 2 2 3 2 2" xfId="29982"/>
    <cellStyle name="Normal 3 3 5 2 2 3 2 3" xfId="29983"/>
    <cellStyle name="Normal 3 3 5 2 2 3 3" xfId="29984"/>
    <cellStyle name="Normal 3 3 5 2 2 3 3 2" xfId="29985"/>
    <cellStyle name="Normal 3 3 5 2 2 3 4" xfId="29986"/>
    <cellStyle name="Normal 3 3 5 2 2 3 5" xfId="29987"/>
    <cellStyle name="Normal 3 3 5 2 2 4" xfId="29988"/>
    <cellStyle name="Normal 3 3 5 2 2 4 2" xfId="29989"/>
    <cellStyle name="Normal 3 3 5 2 2 4 2 2" xfId="29990"/>
    <cellStyle name="Normal 3 3 5 2 2 4 3" xfId="29991"/>
    <cellStyle name="Normal 3 3 5 2 2 4 4" xfId="29992"/>
    <cellStyle name="Normal 3 3 5 2 2 5" xfId="29993"/>
    <cellStyle name="Normal 3 3 5 2 2 5 2" xfId="29994"/>
    <cellStyle name="Normal 3 3 5 2 2 5 3" xfId="29995"/>
    <cellStyle name="Normal 3 3 5 2 2 6" xfId="29996"/>
    <cellStyle name="Normal 3 3 5 2 2 6 2" xfId="29997"/>
    <cellStyle name="Normal 3 3 5 2 2 6 3" xfId="29998"/>
    <cellStyle name="Normal 3 3 5 2 2 7" xfId="29999"/>
    <cellStyle name="Normal 3 3 5 2 2 8" xfId="30000"/>
    <cellStyle name="Normal 3 3 5 2 3" xfId="30001"/>
    <cellStyle name="Normal 3 3 5 2 3 2" xfId="30002"/>
    <cellStyle name="Normal 3 3 5 2 3 2 2" xfId="30003"/>
    <cellStyle name="Normal 3 3 5 2 3 2 2 2" xfId="30004"/>
    <cellStyle name="Normal 3 3 5 2 3 2 3" xfId="30005"/>
    <cellStyle name="Normal 3 3 5 2 3 2 4" xfId="30006"/>
    <cellStyle name="Normal 3 3 5 2 3 3" xfId="30007"/>
    <cellStyle name="Normal 3 3 5 2 3 3 2" xfId="30008"/>
    <cellStyle name="Normal 3 3 5 2 3 3 2 2" xfId="30009"/>
    <cellStyle name="Normal 3 3 5 2 3 3 3" xfId="30010"/>
    <cellStyle name="Normal 3 3 5 2 3 4" xfId="30011"/>
    <cellStyle name="Normal 3 3 5 2 3 4 2" xfId="30012"/>
    <cellStyle name="Normal 3 3 5 2 3 4 2 2" xfId="30013"/>
    <cellStyle name="Normal 3 3 5 2 3 4 3" xfId="30014"/>
    <cellStyle name="Normal 3 3 5 2 3 5" xfId="30015"/>
    <cellStyle name="Normal 3 3 5 2 3 5 2" xfId="30016"/>
    <cellStyle name="Normal 3 3 5 2 3 6" xfId="30017"/>
    <cellStyle name="Normal 3 3 5 2 3 7" xfId="30018"/>
    <cellStyle name="Normal 3 3 5 2 4" xfId="30019"/>
    <cellStyle name="Normal 3 3 5 2 4 2" xfId="30020"/>
    <cellStyle name="Normal 3 3 5 2 4 2 2" xfId="30021"/>
    <cellStyle name="Normal 3 3 5 2 4 2 2 2" xfId="30022"/>
    <cellStyle name="Normal 3 3 5 2 4 2 3" xfId="30023"/>
    <cellStyle name="Normal 3 3 5 2 4 3" xfId="30024"/>
    <cellStyle name="Normal 3 3 5 2 4 3 2" xfId="30025"/>
    <cellStyle name="Normal 3 3 5 2 4 3 2 2" xfId="30026"/>
    <cellStyle name="Normal 3 3 5 2 4 3 3" xfId="30027"/>
    <cellStyle name="Normal 3 3 5 2 4 4" xfId="30028"/>
    <cellStyle name="Normal 3 3 5 2 4 4 2" xfId="30029"/>
    <cellStyle name="Normal 3 3 5 2 4 4 3" xfId="30030"/>
    <cellStyle name="Normal 3 3 5 2 4 5" xfId="30031"/>
    <cellStyle name="Normal 3 3 5 2 4 6" xfId="30032"/>
    <cellStyle name="Normal 3 3 5 2 4 7" xfId="30033"/>
    <cellStyle name="Normal 3 3 5 2 5" xfId="30034"/>
    <cellStyle name="Normal 3 3 5 2 5 2" xfId="30035"/>
    <cellStyle name="Normal 3 3 5 2 5 2 2" xfId="30036"/>
    <cellStyle name="Normal 3 3 5 2 5 2 3" xfId="30037"/>
    <cellStyle name="Normal 3 3 5 2 5 3" xfId="30038"/>
    <cellStyle name="Normal 3 3 5 2 5 3 2" xfId="30039"/>
    <cellStyle name="Normal 3 3 5 2 5 3 3" xfId="30040"/>
    <cellStyle name="Normal 3 3 5 2 5 4" xfId="30041"/>
    <cellStyle name="Normal 3 3 5 2 5 5" xfId="30042"/>
    <cellStyle name="Normal 3 3 5 2 5 6" xfId="30043"/>
    <cellStyle name="Normal 3 3 5 2 6" xfId="30044"/>
    <cellStyle name="Normal 3 3 5 2 6 2" xfId="30045"/>
    <cellStyle name="Normal 3 3 5 2 6 2 2" xfId="30046"/>
    <cellStyle name="Normal 3 3 5 2 6 3" xfId="30047"/>
    <cellStyle name="Normal 3 3 5 2 7" xfId="30048"/>
    <cellStyle name="Normal 3 3 5 2 7 2" xfId="30049"/>
    <cellStyle name="Normal 3 3 5 2 7 2 2" xfId="30050"/>
    <cellStyle name="Normal 3 3 5 2 7 3" xfId="30051"/>
    <cellStyle name="Normal 3 3 5 2 8" xfId="30052"/>
    <cellStyle name="Normal 3 3 5 2 8 2" xfId="30053"/>
    <cellStyle name="Normal 3 3 5 2 8 3" xfId="30054"/>
    <cellStyle name="Normal 3 3 5 2 9" xfId="30055"/>
    <cellStyle name="Normal 3 3 5 3" xfId="30056"/>
    <cellStyle name="Normal 3 3 5 3 10" xfId="30057"/>
    <cellStyle name="Normal 3 3 5 3 11" xfId="30058"/>
    <cellStyle name="Normal 3 3 5 3 2" xfId="30059"/>
    <cellStyle name="Normal 3 3 5 3 2 2" xfId="30060"/>
    <cellStyle name="Normal 3 3 5 3 2 2 2" xfId="30061"/>
    <cellStyle name="Normal 3 3 5 3 2 2 2 2" xfId="30062"/>
    <cellStyle name="Normal 3 3 5 3 2 2 3" xfId="30063"/>
    <cellStyle name="Normal 3 3 5 3 2 2 4" xfId="30064"/>
    <cellStyle name="Normal 3 3 5 3 2 3" xfId="30065"/>
    <cellStyle name="Normal 3 3 5 3 2 3 2" xfId="30066"/>
    <cellStyle name="Normal 3 3 5 3 2 3 2 2" xfId="30067"/>
    <cellStyle name="Normal 3 3 5 3 2 3 3" xfId="30068"/>
    <cellStyle name="Normal 3 3 5 3 2 4" xfId="30069"/>
    <cellStyle name="Normal 3 3 5 3 2 4 2" xfId="30070"/>
    <cellStyle name="Normal 3 3 5 3 2 4 2 2" xfId="30071"/>
    <cellStyle name="Normal 3 3 5 3 2 4 3" xfId="30072"/>
    <cellStyle name="Normal 3 3 5 3 2 5" xfId="30073"/>
    <cellStyle name="Normal 3 3 5 3 2 5 2" xfId="30074"/>
    <cellStyle name="Normal 3 3 5 3 2 6" xfId="30075"/>
    <cellStyle name="Normal 3 3 5 3 2 7" xfId="30076"/>
    <cellStyle name="Normal 3 3 5 3 3" xfId="30077"/>
    <cellStyle name="Normal 3 3 5 3 3 2" xfId="30078"/>
    <cellStyle name="Normal 3 3 5 3 3 2 2" xfId="30079"/>
    <cellStyle name="Normal 3 3 5 3 3 2 2 2" xfId="30080"/>
    <cellStyle name="Normal 3 3 5 3 3 2 3" xfId="30081"/>
    <cellStyle name="Normal 3 3 5 3 3 3" xfId="30082"/>
    <cellStyle name="Normal 3 3 5 3 3 3 2" xfId="30083"/>
    <cellStyle name="Normal 3 3 5 3 3 3 2 2" xfId="30084"/>
    <cellStyle name="Normal 3 3 5 3 3 3 3" xfId="30085"/>
    <cellStyle name="Normal 3 3 5 3 3 4" xfId="30086"/>
    <cellStyle name="Normal 3 3 5 3 3 4 2" xfId="30087"/>
    <cellStyle name="Normal 3 3 5 3 3 4 3" xfId="30088"/>
    <cellStyle name="Normal 3 3 5 3 3 5" xfId="30089"/>
    <cellStyle name="Normal 3 3 5 3 3 6" xfId="30090"/>
    <cellStyle name="Normal 3 3 5 3 3 7" xfId="30091"/>
    <cellStyle name="Normal 3 3 5 3 4" xfId="30092"/>
    <cellStyle name="Normal 3 3 5 3 4 2" xfId="30093"/>
    <cellStyle name="Normal 3 3 5 3 4 2 2" xfId="30094"/>
    <cellStyle name="Normal 3 3 5 3 4 2 3" xfId="30095"/>
    <cellStyle name="Normal 3 3 5 3 4 3" xfId="30096"/>
    <cellStyle name="Normal 3 3 5 3 4 3 2" xfId="30097"/>
    <cellStyle name="Normal 3 3 5 3 4 3 3" xfId="30098"/>
    <cellStyle name="Normal 3 3 5 3 4 4" xfId="30099"/>
    <cellStyle name="Normal 3 3 5 3 4 4 2" xfId="30100"/>
    <cellStyle name="Normal 3 3 5 3 4 5" xfId="30101"/>
    <cellStyle name="Normal 3 3 5 3 4 6" xfId="30102"/>
    <cellStyle name="Normal 3 3 5 3 4 7" xfId="30103"/>
    <cellStyle name="Normal 3 3 5 3 5" xfId="30104"/>
    <cellStyle name="Normal 3 3 5 3 5 2" xfId="30105"/>
    <cellStyle name="Normal 3 3 5 3 5 2 2" xfId="30106"/>
    <cellStyle name="Normal 3 3 5 3 5 2 3" xfId="30107"/>
    <cellStyle name="Normal 3 3 5 3 5 3" xfId="30108"/>
    <cellStyle name="Normal 3 3 5 3 5 3 2" xfId="30109"/>
    <cellStyle name="Normal 3 3 5 3 5 4" xfId="30110"/>
    <cellStyle name="Normal 3 3 5 3 5 5" xfId="30111"/>
    <cellStyle name="Normal 3 3 5 3 5 6" xfId="30112"/>
    <cellStyle name="Normal 3 3 5 3 6" xfId="30113"/>
    <cellStyle name="Normal 3 3 5 3 6 2" xfId="30114"/>
    <cellStyle name="Normal 3 3 5 3 6 2 2" xfId="30115"/>
    <cellStyle name="Normal 3 3 5 3 6 3" xfId="30116"/>
    <cellStyle name="Normal 3 3 5 3 7" xfId="30117"/>
    <cellStyle name="Normal 3 3 5 3 7 2" xfId="30118"/>
    <cellStyle name="Normal 3 3 5 3 7 3" xfId="30119"/>
    <cellStyle name="Normal 3 3 5 3 8" xfId="30120"/>
    <cellStyle name="Normal 3 3 5 3 8 2" xfId="30121"/>
    <cellStyle name="Normal 3 3 5 3 9" xfId="30122"/>
    <cellStyle name="Normal 3 3 5 4" xfId="30123"/>
    <cellStyle name="Normal 3 3 5 4 2" xfId="30124"/>
    <cellStyle name="Normal 3 3 5 4 2 2" xfId="30125"/>
    <cellStyle name="Normal 3 3 5 4 2 2 2" xfId="30126"/>
    <cellStyle name="Normal 3 3 5 4 2 2 3" xfId="30127"/>
    <cellStyle name="Normal 3 3 5 4 2 2 4" xfId="30128"/>
    <cellStyle name="Normal 3 3 5 4 2 3" xfId="30129"/>
    <cellStyle name="Normal 3 3 5 4 2 3 2" xfId="30130"/>
    <cellStyle name="Normal 3 3 5 4 2 4" xfId="30131"/>
    <cellStyle name="Normal 3 3 5 4 2 4 2" xfId="30132"/>
    <cellStyle name="Normal 3 3 5 4 2 5" xfId="30133"/>
    <cellStyle name="Normal 3 3 5 4 2 6" xfId="30134"/>
    <cellStyle name="Normal 3 3 5 4 3" xfId="30135"/>
    <cellStyle name="Normal 3 3 5 4 3 2" xfId="30136"/>
    <cellStyle name="Normal 3 3 5 4 3 2 2" xfId="30137"/>
    <cellStyle name="Normal 3 3 5 4 3 2 3" xfId="30138"/>
    <cellStyle name="Normal 3 3 5 4 3 3" xfId="30139"/>
    <cellStyle name="Normal 3 3 5 4 3 3 2" xfId="30140"/>
    <cellStyle name="Normal 3 3 5 4 3 4" xfId="30141"/>
    <cellStyle name="Normal 3 3 5 4 3 5" xfId="30142"/>
    <cellStyle name="Normal 3 3 5 4 4" xfId="30143"/>
    <cellStyle name="Normal 3 3 5 4 4 2" xfId="30144"/>
    <cellStyle name="Normal 3 3 5 4 4 2 2" xfId="30145"/>
    <cellStyle name="Normal 3 3 5 4 4 3" xfId="30146"/>
    <cellStyle name="Normal 3 3 5 4 4 4" xfId="30147"/>
    <cellStyle name="Normal 3 3 5 4 5" xfId="30148"/>
    <cellStyle name="Normal 3 3 5 4 5 2" xfId="30149"/>
    <cellStyle name="Normal 3 3 5 4 5 3" xfId="30150"/>
    <cellStyle name="Normal 3 3 5 4 6" xfId="30151"/>
    <cellStyle name="Normal 3 3 5 4 6 2" xfId="30152"/>
    <cellStyle name="Normal 3 3 5 4 6 3" xfId="30153"/>
    <cellStyle name="Normal 3 3 5 4 7" xfId="30154"/>
    <cellStyle name="Normal 3 3 5 4 8" xfId="30155"/>
    <cellStyle name="Normal 3 3 5 5" xfId="30156"/>
    <cellStyle name="Normal 3 3 5 5 2" xfId="30157"/>
    <cellStyle name="Normal 3 3 5 5 2 2" xfId="30158"/>
    <cellStyle name="Normal 3 3 5 5 2 2 2" xfId="30159"/>
    <cellStyle name="Normal 3 3 5 5 2 2 3" xfId="30160"/>
    <cellStyle name="Normal 3 3 5 5 2 3" xfId="30161"/>
    <cellStyle name="Normal 3 3 5 5 2 3 2" xfId="30162"/>
    <cellStyle name="Normal 3 3 5 5 2 4" xfId="30163"/>
    <cellStyle name="Normal 3 3 5 5 2 5" xfId="30164"/>
    <cellStyle name="Normal 3 3 5 5 3" xfId="30165"/>
    <cellStyle name="Normal 3 3 5 5 3 2" xfId="30166"/>
    <cellStyle name="Normal 3 3 5 5 3 2 2" xfId="30167"/>
    <cellStyle name="Normal 3 3 5 5 3 3" xfId="30168"/>
    <cellStyle name="Normal 3 3 5 5 3 4" xfId="30169"/>
    <cellStyle name="Normal 3 3 5 5 4" xfId="30170"/>
    <cellStyle name="Normal 3 3 5 5 4 2" xfId="30171"/>
    <cellStyle name="Normal 3 3 5 5 4 2 2" xfId="30172"/>
    <cellStyle name="Normal 3 3 5 5 4 3" xfId="30173"/>
    <cellStyle name="Normal 3 3 5 5 5" xfId="30174"/>
    <cellStyle name="Normal 3 3 5 5 5 2" xfId="30175"/>
    <cellStyle name="Normal 3 3 5 5 5 3" xfId="30176"/>
    <cellStyle name="Normal 3 3 5 5 6" xfId="30177"/>
    <cellStyle name="Normal 3 3 5 5 6 2" xfId="30178"/>
    <cellStyle name="Normal 3 3 5 5 7" xfId="30179"/>
    <cellStyle name="Normal 3 3 5 6" xfId="30180"/>
    <cellStyle name="Normal 3 3 5 6 2" xfId="30181"/>
    <cellStyle name="Normal 3 3 5 6 2 2" xfId="30182"/>
    <cellStyle name="Normal 3 3 5 6 2 2 2" xfId="30183"/>
    <cellStyle name="Normal 3 3 5 6 2 3" xfId="30184"/>
    <cellStyle name="Normal 3 3 5 6 3" xfId="30185"/>
    <cellStyle name="Normal 3 3 5 6 3 2" xfId="30186"/>
    <cellStyle name="Normal 3 3 5 6 3 2 2" xfId="30187"/>
    <cellStyle name="Normal 3 3 5 6 3 3" xfId="30188"/>
    <cellStyle name="Normal 3 3 5 6 4" xfId="30189"/>
    <cellStyle name="Normal 3 3 5 6 4 2" xfId="30190"/>
    <cellStyle name="Normal 3 3 5 6 4 3" xfId="30191"/>
    <cellStyle name="Normal 3 3 5 6 5" xfId="30192"/>
    <cellStyle name="Normal 3 3 5 6 6" xfId="30193"/>
    <cellStyle name="Normal 3 3 5 6 7" xfId="30194"/>
    <cellStyle name="Normal 3 3 5 7" xfId="30195"/>
    <cellStyle name="Normal 3 3 5 7 2" xfId="30196"/>
    <cellStyle name="Normal 3 3 5 7 2 2" xfId="30197"/>
    <cellStyle name="Normal 3 3 5 7 2 2 2" xfId="30198"/>
    <cellStyle name="Normal 3 3 5 7 2 3" xfId="30199"/>
    <cellStyle name="Normal 3 3 5 7 3" xfId="30200"/>
    <cellStyle name="Normal 3 3 5 7 3 2" xfId="30201"/>
    <cellStyle name="Normal 3 3 5 7 3 2 2" xfId="30202"/>
    <cellStyle name="Normal 3 3 5 7 3 3" xfId="30203"/>
    <cellStyle name="Normal 3 3 5 7 4" xfId="30204"/>
    <cellStyle name="Normal 3 3 5 7 4 2" xfId="30205"/>
    <cellStyle name="Normal 3 3 5 7 5" xfId="30206"/>
    <cellStyle name="Normal 3 3 5 7 6" xfId="30207"/>
    <cellStyle name="Normal 3 3 5 8" xfId="30208"/>
    <cellStyle name="Normal 3 3 5 8 2" xfId="30209"/>
    <cellStyle name="Normal 3 3 5 8 2 2" xfId="30210"/>
    <cellStyle name="Normal 3 3 5 8 3" xfId="30211"/>
    <cellStyle name="Normal 3 3 5 8 4" xfId="30212"/>
    <cellStyle name="Normal 3 3 5 9" xfId="30213"/>
    <cellStyle name="Normal 3 3 5 9 2" xfId="30214"/>
    <cellStyle name="Normal 3 3 5 9 2 2" xfId="30215"/>
    <cellStyle name="Normal 3 3 5 9 3" xfId="30216"/>
    <cellStyle name="Normal 3 3 6" xfId="30217"/>
    <cellStyle name="Normal 3 3 6 10" xfId="30218"/>
    <cellStyle name="Normal 3 3 6 10 2" xfId="30219"/>
    <cellStyle name="Normal 3 3 6 11" xfId="30220"/>
    <cellStyle name="Normal 3 3 6 12" xfId="30221"/>
    <cellStyle name="Normal 3 3 6 2" xfId="30222"/>
    <cellStyle name="Normal 3 3 6 2 2" xfId="30223"/>
    <cellStyle name="Normal 3 3 6 2 2 2" xfId="30224"/>
    <cellStyle name="Normal 3 3 6 2 2 2 2" xfId="30225"/>
    <cellStyle name="Normal 3 3 6 2 2 2 3" xfId="30226"/>
    <cellStyle name="Normal 3 3 6 2 2 2 4" xfId="30227"/>
    <cellStyle name="Normal 3 3 6 2 2 3" xfId="30228"/>
    <cellStyle name="Normal 3 3 6 2 2 3 2" xfId="30229"/>
    <cellStyle name="Normal 3 3 6 2 2 4" xfId="30230"/>
    <cellStyle name="Normal 3 3 6 2 2 4 2" xfId="30231"/>
    <cellStyle name="Normal 3 3 6 2 2 5" xfId="30232"/>
    <cellStyle name="Normal 3 3 6 2 2 6" xfId="30233"/>
    <cellStyle name="Normal 3 3 6 2 3" xfId="30234"/>
    <cellStyle name="Normal 3 3 6 2 3 2" xfId="30235"/>
    <cellStyle name="Normal 3 3 6 2 3 2 2" xfId="30236"/>
    <cellStyle name="Normal 3 3 6 2 3 2 3" xfId="30237"/>
    <cellStyle name="Normal 3 3 6 2 3 3" xfId="30238"/>
    <cellStyle name="Normal 3 3 6 2 3 3 2" xfId="30239"/>
    <cellStyle name="Normal 3 3 6 2 3 4" xfId="30240"/>
    <cellStyle name="Normal 3 3 6 2 3 5" xfId="30241"/>
    <cellStyle name="Normal 3 3 6 2 4" xfId="30242"/>
    <cellStyle name="Normal 3 3 6 2 4 2" xfId="30243"/>
    <cellStyle name="Normal 3 3 6 2 4 2 2" xfId="30244"/>
    <cellStyle name="Normal 3 3 6 2 4 3" xfId="30245"/>
    <cellStyle name="Normal 3 3 6 2 4 4" xfId="30246"/>
    <cellStyle name="Normal 3 3 6 2 5" xfId="30247"/>
    <cellStyle name="Normal 3 3 6 2 5 2" xfId="30248"/>
    <cellStyle name="Normal 3 3 6 2 5 3" xfId="30249"/>
    <cellStyle name="Normal 3 3 6 2 6" xfId="30250"/>
    <cellStyle name="Normal 3 3 6 2 6 2" xfId="30251"/>
    <cellStyle name="Normal 3 3 6 2 6 3" xfId="30252"/>
    <cellStyle name="Normal 3 3 6 2 7" xfId="30253"/>
    <cellStyle name="Normal 3 3 6 2 8" xfId="30254"/>
    <cellStyle name="Normal 3 3 6 3" xfId="30255"/>
    <cellStyle name="Normal 3 3 6 3 2" xfId="30256"/>
    <cellStyle name="Normal 3 3 6 3 2 2" xfId="30257"/>
    <cellStyle name="Normal 3 3 6 3 2 2 2" xfId="30258"/>
    <cellStyle name="Normal 3 3 6 3 2 2 3" xfId="30259"/>
    <cellStyle name="Normal 3 3 6 3 2 2 4" xfId="30260"/>
    <cellStyle name="Normal 3 3 6 3 2 3" xfId="30261"/>
    <cellStyle name="Normal 3 3 6 3 2 3 2" xfId="30262"/>
    <cellStyle name="Normal 3 3 6 3 2 4" xfId="30263"/>
    <cellStyle name="Normal 3 3 6 3 2 4 2" xfId="30264"/>
    <cellStyle name="Normal 3 3 6 3 2 5" xfId="30265"/>
    <cellStyle name="Normal 3 3 6 3 2 6" xfId="30266"/>
    <cellStyle name="Normal 3 3 6 3 3" xfId="30267"/>
    <cellStyle name="Normal 3 3 6 3 3 2" xfId="30268"/>
    <cellStyle name="Normal 3 3 6 3 3 2 2" xfId="30269"/>
    <cellStyle name="Normal 3 3 6 3 3 2 3" xfId="30270"/>
    <cellStyle name="Normal 3 3 6 3 3 3" xfId="30271"/>
    <cellStyle name="Normal 3 3 6 3 3 3 2" xfId="30272"/>
    <cellStyle name="Normal 3 3 6 3 3 4" xfId="30273"/>
    <cellStyle name="Normal 3 3 6 3 3 5" xfId="30274"/>
    <cellStyle name="Normal 3 3 6 3 4" xfId="30275"/>
    <cellStyle name="Normal 3 3 6 3 4 2" xfId="30276"/>
    <cellStyle name="Normal 3 3 6 3 4 2 2" xfId="30277"/>
    <cellStyle name="Normal 3 3 6 3 4 3" xfId="30278"/>
    <cellStyle name="Normal 3 3 6 3 4 4" xfId="30279"/>
    <cellStyle name="Normal 3 3 6 3 5" xfId="30280"/>
    <cellStyle name="Normal 3 3 6 3 5 2" xfId="30281"/>
    <cellStyle name="Normal 3 3 6 3 5 3" xfId="30282"/>
    <cellStyle name="Normal 3 3 6 3 6" xfId="30283"/>
    <cellStyle name="Normal 3 3 6 3 6 2" xfId="30284"/>
    <cellStyle name="Normal 3 3 6 3 6 3" xfId="30285"/>
    <cellStyle name="Normal 3 3 6 3 7" xfId="30286"/>
    <cellStyle name="Normal 3 3 6 3 8" xfId="30287"/>
    <cellStyle name="Normal 3 3 6 4" xfId="30288"/>
    <cellStyle name="Normal 3 3 6 4 2" xfId="30289"/>
    <cellStyle name="Normal 3 3 6 4 2 2" xfId="30290"/>
    <cellStyle name="Normal 3 3 6 4 2 2 2" xfId="30291"/>
    <cellStyle name="Normal 3 3 6 4 2 2 3" xfId="30292"/>
    <cellStyle name="Normal 3 3 6 4 2 3" xfId="30293"/>
    <cellStyle name="Normal 3 3 6 4 2 3 2" xfId="30294"/>
    <cellStyle name="Normal 3 3 6 4 2 4" xfId="30295"/>
    <cellStyle name="Normal 3 3 6 4 2 5" xfId="30296"/>
    <cellStyle name="Normal 3 3 6 4 3" xfId="30297"/>
    <cellStyle name="Normal 3 3 6 4 3 2" xfId="30298"/>
    <cellStyle name="Normal 3 3 6 4 3 2 2" xfId="30299"/>
    <cellStyle name="Normal 3 3 6 4 3 3" xfId="30300"/>
    <cellStyle name="Normal 3 3 6 4 3 4" xfId="30301"/>
    <cellStyle name="Normal 3 3 6 4 4" xfId="30302"/>
    <cellStyle name="Normal 3 3 6 4 4 2" xfId="30303"/>
    <cellStyle name="Normal 3 3 6 4 4 2 2" xfId="30304"/>
    <cellStyle name="Normal 3 3 6 4 4 3" xfId="30305"/>
    <cellStyle name="Normal 3 3 6 4 5" xfId="30306"/>
    <cellStyle name="Normal 3 3 6 4 5 2" xfId="30307"/>
    <cellStyle name="Normal 3 3 6 4 5 3" xfId="30308"/>
    <cellStyle name="Normal 3 3 6 4 6" xfId="30309"/>
    <cellStyle name="Normal 3 3 6 4 6 2" xfId="30310"/>
    <cellStyle name="Normal 3 3 6 4 7" xfId="30311"/>
    <cellStyle name="Normal 3 3 6 5" xfId="30312"/>
    <cellStyle name="Normal 3 3 6 5 2" xfId="30313"/>
    <cellStyle name="Normal 3 3 6 5 2 2" xfId="30314"/>
    <cellStyle name="Normal 3 3 6 5 2 2 2" xfId="30315"/>
    <cellStyle name="Normal 3 3 6 5 2 3" xfId="30316"/>
    <cellStyle name="Normal 3 3 6 5 3" xfId="30317"/>
    <cellStyle name="Normal 3 3 6 5 3 2" xfId="30318"/>
    <cellStyle name="Normal 3 3 6 5 3 2 2" xfId="30319"/>
    <cellStyle name="Normal 3 3 6 5 3 3" xfId="30320"/>
    <cellStyle name="Normal 3 3 6 5 4" xfId="30321"/>
    <cellStyle name="Normal 3 3 6 5 4 2" xfId="30322"/>
    <cellStyle name="Normal 3 3 6 5 4 3" xfId="30323"/>
    <cellStyle name="Normal 3 3 6 5 5" xfId="30324"/>
    <cellStyle name="Normal 3 3 6 5 6" xfId="30325"/>
    <cellStyle name="Normal 3 3 6 5 7" xfId="30326"/>
    <cellStyle name="Normal 3 3 6 6" xfId="30327"/>
    <cellStyle name="Normal 3 3 6 6 2" xfId="30328"/>
    <cellStyle name="Normal 3 3 6 6 2 2" xfId="30329"/>
    <cellStyle name="Normal 3 3 6 6 2 2 2" xfId="30330"/>
    <cellStyle name="Normal 3 3 6 6 2 3" xfId="30331"/>
    <cellStyle name="Normal 3 3 6 6 3" xfId="30332"/>
    <cellStyle name="Normal 3 3 6 6 3 2" xfId="30333"/>
    <cellStyle name="Normal 3 3 6 6 3 2 2" xfId="30334"/>
    <cellStyle name="Normal 3 3 6 6 3 3" xfId="30335"/>
    <cellStyle name="Normal 3 3 6 6 4" xfId="30336"/>
    <cellStyle name="Normal 3 3 6 6 4 2" xfId="30337"/>
    <cellStyle name="Normal 3 3 6 6 5" xfId="30338"/>
    <cellStyle name="Normal 3 3 6 6 6" xfId="30339"/>
    <cellStyle name="Normal 3 3 6 7" xfId="30340"/>
    <cellStyle name="Normal 3 3 6 7 2" xfId="30341"/>
    <cellStyle name="Normal 3 3 6 7 2 2" xfId="30342"/>
    <cellStyle name="Normal 3 3 6 7 3" xfId="30343"/>
    <cellStyle name="Normal 3 3 6 7 4" xfId="30344"/>
    <cellStyle name="Normal 3 3 6 8" xfId="30345"/>
    <cellStyle name="Normal 3 3 6 8 2" xfId="30346"/>
    <cellStyle name="Normal 3 3 6 8 2 2" xfId="30347"/>
    <cellStyle name="Normal 3 3 6 8 3" xfId="30348"/>
    <cellStyle name="Normal 3 3 6 9" xfId="30349"/>
    <cellStyle name="Normal 3 3 6 9 2" xfId="30350"/>
    <cellStyle name="Normal 3 3 6 9 2 2" xfId="30351"/>
    <cellStyle name="Normal 3 3 6 9 3" xfId="30352"/>
    <cellStyle name="Normal 3 3 7" xfId="30353"/>
    <cellStyle name="Normal 3 3 7 10" xfId="30354"/>
    <cellStyle name="Normal 3 3 7 11" xfId="30355"/>
    <cellStyle name="Normal 3 3 7 2" xfId="30356"/>
    <cellStyle name="Normal 3 3 7 2 2" xfId="30357"/>
    <cellStyle name="Normal 3 3 7 2 2 2" xfId="30358"/>
    <cellStyle name="Normal 3 3 7 2 2 2 2" xfId="30359"/>
    <cellStyle name="Normal 3 3 7 2 2 2 3" xfId="30360"/>
    <cellStyle name="Normal 3 3 7 2 2 2 4" xfId="30361"/>
    <cellStyle name="Normal 3 3 7 2 2 3" xfId="30362"/>
    <cellStyle name="Normal 3 3 7 2 2 3 2" xfId="30363"/>
    <cellStyle name="Normal 3 3 7 2 2 4" xfId="30364"/>
    <cellStyle name="Normal 3 3 7 2 2 4 2" xfId="30365"/>
    <cellStyle name="Normal 3 3 7 2 2 5" xfId="30366"/>
    <cellStyle name="Normal 3 3 7 2 2 6" xfId="30367"/>
    <cellStyle name="Normal 3 3 7 2 3" xfId="30368"/>
    <cellStyle name="Normal 3 3 7 2 3 2" xfId="30369"/>
    <cellStyle name="Normal 3 3 7 2 3 2 2" xfId="30370"/>
    <cellStyle name="Normal 3 3 7 2 3 2 3" xfId="30371"/>
    <cellStyle name="Normal 3 3 7 2 3 3" xfId="30372"/>
    <cellStyle name="Normal 3 3 7 2 3 3 2" xfId="30373"/>
    <cellStyle name="Normal 3 3 7 2 3 4" xfId="30374"/>
    <cellStyle name="Normal 3 3 7 2 3 5" xfId="30375"/>
    <cellStyle name="Normal 3 3 7 2 4" xfId="30376"/>
    <cellStyle name="Normal 3 3 7 2 4 2" xfId="30377"/>
    <cellStyle name="Normal 3 3 7 2 4 2 2" xfId="30378"/>
    <cellStyle name="Normal 3 3 7 2 4 3" xfId="30379"/>
    <cellStyle name="Normal 3 3 7 2 4 4" xfId="30380"/>
    <cellStyle name="Normal 3 3 7 2 5" xfId="30381"/>
    <cellStyle name="Normal 3 3 7 2 5 2" xfId="30382"/>
    <cellStyle name="Normal 3 3 7 2 5 3" xfId="30383"/>
    <cellStyle name="Normal 3 3 7 2 6" xfId="30384"/>
    <cellStyle name="Normal 3 3 7 2 6 2" xfId="30385"/>
    <cellStyle name="Normal 3 3 7 2 6 3" xfId="30386"/>
    <cellStyle name="Normal 3 3 7 2 7" xfId="30387"/>
    <cellStyle name="Normal 3 3 7 2 8" xfId="30388"/>
    <cellStyle name="Normal 3 3 7 3" xfId="30389"/>
    <cellStyle name="Normal 3 3 7 3 2" xfId="30390"/>
    <cellStyle name="Normal 3 3 7 3 2 2" xfId="30391"/>
    <cellStyle name="Normal 3 3 7 3 2 2 2" xfId="30392"/>
    <cellStyle name="Normal 3 3 7 3 2 3" xfId="30393"/>
    <cellStyle name="Normal 3 3 7 3 2 4" xfId="30394"/>
    <cellStyle name="Normal 3 3 7 3 3" xfId="30395"/>
    <cellStyle name="Normal 3 3 7 3 3 2" xfId="30396"/>
    <cellStyle name="Normal 3 3 7 3 3 2 2" xfId="30397"/>
    <cellStyle name="Normal 3 3 7 3 3 3" xfId="30398"/>
    <cellStyle name="Normal 3 3 7 3 4" xfId="30399"/>
    <cellStyle name="Normal 3 3 7 3 4 2" xfId="30400"/>
    <cellStyle name="Normal 3 3 7 3 4 2 2" xfId="30401"/>
    <cellStyle name="Normal 3 3 7 3 4 3" xfId="30402"/>
    <cellStyle name="Normal 3 3 7 3 5" xfId="30403"/>
    <cellStyle name="Normal 3 3 7 3 5 2" xfId="30404"/>
    <cellStyle name="Normal 3 3 7 3 6" xfId="30405"/>
    <cellStyle name="Normal 3 3 7 3 7" xfId="30406"/>
    <cellStyle name="Normal 3 3 7 4" xfId="30407"/>
    <cellStyle name="Normal 3 3 7 4 2" xfId="30408"/>
    <cellStyle name="Normal 3 3 7 4 2 2" xfId="30409"/>
    <cellStyle name="Normal 3 3 7 4 2 2 2" xfId="30410"/>
    <cellStyle name="Normal 3 3 7 4 2 3" xfId="30411"/>
    <cellStyle name="Normal 3 3 7 4 3" xfId="30412"/>
    <cellStyle name="Normal 3 3 7 4 3 2" xfId="30413"/>
    <cellStyle name="Normal 3 3 7 4 3 2 2" xfId="30414"/>
    <cellStyle name="Normal 3 3 7 4 3 3" xfId="30415"/>
    <cellStyle name="Normal 3 3 7 4 4" xfId="30416"/>
    <cellStyle name="Normal 3 3 7 4 4 2" xfId="30417"/>
    <cellStyle name="Normal 3 3 7 4 4 3" xfId="30418"/>
    <cellStyle name="Normal 3 3 7 4 5" xfId="30419"/>
    <cellStyle name="Normal 3 3 7 4 6" xfId="30420"/>
    <cellStyle name="Normal 3 3 7 4 7" xfId="30421"/>
    <cellStyle name="Normal 3 3 7 5" xfId="30422"/>
    <cellStyle name="Normal 3 3 7 5 2" xfId="30423"/>
    <cellStyle name="Normal 3 3 7 5 2 2" xfId="30424"/>
    <cellStyle name="Normal 3 3 7 5 2 3" xfId="30425"/>
    <cellStyle name="Normal 3 3 7 5 3" xfId="30426"/>
    <cellStyle name="Normal 3 3 7 5 3 2" xfId="30427"/>
    <cellStyle name="Normal 3 3 7 5 3 3" xfId="30428"/>
    <cellStyle name="Normal 3 3 7 5 4" xfId="30429"/>
    <cellStyle name="Normal 3 3 7 5 5" xfId="30430"/>
    <cellStyle name="Normal 3 3 7 5 6" xfId="30431"/>
    <cellStyle name="Normal 3 3 7 6" xfId="30432"/>
    <cellStyle name="Normal 3 3 7 6 2" xfId="30433"/>
    <cellStyle name="Normal 3 3 7 6 2 2" xfId="30434"/>
    <cellStyle name="Normal 3 3 7 6 3" xfId="30435"/>
    <cellStyle name="Normal 3 3 7 7" xfId="30436"/>
    <cellStyle name="Normal 3 3 7 7 2" xfId="30437"/>
    <cellStyle name="Normal 3 3 7 7 2 2" xfId="30438"/>
    <cellStyle name="Normal 3 3 7 7 3" xfId="30439"/>
    <cellStyle name="Normal 3 3 7 8" xfId="30440"/>
    <cellStyle name="Normal 3 3 7 8 2" xfId="30441"/>
    <cellStyle name="Normal 3 3 7 8 3" xfId="30442"/>
    <cellStyle name="Normal 3 3 7 9" xfId="30443"/>
    <cellStyle name="Normal 3 3 8" xfId="30444"/>
    <cellStyle name="Normal 3 3 8 10" xfId="30445"/>
    <cellStyle name="Normal 3 3 8 11" xfId="30446"/>
    <cellStyle name="Normal 3 3 8 2" xfId="30447"/>
    <cellStyle name="Normal 3 3 8 2 2" xfId="30448"/>
    <cellStyle name="Normal 3 3 8 2 2 2" xfId="30449"/>
    <cellStyle name="Normal 3 3 8 2 2 2 2" xfId="30450"/>
    <cellStyle name="Normal 3 3 8 2 2 3" xfId="30451"/>
    <cellStyle name="Normal 3 3 8 2 2 4" xfId="30452"/>
    <cellStyle name="Normal 3 3 8 2 3" xfId="30453"/>
    <cellStyle name="Normal 3 3 8 2 3 2" xfId="30454"/>
    <cellStyle name="Normal 3 3 8 2 3 2 2" xfId="30455"/>
    <cellStyle name="Normal 3 3 8 2 3 3" xfId="30456"/>
    <cellStyle name="Normal 3 3 8 2 4" xfId="30457"/>
    <cellStyle name="Normal 3 3 8 2 4 2" xfId="30458"/>
    <cellStyle name="Normal 3 3 8 2 4 2 2" xfId="30459"/>
    <cellStyle name="Normal 3 3 8 2 4 3" xfId="30460"/>
    <cellStyle name="Normal 3 3 8 2 5" xfId="30461"/>
    <cellStyle name="Normal 3 3 8 2 5 2" xfId="30462"/>
    <cellStyle name="Normal 3 3 8 2 6" xfId="30463"/>
    <cellStyle name="Normal 3 3 8 2 7" xfId="30464"/>
    <cellStyle name="Normal 3 3 8 3" xfId="30465"/>
    <cellStyle name="Normal 3 3 8 3 2" xfId="30466"/>
    <cellStyle name="Normal 3 3 8 3 2 2" xfId="30467"/>
    <cellStyle name="Normal 3 3 8 3 2 2 2" xfId="30468"/>
    <cellStyle name="Normal 3 3 8 3 2 3" xfId="30469"/>
    <cellStyle name="Normal 3 3 8 3 3" xfId="30470"/>
    <cellStyle name="Normal 3 3 8 3 3 2" xfId="30471"/>
    <cellStyle name="Normal 3 3 8 3 3 2 2" xfId="30472"/>
    <cellStyle name="Normal 3 3 8 3 3 3" xfId="30473"/>
    <cellStyle name="Normal 3 3 8 3 4" xfId="30474"/>
    <cellStyle name="Normal 3 3 8 3 4 2" xfId="30475"/>
    <cellStyle name="Normal 3 3 8 3 4 3" xfId="30476"/>
    <cellStyle name="Normal 3 3 8 3 5" xfId="30477"/>
    <cellStyle name="Normal 3 3 8 3 6" xfId="30478"/>
    <cellStyle name="Normal 3 3 8 3 7" xfId="30479"/>
    <cellStyle name="Normal 3 3 8 4" xfId="30480"/>
    <cellStyle name="Normal 3 3 8 4 2" xfId="30481"/>
    <cellStyle name="Normal 3 3 8 4 2 2" xfId="30482"/>
    <cellStyle name="Normal 3 3 8 4 2 3" xfId="30483"/>
    <cellStyle name="Normal 3 3 8 4 3" xfId="30484"/>
    <cellStyle name="Normal 3 3 8 4 3 2" xfId="30485"/>
    <cellStyle name="Normal 3 3 8 4 3 3" xfId="30486"/>
    <cellStyle name="Normal 3 3 8 4 4" xfId="30487"/>
    <cellStyle name="Normal 3 3 8 4 4 2" xfId="30488"/>
    <cellStyle name="Normal 3 3 8 4 5" xfId="30489"/>
    <cellStyle name="Normal 3 3 8 4 6" xfId="30490"/>
    <cellStyle name="Normal 3 3 8 4 7" xfId="30491"/>
    <cellStyle name="Normal 3 3 8 5" xfId="30492"/>
    <cellStyle name="Normal 3 3 8 5 2" xfId="30493"/>
    <cellStyle name="Normal 3 3 8 5 2 2" xfId="30494"/>
    <cellStyle name="Normal 3 3 8 5 2 3" xfId="30495"/>
    <cellStyle name="Normal 3 3 8 5 3" xfId="30496"/>
    <cellStyle name="Normal 3 3 8 5 3 2" xfId="30497"/>
    <cellStyle name="Normal 3 3 8 5 4" xfId="30498"/>
    <cellStyle name="Normal 3 3 8 5 5" xfId="30499"/>
    <cellStyle name="Normal 3 3 8 5 6" xfId="30500"/>
    <cellStyle name="Normal 3 3 8 6" xfId="30501"/>
    <cellStyle name="Normal 3 3 8 6 2" xfId="30502"/>
    <cellStyle name="Normal 3 3 8 6 2 2" xfId="30503"/>
    <cellStyle name="Normal 3 3 8 6 3" xfId="30504"/>
    <cellStyle name="Normal 3 3 8 7" xfId="30505"/>
    <cellStyle name="Normal 3 3 8 7 2" xfId="30506"/>
    <cellStyle name="Normal 3 3 8 7 3" xfId="30507"/>
    <cellStyle name="Normal 3 3 8 8" xfId="30508"/>
    <cellStyle name="Normal 3 3 8 8 2" xfId="30509"/>
    <cellStyle name="Normal 3 3 8 9" xfId="30510"/>
    <cellStyle name="Normal 3 3 9" xfId="30511"/>
    <cellStyle name="Normal 3 3 9 2" xfId="30512"/>
    <cellStyle name="Normal 3 3 9 2 2" xfId="30513"/>
    <cellStyle name="Normal 3 3 9 2 2 2" xfId="30514"/>
    <cellStyle name="Normal 3 3 9 2 2 3" xfId="30515"/>
    <cellStyle name="Normal 3 3 9 2 2 4" xfId="30516"/>
    <cellStyle name="Normal 3 3 9 2 3" xfId="30517"/>
    <cellStyle name="Normal 3 3 9 2 3 2" xfId="30518"/>
    <cellStyle name="Normal 3 3 9 2 4" xfId="30519"/>
    <cellStyle name="Normal 3 3 9 2 4 2" xfId="30520"/>
    <cellStyle name="Normal 3 3 9 2 5" xfId="30521"/>
    <cellStyle name="Normal 3 3 9 2 6" xfId="30522"/>
    <cellStyle name="Normal 3 3 9 3" xfId="30523"/>
    <cellStyle name="Normal 3 3 9 3 2" xfId="30524"/>
    <cellStyle name="Normal 3 3 9 3 2 2" xfId="30525"/>
    <cellStyle name="Normal 3 3 9 3 2 3" xfId="30526"/>
    <cellStyle name="Normal 3 3 9 3 3" xfId="30527"/>
    <cellStyle name="Normal 3 3 9 3 3 2" xfId="30528"/>
    <cellStyle name="Normal 3 3 9 3 4" xfId="30529"/>
    <cellStyle name="Normal 3 3 9 3 5" xfId="30530"/>
    <cellStyle name="Normal 3 3 9 4" xfId="30531"/>
    <cellStyle name="Normal 3 3 9 4 2" xfId="30532"/>
    <cellStyle name="Normal 3 3 9 4 2 2" xfId="30533"/>
    <cellStyle name="Normal 3 3 9 4 3" xfId="30534"/>
    <cellStyle name="Normal 3 3 9 4 4" xfId="30535"/>
    <cellStyle name="Normal 3 3 9 5" xfId="30536"/>
    <cellStyle name="Normal 3 3 9 5 2" xfId="30537"/>
    <cellStyle name="Normal 3 3 9 5 3" xfId="30538"/>
    <cellStyle name="Normal 3 3 9 6" xfId="30539"/>
    <cellStyle name="Normal 3 3 9 6 2" xfId="30540"/>
    <cellStyle name="Normal 3 3 9 6 3" xfId="30541"/>
    <cellStyle name="Normal 3 3 9 7" xfId="30542"/>
    <cellStyle name="Normal 3 3 9 8" xfId="30543"/>
    <cellStyle name="Normal 3 4" xfId="30544"/>
    <cellStyle name="Normal 3 4 10" xfId="30545"/>
    <cellStyle name="Normal 3 4 10 2" xfId="30546"/>
    <cellStyle name="Normal 3 4 10 2 2" xfId="30547"/>
    <cellStyle name="Normal 3 4 10 3" xfId="30548"/>
    <cellStyle name="Normal 3 4 10 3 2" xfId="30549"/>
    <cellStyle name="Normal 3 4 10 4" xfId="30550"/>
    <cellStyle name="Normal 3 4 11" xfId="30551"/>
    <cellStyle name="Normal 3 4 11 2" xfId="30552"/>
    <cellStyle name="Normal 3 4 11 3" xfId="30553"/>
    <cellStyle name="Normal 3 4 12" xfId="30554"/>
    <cellStyle name="Normal 3 4 12 2" xfId="30555"/>
    <cellStyle name="Normal 3 4 13" xfId="30556"/>
    <cellStyle name="Normal 3 4 13 2" xfId="30557"/>
    <cellStyle name="Normal 3 4 14" xfId="30558"/>
    <cellStyle name="Normal 3 4 15" xfId="30559"/>
    <cellStyle name="Normal 3 4 2" xfId="30560"/>
    <cellStyle name="Normal 3 4 2 10" xfId="30561"/>
    <cellStyle name="Normal 3 4 2 10 2" xfId="30562"/>
    <cellStyle name="Normal 3 4 2 11" xfId="30563"/>
    <cellStyle name="Normal 3 4 2 11 2" xfId="30564"/>
    <cellStyle name="Normal 3 4 2 12" xfId="30565"/>
    <cellStyle name="Normal 3 4 2 13" xfId="30566"/>
    <cellStyle name="Normal 3 4 2 2" xfId="30567"/>
    <cellStyle name="Normal 3 4 2 2 10" xfId="30568"/>
    <cellStyle name="Normal 3 4 2 2 2" xfId="30569"/>
    <cellStyle name="Normal 3 4 2 2 2 2" xfId="30570"/>
    <cellStyle name="Normal 3 4 2 2 2 2 2" xfId="30571"/>
    <cellStyle name="Normal 3 4 2 2 2 2 2 2" xfId="30572"/>
    <cellStyle name="Normal 3 4 2 2 2 2 2 3" xfId="30573"/>
    <cellStyle name="Normal 3 4 2 2 2 2 3" xfId="30574"/>
    <cellStyle name="Normal 3 4 2 2 2 2 3 2" xfId="30575"/>
    <cellStyle name="Normal 3 4 2 2 2 2 4" xfId="30576"/>
    <cellStyle name="Normal 3 4 2 2 2 2 4 2" xfId="30577"/>
    <cellStyle name="Normal 3 4 2 2 2 2 5" xfId="30578"/>
    <cellStyle name="Normal 3 4 2 2 2 3" xfId="30579"/>
    <cellStyle name="Normal 3 4 2 2 2 3 2" xfId="30580"/>
    <cellStyle name="Normal 3 4 2 2 2 3 2 2" xfId="30581"/>
    <cellStyle name="Normal 3 4 2 2 2 3 3" xfId="30582"/>
    <cellStyle name="Normal 3 4 2 2 2 3 3 2" xfId="30583"/>
    <cellStyle name="Normal 3 4 2 2 2 3 4" xfId="30584"/>
    <cellStyle name="Normal 3 4 2 2 2 4" xfId="30585"/>
    <cellStyle name="Normal 3 4 2 2 2 4 2" xfId="30586"/>
    <cellStyle name="Normal 3 4 2 2 2 4 3" xfId="30587"/>
    <cellStyle name="Normal 3 4 2 2 2 5" xfId="30588"/>
    <cellStyle name="Normal 3 4 2 2 2 5 2" xfId="30589"/>
    <cellStyle name="Normal 3 4 2 2 2 6" xfId="30590"/>
    <cellStyle name="Normal 3 4 2 2 2 6 2" xfId="30591"/>
    <cellStyle name="Normal 3 4 2 2 2 7" xfId="30592"/>
    <cellStyle name="Normal 3 4 2 2 3" xfId="30593"/>
    <cellStyle name="Normal 3 4 2 2 3 2" xfId="30594"/>
    <cellStyle name="Normal 3 4 2 2 3 2 2" xfId="30595"/>
    <cellStyle name="Normal 3 4 2 2 3 2 2 2" xfId="30596"/>
    <cellStyle name="Normal 3 4 2 2 3 2 2 3" xfId="30597"/>
    <cellStyle name="Normal 3 4 2 2 3 2 3" xfId="30598"/>
    <cellStyle name="Normal 3 4 2 2 3 2 3 2" xfId="30599"/>
    <cellStyle name="Normal 3 4 2 2 3 2 4" xfId="30600"/>
    <cellStyle name="Normal 3 4 2 2 3 2 4 2" xfId="30601"/>
    <cellStyle name="Normal 3 4 2 2 3 2 5" xfId="30602"/>
    <cellStyle name="Normal 3 4 2 2 3 3" xfId="30603"/>
    <cellStyle name="Normal 3 4 2 2 3 3 2" xfId="30604"/>
    <cellStyle name="Normal 3 4 2 2 3 3 2 2" xfId="30605"/>
    <cellStyle name="Normal 3 4 2 2 3 3 3" xfId="30606"/>
    <cellStyle name="Normal 3 4 2 2 3 3 3 2" xfId="30607"/>
    <cellStyle name="Normal 3 4 2 2 3 3 4" xfId="30608"/>
    <cellStyle name="Normal 3 4 2 2 3 4" xfId="30609"/>
    <cellStyle name="Normal 3 4 2 2 3 4 2" xfId="30610"/>
    <cellStyle name="Normal 3 4 2 2 3 4 3" xfId="30611"/>
    <cellStyle name="Normal 3 4 2 2 3 5" xfId="30612"/>
    <cellStyle name="Normal 3 4 2 2 3 5 2" xfId="30613"/>
    <cellStyle name="Normal 3 4 2 2 3 6" xfId="30614"/>
    <cellStyle name="Normal 3 4 2 2 3 6 2" xfId="30615"/>
    <cellStyle name="Normal 3 4 2 2 3 7" xfId="30616"/>
    <cellStyle name="Normal 3 4 2 2 4" xfId="30617"/>
    <cellStyle name="Normal 3 4 2 2 4 2" xfId="30618"/>
    <cellStyle name="Normal 3 4 2 2 4 2 2" xfId="30619"/>
    <cellStyle name="Normal 3 4 2 2 4 2 2 2" xfId="30620"/>
    <cellStyle name="Normal 3 4 2 2 4 2 3" xfId="30621"/>
    <cellStyle name="Normal 3 4 2 2 4 2 3 2" xfId="30622"/>
    <cellStyle name="Normal 3 4 2 2 4 2 4" xfId="30623"/>
    <cellStyle name="Normal 3 4 2 2 4 3" xfId="30624"/>
    <cellStyle name="Normal 3 4 2 2 4 3 2" xfId="30625"/>
    <cellStyle name="Normal 3 4 2 2 4 3 3" xfId="30626"/>
    <cellStyle name="Normal 3 4 2 2 4 4" xfId="30627"/>
    <cellStyle name="Normal 3 4 2 2 4 4 2" xfId="30628"/>
    <cellStyle name="Normal 3 4 2 2 4 5" xfId="30629"/>
    <cellStyle name="Normal 3 4 2 2 4 5 2" xfId="30630"/>
    <cellStyle name="Normal 3 4 2 2 4 6" xfId="30631"/>
    <cellStyle name="Normal 3 4 2 2 5" xfId="30632"/>
    <cellStyle name="Normal 3 4 2 2 5 2" xfId="30633"/>
    <cellStyle name="Normal 3 4 2 2 5 2 2" xfId="30634"/>
    <cellStyle name="Normal 3 4 2 2 5 3" xfId="30635"/>
    <cellStyle name="Normal 3 4 2 2 5 3 2" xfId="30636"/>
    <cellStyle name="Normal 3 4 2 2 5 4" xfId="30637"/>
    <cellStyle name="Normal 3 4 2 2 6" xfId="30638"/>
    <cellStyle name="Normal 3 4 2 2 6 2" xfId="30639"/>
    <cellStyle name="Normal 3 4 2 2 6 2 2" xfId="30640"/>
    <cellStyle name="Normal 3 4 2 2 6 3" xfId="30641"/>
    <cellStyle name="Normal 3 4 2 2 6 3 2" xfId="30642"/>
    <cellStyle name="Normal 3 4 2 2 6 4" xfId="30643"/>
    <cellStyle name="Normal 3 4 2 2 7" xfId="30644"/>
    <cellStyle name="Normal 3 4 2 2 7 2" xfId="30645"/>
    <cellStyle name="Normal 3 4 2 2 7 3" xfId="30646"/>
    <cellStyle name="Normal 3 4 2 2 8" xfId="30647"/>
    <cellStyle name="Normal 3 4 2 2 8 2" xfId="30648"/>
    <cellStyle name="Normal 3 4 2 2 9" xfId="30649"/>
    <cellStyle name="Normal 3 4 2 2 9 2" xfId="30650"/>
    <cellStyle name="Normal 3 4 2 3" xfId="30651"/>
    <cellStyle name="Normal 3 4 2 3 2" xfId="30652"/>
    <cellStyle name="Normal 3 4 2 3 2 2" xfId="30653"/>
    <cellStyle name="Normal 3 4 2 3 2 2 2" xfId="30654"/>
    <cellStyle name="Normal 3 4 2 3 2 2 2 2" xfId="30655"/>
    <cellStyle name="Normal 3 4 2 3 2 2 2 3" xfId="30656"/>
    <cellStyle name="Normal 3 4 2 3 2 2 3" xfId="30657"/>
    <cellStyle name="Normal 3 4 2 3 2 2 3 2" xfId="30658"/>
    <cellStyle name="Normal 3 4 2 3 2 2 4" xfId="30659"/>
    <cellStyle name="Normal 3 4 2 3 2 2 4 2" xfId="30660"/>
    <cellStyle name="Normal 3 4 2 3 2 2 5" xfId="30661"/>
    <cellStyle name="Normal 3 4 2 3 2 3" xfId="30662"/>
    <cellStyle name="Normal 3 4 2 3 2 3 2" xfId="30663"/>
    <cellStyle name="Normal 3 4 2 3 2 3 2 2" xfId="30664"/>
    <cellStyle name="Normal 3 4 2 3 2 3 3" xfId="30665"/>
    <cellStyle name="Normal 3 4 2 3 2 3 3 2" xfId="30666"/>
    <cellStyle name="Normal 3 4 2 3 2 3 4" xfId="30667"/>
    <cellStyle name="Normal 3 4 2 3 2 4" xfId="30668"/>
    <cellStyle name="Normal 3 4 2 3 2 4 2" xfId="30669"/>
    <cellStyle name="Normal 3 4 2 3 2 4 3" xfId="30670"/>
    <cellStyle name="Normal 3 4 2 3 2 5" xfId="30671"/>
    <cellStyle name="Normal 3 4 2 3 2 5 2" xfId="30672"/>
    <cellStyle name="Normal 3 4 2 3 2 6" xfId="30673"/>
    <cellStyle name="Normal 3 4 2 3 2 6 2" xfId="30674"/>
    <cellStyle name="Normal 3 4 2 3 2 7" xfId="30675"/>
    <cellStyle name="Normal 3 4 2 3 3" xfId="30676"/>
    <cellStyle name="Normal 3 4 2 3 3 2" xfId="30677"/>
    <cellStyle name="Normal 3 4 2 3 3 2 2" xfId="30678"/>
    <cellStyle name="Normal 3 4 2 3 3 2 3" xfId="30679"/>
    <cellStyle name="Normal 3 4 2 3 3 3" xfId="30680"/>
    <cellStyle name="Normal 3 4 2 3 3 3 2" xfId="30681"/>
    <cellStyle name="Normal 3 4 2 3 3 4" xfId="30682"/>
    <cellStyle name="Normal 3 4 2 3 3 4 2" xfId="30683"/>
    <cellStyle name="Normal 3 4 2 3 3 5" xfId="30684"/>
    <cellStyle name="Normal 3 4 2 3 4" xfId="30685"/>
    <cellStyle name="Normal 3 4 2 3 4 2" xfId="30686"/>
    <cellStyle name="Normal 3 4 2 3 4 2 2" xfId="30687"/>
    <cellStyle name="Normal 3 4 2 3 4 3" xfId="30688"/>
    <cellStyle name="Normal 3 4 2 3 4 3 2" xfId="30689"/>
    <cellStyle name="Normal 3 4 2 3 4 4" xfId="30690"/>
    <cellStyle name="Normal 3 4 2 3 5" xfId="30691"/>
    <cellStyle name="Normal 3 4 2 3 5 2" xfId="30692"/>
    <cellStyle name="Normal 3 4 2 3 5 3" xfId="30693"/>
    <cellStyle name="Normal 3 4 2 3 6" xfId="30694"/>
    <cellStyle name="Normal 3 4 2 3 6 2" xfId="30695"/>
    <cellStyle name="Normal 3 4 2 3 7" xfId="30696"/>
    <cellStyle name="Normal 3 4 2 3 7 2" xfId="30697"/>
    <cellStyle name="Normal 3 4 2 3 8" xfId="30698"/>
    <cellStyle name="Normal 3 4 2 4" xfId="30699"/>
    <cellStyle name="Normal 3 4 2 4 2" xfId="30700"/>
    <cellStyle name="Normal 3 4 2 4 2 2" xfId="30701"/>
    <cellStyle name="Normal 3 4 2 4 2 2 2" xfId="30702"/>
    <cellStyle name="Normal 3 4 2 4 2 2 3" xfId="30703"/>
    <cellStyle name="Normal 3 4 2 4 2 3" xfId="30704"/>
    <cellStyle name="Normal 3 4 2 4 2 3 2" xfId="30705"/>
    <cellStyle name="Normal 3 4 2 4 2 4" xfId="30706"/>
    <cellStyle name="Normal 3 4 2 4 2 4 2" xfId="30707"/>
    <cellStyle name="Normal 3 4 2 4 2 5" xfId="30708"/>
    <cellStyle name="Normal 3 4 2 4 3" xfId="30709"/>
    <cellStyle name="Normal 3 4 2 4 3 2" xfId="30710"/>
    <cellStyle name="Normal 3 4 2 4 3 2 2" xfId="30711"/>
    <cellStyle name="Normal 3 4 2 4 3 3" xfId="30712"/>
    <cellStyle name="Normal 3 4 2 4 3 3 2" xfId="30713"/>
    <cellStyle name="Normal 3 4 2 4 3 4" xfId="30714"/>
    <cellStyle name="Normal 3 4 2 4 4" xfId="30715"/>
    <cellStyle name="Normal 3 4 2 4 4 2" xfId="30716"/>
    <cellStyle name="Normal 3 4 2 4 4 3" xfId="30717"/>
    <cellStyle name="Normal 3 4 2 4 5" xfId="30718"/>
    <cellStyle name="Normal 3 4 2 4 5 2" xfId="30719"/>
    <cellStyle name="Normal 3 4 2 4 6" xfId="30720"/>
    <cellStyle name="Normal 3 4 2 4 6 2" xfId="30721"/>
    <cellStyle name="Normal 3 4 2 4 7" xfId="30722"/>
    <cellStyle name="Normal 3 4 2 5" xfId="30723"/>
    <cellStyle name="Normal 3 4 2 5 2" xfId="30724"/>
    <cellStyle name="Normal 3 4 2 5 2 2" xfId="30725"/>
    <cellStyle name="Normal 3 4 2 5 2 2 2" xfId="30726"/>
    <cellStyle name="Normal 3 4 2 5 2 2 3" xfId="30727"/>
    <cellStyle name="Normal 3 4 2 5 2 3" xfId="30728"/>
    <cellStyle name="Normal 3 4 2 5 2 3 2" xfId="30729"/>
    <cellStyle name="Normal 3 4 2 5 2 4" xfId="30730"/>
    <cellStyle name="Normal 3 4 2 5 2 4 2" xfId="30731"/>
    <cellStyle name="Normal 3 4 2 5 2 5" xfId="30732"/>
    <cellStyle name="Normal 3 4 2 5 3" xfId="30733"/>
    <cellStyle name="Normal 3 4 2 5 3 2" xfId="30734"/>
    <cellStyle name="Normal 3 4 2 5 3 2 2" xfId="30735"/>
    <cellStyle name="Normal 3 4 2 5 3 3" xfId="30736"/>
    <cellStyle name="Normal 3 4 2 5 3 3 2" xfId="30737"/>
    <cellStyle name="Normal 3 4 2 5 3 4" xfId="30738"/>
    <cellStyle name="Normal 3 4 2 5 4" xfId="30739"/>
    <cellStyle name="Normal 3 4 2 5 4 2" xfId="30740"/>
    <cellStyle name="Normal 3 4 2 5 4 3" xfId="30741"/>
    <cellStyle name="Normal 3 4 2 5 5" xfId="30742"/>
    <cellStyle name="Normal 3 4 2 5 5 2" xfId="30743"/>
    <cellStyle name="Normal 3 4 2 5 6" xfId="30744"/>
    <cellStyle name="Normal 3 4 2 5 6 2" xfId="30745"/>
    <cellStyle name="Normal 3 4 2 5 7" xfId="30746"/>
    <cellStyle name="Normal 3 4 2 6" xfId="30747"/>
    <cellStyle name="Normal 3 4 2 6 2" xfId="30748"/>
    <cellStyle name="Normal 3 4 2 6 2 2" xfId="30749"/>
    <cellStyle name="Normal 3 4 2 6 2 2 2" xfId="30750"/>
    <cellStyle name="Normal 3 4 2 6 2 3" xfId="30751"/>
    <cellStyle name="Normal 3 4 2 6 2 3 2" xfId="30752"/>
    <cellStyle name="Normal 3 4 2 6 2 4" xfId="30753"/>
    <cellStyle name="Normal 3 4 2 6 3" xfId="30754"/>
    <cellStyle name="Normal 3 4 2 6 3 2" xfId="30755"/>
    <cellStyle name="Normal 3 4 2 6 3 3" xfId="30756"/>
    <cellStyle name="Normal 3 4 2 6 4" xfId="30757"/>
    <cellStyle name="Normal 3 4 2 6 4 2" xfId="30758"/>
    <cellStyle name="Normal 3 4 2 6 5" xfId="30759"/>
    <cellStyle name="Normal 3 4 2 6 5 2" xfId="30760"/>
    <cellStyle name="Normal 3 4 2 6 6" xfId="30761"/>
    <cellStyle name="Normal 3 4 2 7" xfId="30762"/>
    <cellStyle name="Normal 3 4 2 7 2" xfId="30763"/>
    <cellStyle name="Normal 3 4 2 7 2 2" xfId="30764"/>
    <cellStyle name="Normal 3 4 2 7 3" xfId="30765"/>
    <cellStyle name="Normal 3 4 2 7 3 2" xfId="30766"/>
    <cellStyle name="Normal 3 4 2 7 4" xfId="30767"/>
    <cellStyle name="Normal 3 4 2 8" xfId="30768"/>
    <cellStyle name="Normal 3 4 2 8 2" xfId="30769"/>
    <cellStyle name="Normal 3 4 2 8 2 2" xfId="30770"/>
    <cellStyle name="Normal 3 4 2 8 3" xfId="30771"/>
    <cellStyle name="Normal 3 4 2 8 3 2" xfId="30772"/>
    <cellStyle name="Normal 3 4 2 8 4" xfId="30773"/>
    <cellStyle name="Normal 3 4 2 9" xfId="30774"/>
    <cellStyle name="Normal 3 4 2 9 2" xfId="30775"/>
    <cellStyle name="Normal 3 4 2 9 3" xfId="30776"/>
    <cellStyle name="Normal 3 4 3" xfId="30777"/>
    <cellStyle name="Normal 3 4 3 10" xfId="30778"/>
    <cellStyle name="Normal 3 4 3 10 2" xfId="30779"/>
    <cellStyle name="Normal 3 4 3 11" xfId="30780"/>
    <cellStyle name="Normal 3 4 3 2" xfId="30781"/>
    <cellStyle name="Normal 3 4 3 2 2" xfId="30782"/>
    <cellStyle name="Normal 3 4 3 2 2 2" xfId="30783"/>
    <cellStyle name="Normal 3 4 3 2 2 2 2" xfId="30784"/>
    <cellStyle name="Normal 3 4 3 2 2 2 2 2" xfId="30785"/>
    <cellStyle name="Normal 3 4 3 2 2 2 2 3" xfId="30786"/>
    <cellStyle name="Normal 3 4 3 2 2 2 3" xfId="30787"/>
    <cellStyle name="Normal 3 4 3 2 2 2 3 2" xfId="30788"/>
    <cellStyle name="Normal 3 4 3 2 2 2 4" xfId="30789"/>
    <cellStyle name="Normal 3 4 3 2 2 2 4 2" xfId="30790"/>
    <cellStyle name="Normal 3 4 3 2 2 2 5" xfId="30791"/>
    <cellStyle name="Normal 3 4 3 2 2 3" xfId="30792"/>
    <cellStyle name="Normal 3 4 3 2 2 3 2" xfId="30793"/>
    <cellStyle name="Normal 3 4 3 2 2 3 2 2" xfId="30794"/>
    <cellStyle name="Normal 3 4 3 2 2 3 3" xfId="30795"/>
    <cellStyle name="Normal 3 4 3 2 2 3 3 2" xfId="30796"/>
    <cellStyle name="Normal 3 4 3 2 2 3 4" xfId="30797"/>
    <cellStyle name="Normal 3 4 3 2 2 4" xfId="30798"/>
    <cellStyle name="Normal 3 4 3 2 2 4 2" xfId="30799"/>
    <cellStyle name="Normal 3 4 3 2 2 4 3" xfId="30800"/>
    <cellStyle name="Normal 3 4 3 2 2 5" xfId="30801"/>
    <cellStyle name="Normal 3 4 3 2 2 5 2" xfId="30802"/>
    <cellStyle name="Normal 3 4 3 2 2 6" xfId="30803"/>
    <cellStyle name="Normal 3 4 3 2 2 6 2" xfId="30804"/>
    <cellStyle name="Normal 3 4 3 2 2 7" xfId="30805"/>
    <cellStyle name="Normal 3 4 3 2 3" xfId="30806"/>
    <cellStyle name="Normal 3 4 3 2 3 2" xfId="30807"/>
    <cellStyle name="Normal 3 4 3 2 3 2 2" xfId="30808"/>
    <cellStyle name="Normal 3 4 3 2 3 2 3" xfId="30809"/>
    <cellStyle name="Normal 3 4 3 2 3 3" xfId="30810"/>
    <cellStyle name="Normal 3 4 3 2 3 3 2" xfId="30811"/>
    <cellStyle name="Normal 3 4 3 2 3 4" xfId="30812"/>
    <cellStyle name="Normal 3 4 3 2 3 4 2" xfId="30813"/>
    <cellStyle name="Normal 3 4 3 2 3 5" xfId="30814"/>
    <cellStyle name="Normal 3 4 3 2 4" xfId="30815"/>
    <cellStyle name="Normal 3 4 3 2 4 2" xfId="30816"/>
    <cellStyle name="Normal 3 4 3 2 4 2 2" xfId="30817"/>
    <cellStyle name="Normal 3 4 3 2 4 3" xfId="30818"/>
    <cellStyle name="Normal 3 4 3 2 4 3 2" xfId="30819"/>
    <cellStyle name="Normal 3 4 3 2 4 4" xfId="30820"/>
    <cellStyle name="Normal 3 4 3 2 5" xfId="30821"/>
    <cellStyle name="Normal 3 4 3 2 5 2" xfId="30822"/>
    <cellStyle name="Normal 3 4 3 2 5 3" xfId="30823"/>
    <cellStyle name="Normal 3 4 3 2 6" xfId="30824"/>
    <cellStyle name="Normal 3 4 3 2 6 2" xfId="30825"/>
    <cellStyle name="Normal 3 4 3 2 7" xfId="30826"/>
    <cellStyle name="Normal 3 4 3 2 7 2" xfId="30827"/>
    <cellStyle name="Normal 3 4 3 2 8" xfId="30828"/>
    <cellStyle name="Normal 3 4 3 3" xfId="30829"/>
    <cellStyle name="Normal 3 4 3 3 2" xfId="30830"/>
    <cellStyle name="Normal 3 4 3 3 2 2" xfId="30831"/>
    <cellStyle name="Normal 3 4 3 3 2 2 2" xfId="30832"/>
    <cellStyle name="Normal 3 4 3 3 2 2 3" xfId="30833"/>
    <cellStyle name="Normal 3 4 3 3 2 3" xfId="30834"/>
    <cellStyle name="Normal 3 4 3 3 2 3 2" xfId="30835"/>
    <cellStyle name="Normal 3 4 3 3 2 4" xfId="30836"/>
    <cellStyle name="Normal 3 4 3 3 2 4 2" xfId="30837"/>
    <cellStyle name="Normal 3 4 3 3 2 5" xfId="30838"/>
    <cellStyle name="Normal 3 4 3 3 3" xfId="30839"/>
    <cellStyle name="Normal 3 4 3 3 3 2" xfId="30840"/>
    <cellStyle name="Normal 3 4 3 3 3 2 2" xfId="30841"/>
    <cellStyle name="Normal 3 4 3 3 3 3" xfId="30842"/>
    <cellStyle name="Normal 3 4 3 3 3 3 2" xfId="30843"/>
    <cellStyle name="Normal 3 4 3 3 3 4" xfId="30844"/>
    <cellStyle name="Normal 3 4 3 3 4" xfId="30845"/>
    <cellStyle name="Normal 3 4 3 3 4 2" xfId="30846"/>
    <cellStyle name="Normal 3 4 3 3 4 3" xfId="30847"/>
    <cellStyle name="Normal 3 4 3 3 5" xfId="30848"/>
    <cellStyle name="Normal 3 4 3 3 5 2" xfId="30849"/>
    <cellStyle name="Normal 3 4 3 3 6" xfId="30850"/>
    <cellStyle name="Normal 3 4 3 3 6 2" xfId="30851"/>
    <cellStyle name="Normal 3 4 3 3 7" xfId="30852"/>
    <cellStyle name="Normal 3 4 3 4" xfId="30853"/>
    <cellStyle name="Normal 3 4 3 4 2" xfId="30854"/>
    <cellStyle name="Normal 3 4 3 4 2 2" xfId="30855"/>
    <cellStyle name="Normal 3 4 3 4 2 2 2" xfId="30856"/>
    <cellStyle name="Normal 3 4 3 4 2 2 3" xfId="30857"/>
    <cellStyle name="Normal 3 4 3 4 2 3" xfId="30858"/>
    <cellStyle name="Normal 3 4 3 4 2 3 2" xfId="30859"/>
    <cellStyle name="Normal 3 4 3 4 2 4" xfId="30860"/>
    <cellStyle name="Normal 3 4 3 4 2 4 2" xfId="30861"/>
    <cellStyle name="Normal 3 4 3 4 2 5" xfId="30862"/>
    <cellStyle name="Normal 3 4 3 4 3" xfId="30863"/>
    <cellStyle name="Normal 3 4 3 4 3 2" xfId="30864"/>
    <cellStyle name="Normal 3 4 3 4 3 2 2" xfId="30865"/>
    <cellStyle name="Normal 3 4 3 4 3 3" xfId="30866"/>
    <cellStyle name="Normal 3 4 3 4 3 3 2" xfId="30867"/>
    <cellStyle name="Normal 3 4 3 4 3 4" xfId="30868"/>
    <cellStyle name="Normal 3 4 3 4 4" xfId="30869"/>
    <cellStyle name="Normal 3 4 3 4 4 2" xfId="30870"/>
    <cellStyle name="Normal 3 4 3 4 4 3" xfId="30871"/>
    <cellStyle name="Normal 3 4 3 4 5" xfId="30872"/>
    <cellStyle name="Normal 3 4 3 4 5 2" xfId="30873"/>
    <cellStyle name="Normal 3 4 3 4 6" xfId="30874"/>
    <cellStyle name="Normal 3 4 3 4 6 2" xfId="30875"/>
    <cellStyle name="Normal 3 4 3 4 7" xfId="30876"/>
    <cellStyle name="Normal 3 4 3 5" xfId="30877"/>
    <cellStyle name="Normal 3 4 3 5 2" xfId="30878"/>
    <cellStyle name="Normal 3 4 3 5 2 2" xfId="30879"/>
    <cellStyle name="Normal 3 4 3 5 2 2 2" xfId="30880"/>
    <cellStyle name="Normal 3 4 3 5 2 3" xfId="30881"/>
    <cellStyle name="Normal 3 4 3 5 2 3 2" xfId="30882"/>
    <cellStyle name="Normal 3 4 3 5 2 4" xfId="30883"/>
    <cellStyle name="Normal 3 4 3 5 3" xfId="30884"/>
    <cellStyle name="Normal 3 4 3 5 3 2" xfId="30885"/>
    <cellStyle name="Normal 3 4 3 5 3 3" xfId="30886"/>
    <cellStyle name="Normal 3 4 3 5 4" xfId="30887"/>
    <cellStyle name="Normal 3 4 3 5 4 2" xfId="30888"/>
    <cellStyle name="Normal 3 4 3 5 5" xfId="30889"/>
    <cellStyle name="Normal 3 4 3 5 5 2" xfId="30890"/>
    <cellStyle name="Normal 3 4 3 5 6" xfId="30891"/>
    <cellStyle name="Normal 3 4 3 6" xfId="30892"/>
    <cellStyle name="Normal 3 4 3 6 2" xfId="30893"/>
    <cellStyle name="Normal 3 4 3 6 2 2" xfId="30894"/>
    <cellStyle name="Normal 3 4 3 6 3" xfId="30895"/>
    <cellStyle name="Normal 3 4 3 6 3 2" xfId="30896"/>
    <cellStyle name="Normal 3 4 3 6 4" xfId="30897"/>
    <cellStyle name="Normal 3 4 3 7" xfId="30898"/>
    <cellStyle name="Normal 3 4 3 7 2" xfId="30899"/>
    <cellStyle name="Normal 3 4 3 7 2 2" xfId="30900"/>
    <cellStyle name="Normal 3 4 3 7 3" xfId="30901"/>
    <cellStyle name="Normal 3 4 3 7 3 2" xfId="30902"/>
    <cellStyle name="Normal 3 4 3 7 4" xfId="30903"/>
    <cellStyle name="Normal 3 4 3 8" xfId="30904"/>
    <cellStyle name="Normal 3 4 3 8 2" xfId="30905"/>
    <cellStyle name="Normal 3 4 3 8 3" xfId="30906"/>
    <cellStyle name="Normal 3 4 3 9" xfId="30907"/>
    <cellStyle name="Normal 3 4 3 9 2" xfId="30908"/>
    <cellStyle name="Normal 3 4 4" xfId="30909"/>
    <cellStyle name="Normal 3 4 4 10" xfId="30910"/>
    <cellStyle name="Normal 3 4 4 2" xfId="30911"/>
    <cellStyle name="Normal 3 4 4 2 2" xfId="30912"/>
    <cellStyle name="Normal 3 4 4 2 2 2" xfId="30913"/>
    <cellStyle name="Normal 3 4 4 2 2 2 2" xfId="30914"/>
    <cellStyle name="Normal 3 4 4 2 2 2 3" xfId="30915"/>
    <cellStyle name="Normal 3 4 4 2 2 3" xfId="30916"/>
    <cellStyle name="Normal 3 4 4 2 2 3 2" xfId="30917"/>
    <cellStyle name="Normal 3 4 4 2 2 4" xfId="30918"/>
    <cellStyle name="Normal 3 4 4 2 2 4 2" xfId="30919"/>
    <cellStyle name="Normal 3 4 4 2 2 5" xfId="30920"/>
    <cellStyle name="Normal 3 4 4 2 3" xfId="30921"/>
    <cellStyle name="Normal 3 4 4 2 3 2" xfId="30922"/>
    <cellStyle name="Normal 3 4 4 2 3 2 2" xfId="30923"/>
    <cellStyle name="Normal 3 4 4 2 3 3" xfId="30924"/>
    <cellStyle name="Normal 3 4 4 2 3 3 2" xfId="30925"/>
    <cellStyle name="Normal 3 4 4 2 3 4" xfId="30926"/>
    <cellStyle name="Normal 3 4 4 2 4" xfId="30927"/>
    <cellStyle name="Normal 3 4 4 2 4 2" xfId="30928"/>
    <cellStyle name="Normal 3 4 4 2 4 3" xfId="30929"/>
    <cellStyle name="Normal 3 4 4 2 5" xfId="30930"/>
    <cellStyle name="Normal 3 4 4 2 5 2" xfId="30931"/>
    <cellStyle name="Normal 3 4 4 2 6" xfId="30932"/>
    <cellStyle name="Normal 3 4 4 2 6 2" xfId="30933"/>
    <cellStyle name="Normal 3 4 4 2 7" xfId="30934"/>
    <cellStyle name="Normal 3 4 4 3" xfId="30935"/>
    <cellStyle name="Normal 3 4 4 3 2" xfId="30936"/>
    <cellStyle name="Normal 3 4 4 3 2 2" xfId="30937"/>
    <cellStyle name="Normal 3 4 4 3 2 2 2" xfId="30938"/>
    <cellStyle name="Normal 3 4 4 3 2 2 3" xfId="30939"/>
    <cellStyle name="Normal 3 4 4 3 2 3" xfId="30940"/>
    <cellStyle name="Normal 3 4 4 3 2 3 2" xfId="30941"/>
    <cellStyle name="Normal 3 4 4 3 2 4" xfId="30942"/>
    <cellStyle name="Normal 3 4 4 3 2 4 2" xfId="30943"/>
    <cellStyle name="Normal 3 4 4 3 2 5" xfId="30944"/>
    <cellStyle name="Normal 3 4 4 3 3" xfId="30945"/>
    <cellStyle name="Normal 3 4 4 3 3 2" xfId="30946"/>
    <cellStyle name="Normal 3 4 4 3 3 2 2" xfId="30947"/>
    <cellStyle name="Normal 3 4 4 3 3 3" xfId="30948"/>
    <cellStyle name="Normal 3 4 4 3 3 3 2" xfId="30949"/>
    <cellStyle name="Normal 3 4 4 3 3 4" xfId="30950"/>
    <cellStyle name="Normal 3 4 4 3 4" xfId="30951"/>
    <cellStyle name="Normal 3 4 4 3 4 2" xfId="30952"/>
    <cellStyle name="Normal 3 4 4 3 4 3" xfId="30953"/>
    <cellStyle name="Normal 3 4 4 3 5" xfId="30954"/>
    <cellStyle name="Normal 3 4 4 3 5 2" xfId="30955"/>
    <cellStyle name="Normal 3 4 4 3 6" xfId="30956"/>
    <cellStyle name="Normal 3 4 4 3 6 2" xfId="30957"/>
    <cellStyle name="Normal 3 4 4 3 7" xfId="30958"/>
    <cellStyle name="Normal 3 4 4 4" xfId="30959"/>
    <cellStyle name="Normal 3 4 4 4 2" xfId="30960"/>
    <cellStyle name="Normal 3 4 4 4 2 2" xfId="30961"/>
    <cellStyle name="Normal 3 4 4 4 2 2 2" xfId="30962"/>
    <cellStyle name="Normal 3 4 4 4 2 3" xfId="30963"/>
    <cellStyle name="Normal 3 4 4 4 2 3 2" xfId="30964"/>
    <cellStyle name="Normal 3 4 4 4 2 4" xfId="30965"/>
    <cellStyle name="Normal 3 4 4 4 3" xfId="30966"/>
    <cellStyle name="Normal 3 4 4 4 3 2" xfId="30967"/>
    <cellStyle name="Normal 3 4 4 4 3 3" xfId="30968"/>
    <cellStyle name="Normal 3 4 4 4 4" xfId="30969"/>
    <cellStyle name="Normal 3 4 4 4 4 2" xfId="30970"/>
    <cellStyle name="Normal 3 4 4 4 5" xfId="30971"/>
    <cellStyle name="Normal 3 4 4 4 5 2" xfId="30972"/>
    <cellStyle name="Normal 3 4 4 4 6" xfId="30973"/>
    <cellStyle name="Normal 3 4 4 5" xfId="30974"/>
    <cellStyle name="Normal 3 4 4 5 2" xfId="30975"/>
    <cellStyle name="Normal 3 4 4 5 2 2" xfId="30976"/>
    <cellStyle name="Normal 3 4 4 5 3" xfId="30977"/>
    <cellStyle name="Normal 3 4 4 5 3 2" xfId="30978"/>
    <cellStyle name="Normal 3 4 4 5 4" xfId="30979"/>
    <cellStyle name="Normal 3 4 4 6" xfId="30980"/>
    <cellStyle name="Normal 3 4 4 6 2" xfId="30981"/>
    <cellStyle name="Normal 3 4 4 6 2 2" xfId="30982"/>
    <cellStyle name="Normal 3 4 4 6 3" xfId="30983"/>
    <cellStyle name="Normal 3 4 4 6 3 2" xfId="30984"/>
    <cellStyle name="Normal 3 4 4 6 4" xfId="30985"/>
    <cellStyle name="Normal 3 4 4 7" xfId="30986"/>
    <cellStyle name="Normal 3 4 4 7 2" xfId="30987"/>
    <cellStyle name="Normal 3 4 4 7 3" xfId="30988"/>
    <cellStyle name="Normal 3 4 4 8" xfId="30989"/>
    <cellStyle name="Normal 3 4 4 8 2" xfId="30990"/>
    <cellStyle name="Normal 3 4 4 9" xfId="30991"/>
    <cellStyle name="Normal 3 4 4 9 2" xfId="30992"/>
    <cellStyle name="Normal 3 4 5" xfId="30993"/>
    <cellStyle name="Normal 3 4 5 2" xfId="30994"/>
    <cellStyle name="Normal 3 4 5 2 2" xfId="30995"/>
    <cellStyle name="Normal 3 4 5 2 2 2" xfId="30996"/>
    <cellStyle name="Normal 3 4 5 2 2 2 2" xfId="30997"/>
    <cellStyle name="Normal 3 4 5 2 2 2 3" xfId="30998"/>
    <cellStyle name="Normal 3 4 5 2 2 3" xfId="30999"/>
    <cellStyle name="Normal 3 4 5 2 2 3 2" xfId="31000"/>
    <cellStyle name="Normal 3 4 5 2 2 4" xfId="31001"/>
    <cellStyle name="Normal 3 4 5 2 2 4 2" xfId="31002"/>
    <cellStyle name="Normal 3 4 5 2 2 5" xfId="31003"/>
    <cellStyle name="Normal 3 4 5 2 3" xfId="31004"/>
    <cellStyle name="Normal 3 4 5 2 3 2" xfId="31005"/>
    <cellStyle name="Normal 3 4 5 2 3 2 2" xfId="31006"/>
    <cellStyle name="Normal 3 4 5 2 3 3" xfId="31007"/>
    <cellStyle name="Normal 3 4 5 2 3 3 2" xfId="31008"/>
    <cellStyle name="Normal 3 4 5 2 3 4" xfId="31009"/>
    <cellStyle name="Normal 3 4 5 2 4" xfId="31010"/>
    <cellStyle name="Normal 3 4 5 2 4 2" xfId="31011"/>
    <cellStyle name="Normal 3 4 5 2 4 3" xfId="31012"/>
    <cellStyle name="Normal 3 4 5 2 5" xfId="31013"/>
    <cellStyle name="Normal 3 4 5 2 5 2" xfId="31014"/>
    <cellStyle name="Normal 3 4 5 2 6" xfId="31015"/>
    <cellStyle name="Normal 3 4 5 2 6 2" xfId="31016"/>
    <cellStyle name="Normal 3 4 5 2 7" xfId="31017"/>
    <cellStyle name="Normal 3 4 5 3" xfId="31018"/>
    <cellStyle name="Normal 3 4 5 3 2" xfId="31019"/>
    <cellStyle name="Normal 3 4 5 3 2 2" xfId="31020"/>
    <cellStyle name="Normal 3 4 5 3 2 3" xfId="31021"/>
    <cellStyle name="Normal 3 4 5 3 3" xfId="31022"/>
    <cellStyle name="Normal 3 4 5 3 3 2" xfId="31023"/>
    <cellStyle name="Normal 3 4 5 3 4" xfId="31024"/>
    <cellStyle name="Normal 3 4 5 3 4 2" xfId="31025"/>
    <cellStyle name="Normal 3 4 5 3 5" xfId="31026"/>
    <cellStyle name="Normal 3 4 5 4" xfId="31027"/>
    <cellStyle name="Normal 3 4 5 4 2" xfId="31028"/>
    <cellStyle name="Normal 3 4 5 4 2 2" xfId="31029"/>
    <cellStyle name="Normal 3 4 5 4 3" xfId="31030"/>
    <cellStyle name="Normal 3 4 5 4 3 2" xfId="31031"/>
    <cellStyle name="Normal 3 4 5 4 4" xfId="31032"/>
    <cellStyle name="Normal 3 4 5 5" xfId="31033"/>
    <cellStyle name="Normal 3 4 5 5 2" xfId="31034"/>
    <cellStyle name="Normal 3 4 5 5 3" xfId="31035"/>
    <cellStyle name="Normal 3 4 5 6" xfId="31036"/>
    <cellStyle name="Normal 3 4 5 6 2" xfId="31037"/>
    <cellStyle name="Normal 3 4 5 7" xfId="31038"/>
    <cellStyle name="Normal 3 4 5 7 2" xfId="31039"/>
    <cellStyle name="Normal 3 4 5 8" xfId="31040"/>
    <cellStyle name="Normal 3 4 6" xfId="31041"/>
    <cellStyle name="Normal 3 4 6 2" xfId="31042"/>
    <cellStyle name="Normal 3 4 6 2 2" xfId="31043"/>
    <cellStyle name="Normal 3 4 6 2 2 2" xfId="31044"/>
    <cellStyle name="Normal 3 4 6 2 2 3" xfId="31045"/>
    <cellStyle name="Normal 3 4 6 2 3" xfId="31046"/>
    <cellStyle name="Normal 3 4 6 2 3 2" xfId="31047"/>
    <cellStyle name="Normal 3 4 6 2 4" xfId="31048"/>
    <cellStyle name="Normal 3 4 6 2 4 2" xfId="31049"/>
    <cellStyle name="Normal 3 4 6 2 5" xfId="31050"/>
    <cellStyle name="Normal 3 4 6 3" xfId="31051"/>
    <cellStyle name="Normal 3 4 6 3 2" xfId="31052"/>
    <cellStyle name="Normal 3 4 6 3 2 2" xfId="31053"/>
    <cellStyle name="Normal 3 4 6 3 3" xfId="31054"/>
    <cellStyle name="Normal 3 4 6 3 3 2" xfId="31055"/>
    <cellStyle name="Normal 3 4 6 3 4" xfId="31056"/>
    <cellStyle name="Normal 3 4 6 4" xfId="31057"/>
    <cellStyle name="Normal 3 4 6 4 2" xfId="31058"/>
    <cellStyle name="Normal 3 4 6 4 3" xfId="31059"/>
    <cellStyle name="Normal 3 4 6 5" xfId="31060"/>
    <cellStyle name="Normal 3 4 6 5 2" xfId="31061"/>
    <cellStyle name="Normal 3 4 6 6" xfId="31062"/>
    <cellStyle name="Normal 3 4 6 6 2" xfId="31063"/>
    <cellStyle name="Normal 3 4 6 7" xfId="31064"/>
    <cellStyle name="Normal 3 4 7" xfId="31065"/>
    <cellStyle name="Normal 3 4 7 2" xfId="31066"/>
    <cellStyle name="Normal 3 4 7 2 2" xfId="31067"/>
    <cellStyle name="Normal 3 4 7 2 2 2" xfId="31068"/>
    <cellStyle name="Normal 3 4 7 2 2 3" xfId="31069"/>
    <cellStyle name="Normal 3 4 7 2 3" xfId="31070"/>
    <cellStyle name="Normal 3 4 7 2 3 2" xfId="31071"/>
    <cellStyle name="Normal 3 4 7 2 4" xfId="31072"/>
    <cellStyle name="Normal 3 4 7 2 4 2" xfId="31073"/>
    <cellStyle name="Normal 3 4 7 2 5" xfId="31074"/>
    <cellStyle name="Normal 3 4 7 3" xfId="31075"/>
    <cellStyle name="Normal 3 4 7 3 2" xfId="31076"/>
    <cellStyle name="Normal 3 4 7 3 2 2" xfId="31077"/>
    <cellStyle name="Normal 3 4 7 3 3" xfId="31078"/>
    <cellStyle name="Normal 3 4 7 3 3 2" xfId="31079"/>
    <cellStyle name="Normal 3 4 7 3 4" xfId="31080"/>
    <cellStyle name="Normal 3 4 7 4" xfId="31081"/>
    <cellStyle name="Normal 3 4 7 4 2" xfId="31082"/>
    <cellStyle name="Normal 3 4 7 4 3" xfId="31083"/>
    <cellStyle name="Normal 3 4 7 5" xfId="31084"/>
    <cellStyle name="Normal 3 4 7 5 2" xfId="31085"/>
    <cellStyle name="Normal 3 4 7 6" xfId="31086"/>
    <cellStyle name="Normal 3 4 7 6 2" xfId="31087"/>
    <cellStyle name="Normal 3 4 7 7" xfId="31088"/>
    <cellStyle name="Normal 3 4 8" xfId="31089"/>
    <cellStyle name="Normal 3 4 8 2" xfId="31090"/>
    <cellStyle name="Normal 3 4 8 2 2" xfId="31091"/>
    <cellStyle name="Normal 3 4 8 2 2 2" xfId="31092"/>
    <cellStyle name="Normal 3 4 8 2 3" xfId="31093"/>
    <cellStyle name="Normal 3 4 8 2 3 2" xfId="31094"/>
    <cellStyle name="Normal 3 4 8 2 4" xfId="31095"/>
    <cellStyle name="Normal 3 4 8 3" xfId="31096"/>
    <cellStyle name="Normal 3 4 8 3 2" xfId="31097"/>
    <cellStyle name="Normal 3 4 8 3 3" xfId="31098"/>
    <cellStyle name="Normal 3 4 8 4" xfId="31099"/>
    <cellStyle name="Normal 3 4 8 4 2" xfId="31100"/>
    <cellStyle name="Normal 3 4 8 5" xfId="31101"/>
    <cellStyle name="Normal 3 4 8 5 2" xfId="31102"/>
    <cellStyle name="Normal 3 4 8 6" xfId="31103"/>
    <cellStyle name="Normal 3 4 9" xfId="31104"/>
    <cellStyle name="Normal 3 4 9 2" xfId="31105"/>
    <cellStyle name="Normal 3 4 9 2 2" xfId="31106"/>
    <cellStyle name="Normal 3 4 9 3" xfId="31107"/>
    <cellStyle name="Normal 3 4 9 3 2" xfId="31108"/>
    <cellStyle name="Normal 3 4 9 4" xfId="31109"/>
    <cellStyle name="Normal 3 5" xfId="31110"/>
    <cellStyle name="Normal 3 5 10" xfId="31111"/>
    <cellStyle name="Normal 3 5 10 2" xfId="31112"/>
    <cellStyle name="Normal 3 5 10 3" xfId="31113"/>
    <cellStyle name="Normal 3 5 11" xfId="31114"/>
    <cellStyle name="Normal 3 5 11 2" xfId="31115"/>
    <cellStyle name="Normal 3 5 12" xfId="31116"/>
    <cellStyle name="Normal 3 5 12 2" xfId="31117"/>
    <cellStyle name="Normal 3 5 13" xfId="31118"/>
    <cellStyle name="Normal 3 5 14" xfId="31119"/>
    <cellStyle name="Normal 3 5 2" xfId="31120"/>
    <cellStyle name="Normal 3 5 2 10" xfId="31121"/>
    <cellStyle name="Normal 3 5 2 10 2" xfId="31122"/>
    <cellStyle name="Normal 3 5 2 11" xfId="31123"/>
    <cellStyle name="Normal 3 5 2 2" xfId="31124"/>
    <cellStyle name="Normal 3 5 2 2 2" xfId="31125"/>
    <cellStyle name="Normal 3 5 2 2 2 2" xfId="31126"/>
    <cellStyle name="Normal 3 5 2 2 2 2 2" xfId="31127"/>
    <cellStyle name="Normal 3 5 2 2 2 2 2 2" xfId="31128"/>
    <cellStyle name="Normal 3 5 2 2 2 2 2 3" xfId="31129"/>
    <cellStyle name="Normal 3 5 2 2 2 2 3" xfId="31130"/>
    <cellStyle name="Normal 3 5 2 2 2 2 3 2" xfId="31131"/>
    <cellStyle name="Normal 3 5 2 2 2 2 4" xfId="31132"/>
    <cellStyle name="Normal 3 5 2 2 2 2 4 2" xfId="31133"/>
    <cellStyle name="Normal 3 5 2 2 2 2 5" xfId="31134"/>
    <cellStyle name="Normal 3 5 2 2 2 3" xfId="31135"/>
    <cellStyle name="Normal 3 5 2 2 2 3 2" xfId="31136"/>
    <cellStyle name="Normal 3 5 2 2 2 3 2 2" xfId="31137"/>
    <cellStyle name="Normal 3 5 2 2 2 3 3" xfId="31138"/>
    <cellStyle name="Normal 3 5 2 2 2 3 3 2" xfId="31139"/>
    <cellStyle name="Normal 3 5 2 2 2 3 4" xfId="31140"/>
    <cellStyle name="Normal 3 5 2 2 2 4" xfId="31141"/>
    <cellStyle name="Normal 3 5 2 2 2 4 2" xfId="31142"/>
    <cellStyle name="Normal 3 5 2 2 2 4 3" xfId="31143"/>
    <cellStyle name="Normal 3 5 2 2 2 5" xfId="31144"/>
    <cellStyle name="Normal 3 5 2 2 2 5 2" xfId="31145"/>
    <cellStyle name="Normal 3 5 2 2 2 6" xfId="31146"/>
    <cellStyle name="Normal 3 5 2 2 2 6 2" xfId="31147"/>
    <cellStyle name="Normal 3 5 2 2 2 7" xfId="31148"/>
    <cellStyle name="Normal 3 5 2 2 3" xfId="31149"/>
    <cellStyle name="Normal 3 5 2 2 3 2" xfId="31150"/>
    <cellStyle name="Normal 3 5 2 2 3 2 2" xfId="31151"/>
    <cellStyle name="Normal 3 5 2 2 3 2 3" xfId="31152"/>
    <cellStyle name="Normal 3 5 2 2 3 3" xfId="31153"/>
    <cellStyle name="Normal 3 5 2 2 3 3 2" xfId="31154"/>
    <cellStyle name="Normal 3 5 2 2 3 4" xfId="31155"/>
    <cellStyle name="Normal 3 5 2 2 3 4 2" xfId="31156"/>
    <cellStyle name="Normal 3 5 2 2 3 5" xfId="31157"/>
    <cellStyle name="Normal 3 5 2 2 4" xfId="31158"/>
    <cellStyle name="Normal 3 5 2 2 4 2" xfId="31159"/>
    <cellStyle name="Normal 3 5 2 2 4 2 2" xfId="31160"/>
    <cellStyle name="Normal 3 5 2 2 4 3" xfId="31161"/>
    <cellStyle name="Normal 3 5 2 2 4 3 2" xfId="31162"/>
    <cellStyle name="Normal 3 5 2 2 4 4" xfId="31163"/>
    <cellStyle name="Normal 3 5 2 2 5" xfId="31164"/>
    <cellStyle name="Normal 3 5 2 2 5 2" xfId="31165"/>
    <cellStyle name="Normal 3 5 2 2 5 3" xfId="31166"/>
    <cellStyle name="Normal 3 5 2 2 6" xfId="31167"/>
    <cellStyle name="Normal 3 5 2 2 6 2" xfId="31168"/>
    <cellStyle name="Normal 3 5 2 2 7" xfId="31169"/>
    <cellStyle name="Normal 3 5 2 2 7 2" xfId="31170"/>
    <cellStyle name="Normal 3 5 2 2 8" xfId="31171"/>
    <cellStyle name="Normal 3 5 2 3" xfId="31172"/>
    <cellStyle name="Normal 3 5 2 3 2" xfId="31173"/>
    <cellStyle name="Normal 3 5 2 3 2 2" xfId="31174"/>
    <cellStyle name="Normal 3 5 2 3 2 2 2" xfId="31175"/>
    <cellStyle name="Normal 3 5 2 3 2 2 3" xfId="31176"/>
    <cellStyle name="Normal 3 5 2 3 2 3" xfId="31177"/>
    <cellStyle name="Normal 3 5 2 3 2 3 2" xfId="31178"/>
    <cellStyle name="Normal 3 5 2 3 2 4" xfId="31179"/>
    <cellStyle name="Normal 3 5 2 3 2 4 2" xfId="31180"/>
    <cellStyle name="Normal 3 5 2 3 2 5" xfId="31181"/>
    <cellStyle name="Normal 3 5 2 3 3" xfId="31182"/>
    <cellStyle name="Normal 3 5 2 3 3 2" xfId="31183"/>
    <cellStyle name="Normal 3 5 2 3 3 2 2" xfId="31184"/>
    <cellStyle name="Normal 3 5 2 3 3 3" xfId="31185"/>
    <cellStyle name="Normal 3 5 2 3 3 3 2" xfId="31186"/>
    <cellStyle name="Normal 3 5 2 3 3 4" xfId="31187"/>
    <cellStyle name="Normal 3 5 2 3 4" xfId="31188"/>
    <cellStyle name="Normal 3 5 2 3 4 2" xfId="31189"/>
    <cellStyle name="Normal 3 5 2 3 4 3" xfId="31190"/>
    <cellStyle name="Normal 3 5 2 3 5" xfId="31191"/>
    <cellStyle name="Normal 3 5 2 3 5 2" xfId="31192"/>
    <cellStyle name="Normal 3 5 2 3 6" xfId="31193"/>
    <cellStyle name="Normal 3 5 2 3 6 2" xfId="31194"/>
    <cellStyle name="Normal 3 5 2 3 7" xfId="31195"/>
    <cellStyle name="Normal 3 5 2 4" xfId="31196"/>
    <cellStyle name="Normal 3 5 2 4 2" xfId="31197"/>
    <cellStyle name="Normal 3 5 2 4 2 2" xfId="31198"/>
    <cellStyle name="Normal 3 5 2 4 2 2 2" xfId="31199"/>
    <cellStyle name="Normal 3 5 2 4 2 2 3" xfId="31200"/>
    <cellStyle name="Normal 3 5 2 4 2 3" xfId="31201"/>
    <cellStyle name="Normal 3 5 2 4 2 3 2" xfId="31202"/>
    <cellStyle name="Normal 3 5 2 4 2 4" xfId="31203"/>
    <cellStyle name="Normal 3 5 2 4 2 4 2" xfId="31204"/>
    <cellStyle name="Normal 3 5 2 4 2 5" xfId="31205"/>
    <cellStyle name="Normal 3 5 2 4 3" xfId="31206"/>
    <cellStyle name="Normal 3 5 2 4 3 2" xfId="31207"/>
    <cellStyle name="Normal 3 5 2 4 3 2 2" xfId="31208"/>
    <cellStyle name="Normal 3 5 2 4 3 3" xfId="31209"/>
    <cellStyle name="Normal 3 5 2 4 3 3 2" xfId="31210"/>
    <cellStyle name="Normal 3 5 2 4 3 4" xfId="31211"/>
    <cellStyle name="Normal 3 5 2 4 4" xfId="31212"/>
    <cellStyle name="Normal 3 5 2 4 4 2" xfId="31213"/>
    <cellStyle name="Normal 3 5 2 4 4 3" xfId="31214"/>
    <cellStyle name="Normal 3 5 2 4 5" xfId="31215"/>
    <cellStyle name="Normal 3 5 2 4 5 2" xfId="31216"/>
    <cellStyle name="Normal 3 5 2 4 6" xfId="31217"/>
    <cellStyle name="Normal 3 5 2 4 6 2" xfId="31218"/>
    <cellStyle name="Normal 3 5 2 4 7" xfId="31219"/>
    <cellStyle name="Normal 3 5 2 5" xfId="31220"/>
    <cellStyle name="Normal 3 5 2 5 2" xfId="31221"/>
    <cellStyle name="Normal 3 5 2 5 2 2" xfId="31222"/>
    <cellStyle name="Normal 3 5 2 5 2 2 2" xfId="31223"/>
    <cellStyle name="Normal 3 5 2 5 2 3" xfId="31224"/>
    <cellStyle name="Normal 3 5 2 5 2 3 2" xfId="31225"/>
    <cellStyle name="Normal 3 5 2 5 2 4" xfId="31226"/>
    <cellStyle name="Normal 3 5 2 5 3" xfId="31227"/>
    <cellStyle name="Normal 3 5 2 5 3 2" xfId="31228"/>
    <cellStyle name="Normal 3 5 2 5 3 3" xfId="31229"/>
    <cellStyle name="Normal 3 5 2 5 4" xfId="31230"/>
    <cellStyle name="Normal 3 5 2 5 4 2" xfId="31231"/>
    <cellStyle name="Normal 3 5 2 5 5" xfId="31232"/>
    <cellStyle name="Normal 3 5 2 5 5 2" xfId="31233"/>
    <cellStyle name="Normal 3 5 2 5 6" xfId="31234"/>
    <cellStyle name="Normal 3 5 2 6" xfId="31235"/>
    <cellStyle name="Normal 3 5 2 6 2" xfId="31236"/>
    <cellStyle name="Normal 3 5 2 6 2 2" xfId="31237"/>
    <cellStyle name="Normal 3 5 2 6 3" xfId="31238"/>
    <cellStyle name="Normal 3 5 2 6 3 2" xfId="31239"/>
    <cellStyle name="Normal 3 5 2 6 4" xfId="31240"/>
    <cellStyle name="Normal 3 5 2 7" xfId="31241"/>
    <cellStyle name="Normal 3 5 2 7 2" xfId="31242"/>
    <cellStyle name="Normal 3 5 2 7 2 2" xfId="31243"/>
    <cellStyle name="Normal 3 5 2 7 3" xfId="31244"/>
    <cellStyle name="Normal 3 5 2 7 3 2" xfId="31245"/>
    <cellStyle name="Normal 3 5 2 7 4" xfId="31246"/>
    <cellStyle name="Normal 3 5 2 8" xfId="31247"/>
    <cellStyle name="Normal 3 5 2 8 2" xfId="31248"/>
    <cellStyle name="Normal 3 5 2 8 3" xfId="31249"/>
    <cellStyle name="Normal 3 5 2 9" xfId="31250"/>
    <cellStyle name="Normal 3 5 2 9 2" xfId="31251"/>
    <cellStyle name="Normal 3 5 3" xfId="31252"/>
    <cellStyle name="Normal 3 5 3 10" xfId="31253"/>
    <cellStyle name="Normal 3 5 3 2" xfId="31254"/>
    <cellStyle name="Normal 3 5 3 2 2" xfId="31255"/>
    <cellStyle name="Normal 3 5 3 2 2 2" xfId="31256"/>
    <cellStyle name="Normal 3 5 3 2 2 2 2" xfId="31257"/>
    <cellStyle name="Normal 3 5 3 2 2 2 3" xfId="31258"/>
    <cellStyle name="Normal 3 5 3 2 2 3" xfId="31259"/>
    <cellStyle name="Normal 3 5 3 2 2 3 2" xfId="31260"/>
    <cellStyle name="Normal 3 5 3 2 2 4" xfId="31261"/>
    <cellStyle name="Normal 3 5 3 2 2 4 2" xfId="31262"/>
    <cellStyle name="Normal 3 5 3 2 2 5" xfId="31263"/>
    <cellStyle name="Normal 3 5 3 2 3" xfId="31264"/>
    <cellStyle name="Normal 3 5 3 2 3 2" xfId="31265"/>
    <cellStyle name="Normal 3 5 3 2 3 2 2" xfId="31266"/>
    <cellStyle name="Normal 3 5 3 2 3 3" xfId="31267"/>
    <cellStyle name="Normal 3 5 3 2 3 3 2" xfId="31268"/>
    <cellStyle name="Normal 3 5 3 2 3 4" xfId="31269"/>
    <cellStyle name="Normal 3 5 3 2 4" xfId="31270"/>
    <cellStyle name="Normal 3 5 3 2 4 2" xfId="31271"/>
    <cellStyle name="Normal 3 5 3 2 4 3" xfId="31272"/>
    <cellStyle name="Normal 3 5 3 2 5" xfId="31273"/>
    <cellStyle name="Normal 3 5 3 2 5 2" xfId="31274"/>
    <cellStyle name="Normal 3 5 3 2 6" xfId="31275"/>
    <cellStyle name="Normal 3 5 3 2 6 2" xfId="31276"/>
    <cellStyle name="Normal 3 5 3 2 7" xfId="31277"/>
    <cellStyle name="Normal 3 5 3 3" xfId="31278"/>
    <cellStyle name="Normal 3 5 3 3 2" xfId="31279"/>
    <cellStyle name="Normal 3 5 3 3 2 2" xfId="31280"/>
    <cellStyle name="Normal 3 5 3 3 2 2 2" xfId="31281"/>
    <cellStyle name="Normal 3 5 3 3 2 2 3" xfId="31282"/>
    <cellStyle name="Normal 3 5 3 3 2 3" xfId="31283"/>
    <cellStyle name="Normal 3 5 3 3 2 3 2" xfId="31284"/>
    <cellStyle name="Normal 3 5 3 3 2 4" xfId="31285"/>
    <cellStyle name="Normal 3 5 3 3 2 4 2" xfId="31286"/>
    <cellStyle name="Normal 3 5 3 3 2 5" xfId="31287"/>
    <cellStyle name="Normal 3 5 3 3 3" xfId="31288"/>
    <cellStyle name="Normal 3 5 3 3 3 2" xfId="31289"/>
    <cellStyle name="Normal 3 5 3 3 3 2 2" xfId="31290"/>
    <cellStyle name="Normal 3 5 3 3 3 3" xfId="31291"/>
    <cellStyle name="Normal 3 5 3 3 3 3 2" xfId="31292"/>
    <cellStyle name="Normal 3 5 3 3 3 4" xfId="31293"/>
    <cellStyle name="Normal 3 5 3 3 4" xfId="31294"/>
    <cellStyle name="Normal 3 5 3 3 4 2" xfId="31295"/>
    <cellStyle name="Normal 3 5 3 3 4 3" xfId="31296"/>
    <cellStyle name="Normal 3 5 3 3 5" xfId="31297"/>
    <cellStyle name="Normal 3 5 3 3 5 2" xfId="31298"/>
    <cellStyle name="Normal 3 5 3 3 6" xfId="31299"/>
    <cellStyle name="Normal 3 5 3 3 6 2" xfId="31300"/>
    <cellStyle name="Normal 3 5 3 3 7" xfId="31301"/>
    <cellStyle name="Normal 3 5 3 4" xfId="31302"/>
    <cellStyle name="Normal 3 5 3 4 2" xfId="31303"/>
    <cellStyle name="Normal 3 5 3 4 2 2" xfId="31304"/>
    <cellStyle name="Normal 3 5 3 4 2 2 2" xfId="31305"/>
    <cellStyle name="Normal 3 5 3 4 2 3" xfId="31306"/>
    <cellStyle name="Normal 3 5 3 4 2 3 2" xfId="31307"/>
    <cellStyle name="Normal 3 5 3 4 2 4" xfId="31308"/>
    <cellStyle name="Normal 3 5 3 4 3" xfId="31309"/>
    <cellStyle name="Normal 3 5 3 4 3 2" xfId="31310"/>
    <cellStyle name="Normal 3 5 3 4 3 3" xfId="31311"/>
    <cellStyle name="Normal 3 5 3 4 4" xfId="31312"/>
    <cellStyle name="Normal 3 5 3 4 4 2" xfId="31313"/>
    <cellStyle name="Normal 3 5 3 4 5" xfId="31314"/>
    <cellStyle name="Normal 3 5 3 4 5 2" xfId="31315"/>
    <cellStyle name="Normal 3 5 3 4 6" xfId="31316"/>
    <cellStyle name="Normal 3 5 3 5" xfId="31317"/>
    <cellStyle name="Normal 3 5 3 5 2" xfId="31318"/>
    <cellStyle name="Normal 3 5 3 5 2 2" xfId="31319"/>
    <cellStyle name="Normal 3 5 3 5 3" xfId="31320"/>
    <cellStyle name="Normal 3 5 3 5 3 2" xfId="31321"/>
    <cellStyle name="Normal 3 5 3 5 4" xfId="31322"/>
    <cellStyle name="Normal 3 5 3 6" xfId="31323"/>
    <cellStyle name="Normal 3 5 3 6 2" xfId="31324"/>
    <cellStyle name="Normal 3 5 3 6 2 2" xfId="31325"/>
    <cellStyle name="Normal 3 5 3 6 3" xfId="31326"/>
    <cellStyle name="Normal 3 5 3 6 3 2" xfId="31327"/>
    <cellStyle name="Normal 3 5 3 6 4" xfId="31328"/>
    <cellStyle name="Normal 3 5 3 7" xfId="31329"/>
    <cellStyle name="Normal 3 5 3 7 2" xfId="31330"/>
    <cellStyle name="Normal 3 5 3 7 3" xfId="31331"/>
    <cellStyle name="Normal 3 5 3 8" xfId="31332"/>
    <cellStyle name="Normal 3 5 3 8 2" xfId="31333"/>
    <cellStyle name="Normal 3 5 3 9" xfId="31334"/>
    <cellStyle name="Normal 3 5 3 9 2" xfId="31335"/>
    <cellStyle name="Normal 3 5 4" xfId="31336"/>
    <cellStyle name="Normal 3 5 4 2" xfId="31337"/>
    <cellStyle name="Normal 3 5 4 2 2" xfId="31338"/>
    <cellStyle name="Normal 3 5 4 2 2 2" xfId="31339"/>
    <cellStyle name="Normal 3 5 4 2 2 2 2" xfId="31340"/>
    <cellStyle name="Normal 3 5 4 2 2 2 3" xfId="31341"/>
    <cellStyle name="Normal 3 5 4 2 2 3" xfId="31342"/>
    <cellStyle name="Normal 3 5 4 2 2 3 2" xfId="31343"/>
    <cellStyle name="Normal 3 5 4 2 2 4" xfId="31344"/>
    <cellStyle name="Normal 3 5 4 2 2 4 2" xfId="31345"/>
    <cellStyle name="Normal 3 5 4 2 2 5" xfId="31346"/>
    <cellStyle name="Normal 3 5 4 2 3" xfId="31347"/>
    <cellStyle name="Normal 3 5 4 2 3 2" xfId="31348"/>
    <cellStyle name="Normal 3 5 4 2 3 2 2" xfId="31349"/>
    <cellStyle name="Normal 3 5 4 2 3 3" xfId="31350"/>
    <cellStyle name="Normal 3 5 4 2 3 3 2" xfId="31351"/>
    <cellStyle name="Normal 3 5 4 2 3 4" xfId="31352"/>
    <cellStyle name="Normal 3 5 4 2 4" xfId="31353"/>
    <cellStyle name="Normal 3 5 4 2 4 2" xfId="31354"/>
    <cellStyle name="Normal 3 5 4 2 4 3" xfId="31355"/>
    <cellStyle name="Normal 3 5 4 2 5" xfId="31356"/>
    <cellStyle name="Normal 3 5 4 2 5 2" xfId="31357"/>
    <cellStyle name="Normal 3 5 4 2 6" xfId="31358"/>
    <cellStyle name="Normal 3 5 4 2 6 2" xfId="31359"/>
    <cellStyle name="Normal 3 5 4 2 7" xfId="31360"/>
    <cellStyle name="Normal 3 5 4 3" xfId="31361"/>
    <cellStyle name="Normal 3 5 4 3 2" xfId="31362"/>
    <cellStyle name="Normal 3 5 4 3 2 2" xfId="31363"/>
    <cellStyle name="Normal 3 5 4 3 2 3" xfId="31364"/>
    <cellStyle name="Normal 3 5 4 3 3" xfId="31365"/>
    <cellStyle name="Normal 3 5 4 3 3 2" xfId="31366"/>
    <cellStyle name="Normal 3 5 4 3 4" xfId="31367"/>
    <cellStyle name="Normal 3 5 4 3 4 2" xfId="31368"/>
    <cellStyle name="Normal 3 5 4 3 5" xfId="31369"/>
    <cellStyle name="Normal 3 5 4 4" xfId="31370"/>
    <cellStyle name="Normal 3 5 4 4 2" xfId="31371"/>
    <cellStyle name="Normal 3 5 4 4 2 2" xfId="31372"/>
    <cellStyle name="Normal 3 5 4 4 3" xfId="31373"/>
    <cellStyle name="Normal 3 5 4 4 3 2" xfId="31374"/>
    <cellStyle name="Normal 3 5 4 4 4" xfId="31375"/>
    <cellStyle name="Normal 3 5 4 5" xfId="31376"/>
    <cellStyle name="Normal 3 5 4 5 2" xfId="31377"/>
    <cellStyle name="Normal 3 5 4 5 3" xfId="31378"/>
    <cellStyle name="Normal 3 5 4 6" xfId="31379"/>
    <cellStyle name="Normal 3 5 4 6 2" xfId="31380"/>
    <cellStyle name="Normal 3 5 4 7" xfId="31381"/>
    <cellStyle name="Normal 3 5 4 7 2" xfId="31382"/>
    <cellStyle name="Normal 3 5 4 8" xfId="31383"/>
    <cellStyle name="Normal 3 5 5" xfId="31384"/>
    <cellStyle name="Normal 3 5 5 2" xfId="31385"/>
    <cellStyle name="Normal 3 5 5 2 2" xfId="31386"/>
    <cellStyle name="Normal 3 5 5 2 2 2" xfId="31387"/>
    <cellStyle name="Normal 3 5 5 2 2 3" xfId="31388"/>
    <cellStyle name="Normal 3 5 5 2 3" xfId="31389"/>
    <cellStyle name="Normal 3 5 5 2 3 2" xfId="31390"/>
    <cellStyle name="Normal 3 5 5 2 4" xfId="31391"/>
    <cellStyle name="Normal 3 5 5 2 4 2" xfId="31392"/>
    <cellStyle name="Normal 3 5 5 2 5" xfId="31393"/>
    <cellStyle name="Normal 3 5 5 3" xfId="31394"/>
    <cellStyle name="Normal 3 5 5 3 2" xfId="31395"/>
    <cellStyle name="Normal 3 5 5 3 2 2" xfId="31396"/>
    <cellStyle name="Normal 3 5 5 3 3" xfId="31397"/>
    <cellStyle name="Normal 3 5 5 3 3 2" xfId="31398"/>
    <cellStyle name="Normal 3 5 5 3 4" xfId="31399"/>
    <cellStyle name="Normal 3 5 5 4" xfId="31400"/>
    <cellStyle name="Normal 3 5 5 4 2" xfId="31401"/>
    <cellStyle name="Normal 3 5 5 4 3" xfId="31402"/>
    <cellStyle name="Normal 3 5 5 5" xfId="31403"/>
    <cellStyle name="Normal 3 5 5 5 2" xfId="31404"/>
    <cellStyle name="Normal 3 5 5 6" xfId="31405"/>
    <cellStyle name="Normal 3 5 5 6 2" xfId="31406"/>
    <cellStyle name="Normal 3 5 5 7" xfId="31407"/>
    <cellStyle name="Normal 3 5 6" xfId="31408"/>
    <cellStyle name="Normal 3 5 6 2" xfId="31409"/>
    <cellStyle name="Normal 3 5 6 2 2" xfId="31410"/>
    <cellStyle name="Normal 3 5 6 2 2 2" xfId="31411"/>
    <cellStyle name="Normal 3 5 6 2 2 3" xfId="31412"/>
    <cellStyle name="Normal 3 5 6 2 3" xfId="31413"/>
    <cellStyle name="Normal 3 5 6 2 3 2" xfId="31414"/>
    <cellStyle name="Normal 3 5 6 2 4" xfId="31415"/>
    <cellStyle name="Normal 3 5 6 2 4 2" xfId="31416"/>
    <cellStyle name="Normal 3 5 6 2 5" xfId="31417"/>
    <cellStyle name="Normal 3 5 6 3" xfId="31418"/>
    <cellStyle name="Normal 3 5 6 3 2" xfId="31419"/>
    <cellStyle name="Normal 3 5 6 3 2 2" xfId="31420"/>
    <cellStyle name="Normal 3 5 6 3 3" xfId="31421"/>
    <cellStyle name="Normal 3 5 6 3 3 2" xfId="31422"/>
    <cellStyle name="Normal 3 5 6 3 4" xfId="31423"/>
    <cellStyle name="Normal 3 5 6 4" xfId="31424"/>
    <cellStyle name="Normal 3 5 6 4 2" xfId="31425"/>
    <cellStyle name="Normal 3 5 6 4 3" xfId="31426"/>
    <cellStyle name="Normal 3 5 6 5" xfId="31427"/>
    <cellStyle name="Normal 3 5 6 5 2" xfId="31428"/>
    <cellStyle name="Normal 3 5 6 6" xfId="31429"/>
    <cellStyle name="Normal 3 5 6 6 2" xfId="31430"/>
    <cellStyle name="Normal 3 5 6 7" xfId="31431"/>
    <cellStyle name="Normal 3 5 7" xfId="31432"/>
    <cellStyle name="Normal 3 5 7 2" xfId="31433"/>
    <cellStyle name="Normal 3 5 7 2 2" xfId="31434"/>
    <cellStyle name="Normal 3 5 7 2 2 2" xfId="31435"/>
    <cellStyle name="Normal 3 5 7 2 3" xfId="31436"/>
    <cellStyle name="Normal 3 5 7 2 3 2" xfId="31437"/>
    <cellStyle name="Normal 3 5 7 2 4" xfId="31438"/>
    <cellStyle name="Normal 3 5 7 3" xfId="31439"/>
    <cellStyle name="Normal 3 5 7 3 2" xfId="31440"/>
    <cellStyle name="Normal 3 5 7 3 3" xfId="31441"/>
    <cellStyle name="Normal 3 5 7 4" xfId="31442"/>
    <cellStyle name="Normal 3 5 7 4 2" xfId="31443"/>
    <cellStyle name="Normal 3 5 7 5" xfId="31444"/>
    <cellStyle name="Normal 3 5 7 5 2" xfId="31445"/>
    <cellStyle name="Normal 3 5 7 6" xfId="31446"/>
    <cellStyle name="Normal 3 5 8" xfId="31447"/>
    <cellStyle name="Normal 3 5 8 2" xfId="31448"/>
    <cellStyle name="Normal 3 5 8 2 2" xfId="31449"/>
    <cellStyle name="Normal 3 5 8 3" xfId="31450"/>
    <cellStyle name="Normal 3 5 8 3 2" xfId="31451"/>
    <cellStyle name="Normal 3 5 8 4" xfId="31452"/>
    <cellStyle name="Normal 3 5 9" xfId="31453"/>
    <cellStyle name="Normal 3 5 9 2" xfId="31454"/>
    <cellStyle name="Normal 3 5 9 2 2" xfId="31455"/>
    <cellStyle name="Normal 3 5 9 3" xfId="31456"/>
    <cellStyle name="Normal 3 5 9 3 2" xfId="31457"/>
    <cellStyle name="Normal 3 5 9 4" xfId="31458"/>
    <cellStyle name="Normal 3 6" xfId="31459"/>
    <cellStyle name="Normal 3 6 10" xfId="31460"/>
    <cellStyle name="Normal 3 6 10 2" xfId="31461"/>
    <cellStyle name="Normal 3 6 11" xfId="31462"/>
    <cellStyle name="Normal 3 6 2" xfId="31463"/>
    <cellStyle name="Normal 3 6 2 2" xfId="31464"/>
    <cellStyle name="Normal 3 6 2 2 2" xfId="31465"/>
    <cellStyle name="Normal 3 6 2 2 2 2" xfId="31466"/>
    <cellStyle name="Normal 3 6 2 2 2 2 2" xfId="31467"/>
    <cellStyle name="Normal 3 6 2 2 2 2 3" xfId="31468"/>
    <cellStyle name="Normal 3 6 2 2 2 3" xfId="31469"/>
    <cellStyle name="Normal 3 6 2 2 2 3 2" xfId="31470"/>
    <cellStyle name="Normal 3 6 2 2 2 4" xfId="31471"/>
    <cellStyle name="Normal 3 6 2 2 2 4 2" xfId="31472"/>
    <cellStyle name="Normal 3 6 2 2 2 5" xfId="31473"/>
    <cellStyle name="Normal 3 6 2 2 3" xfId="31474"/>
    <cellStyle name="Normal 3 6 2 2 3 2" xfId="31475"/>
    <cellStyle name="Normal 3 6 2 2 3 2 2" xfId="31476"/>
    <cellStyle name="Normal 3 6 2 2 3 3" xfId="31477"/>
    <cellStyle name="Normal 3 6 2 2 3 3 2" xfId="31478"/>
    <cellStyle name="Normal 3 6 2 2 3 4" xfId="31479"/>
    <cellStyle name="Normal 3 6 2 2 4" xfId="31480"/>
    <cellStyle name="Normal 3 6 2 2 4 2" xfId="31481"/>
    <cellStyle name="Normal 3 6 2 2 4 3" xfId="31482"/>
    <cellStyle name="Normal 3 6 2 2 5" xfId="31483"/>
    <cellStyle name="Normal 3 6 2 2 5 2" xfId="31484"/>
    <cellStyle name="Normal 3 6 2 2 6" xfId="31485"/>
    <cellStyle name="Normal 3 6 2 2 6 2" xfId="31486"/>
    <cellStyle name="Normal 3 6 2 2 7" xfId="31487"/>
    <cellStyle name="Normal 3 6 2 3" xfId="31488"/>
    <cellStyle name="Normal 3 6 2 3 2" xfId="31489"/>
    <cellStyle name="Normal 3 6 2 3 2 2" xfId="31490"/>
    <cellStyle name="Normal 3 6 2 3 2 3" xfId="31491"/>
    <cellStyle name="Normal 3 6 2 3 3" xfId="31492"/>
    <cellStyle name="Normal 3 6 2 3 3 2" xfId="31493"/>
    <cellStyle name="Normal 3 6 2 3 4" xfId="31494"/>
    <cellStyle name="Normal 3 6 2 3 4 2" xfId="31495"/>
    <cellStyle name="Normal 3 6 2 3 5" xfId="31496"/>
    <cellStyle name="Normal 3 6 2 4" xfId="31497"/>
    <cellStyle name="Normal 3 6 2 4 2" xfId="31498"/>
    <cellStyle name="Normal 3 6 2 4 2 2" xfId="31499"/>
    <cellStyle name="Normal 3 6 2 4 3" xfId="31500"/>
    <cellStyle name="Normal 3 6 2 4 3 2" xfId="31501"/>
    <cellStyle name="Normal 3 6 2 4 4" xfId="31502"/>
    <cellStyle name="Normal 3 6 2 5" xfId="31503"/>
    <cellStyle name="Normal 3 6 2 5 2" xfId="31504"/>
    <cellStyle name="Normal 3 6 2 5 3" xfId="31505"/>
    <cellStyle name="Normal 3 6 2 6" xfId="31506"/>
    <cellStyle name="Normal 3 6 2 6 2" xfId="31507"/>
    <cellStyle name="Normal 3 6 2 7" xfId="31508"/>
    <cellStyle name="Normal 3 6 2 7 2" xfId="31509"/>
    <cellStyle name="Normal 3 6 2 8" xfId="31510"/>
    <cellStyle name="Normal 3 6 3" xfId="31511"/>
    <cellStyle name="Normal 3 6 3 2" xfId="31512"/>
    <cellStyle name="Normal 3 6 3 2 2" xfId="31513"/>
    <cellStyle name="Normal 3 6 3 2 2 2" xfId="31514"/>
    <cellStyle name="Normal 3 6 3 2 2 3" xfId="31515"/>
    <cellStyle name="Normal 3 6 3 2 3" xfId="31516"/>
    <cellStyle name="Normal 3 6 3 2 3 2" xfId="31517"/>
    <cellStyle name="Normal 3 6 3 2 4" xfId="31518"/>
    <cellStyle name="Normal 3 6 3 2 4 2" xfId="31519"/>
    <cellStyle name="Normal 3 6 3 2 5" xfId="31520"/>
    <cellStyle name="Normal 3 6 3 3" xfId="31521"/>
    <cellStyle name="Normal 3 6 3 3 2" xfId="31522"/>
    <cellStyle name="Normal 3 6 3 3 2 2" xfId="31523"/>
    <cellStyle name="Normal 3 6 3 3 3" xfId="31524"/>
    <cellStyle name="Normal 3 6 3 3 3 2" xfId="31525"/>
    <cellStyle name="Normal 3 6 3 3 4" xfId="31526"/>
    <cellStyle name="Normal 3 6 3 4" xfId="31527"/>
    <cellStyle name="Normal 3 6 3 4 2" xfId="31528"/>
    <cellStyle name="Normal 3 6 3 4 3" xfId="31529"/>
    <cellStyle name="Normal 3 6 3 5" xfId="31530"/>
    <cellStyle name="Normal 3 6 3 5 2" xfId="31531"/>
    <cellStyle name="Normal 3 6 3 6" xfId="31532"/>
    <cellStyle name="Normal 3 6 3 6 2" xfId="31533"/>
    <cellStyle name="Normal 3 6 3 7" xfId="31534"/>
    <cellStyle name="Normal 3 6 4" xfId="31535"/>
    <cellStyle name="Normal 3 6 4 2" xfId="31536"/>
    <cellStyle name="Normal 3 6 4 2 2" xfId="31537"/>
    <cellStyle name="Normal 3 6 4 2 2 2" xfId="31538"/>
    <cellStyle name="Normal 3 6 4 2 2 3" xfId="31539"/>
    <cellStyle name="Normal 3 6 4 2 3" xfId="31540"/>
    <cellStyle name="Normal 3 6 4 2 3 2" xfId="31541"/>
    <cellStyle name="Normal 3 6 4 2 4" xfId="31542"/>
    <cellStyle name="Normal 3 6 4 2 4 2" xfId="31543"/>
    <cellStyle name="Normal 3 6 4 2 5" xfId="31544"/>
    <cellStyle name="Normal 3 6 4 3" xfId="31545"/>
    <cellStyle name="Normal 3 6 4 3 2" xfId="31546"/>
    <cellStyle name="Normal 3 6 4 3 2 2" xfId="31547"/>
    <cellStyle name="Normal 3 6 4 3 3" xfId="31548"/>
    <cellStyle name="Normal 3 6 4 3 3 2" xfId="31549"/>
    <cellStyle name="Normal 3 6 4 3 4" xfId="31550"/>
    <cellStyle name="Normal 3 6 4 4" xfId="31551"/>
    <cellStyle name="Normal 3 6 4 4 2" xfId="31552"/>
    <cellStyle name="Normal 3 6 4 4 3" xfId="31553"/>
    <cellStyle name="Normal 3 6 4 5" xfId="31554"/>
    <cellStyle name="Normal 3 6 4 5 2" xfId="31555"/>
    <cellStyle name="Normal 3 6 4 6" xfId="31556"/>
    <cellStyle name="Normal 3 6 4 6 2" xfId="31557"/>
    <cellStyle name="Normal 3 6 4 7" xfId="31558"/>
    <cellStyle name="Normal 3 6 5" xfId="31559"/>
    <cellStyle name="Normal 3 6 5 2" xfId="31560"/>
    <cellStyle name="Normal 3 6 5 2 2" xfId="31561"/>
    <cellStyle name="Normal 3 6 5 2 2 2" xfId="31562"/>
    <cellStyle name="Normal 3 6 5 2 3" xfId="31563"/>
    <cellStyle name="Normal 3 6 5 2 3 2" xfId="31564"/>
    <cellStyle name="Normal 3 6 5 2 4" xfId="31565"/>
    <cellStyle name="Normal 3 6 5 3" xfId="31566"/>
    <cellStyle name="Normal 3 6 5 3 2" xfId="31567"/>
    <cellStyle name="Normal 3 6 5 3 3" xfId="31568"/>
    <cellStyle name="Normal 3 6 5 4" xfId="31569"/>
    <cellStyle name="Normal 3 6 5 4 2" xfId="31570"/>
    <cellStyle name="Normal 3 6 5 5" xfId="31571"/>
    <cellStyle name="Normal 3 6 5 5 2" xfId="31572"/>
    <cellStyle name="Normal 3 6 5 6" xfId="31573"/>
    <cellStyle name="Normal 3 6 6" xfId="31574"/>
    <cellStyle name="Normal 3 6 6 2" xfId="31575"/>
    <cellStyle name="Normal 3 6 6 2 2" xfId="31576"/>
    <cellStyle name="Normal 3 6 6 3" xfId="31577"/>
    <cellStyle name="Normal 3 6 6 3 2" xfId="31578"/>
    <cellStyle name="Normal 3 6 6 4" xfId="31579"/>
    <cellStyle name="Normal 3 6 7" xfId="31580"/>
    <cellStyle name="Normal 3 6 7 2" xfId="31581"/>
    <cellStyle name="Normal 3 6 7 2 2" xfId="31582"/>
    <cellStyle name="Normal 3 6 7 3" xfId="31583"/>
    <cellStyle name="Normal 3 6 7 3 2" xfId="31584"/>
    <cellStyle name="Normal 3 6 7 4" xfId="31585"/>
    <cellStyle name="Normal 3 6 8" xfId="31586"/>
    <cellStyle name="Normal 3 6 8 2" xfId="31587"/>
    <cellStyle name="Normal 3 6 8 3" xfId="31588"/>
    <cellStyle name="Normal 3 6 9" xfId="31589"/>
    <cellStyle name="Normal 3 6 9 2" xfId="31590"/>
    <cellStyle name="Normal 3 7" xfId="31591"/>
    <cellStyle name="Normal 3 7 10" xfId="31592"/>
    <cellStyle name="Normal 3 7 10 2" xfId="31593"/>
    <cellStyle name="Normal 3 7 11" xfId="31594"/>
    <cellStyle name="Normal 3 7 2" xfId="31595"/>
    <cellStyle name="Normal 3 7 2 2" xfId="31596"/>
    <cellStyle name="Normal 3 7 2 2 2" xfId="31597"/>
    <cellStyle name="Normal 3 7 2 2 2 2" xfId="31598"/>
    <cellStyle name="Normal 3 7 2 2 2 2 2" xfId="31599"/>
    <cellStyle name="Normal 3 7 2 2 2 2 3" xfId="31600"/>
    <cellStyle name="Normal 3 7 2 2 2 3" xfId="31601"/>
    <cellStyle name="Normal 3 7 2 2 2 3 2" xfId="31602"/>
    <cellStyle name="Normal 3 7 2 2 2 4" xfId="31603"/>
    <cellStyle name="Normal 3 7 2 2 2 4 2" xfId="31604"/>
    <cellStyle name="Normal 3 7 2 2 2 5" xfId="31605"/>
    <cellStyle name="Normal 3 7 2 2 3" xfId="31606"/>
    <cellStyle name="Normal 3 7 2 2 3 2" xfId="31607"/>
    <cellStyle name="Normal 3 7 2 2 3 2 2" xfId="31608"/>
    <cellStyle name="Normal 3 7 2 2 3 3" xfId="31609"/>
    <cellStyle name="Normal 3 7 2 2 3 3 2" xfId="31610"/>
    <cellStyle name="Normal 3 7 2 2 3 4" xfId="31611"/>
    <cellStyle name="Normal 3 7 2 2 4" xfId="31612"/>
    <cellStyle name="Normal 3 7 2 2 4 2" xfId="31613"/>
    <cellStyle name="Normal 3 7 2 2 4 3" xfId="31614"/>
    <cellStyle name="Normal 3 7 2 2 5" xfId="31615"/>
    <cellStyle name="Normal 3 7 2 2 5 2" xfId="31616"/>
    <cellStyle name="Normal 3 7 2 2 6" xfId="31617"/>
    <cellStyle name="Normal 3 7 2 2 6 2" xfId="31618"/>
    <cellStyle name="Normal 3 7 2 2 7" xfId="31619"/>
    <cellStyle name="Normal 3 7 2 3" xfId="31620"/>
    <cellStyle name="Normal 3 7 2 3 2" xfId="31621"/>
    <cellStyle name="Normal 3 7 2 3 2 2" xfId="31622"/>
    <cellStyle name="Normal 3 7 2 3 2 3" xfId="31623"/>
    <cellStyle name="Normal 3 7 2 3 3" xfId="31624"/>
    <cellStyle name="Normal 3 7 2 3 3 2" xfId="31625"/>
    <cellStyle name="Normal 3 7 2 3 4" xfId="31626"/>
    <cellStyle name="Normal 3 7 2 3 4 2" xfId="31627"/>
    <cellStyle name="Normal 3 7 2 3 5" xfId="31628"/>
    <cellStyle name="Normal 3 7 2 4" xfId="31629"/>
    <cellStyle name="Normal 3 7 2 4 2" xfId="31630"/>
    <cellStyle name="Normal 3 7 2 4 2 2" xfId="31631"/>
    <cellStyle name="Normal 3 7 2 4 3" xfId="31632"/>
    <cellStyle name="Normal 3 7 2 4 3 2" xfId="31633"/>
    <cellStyle name="Normal 3 7 2 4 4" xfId="31634"/>
    <cellStyle name="Normal 3 7 2 5" xfId="31635"/>
    <cellStyle name="Normal 3 7 2 5 2" xfId="31636"/>
    <cellStyle name="Normal 3 7 2 5 3" xfId="31637"/>
    <cellStyle name="Normal 3 7 2 6" xfId="31638"/>
    <cellStyle name="Normal 3 7 2 6 2" xfId="31639"/>
    <cellStyle name="Normal 3 7 2 7" xfId="31640"/>
    <cellStyle name="Normal 3 7 2 7 2" xfId="31641"/>
    <cellStyle name="Normal 3 7 2 8" xfId="31642"/>
    <cellStyle name="Normal 3 7 3" xfId="31643"/>
    <cellStyle name="Normal 3 7 3 2" xfId="31644"/>
    <cellStyle name="Normal 3 7 3 2 2" xfId="31645"/>
    <cellStyle name="Normal 3 7 3 2 2 2" xfId="31646"/>
    <cellStyle name="Normal 3 7 3 2 2 3" xfId="31647"/>
    <cellStyle name="Normal 3 7 3 2 3" xfId="31648"/>
    <cellStyle name="Normal 3 7 3 2 3 2" xfId="31649"/>
    <cellStyle name="Normal 3 7 3 2 4" xfId="31650"/>
    <cellStyle name="Normal 3 7 3 2 4 2" xfId="31651"/>
    <cellStyle name="Normal 3 7 3 2 5" xfId="31652"/>
    <cellStyle name="Normal 3 7 3 3" xfId="31653"/>
    <cellStyle name="Normal 3 7 3 3 2" xfId="31654"/>
    <cellStyle name="Normal 3 7 3 3 2 2" xfId="31655"/>
    <cellStyle name="Normal 3 7 3 3 3" xfId="31656"/>
    <cellStyle name="Normal 3 7 3 3 3 2" xfId="31657"/>
    <cellStyle name="Normal 3 7 3 3 4" xfId="31658"/>
    <cellStyle name="Normal 3 7 3 4" xfId="31659"/>
    <cellStyle name="Normal 3 7 3 4 2" xfId="31660"/>
    <cellStyle name="Normal 3 7 3 4 3" xfId="31661"/>
    <cellStyle name="Normal 3 7 3 5" xfId="31662"/>
    <cellStyle name="Normal 3 7 3 5 2" xfId="31663"/>
    <cellStyle name="Normal 3 7 3 6" xfId="31664"/>
    <cellStyle name="Normal 3 7 3 6 2" xfId="31665"/>
    <cellStyle name="Normal 3 7 3 7" xfId="31666"/>
    <cellStyle name="Normal 3 7 4" xfId="31667"/>
    <cellStyle name="Normal 3 7 4 2" xfId="31668"/>
    <cellStyle name="Normal 3 7 4 2 2" xfId="31669"/>
    <cellStyle name="Normal 3 7 4 2 2 2" xfId="31670"/>
    <cellStyle name="Normal 3 7 4 2 2 3" xfId="31671"/>
    <cellStyle name="Normal 3 7 4 2 3" xfId="31672"/>
    <cellStyle name="Normal 3 7 4 2 3 2" xfId="31673"/>
    <cellStyle name="Normal 3 7 4 2 4" xfId="31674"/>
    <cellStyle name="Normal 3 7 4 2 4 2" xfId="31675"/>
    <cellStyle name="Normal 3 7 4 2 5" xfId="31676"/>
    <cellStyle name="Normal 3 7 4 3" xfId="31677"/>
    <cellStyle name="Normal 3 7 4 3 2" xfId="31678"/>
    <cellStyle name="Normal 3 7 4 3 2 2" xfId="31679"/>
    <cellStyle name="Normal 3 7 4 3 3" xfId="31680"/>
    <cellStyle name="Normal 3 7 4 3 3 2" xfId="31681"/>
    <cellStyle name="Normal 3 7 4 3 4" xfId="31682"/>
    <cellStyle name="Normal 3 7 4 4" xfId="31683"/>
    <cellStyle name="Normal 3 7 4 4 2" xfId="31684"/>
    <cellStyle name="Normal 3 7 4 4 3" xfId="31685"/>
    <cellStyle name="Normal 3 7 4 5" xfId="31686"/>
    <cellStyle name="Normal 3 7 4 5 2" xfId="31687"/>
    <cellStyle name="Normal 3 7 4 6" xfId="31688"/>
    <cellStyle name="Normal 3 7 4 6 2" xfId="31689"/>
    <cellStyle name="Normal 3 7 4 7" xfId="31690"/>
    <cellStyle name="Normal 3 7 5" xfId="31691"/>
    <cellStyle name="Normal 3 7 5 2" xfId="31692"/>
    <cellStyle name="Normal 3 7 5 2 2" xfId="31693"/>
    <cellStyle name="Normal 3 7 5 2 2 2" xfId="31694"/>
    <cellStyle name="Normal 3 7 5 2 3" xfId="31695"/>
    <cellStyle name="Normal 3 7 5 2 3 2" xfId="31696"/>
    <cellStyle name="Normal 3 7 5 2 4" xfId="31697"/>
    <cellStyle name="Normal 3 7 5 3" xfId="31698"/>
    <cellStyle name="Normal 3 7 5 3 2" xfId="31699"/>
    <cellStyle name="Normal 3 7 5 3 3" xfId="31700"/>
    <cellStyle name="Normal 3 7 5 4" xfId="31701"/>
    <cellStyle name="Normal 3 7 5 4 2" xfId="31702"/>
    <cellStyle name="Normal 3 7 5 5" xfId="31703"/>
    <cellStyle name="Normal 3 7 5 5 2" xfId="31704"/>
    <cellStyle name="Normal 3 7 5 6" xfId="31705"/>
    <cellStyle name="Normal 3 7 6" xfId="31706"/>
    <cellStyle name="Normal 3 7 6 2" xfId="31707"/>
    <cellStyle name="Normal 3 7 6 2 2" xfId="31708"/>
    <cellStyle name="Normal 3 7 6 3" xfId="31709"/>
    <cellStyle name="Normal 3 7 6 3 2" xfId="31710"/>
    <cellStyle name="Normal 3 7 6 4" xfId="31711"/>
    <cellStyle name="Normal 3 7 7" xfId="31712"/>
    <cellStyle name="Normal 3 7 7 2" xfId="31713"/>
    <cellStyle name="Normal 3 7 7 2 2" xfId="31714"/>
    <cellStyle name="Normal 3 7 7 3" xfId="31715"/>
    <cellStyle name="Normal 3 7 7 3 2" xfId="31716"/>
    <cellStyle name="Normal 3 7 7 4" xfId="31717"/>
    <cellStyle name="Normal 3 7 8" xfId="31718"/>
    <cellStyle name="Normal 3 7 8 2" xfId="31719"/>
    <cellStyle name="Normal 3 7 8 3" xfId="31720"/>
    <cellStyle name="Normal 3 7 9" xfId="31721"/>
    <cellStyle name="Normal 3 7 9 2" xfId="31722"/>
    <cellStyle name="Normal 3 8" xfId="31723"/>
    <cellStyle name="Normal 3 8 10" xfId="31724"/>
    <cellStyle name="Normal 3 8 2" xfId="31725"/>
    <cellStyle name="Normal 3 8 2 2" xfId="31726"/>
    <cellStyle name="Normal 3 8 2 2 2" xfId="31727"/>
    <cellStyle name="Normal 3 8 2 2 2 2" xfId="31728"/>
    <cellStyle name="Normal 3 8 2 2 2 3" xfId="31729"/>
    <cellStyle name="Normal 3 8 2 2 3" xfId="31730"/>
    <cellStyle name="Normal 3 8 2 2 3 2" xfId="31731"/>
    <cellStyle name="Normal 3 8 2 2 4" xfId="31732"/>
    <cellStyle name="Normal 3 8 2 2 4 2" xfId="31733"/>
    <cellStyle name="Normal 3 8 2 2 5" xfId="31734"/>
    <cellStyle name="Normal 3 8 2 3" xfId="31735"/>
    <cellStyle name="Normal 3 8 2 3 2" xfId="31736"/>
    <cellStyle name="Normal 3 8 2 3 2 2" xfId="31737"/>
    <cellStyle name="Normal 3 8 2 3 3" xfId="31738"/>
    <cellStyle name="Normal 3 8 2 3 3 2" xfId="31739"/>
    <cellStyle name="Normal 3 8 2 3 4" xfId="31740"/>
    <cellStyle name="Normal 3 8 2 4" xfId="31741"/>
    <cellStyle name="Normal 3 8 2 4 2" xfId="31742"/>
    <cellStyle name="Normal 3 8 2 4 3" xfId="31743"/>
    <cellStyle name="Normal 3 8 2 5" xfId="31744"/>
    <cellStyle name="Normal 3 8 2 5 2" xfId="31745"/>
    <cellStyle name="Normal 3 8 2 6" xfId="31746"/>
    <cellStyle name="Normal 3 8 2 6 2" xfId="31747"/>
    <cellStyle name="Normal 3 8 2 7" xfId="31748"/>
    <cellStyle name="Normal 3 8 3" xfId="31749"/>
    <cellStyle name="Normal 3 8 3 2" xfId="31750"/>
    <cellStyle name="Normal 3 8 3 2 2" xfId="31751"/>
    <cellStyle name="Normal 3 8 3 2 2 2" xfId="31752"/>
    <cellStyle name="Normal 3 8 3 2 2 3" xfId="31753"/>
    <cellStyle name="Normal 3 8 3 2 3" xfId="31754"/>
    <cellStyle name="Normal 3 8 3 2 3 2" xfId="31755"/>
    <cellStyle name="Normal 3 8 3 2 4" xfId="31756"/>
    <cellStyle name="Normal 3 8 3 2 4 2" xfId="31757"/>
    <cellStyle name="Normal 3 8 3 2 5" xfId="31758"/>
    <cellStyle name="Normal 3 8 3 3" xfId="31759"/>
    <cellStyle name="Normal 3 8 3 3 2" xfId="31760"/>
    <cellStyle name="Normal 3 8 3 3 2 2" xfId="31761"/>
    <cellStyle name="Normal 3 8 3 3 3" xfId="31762"/>
    <cellStyle name="Normal 3 8 3 3 3 2" xfId="31763"/>
    <cellStyle name="Normal 3 8 3 3 4" xfId="31764"/>
    <cellStyle name="Normal 3 8 3 4" xfId="31765"/>
    <cellStyle name="Normal 3 8 3 4 2" xfId="31766"/>
    <cellStyle name="Normal 3 8 3 4 3" xfId="31767"/>
    <cellStyle name="Normal 3 8 3 5" xfId="31768"/>
    <cellStyle name="Normal 3 8 3 5 2" xfId="31769"/>
    <cellStyle name="Normal 3 8 3 6" xfId="31770"/>
    <cellStyle name="Normal 3 8 3 6 2" xfId="31771"/>
    <cellStyle name="Normal 3 8 3 7" xfId="31772"/>
    <cellStyle name="Normal 3 8 4" xfId="31773"/>
    <cellStyle name="Normal 3 8 4 2" xfId="31774"/>
    <cellStyle name="Normal 3 8 4 2 2" xfId="31775"/>
    <cellStyle name="Normal 3 8 4 2 2 2" xfId="31776"/>
    <cellStyle name="Normal 3 8 4 2 3" xfId="31777"/>
    <cellStyle name="Normal 3 8 4 2 3 2" xfId="31778"/>
    <cellStyle name="Normal 3 8 4 2 4" xfId="31779"/>
    <cellStyle name="Normal 3 8 4 3" xfId="31780"/>
    <cellStyle name="Normal 3 8 4 3 2" xfId="31781"/>
    <cellStyle name="Normal 3 8 4 3 3" xfId="31782"/>
    <cellStyle name="Normal 3 8 4 4" xfId="31783"/>
    <cellStyle name="Normal 3 8 4 4 2" xfId="31784"/>
    <cellStyle name="Normal 3 8 4 5" xfId="31785"/>
    <cellStyle name="Normal 3 8 4 5 2" xfId="31786"/>
    <cellStyle name="Normal 3 8 4 6" xfId="31787"/>
    <cellStyle name="Normal 3 8 5" xfId="31788"/>
    <cellStyle name="Normal 3 8 5 2" xfId="31789"/>
    <cellStyle name="Normal 3 8 5 2 2" xfId="31790"/>
    <cellStyle name="Normal 3 8 5 3" xfId="31791"/>
    <cellStyle name="Normal 3 8 5 3 2" xfId="31792"/>
    <cellStyle name="Normal 3 8 5 4" xfId="31793"/>
    <cellStyle name="Normal 3 8 6" xfId="31794"/>
    <cellStyle name="Normal 3 8 6 2" xfId="31795"/>
    <cellStyle name="Normal 3 8 6 2 2" xfId="31796"/>
    <cellStyle name="Normal 3 8 6 3" xfId="31797"/>
    <cellStyle name="Normal 3 8 6 3 2" xfId="31798"/>
    <cellStyle name="Normal 3 8 6 4" xfId="31799"/>
    <cellStyle name="Normal 3 8 7" xfId="31800"/>
    <cellStyle name="Normal 3 8 7 2" xfId="31801"/>
    <cellStyle name="Normal 3 8 7 3" xfId="31802"/>
    <cellStyle name="Normal 3 8 8" xfId="31803"/>
    <cellStyle name="Normal 3 8 8 2" xfId="31804"/>
    <cellStyle name="Normal 3 8 9" xfId="31805"/>
    <cellStyle name="Normal 3 8 9 2" xfId="31806"/>
    <cellStyle name="Normal 3 9" xfId="31807"/>
    <cellStyle name="Normal 3 9 2" xfId="31808"/>
    <cellStyle name="Normal 3 9 2 2" xfId="31809"/>
    <cellStyle name="Normal 3 9 2 2 2" xfId="31810"/>
    <cellStyle name="Normal 3 9 2 2 2 2" xfId="31811"/>
    <cellStyle name="Normal 3 9 2 2 2 3" xfId="31812"/>
    <cellStyle name="Normal 3 9 2 2 3" xfId="31813"/>
    <cellStyle name="Normal 3 9 2 2 3 2" xfId="31814"/>
    <cellStyle name="Normal 3 9 2 2 4" xfId="31815"/>
    <cellStyle name="Normal 3 9 2 2 4 2" xfId="31816"/>
    <cellStyle name="Normal 3 9 2 2 5" xfId="31817"/>
    <cellStyle name="Normal 3 9 2 3" xfId="31818"/>
    <cellStyle name="Normal 3 9 2 3 2" xfId="31819"/>
    <cellStyle name="Normal 3 9 2 3 2 2" xfId="31820"/>
    <cellStyle name="Normal 3 9 2 3 3" xfId="31821"/>
    <cellStyle name="Normal 3 9 2 3 3 2" xfId="31822"/>
    <cellStyle name="Normal 3 9 2 3 4" xfId="31823"/>
    <cellStyle name="Normal 3 9 2 4" xfId="31824"/>
    <cellStyle name="Normal 3 9 2 4 2" xfId="31825"/>
    <cellStyle name="Normal 3 9 2 4 3" xfId="31826"/>
    <cellStyle name="Normal 3 9 2 5" xfId="31827"/>
    <cellStyle name="Normal 3 9 2 5 2" xfId="31828"/>
    <cellStyle name="Normal 3 9 2 6" xfId="31829"/>
    <cellStyle name="Normal 3 9 2 6 2" xfId="31830"/>
    <cellStyle name="Normal 3 9 2 7" xfId="31831"/>
    <cellStyle name="Normal 3 9 3" xfId="31832"/>
    <cellStyle name="Normal 3 9 3 2" xfId="31833"/>
    <cellStyle name="Normal 3 9 3 2 2" xfId="31834"/>
    <cellStyle name="Normal 3 9 3 2 3" xfId="31835"/>
    <cellStyle name="Normal 3 9 3 3" xfId="31836"/>
    <cellStyle name="Normal 3 9 3 3 2" xfId="31837"/>
    <cellStyle name="Normal 3 9 3 4" xfId="31838"/>
    <cellStyle name="Normal 3 9 3 4 2" xfId="31839"/>
    <cellStyle name="Normal 3 9 3 5" xfId="31840"/>
    <cellStyle name="Normal 3 9 4" xfId="31841"/>
    <cellStyle name="Normal 3 9 4 2" xfId="31842"/>
    <cellStyle name="Normal 3 9 4 2 2" xfId="31843"/>
    <cellStyle name="Normal 3 9 4 3" xfId="31844"/>
    <cellStyle name="Normal 3 9 4 3 2" xfId="31845"/>
    <cellStyle name="Normal 3 9 4 4" xfId="31846"/>
    <cellStyle name="Normal 3 9 5" xfId="31847"/>
    <cellStyle name="Normal 3 9 5 2" xfId="31848"/>
    <cellStyle name="Normal 3 9 5 3" xfId="31849"/>
    <cellStyle name="Normal 3 9 6" xfId="31850"/>
    <cellStyle name="Normal 3 9 6 2" xfId="31851"/>
    <cellStyle name="Normal 3 9 7" xfId="31852"/>
    <cellStyle name="Normal 3 9 7 2" xfId="31853"/>
    <cellStyle name="Normal 3 9 8" xfId="31854"/>
    <cellStyle name="Normal 3_108 Summary" xfId="31855"/>
    <cellStyle name="Normal 30" xfId="31856"/>
    <cellStyle name="Normal 30 2" xfId="31857"/>
    <cellStyle name="Normal 30 2 2" xfId="31858"/>
    <cellStyle name="Normal 30 3" xfId="31859"/>
    <cellStyle name="Normal 30 3 2" xfId="31860"/>
    <cellStyle name="Normal 30 4" xfId="31861"/>
    <cellStyle name="Normal 30 4 2" xfId="31862"/>
    <cellStyle name="Normal 30 5" xfId="31863"/>
    <cellStyle name="Normal 30 6" xfId="31864"/>
    <cellStyle name="Normal 31" xfId="31865"/>
    <cellStyle name="Normal 31 10 2" xfId="31866"/>
    <cellStyle name="Normal 31 10 2 2" xfId="31867"/>
    <cellStyle name="Normal 31 2" xfId="31868"/>
    <cellStyle name="Normal 31 2 2" xfId="31869"/>
    <cellStyle name="Normal 31 3" xfId="31870"/>
    <cellStyle name="Normal 31 3 2" xfId="31871"/>
    <cellStyle name="Normal 31 4" xfId="31872"/>
    <cellStyle name="Normal 31 4 2" xfId="31873"/>
    <cellStyle name="Normal 31 5" xfId="31874"/>
    <cellStyle name="Normal 31 6" xfId="31875"/>
    <cellStyle name="Normal 32" xfId="31876"/>
    <cellStyle name="Normal 32 10 2" xfId="31877"/>
    <cellStyle name="Normal 32 10 2 2" xfId="31878"/>
    <cellStyle name="Normal 32 2" xfId="31879"/>
    <cellStyle name="Normal 32 2 2" xfId="31880"/>
    <cellStyle name="Normal 32 3" xfId="31881"/>
    <cellStyle name="Normal 32 3 2" xfId="31882"/>
    <cellStyle name="Normal 32 4" xfId="31883"/>
    <cellStyle name="Normal 32 4 2" xfId="31884"/>
    <cellStyle name="Normal 32 5" xfId="31885"/>
    <cellStyle name="Normal 32 6" xfId="31886"/>
    <cellStyle name="Normal 33" xfId="31887"/>
    <cellStyle name="Normal 33 2" xfId="31888"/>
    <cellStyle name="Normal 33 2 2" xfId="31889"/>
    <cellStyle name="Normal 33 3" xfId="31890"/>
    <cellStyle name="Normal 33 3 2" xfId="31891"/>
    <cellStyle name="Normal 33 4" xfId="31892"/>
    <cellStyle name="Normal 33 4 2" xfId="31893"/>
    <cellStyle name="Normal 33 5" xfId="31894"/>
    <cellStyle name="Normal 33 6" xfId="31895"/>
    <cellStyle name="Normal 34" xfId="31896"/>
    <cellStyle name="Normal 34 2" xfId="31897"/>
    <cellStyle name="Normal 34 2 2" xfId="31898"/>
    <cellStyle name="Normal 34 3" xfId="31899"/>
    <cellStyle name="Normal 34 3 2" xfId="31900"/>
    <cellStyle name="Normal 34 4" xfId="31901"/>
    <cellStyle name="Normal 34 4 2" xfId="31902"/>
    <cellStyle name="Normal 34 5" xfId="31903"/>
    <cellStyle name="Normal 34 6" xfId="31904"/>
    <cellStyle name="Normal 35" xfId="31905"/>
    <cellStyle name="Normal 35 2" xfId="31906"/>
    <cellStyle name="Normal 35 2 2" xfId="31907"/>
    <cellStyle name="Normal 35 2 2 2" xfId="31908"/>
    <cellStyle name="Normal 35 2 2 2 2" xfId="31909"/>
    <cellStyle name="Normal 35 2 2 2 2 2" xfId="31910"/>
    <cellStyle name="Normal 35 2 2 2 3" xfId="31911"/>
    <cellStyle name="Normal 35 2 2 3" xfId="31912"/>
    <cellStyle name="Normal 35 2 2 3 2" xfId="31913"/>
    <cellStyle name="Normal 35 2 2 4" xfId="31914"/>
    <cellStyle name="Normal 35 2 2 5" xfId="31915"/>
    <cellStyle name="Normal 35 2 3" xfId="31916"/>
    <cellStyle name="Normal 35 2 3 2" xfId="31917"/>
    <cellStyle name="Normal 35 2 3 2 2" xfId="31918"/>
    <cellStyle name="Normal 35 2 3 3" xfId="31919"/>
    <cellStyle name="Normal 35 2 4" xfId="31920"/>
    <cellStyle name="Normal 35 2 4 2" xfId="31921"/>
    <cellStyle name="Normal 35 2 5" xfId="31922"/>
    <cellStyle name="Normal 35 3" xfId="31923"/>
    <cellStyle name="Normal 35 3 2" xfId="31924"/>
    <cellStyle name="Normal 35 3 2 2" xfId="31925"/>
    <cellStyle name="Normal 35 3 2 2 2" xfId="31926"/>
    <cellStyle name="Normal 35 3 2 2 2 2" xfId="31927"/>
    <cellStyle name="Normal 35 3 2 2 3" xfId="31928"/>
    <cellStyle name="Normal 35 3 2 3" xfId="31929"/>
    <cellStyle name="Normal 35 3 2 3 2" xfId="31930"/>
    <cellStyle name="Normal 35 3 2 4" xfId="31931"/>
    <cellStyle name="Normal 35 3 3" xfId="31932"/>
    <cellStyle name="Normal 35 3 3 2" xfId="31933"/>
    <cellStyle name="Normal 35 3 3 2 2" xfId="31934"/>
    <cellStyle name="Normal 35 3 3 3" xfId="31935"/>
    <cellStyle name="Normal 35 3 4" xfId="31936"/>
    <cellStyle name="Normal 35 3 4 2" xfId="31937"/>
    <cellStyle name="Normal 35 3 5" xfId="31938"/>
    <cellStyle name="Normal 35 3 6" xfId="31939"/>
    <cellStyle name="Normal 35 4" xfId="31940"/>
    <cellStyle name="Normal 35 4 2" xfId="31941"/>
    <cellStyle name="Normal 35 4 2 2" xfId="31942"/>
    <cellStyle name="Normal 35 4 2 2 2" xfId="31943"/>
    <cellStyle name="Normal 35 4 2 3" xfId="31944"/>
    <cellStyle name="Normal 35 4 3" xfId="31945"/>
    <cellStyle name="Normal 35 4 3 2" xfId="31946"/>
    <cellStyle name="Normal 35 4 4" xfId="31947"/>
    <cellStyle name="Normal 35 4 5" xfId="31948"/>
    <cellStyle name="Normal 35 5" xfId="31949"/>
    <cellStyle name="Normal 35 5 2" xfId="31950"/>
    <cellStyle name="Normal 35 5 2 2" xfId="31951"/>
    <cellStyle name="Normal 35 5 3" xfId="31952"/>
    <cellStyle name="Normal 35 5 4" xfId="31953"/>
    <cellStyle name="Normal 35 6" xfId="31954"/>
    <cellStyle name="Normal 35 6 2" xfId="31955"/>
    <cellStyle name="Normal 35 6 3" xfId="31956"/>
    <cellStyle name="Normal 35 7" xfId="31957"/>
    <cellStyle name="Normal 35 7 2" xfId="31958"/>
    <cellStyle name="Normal 36" xfId="31959"/>
    <cellStyle name="Normal 36 2" xfId="31960"/>
    <cellStyle name="Normal 36 2 2" xfId="31961"/>
    <cellStyle name="Normal 36 2 3" xfId="31962"/>
    <cellStyle name="Normal 36 3" xfId="31963"/>
    <cellStyle name="Normal 36 3 2" xfId="31964"/>
    <cellStyle name="Normal 36 4" xfId="31965"/>
    <cellStyle name="Normal 36 4 2" xfId="31966"/>
    <cellStyle name="Normal 36 5" xfId="31967"/>
    <cellStyle name="Normal 36 5 2" xfId="31968"/>
    <cellStyle name="Normal 36 6" xfId="31969"/>
    <cellStyle name="Normal 36 6 2" xfId="31970"/>
    <cellStyle name="Normal 36 7" xfId="31971"/>
    <cellStyle name="Normal 37" xfId="31972"/>
    <cellStyle name="Normal 37 2" xfId="31973"/>
    <cellStyle name="Normal 37 2 2" xfId="31974"/>
    <cellStyle name="Normal 37 3" xfId="31975"/>
    <cellStyle name="Normal 37 3 2" xfId="31976"/>
    <cellStyle name="Normal 37 4" xfId="31977"/>
    <cellStyle name="Normal 37 5" xfId="31978"/>
    <cellStyle name="Normal 38" xfId="31979"/>
    <cellStyle name="Normal 38 2" xfId="31980"/>
    <cellStyle name="Normal 38 2 2" xfId="31981"/>
    <cellStyle name="Normal 38 3" xfId="31982"/>
    <cellStyle name="Normal 38 3 2" xfId="31983"/>
    <cellStyle name="Normal 38 4" xfId="31984"/>
    <cellStyle name="Normal 39" xfId="31985"/>
    <cellStyle name="Normal 39 2" xfId="31986"/>
    <cellStyle name="Normal 39 2 2" xfId="31987"/>
    <cellStyle name="Normal 39 3" xfId="31988"/>
    <cellStyle name="Normal 39 3 2" xfId="31989"/>
    <cellStyle name="Normal 39 4" xfId="31990"/>
    <cellStyle name="Normal 4" xfId="77"/>
    <cellStyle name="Normal 4 2" xfId="31991"/>
    <cellStyle name="Normal 4 2 2" xfId="31992"/>
    <cellStyle name="Normal 4 2 2 2" xfId="31993"/>
    <cellStyle name="Normal 4 2 2 2 2" xfId="31994"/>
    <cellStyle name="Normal 4 2 2 3" xfId="31995"/>
    <cellStyle name="Normal 4 2 3" xfId="31996"/>
    <cellStyle name="Normal 4 2 4" xfId="31997"/>
    <cellStyle name="Normal 4 2 4 2" xfId="31998"/>
    <cellStyle name="Normal 4 3" xfId="31999"/>
    <cellStyle name="Normal 4 3 2" xfId="32000"/>
    <cellStyle name="Normal 4 3 2 2" xfId="32001"/>
    <cellStyle name="Normal 4 3 2 2 2" xfId="32002"/>
    <cellStyle name="Normal 4 3 2 3" xfId="32003"/>
    <cellStyle name="Normal 4 3 2 4" xfId="32004"/>
    <cellStyle name="Normal 4 3 2 5" xfId="32005"/>
    <cellStyle name="Normal 4 3 3" xfId="32006"/>
    <cellStyle name="Normal 4 3 3 2" xfId="32007"/>
    <cellStyle name="Normal 4 3 4" xfId="32008"/>
    <cellStyle name="Normal 4 3 4 2" xfId="32009"/>
    <cellStyle name="Normal 4 3 5" xfId="32010"/>
    <cellStyle name="Normal 4 4" xfId="32011"/>
    <cellStyle name="Normal 4 4 2" xfId="32012"/>
    <cellStyle name="Normal 4 4 2 2" xfId="32013"/>
    <cellStyle name="Normal 4 4 2 3" xfId="32014"/>
    <cellStyle name="Normal 4 4 3" xfId="32015"/>
    <cellStyle name="Normal 4 4 4" xfId="32016"/>
    <cellStyle name="Normal 4 4 4 2" xfId="32017"/>
    <cellStyle name="Normal 4 4 5" xfId="32018"/>
    <cellStyle name="Normal 4 5" xfId="32019"/>
    <cellStyle name="Normal 4 5 2" xfId="32020"/>
    <cellStyle name="Normal 4 5 2 2" xfId="32021"/>
    <cellStyle name="Normal 4 5 3" xfId="32022"/>
    <cellStyle name="Normal 4 5 3 2" xfId="32023"/>
    <cellStyle name="Normal 4 5 4" xfId="32024"/>
    <cellStyle name="Normal 4 5 5" xfId="32025"/>
    <cellStyle name="Normal 4 6" xfId="32026"/>
    <cellStyle name="Normal 4 6 2" xfId="32027"/>
    <cellStyle name="Normal 4 7" xfId="32028"/>
    <cellStyle name="Normal 4 8" xfId="32029"/>
    <cellStyle name="Normal 4_2D - MAY 24 2010 Ten Year ATRR Forecast for Stakeholders - Updated to SL Rev 12 for PowerPoint" xfId="32030"/>
    <cellStyle name="Normal 40" xfId="32031"/>
    <cellStyle name="Normal 40 2" xfId="32032"/>
    <cellStyle name="Normal 40 2 2" xfId="32033"/>
    <cellStyle name="Normal 40 3" xfId="32034"/>
    <cellStyle name="Normal 40 3 2" xfId="32035"/>
    <cellStyle name="Normal 40 4" xfId="32036"/>
    <cellStyle name="Normal 40 4 2" xfId="32037"/>
    <cellStyle name="Normal 40 5" xfId="32038"/>
    <cellStyle name="Normal 40 5 2" xfId="32039"/>
    <cellStyle name="Normal 40 6" xfId="32040"/>
    <cellStyle name="Normal 40 6 2" xfId="32041"/>
    <cellStyle name="Normal 40 7" xfId="32042"/>
    <cellStyle name="Normal 41" xfId="32043"/>
    <cellStyle name="Normal 41 2" xfId="32044"/>
    <cellStyle name="Normal 41 2 2" xfId="32045"/>
    <cellStyle name="Normal 41 2 2 2" xfId="32046"/>
    <cellStyle name="Normal 41 2 2 2 2" xfId="32047"/>
    <cellStyle name="Normal 41 2 2 3" xfId="32048"/>
    <cellStyle name="Normal 41 2 2 3 2" xfId="32049"/>
    <cellStyle name="Normal 41 2 2 4" xfId="32050"/>
    <cellStyle name="Normal 41 2 3" xfId="32051"/>
    <cellStyle name="Normal 41 2 3 2" xfId="32052"/>
    <cellStyle name="Normal 41 2 4" xfId="32053"/>
    <cellStyle name="Normal 41 2 4 2" xfId="32054"/>
    <cellStyle name="Normal 41 2 5" xfId="32055"/>
    <cellStyle name="Normal 41 3" xfId="32056"/>
    <cellStyle name="Normal 41 3 2" xfId="32057"/>
    <cellStyle name="Normal 41 4" xfId="32058"/>
    <cellStyle name="Normal 41 4 2" xfId="32059"/>
    <cellStyle name="Normal 41 5" xfId="32060"/>
    <cellStyle name="Normal 41 5 2" xfId="32061"/>
    <cellStyle name="Normal 41 6" xfId="32062"/>
    <cellStyle name="Normal 41 6 2" xfId="32063"/>
    <cellStyle name="Normal 41 7" xfId="32064"/>
    <cellStyle name="Normal 42" xfId="32065"/>
    <cellStyle name="Normal 42 2" xfId="32066"/>
    <cellStyle name="Normal 42 2 2" xfId="32067"/>
    <cellStyle name="Normal 42 3" xfId="32068"/>
    <cellStyle name="Normal 42 3 2" xfId="32069"/>
    <cellStyle name="Normal 42 4" xfId="32070"/>
    <cellStyle name="Normal 43" xfId="32071"/>
    <cellStyle name="Normal 43 2" xfId="32072"/>
    <cellStyle name="Normal 43 2 2" xfId="32073"/>
    <cellStyle name="Normal 43 3" xfId="32074"/>
    <cellStyle name="Normal 43 3 2" xfId="32075"/>
    <cellStyle name="Normal 43 4" xfId="32076"/>
    <cellStyle name="Normal 44" xfId="32077"/>
    <cellStyle name="Normal 44 2" xfId="32078"/>
    <cellStyle name="Normal 44 2 2" xfId="32079"/>
    <cellStyle name="Normal 44 3" xfId="32080"/>
    <cellStyle name="Normal 44 3 2" xfId="32081"/>
    <cellStyle name="Normal 44 4" xfId="32082"/>
    <cellStyle name="Normal 44 4 2" xfId="32083"/>
    <cellStyle name="Normal 44 5" xfId="32084"/>
    <cellStyle name="Normal 44 5 2" xfId="32085"/>
    <cellStyle name="Normal 44 6" xfId="32086"/>
    <cellStyle name="Normal 44 6 2" xfId="32087"/>
    <cellStyle name="Normal 44 7" xfId="32088"/>
    <cellStyle name="Normal 45" xfId="32089"/>
    <cellStyle name="Normal 45 2" xfId="32090"/>
    <cellStyle name="Normal 45 2 2" xfId="32091"/>
    <cellStyle name="Normal 45 3" xfId="32092"/>
    <cellStyle name="Normal 45 3 2" xfId="32093"/>
    <cellStyle name="Normal 45 4" xfId="32094"/>
    <cellStyle name="Normal 45 4 2" xfId="32095"/>
    <cellStyle name="Normal 45 5" xfId="32096"/>
    <cellStyle name="Normal 45 5 2" xfId="32097"/>
    <cellStyle name="Normal 45 6" xfId="32098"/>
    <cellStyle name="Normal 45 6 2" xfId="32099"/>
    <cellStyle name="Normal 45 7" xfId="32100"/>
    <cellStyle name="Normal 46" xfId="32101"/>
    <cellStyle name="Normal 46 2" xfId="32102"/>
    <cellStyle name="Normal 46 2 2" xfId="32103"/>
    <cellStyle name="Normal 46 3" xfId="32104"/>
    <cellStyle name="Normal 46 3 2" xfId="32105"/>
    <cellStyle name="Normal 46 4" xfId="32106"/>
    <cellStyle name="Normal 47" xfId="32107"/>
    <cellStyle name="Normal 47 2" xfId="32108"/>
    <cellStyle name="Normal 47 2 2" xfId="32109"/>
    <cellStyle name="Normal 47 3" xfId="32110"/>
    <cellStyle name="Normal 47 3 2" xfId="32111"/>
    <cellStyle name="Normal 47 4" xfId="32112"/>
    <cellStyle name="Normal 48" xfId="32113"/>
    <cellStyle name="Normal 48 2" xfId="32114"/>
    <cellStyle name="Normal 48 2 2" xfId="32115"/>
    <cellStyle name="Normal 48 3" xfId="32116"/>
    <cellStyle name="Normal 48 3 2" xfId="32117"/>
    <cellStyle name="Normal 48 4" xfId="32118"/>
    <cellStyle name="Normal 49" xfId="32119"/>
    <cellStyle name="Normal 49 2" xfId="32120"/>
    <cellStyle name="Normal 49 2 2" xfId="32121"/>
    <cellStyle name="Normal 49 3" xfId="32122"/>
    <cellStyle name="Normal 49 3 2" xfId="32123"/>
    <cellStyle name="Normal 49 4" xfId="32124"/>
    <cellStyle name="Normal 5" xfId="78"/>
    <cellStyle name="Normal 5 10" xfId="32125"/>
    <cellStyle name="Normal 5 10 2" xfId="32126"/>
    <cellStyle name="Normal 5 10 2 2" xfId="32127"/>
    <cellStyle name="Normal 5 10 3" xfId="32128"/>
    <cellStyle name="Normal 5 10 3 2" xfId="32129"/>
    <cellStyle name="Normal 5 10 4" xfId="32130"/>
    <cellStyle name="Normal 5 10 4 2" xfId="32131"/>
    <cellStyle name="Normal 5 10 5" xfId="32132"/>
    <cellStyle name="Normal 5 10 6" xfId="32133"/>
    <cellStyle name="Normal 5 11" xfId="32134"/>
    <cellStyle name="Normal 5 11 2" xfId="32135"/>
    <cellStyle name="Normal 5 11 2 2" xfId="32136"/>
    <cellStyle name="Normal 5 11 3" xfId="32137"/>
    <cellStyle name="Normal 5 11 3 2" xfId="32138"/>
    <cellStyle name="Normal 5 11 4" xfId="32139"/>
    <cellStyle name="Normal 5 11 5" xfId="32140"/>
    <cellStyle name="Normal 5 12" xfId="32141"/>
    <cellStyle name="Normal 5 12 2" xfId="32142"/>
    <cellStyle name="Normal 5 13" xfId="32143"/>
    <cellStyle name="Normal 5 13 2" xfId="32144"/>
    <cellStyle name="Normal 5 14" xfId="32145"/>
    <cellStyle name="Normal 5 14 2" xfId="32146"/>
    <cellStyle name="Normal 5 15" xfId="32147"/>
    <cellStyle name="Normal 5 16" xfId="32148"/>
    <cellStyle name="Normal 5 17" xfId="32149"/>
    <cellStyle name="Normal 5 18" xfId="32150"/>
    <cellStyle name="Normal 5 2" xfId="79"/>
    <cellStyle name="Normal 5 2 10" xfId="32151"/>
    <cellStyle name="Normal 5 2 10 2" xfId="32152"/>
    <cellStyle name="Normal 5 2 11" xfId="32153"/>
    <cellStyle name="Normal 5 2 11 2" xfId="32154"/>
    <cellStyle name="Normal 5 2 12" xfId="32155"/>
    <cellStyle name="Normal 5 2 13" xfId="32156"/>
    <cellStyle name="Normal 5 2 14" xfId="32157"/>
    <cellStyle name="Normal 5 2 2" xfId="32158"/>
    <cellStyle name="Normal 5 2 2 10" xfId="32159"/>
    <cellStyle name="Normal 5 2 2 11" xfId="32160"/>
    <cellStyle name="Normal 5 2 2 12" xfId="32161"/>
    <cellStyle name="Normal 5 2 2 2" xfId="32162"/>
    <cellStyle name="Normal 5 2 2 2 2" xfId="32163"/>
    <cellStyle name="Normal 5 2 2 2 2 2" xfId="32164"/>
    <cellStyle name="Normal 5 2 2 2 2 3" xfId="32165"/>
    <cellStyle name="Normal 5 2 2 2 3" xfId="32166"/>
    <cellStyle name="Normal 5 2 2 2 3 2" xfId="32167"/>
    <cellStyle name="Normal 5 2 2 2 4" xfId="32168"/>
    <cellStyle name="Normal 5 2 2 2 4 2" xfId="32169"/>
    <cellStyle name="Normal 5 2 2 2 5" xfId="32170"/>
    <cellStyle name="Normal 5 2 2 2 6" xfId="32171"/>
    <cellStyle name="Normal 5 2 2 2 7" xfId="32172"/>
    <cellStyle name="Normal 5 2 2 3" xfId="32173"/>
    <cellStyle name="Normal 5 2 2 3 2" xfId="32174"/>
    <cellStyle name="Normal 5 2 2 3 2 2" xfId="32175"/>
    <cellStyle name="Normal 5 2 2 3 3" xfId="32176"/>
    <cellStyle name="Normal 5 2 2 3 3 2" xfId="32177"/>
    <cellStyle name="Normal 5 2 2 3 4" xfId="32178"/>
    <cellStyle name="Normal 5 2 2 3 4 2" xfId="32179"/>
    <cellStyle name="Normal 5 2 2 3 5" xfId="32180"/>
    <cellStyle name="Normal 5 2 2 3 6" xfId="32181"/>
    <cellStyle name="Normal 5 2 2 3 7" xfId="32182"/>
    <cellStyle name="Normal 5 2 2 4" xfId="32183"/>
    <cellStyle name="Normal 5 2 2 4 2" xfId="32184"/>
    <cellStyle name="Normal 5 2 2 4 2 2" xfId="32185"/>
    <cellStyle name="Normal 5 2 2 4 3" xfId="32186"/>
    <cellStyle name="Normal 5 2 2 4 3 2" xfId="32187"/>
    <cellStyle name="Normal 5 2 2 4 4" xfId="32188"/>
    <cellStyle name="Normal 5 2 2 4 4 2" xfId="32189"/>
    <cellStyle name="Normal 5 2 2 4 5" xfId="32190"/>
    <cellStyle name="Normal 5 2 2 4 6" xfId="32191"/>
    <cellStyle name="Normal 5 2 2 4 7" xfId="32192"/>
    <cellStyle name="Normal 5 2 2 5" xfId="32193"/>
    <cellStyle name="Normal 5 2 2 5 2" xfId="32194"/>
    <cellStyle name="Normal 5 2 2 5 2 2" xfId="32195"/>
    <cellStyle name="Normal 5 2 2 5 3" xfId="32196"/>
    <cellStyle name="Normal 5 2 2 5 3 2" xfId="32197"/>
    <cellStyle name="Normal 5 2 2 5 4" xfId="32198"/>
    <cellStyle name="Normal 5 2 2 5 4 2" xfId="32199"/>
    <cellStyle name="Normal 5 2 2 5 5" xfId="32200"/>
    <cellStyle name="Normal 5 2 2 5 6" xfId="32201"/>
    <cellStyle name="Normal 5 2 2 6" xfId="32202"/>
    <cellStyle name="Normal 5 2 2 6 2" xfId="32203"/>
    <cellStyle name="Normal 5 2 2 6 2 2" xfId="32204"/>
    <cellStyle name="Normal 5 2 2 6 3" xfId="32205"/>
    <cellStyle name="Normal 5 2 2 6 3 2" xfId="32206"/>
    <cellStyle name="Normal 5 2 2 6 4" xfId="32207"/>
    <cellStyle name="Normal 5 2 2 6 5" xfId="32208"/>
    <cellStyle name="Normal 5 2 2 7" xfId="32209"/>
    <cellStyle name="Normal 5 2 2 7 2" xfId="32210"/>
    <cellStyle name="Normal 5 2 2 8" xfId="32211"/>
    <cellStyle name="Normal 5 2 2 8 2" xfId="32212"/>
    <cellStyle name="Normal 5 2 2 9" xfId="32213"/>
    <cellStyle name="Normal 5 2 2 9 2" xfId="32214"/>
    <cellStyle name="Normal 5 2 3" xfId="32215"/>
    <cellStyle name="Normal 5 2 3 10" xfId="32216"/>
    <cellStyle name="Normal 5 2 3 11" xfId="32217"/>
    <cellStyle name="Normal 5 2 3 2" xfId="32218"/>
    <cellStyle name="Normal 5 2 3 2 2" xfId="32219"/>
    <cellStyle name="Normal 5 2 3 2 2 2" xfId="32220"/>
    <cellStyle name="Normal 5 2 3 2 3" xfId="32221"/>
    <cellStyle name="Normal 5 2 3 2 3 2" xfId="32222"/>
    <cellStyle name="Normal 5 2 3 2 4" xfId="32223"/>
    <cellStyle name="Normal 5 2 3 2 4 2" xfId="32224"/>
    <cellStyle name="Normal 5 2 3 2 5" xfId="32225"/>
    <cellStyle name="Normal 5 2 3 2 6" xfId="32226"/>
    <cellStyle name="Normal 5 2 3 2 7" xfId="32227"/>
    <cellStyle name="Normal 5 2 3 3" xfId="32228"/>
    <cellStyle name="Normal 5 2 3 3 2" xfId="32229"/>
    <cellStyle name="Normal 5 2 3 3 2 2" xfId="32230"/>
    <cellStyle name="Normal 5 2 3 3 3" xfId="32231"/>
    <cellStyle name="Normal 5 2 3 3 3 2" xfId="32232"/>
    <cellStyle name="Normal 5 2 3 3 4" xfId="32233"/>
    <cellStyle name="Normal 5 2 3 3 4 2" xfId="32234"/>
    <cellStyle name="Normal 5 2 3 3 5" xfId="32235"/>
    <cellStyle name="Normal 5 2 3 3 6" xfId="32236"/>
    <cellStyle name="Normal 5 2 3 4" xfId="32237"/>
    <cellStyle name="Normal 5 2 3 4 2" xfId="32238"/>
    <cellStyle name="Normal 5 2 3 4 2 2" xfId="32239"/>
    <cellStyle name="Normal 5 2 3 4 3" xfId="32240"/>
    <cellStyle name="Normal 5 2 3 4 3 2" xfId="32241"/>
    <cellStyle name="Normal 5 2 3 4 4" xfId="32242"/>
    <cellStyle name="Normal 5 2 3 4 4 2" xfId="32243"/>
    <cellStyle name="Normal 5 2 3 4 5" xfId="32244"/>
    <cellStyle name="Normal 5 2 3 4 6" xfId="32245"/>
    <cellStyle name="Normal 5 2 3 5" xfId="32246"/>
    <cellStyle name="Normal 5 2 3 5 2" xfId="32247"/>
    <cellStyle name="Normal 5 2 3 5 2 2" xfId="32248"/>
    <cellStyle name="Normal 5 2 3 5 3" xfId="32249"/>
    <cellStyle name="Normal 5 2 3 5 3 2" xfId="32250"/>
    <cellStyle name="Normal 5 2 3 5 4" xfId="32251"/>
    <cellStyle name="Normal 5 2 3 5 5" xfId="32252"/>
    <cellStyle name="Normal 5 2 3 6" xfId="32253"/>
    <cellStyle name="Normal 5 2 3 6 2" xfId="32254"/>
    <cellStyle name="Normal 5 2 3 7" xfId="32255"/>
    <cellStyle name="Normal 5 2 3 7 2" xfId="32256"/>
    <cellStyle name="Normal 5 2 3 8" xfId="32257"/>
    <cellStyle name="Normal 5 2 3 8 2" xfId="32258"/>
    <cellStyle name="Normal 5 2 3 9" xfId="32259"/>
    <cellStyle name="Normal 5 2 4" xfId="32260"/>
    <cellStyle name="Normal 5 2 4 10" xfId="32261"/>
    <cellStyle name="Normal 5 2 4 11" xfId="32262"/>
    <cellStyle name="Normal 5 2 4 2" xfId="32263"/>
    <cellStyle name="Normal 5 2 4 2 2" xfId="32264"/>
    <cellStyle name="Normal 5 2 4 2 2 2" xfId="32265"/>
    <cellStyle name="Normal 5 2 4 2 3" xfId="32266"/>
    <cellStyle name="Normal 5 2 4 2 3 2" xfId="32267"/>
    <cellStyle name="Normal 5 2 4 2 4" xfId="32268"/>
    <cellStyle name="Normal 5 2 4 2 4 2" xfId="32269"/>
    <cellStyle name="Normal 5 2 4 2 5" xfId="32270"/>
    <cellStyle name="Normal 5 2 4 2 6" xfId="32271"/>
    <cellStyle name="Normal 5 2 4 3" xfId="32272"/>
    <cellStyle name="Normal 5 2 4 3 2" xfId="32273"/>
    <cellStyle name="Normal 5 2 4 3 2 2" xfId="32274"/>
    <cellStyle name="Normal 5 2 4 3 3" xfId="32275"/>
    <cellStyle name="Normal 5 2 4 3 3 2" xfId="32276"/>
    <cellStyle name="Normal 5 2 4 3 4" xfId="32277"/>
    <cellStyle name="Normal 5 2 4 3 4 2" xfId="32278"/>
    <cellStyle name="Normal 5 2 4 3 5" xfId="32279"/>
    <cellStyle name="Normal 5 2 4 3 6" xfId="32280"/>
    <cellStyle name="Normal 5 2 4 4" xfId="32281"/>
    <cellStyle name="Normal 5 2 4 4 2" xfId="32282"/>
    <cellStyle name="Normal 5 2 4 4 2 2" xfId="32283"/>
    <cellStyle name="Normal 5 2 4 4 3" xfId="32284"/>
    <cellStyle name="Normal 5 2 4 4 3 2" xfId="32285"/>
    <cellStyle name="Normal 5 2 4 4 4" xfId="32286"/>
    <cellStyle name="Normal 5 2 4 4 4 2" xfId="32287"/>
    <cellStyle name="Normal 5 2 4 4 5" xfId="32288"/>
    <cellStyle name="Normal 5 2 4 4 6" xfId="32289"/>
    <cellStyle name="Normal 5 2 4 5" xfId="32290"/>
    <cellStyle name="Normal 5 2 4 5 2" xfId="32291"/>
    <cellStyle name="Normal 5 2 4 5 2 2" xfId="32292"/>
    <cellStyle name="Normal 5 2 4 5 3" xfId="32293"/>
    <cellStyle name="Normal 5 2 4 5 3 2" xfId="32294"/>
    <cellStyle name="Normal 5 2 4 5 4" xfId="32295"/>
    <cellStyle name="Normal 5 2 4 5 5" xfId="32296"/>
    <cellStyle name="Normal 5 2 4 6" xfId="32297"/>
    <cellStyle name="Normal 5 2 4 6 2" xfId="32298"/>
    <cellStyle name="Normal 5 2 4 7" xfId="32299"/>
    <cellStyle name="Normal 5 2 4 7 2" xfId="32300"/>
    <cellStyle name="Normal 5 2 4 8" xfId="32301"/>
    <cellStyle name="Normal 5 2 4 8 2" xfId="32302"/>
    <cellStyle name="Normal 5 2 4 9" xfId="32303"/>
    <cellStyle name="Normal 5 2 5" xfId="32304"/>
    <cellStyle name="Normal 5 2 5 2" xfId="32305"/>
    <cellStyle name="Normal 5 2 5 2 2" xfId="32306"/>
    <cellStyle name="Normal 5 2 5 3" xfId="32307"/>
    <cellStyle name="Normal 5 2 5 3 2" xfId="32308"/>
    <cellStyle name="Normal 5 2 5 4" xfId="32309"/>
    <cellStyle name="Normal 5 2 5 4 2" xfId="32310"/>
    <cellStyle name="Normal 5 2 5 5" xfId="32311"/>
    <cellStyle name="Normal 5 2 5 6" xfId="32312"/>
    <cellStyle name="Normal 5 2 6" xfId="32313"/>
    <cellStyle name="Normal 5 2 6 2" xfId="32314"/>
    <cellStyle name="Normal 5 2 6 2 2" xfId="32315"/>
    <cellStyle name="Normal 5 2 6 3" xfId="32316"/>
    <cellStyle name="Normal 5 2 6 3 2" xfId="32317"/>
    <cellStyle name="Normal 5 2 6 4" xfId="32318"/>
    <cellStyle name="Normal 5 2 6 4 2" xfId="32319"/>
    <cellStyle name="Normal 5 2 6 5" xfId="32320"/>
    <cellStyle name="Normal 5 2 6 6" xfId="32321"/>
    <cellStyle name="Normal 5 2 7" xfId="32322"/>
    <cellStyle name="Normal 5 2 7 2" xfId="32323"/>
    <cellStyle name="Normal 5 2 7 2 2" xfId="32324"/>
    <cellStyle name="Normal 5 2 7 3" xfId="32325"/>
    <cellStyle name="Normal 5 2 7 3 2" xfId="32326"/>
    <cellStyle name="Normal 5 2 7 4" xfId="32327"/>
    <cellStyle name="Normal 5 2 7 4 2" xfId="32328"/>
    <cellStyle name="Normal 5 2 7 5" xfId="32329"/>
    <cellStyle name="Normal 5 2 7 6" xfId="32330"/>
    <cellStyle name="Normal 5 2 8" xfId="32331"/>
    <cellStyle name="Normal 5 2 8 2" xfId="32332"/>
    <cellStyle name="Normal 5 2 8 2 2" xfId="32333"/>
    <cellStyle name="Normal 5 2 8 3" xfId="32334"/>
    <cellStyle name="Normal 5 2 8 3 2" xfId="32335"/>
    <cellStyle name="Normal 5 2 8 4" xfId="32336"/>
    <cellStyle name="Normal 5 2 8 5" xfId="32337"/>
    <cellStyle name="Normal 5 2 9" xfId="32338"/>
    <cellStyle name="Normal 5 2 9 2" xfId="32339"/>
    <cellStyle name="Normal 5 3" xfId="32340"/>
    <cellStyle name="Normal 5 3 10" xfId="32341"/>
    <cellStyle name="Normal 5 3 10 2" xfId="32342"/>
    <cellStyle name="Normal 5 3 11" xfId="32343"/>
    <cellStyle name="Normal 5 3 11 2" xfId="32344"/>
    <cellStyle name="Normal 5 3 12" xfId="32345"/>
    <cellStyle name="Normal 5 3 13" xfId="32346"/>
    <cellStyle name="Normal 5 3 14" xfId="32347"/>
    <cellStyle name="Normal 5 3 2" xfId="32348"/>
    <cellStyle name="Normal 5 3 2 10" xfId="32349"/>
    <cellStyle name="Normal 5 3 2 11" xfId="32350"/>
    <cellStyle name="Normal 5 3 2 12" xfId="32351"/>
    <cellStyle name="Normal 5 3 2 2" xfId="32352"/>
    <cellStyle name="Normal 5 3 2 2 2" xfId="32353"/>
    <cellStyle name="Normal 5 3 2 2 2 2" xfId="32354"/>
    <cellStyle name="Normal 5 3 2 2 3" xfId="32355"/>
    <cellStyle name="Normal 5 3 2 2 3 2" xfId="32356"/>
    <cellStyle name="Normal 5 3 2 2 4" xfId="32357"/>
    <cellStyle name="Normal 5 3 2 2 4 2" xfId="32358"/>
    <cellStyle name="Normal 5 3 2 2 5" xfId="32359"/>
    <cellStyle name="Normal 5 3 2 2 6" xfId="32360"/>
    <cellStyle name="Normal 5 3 2 2 7" xfId="32361"/>
    <cellStyle name="Normal 5 3 2 3" xfId="32362"/>
    <cellStyle name="Normal 5 3 2 3 2" xfId="32363"/>
    <cellStyle name="Normal 5 3 2 3 2 2" xfId="32364"/>
    <cellStyle name="Normal 5 3 2 3 3" xfId="32365"/>
    <cellStyle name="Normal 5 3 2 3 3 2" xfId="32366"/>
    <cellStyle name="Normal 5 3 2 3 4" xfId="32367"/>
    <cellStyle name="Normal 5 3 2 3 4 2" xfId="32368"/>
    <cellStyle name="Normal 5 3 2 3 5" xfId="32369"/>
    <cellStyle name="Normal 5 3 2 3 6" xfId="32370"/>
    <cellStyle name="Normal 5 3 2 4" xfId="32371"/>
    <cellStyle name="Normal 5 3 2 4 2" xfId="32372"/>
    <cellStyle name="Normal 5 3 2 4 2 2" xfId="32373"/>
    <cellStyle name="Normal 5 3 2 4 3" xfId="32374"/>
    <cellStyle name="Normal 5 3 2 4 3 2" xfId="32375"/>
    <cellStyle name="Normal 5 3 2 4 4" xfId="32376"/>
    <cellStyle name="Normal 5 3 2 4 4 2" xfId="32377"/>
    <cellStyle name="Normal 5 3 2 4 5" xfId="32378"/>
    <cellStyle name="Normal 5 3 2 4 6" xfId="32379"/>
    <cellStyle name="Normal 5 3 2 5" xfId="32380"/>
    <cellStyle name="Normal 5 3 2 5 2" xfId="32381"/>
    <cellStyle name="Normal 5 3 2 5 2 2" xfId="32382"/>
    <cellStyle name="Normal 5 3 2 5 3" xfId="32383"/>
    <cellStyle name="Normal 5 3 2 5 3 2" xfId="32384"/>
    <cellStyle name="Normal 5 3 2 5 4" xfId="32385"/>
    <cellStyle name="Normal 5 3 2 5 4 2" xfId="32386"/>
    <cellStyle name="Normal 5 3 2 5 5" xfId="32387"/>
    <cellStyle name="Normal 5 3 2 5 6" xfId="32388"/>
    <cellStyle name="Normal 5 3 2 6" xfId="32389"/>
    <cellStyle name="Normal 5 3 2 6 2" xfId="32390"/>
    <cellStyle name="Normal 5 3 2 6 2 2" xfId="32391"/>
    <cellStyle name="Normal 5 3 2 6 3" xfId="32392"/>
    <cellStyle name="Normal 5 3 2 6 3 2" xfId="32393"/>
    <cellStyle name="Normal 5 3 2 6 4" xfId="32394"/>
    <cellStyle name="Normal 5 3 2 6 5" xfId="32395"/>
    <cellStyle name="Normal 5 3 2 7" xfId="32396"/>
    <cellStyle name="Normal 5 3 2 7 2" xfId="32397"/>
    <cellStyle name="Normal 5 3 2 8" xfId="32398"/>
    <cellStyle name="Normal 5 3 2 8 2" xfId="32399"/>
    <cellStyle name="Normal 5 3 2 9" xfId="32400"/>
    <cellStyle name="Normal 5 3 2 9 2" xfId="32401"/>
    <cellStyle name="Normal 5 3 3" xfId="32402"/>
    <cellStyle name="Normal 5 3 3 10" xfId="32403"/>
    <cellStyle name="Normal 5 3 3 11" xfId="32404"/>
    <cellStyle name="Normal 5 3 3 2" xfId="32405"/>
    <cellStyle name="Normal 5 3 3 2 2" xfId="32406"/>
    <cellStyle name="Normal 5 3 3 2 2 2" xfId="32407"/>
    <cellStyle name="Normal 5 3 3 2 3" xfId="32408"/>
    <cellStyle name="Normal 5 3 3 2 3 2" xfId="32409"/>
    <cellStyle name="Normal 5 3 3 2 4" xfId="32410"/>
    <cellStyle name="Normal 5 3 3 2 4 2" xfId="32411"/>
    <cellStyle name="Normal 5 3 3 2 5" xfId="32412"/>
    <cellStyle name="Normal 5 3 3 2 6" xfId="32413"/>
    <cellStyle name="Normal 5 3 3 3" xfId="32414"/>
    <cellStyle name="Normal 5 3 3 3 2" xfId="32415"/>
    <cellStyle name="Normal 5 3 3 3 2 2" xfId="32416"/>
    <cellStyle name="Normal 5 3 3 3 3" xfId="32417"/>
    <cellStyle name="Normal 5 3 3 3 3 2" xfId="32418"/>
    <cellStyle name="Normal 5 3 3 3 4" xfId="32419"/>
    <cellStyle name="Normal 5 3 3 3 4 2" xfId="32420"/>
    <cellStyle name="Normal 5 3 3 3 5" xfId="32421"/>
    <cellStyle name="Normal 5 3 3 3 6" xfId="32422"/>
    <cellStyle name="Normal 5 3 3 4" xfId="32423"/>
    <cellStyle name="Normal 5 3 3 4 2" xfId="32424"/>
    <cellStyle name="Normal 5 3 3 4 2 2" xfId="32425"/>
    <cellStyle name="Normal 5 3 3 4 3" xfId="32426"/>
    <cellStyle name="Normal 5 3 3 4 3 2" xfId="32427"/>
    <cellStyle name="Normal 5 3 3 4 4" xfId="32428"/>
    <cellStyle name="Normal 5 3 3 4 4 2" xfId="32429"/>
    <cellStyle name="Normal 5 3 3 4 5" xfId="32430"/>
    <cellStyle name="Normal 5 3 3 4 6" xfId="32431"/>
    <cellStyle name="Normal 5 3 3 5" xfId="32432"/>
    <cellStyle name="Normal 5 3 3 5 2" xfId="32433"/>
    <cellStyle name="Normal 5 3 3 5 2 2" xfId="32434"/>
    <cellStyle name="Normal 5 3 3 5 3" xfId="32435"/>
    <cellStyle name="Normal 5 3 3 5 3 2" xfId="32436"/>
    <cellStyle name="Normal 5 3 3 5 4" xfId="32437"/>
    <cellStyle name="Normal 5 3 3 5 5" xfId="32438"/>
    <cellStyle name="Normal 5 3 3 6" xfId="32439"/>
    <cellStyle name="Normal 5 3 3 6 2" xfId="32440"/>
    <cellStyle name="Normal 5 3 3 7" xfId="32441"/>
    <cellStyle name="Normal 5 3 3 7 2" xfId="32442"/>
    <cellStyle name="Normal 5 3 3 8" xfId="32443"/>
    <cellStyle name="Normal 5 3 3 8 2" xfId="32444"/>
    <cellStyle name="Normal 5 3 3 9" xfId="32445"/>
    <cellStyle name="Normal 5 3 4" xfId="32446"/>
    <cellStyle name="Normal 5 3 4 10" xfId="32447"/>
    <cellStyle name="Normal 5 3 4 11" xfId="32448"/>
    <cellStyle name="Normal 5 3 4 2" xfId="32449"/>
    <cellStyle name="Normal 5 3 4 2 2" xfId="32450"/>
    <cellStyle name="Normal 5 3 4 2 2 2" xfId="32451"/>
    <cellStyle name="Normal 5 3 4 2 3" xfId="32452"/>
    <cellStyle name="Normal 5 3 4 2 3 2" xfId="32453"/>
    <cellStyle name="Normal 5 3 4 2 4" xfId="32454"/>
    <cellStyle name="Normal 5 3 4 2 4 2" xfId="32455"/>
    <cellStyle name="Normal 5 3 4 2 5" xfId="32456"/>
    <cellStyle name="Normal 5 3 4 2 6" xfId="32457"/>
    <cellStyle name="Normal 5 3 4 3" xfId="32458"/>
    <cellStyle name="Normal 5 3 4 3 2" xfId="32459"/>
    <cellStyle name="Normal 5 3 4 3 2 2" xfId="32460"/>
    <cellStyle name="Normal 5 3 4 3 3" xfId="32461"/>
    <cellStyle name="Normal 5 3 4 3 3 2" xfId="32462"/>
    <cellStyle name="Normal 5 3 4 3 4" xfId="32463"/>
    <cellStyle name="Normal 5 3 4 3 4 2" xfId="32464"/>
    <cellStyle name="Normal 5 3 4 3 5" xfId="32465"/>
    <cellStyle name="Normal 5 3 4 3 6" xfId="32466"/>
    <cellStyle name="Normal 5 3 4 4" xfId="32467"/>
    <cellStyle name="Normal 5 3 4 4 2" xfId="32468"/>
    <cellStyle name="Normal 5 3 4 4 2 2" xfId="32469"/>
    <cellStyle name="Normal 5 3 4 4 3" xfId="32470"/>
    <cellStyle name="Normal 5 3 4 4 3 2" xfId="32471"/>
    <cellStyle name="Normal 5 3 4 4 4" xfId="32472"/>
    <cellStyle name="Normal 5 3 4 4 4 2" xfId="32473"/>
    <cellStyle name="Normal 5 3 4 4 5" xfId="32474"/>
    <cellStyle name="Normal 5 3 4 4 6" xfId="32475"/>
    <cellStyle name="Normal 5 3 4 5" xfId="32476"/>
    <cellStyle name="Normal 5 3 4 5 2" xfId="32477"/>
    <cellStyle name="Normal 5 3 4 5 2 2" xfId="32478"/>
    <cellStyle name="Normal 5 3 4 5 3" xfId="32479"/>
    <cellStyle name="Normal 5 3 4 5 3 2" xfId="32480"/>
    <cellStyle name="Normal 5 3 4 5 4" xfId="32481"/>
    <cellStyle name="Normal 5 3 4 5 5" xfId="32482"/>
    <cellStyle name="Normal 5 3 4 6" xfId="32483"/>
    <cellStyle name="Normal 5 3 4 6 2" xfId="32484"/>
    <cellStyle name="Normal 5 3 4 7" xfId="32485"/>
    <cellStyle name="Normal 5 3 4 7 2" xfId="32486"/>
    <cellStyle name="Normal 5 3 4 8" xfId="32487"/>
    <cellStyle name="Normal 5 3 4 8 2" xfId="32488"/>
    <cellStyle name="Normal 5 3 4 9" xfId="32489"/>
    <cellStyle name="Normal 5 3 5" xfId="32490"/>
    <cellStyle name="Normal 5 3 5 2" xfId="32491"/>
    <cellStyle name="Normal 5 3 5 2 2" xfId="32492"/>
    <cellStyle name="Normal 5 3 5 3" xfId="32493"/>
    <cellStyle name="Normal 5 3 5 3 2" xfId="32494"/>
    <cellStyle name="Normal 5 3 5 4" xfId="32495"/>
    <cellStyle name="Normal 5 3 5 4 2" xfId="32496"/>
    <cellStyle name="Normal 5 3 5 5" xfId="32497"/>
    <cellStyle name="Normal 5 3 5 6" xfId="32498"/>
    <cellStyle name="Normal 5 3 6" xfId="32499"/>
    <cellStyle name="Normal 5 3 6 2" xfId="32500"/>
    <cellStyle name="Normal 5 3 6 2 2" xfId="32501"/>
    <cellStyle name="Normal 5 3 6 3" xfId="32502"/>
    <cellStyle name="Normal 5 3 6 3 2" xfId="32503"/>
    <cellStyle name="Normal 5 3 6 4" xfId="32504"/>
    <cellStyle name="Normal 5 3 6 4 2" xfId="32505"/>
    <cellStyle name="Normal 5 3 6 5" xfId="32506"/>
    <cellStyle name="Normal 5 3 6 6" xfId="32507"/>
    <cellStyle name="Normal 5 3 7" xfId="32508"/>
    <cellStyle name="Normal 5 3 7 2" xfId="32509"/>
    <cellStyle name="Normal 5 3 7 2 2" xfId="32510"/>
    <cellStyle name="Normal 5 3 7 3" xfId="32511"/>
    <cellStyle name="Normal 5 3 7 3 2" xfId="32512"/>
    <cellStyle name="Normal 5 3 7 4" xfId="32513"/>
    <cellStyle name="Normal 5 3 7 4 2" xfId="32514"/>
    <cellStyle name="Normal 5 3 7 5" xfId="32515"/>
    <cellStyle name="Normal 5 3 7 6" xfId="32516"/>
    <cellStyle name="Normal 5 3 8" xfId="32517"/>
    <cellStyle name="Normal 5 3 8 2" xfId="32518"/>
    <cellStyle name="Normal 5 3 8 2 2" xfId="32519"/>
    <cellStyle name="Normal 5 3 8 3" xfId="32520"/>
    <cellStyle name="Normal 5 3 8 3 2" xfId="32521"/>
    <cellStyle name="Normal 5 3 8 4" xfId="32522"/>
    <cellStyle name="Normal 5 3 8 5" xfId="32523"/>
    <cellStyle name="Normal 5 3 9" xfId="32524"/>
    <cellStyle name="Normal 5 3 9 2" xfId="32525"/>
    <cellStyle name="Normal 5 4" xfId="32526"/>
    <cellStyle name="Normal 5 4 10" xfId="32527"/>
    <cellStyle name="Normal 5 4 10 2" xfId="32528"/>
    <cellStyle name="Normal 5 4 11" xfId="32529"/>
    <cellStyle name="Normal 5 4 12" xfId="32530"/>
    <cellStyle name="Normal 5 4 13" xfId="32531"/>
    <cellStyle name="Normal 5 4 2" xfId="32532"/>
    <cellStyle name="Normal 5 4 2 10" xfId="32533"/>
    <cellStyle name="Normal 5 4 2 11" xfId="32534"/>
    <cellStyle name="Normal 5 4 2 2" xfId="32535"/>
    <cellStyle name="Normal 5 4 2 2 2" xfId="32536"/>
    <cellStyle name="Normal 5 4 2 2 2 2" xfId="32537"/>
    <cellStyle name="Normal 5 4 2 2 3" xfId="32538"/>
    <cellStyle name="Normal 5 4 2 2 3 2" xfId="32539"/>
    <cellStyle name="Normal 5 4 2 2 4" xfId="32540"/>
    <cellStyle name="Normal 5 4 2 2 4 2" xfId="32541"/>
    <cellStyle name="Normal 5 4 2 2 5" xfId="32542"/>
    <cellStyle name="Normal 5 4 2 2 6" xfId="32543"/>
    <cellStyle name="Normal 5 4 2 2 7" xfId="32544"/>
    <cellStyle name="Normal 5 4 2 3" xfId="32545"/>
    <cellStyle name="Normal 5 4 2 3 2" xfId="32546"/>
    <cellStyle name="Normal 5 4 2 3 2 2" xfId="32547"/>
    <cellStyle name="Normal 5 4 2 3 3" xfId="32548"/>
    <cellStyle name="Normal 5 4 2 3 3 2" xfId="32549"/>
    <cellStyle name="Normal 5 4 2 3 4" xfId="32550"/>
    <cellStyle name="Normal 5 4 2 3 4 2" xfId="32551"/>
    <cellStyle name="Normal 5 4 2 3 5" xfId="32552"/>
    <cellStyle name="Normal 5 4 2 3 6" xfId="32553"/>
    <cellStyle name="Normal 5 4 2 4" xfId="32554"/>
    <cellStyle name="Normal 5 4 2 4 2" xfId="32555"/>
    <cellStyle name="Normal 5 4 2 4 2 2" xfId="32556"/>
    <cellStyle name="Normal 5 4 2 4 3" xfId="32557"/>
    <cellStyle name="Normal 5 4 2 4 3 2" xfId="32558"/>
    <cellStyle name="Normal 5 4 2 4 4" xfId="32559"/>
    <cellStyle name="Normal 5 4 2 4 4 2" xfId="32560"/>
    <cellStyle name="Normal 5 4 2 4 5" xfId="32561"/>
    <cellStyle name="Normal 5 4 2 4 6" xfId="32562"/>
    <cellStyle name="Normal 5 4 2 5" xfId="32563"/>
    <cellStyle name="Normal 5 4 2 5 2" xfId="32564"/>
    <cellStyle name="Normal 5 4 2 5 2 2" xfId="32565"/>
    <cellStyle name="Normal 5 4 2 5 3" xfId="32566"/>
    <cellStyle name="Normal 5 4 2 5 3 2" xfId="32567"/>
    <cellStyle name="Normal 5 4 2 5 4" xfId="32568"/>
    <cellStyle name="Normal 5 4 2 5 5" xfId="32569"/>
    <cellStyle name="Normal 5 4 2 6" xfId="32570"/>
    <cellStyle name="Normal 5 4 2 6 2" xfId="32571"/>
    <cellStyle name="Normal 5 4 2 7" xfId="32572"/>
    <cellStyle name="Normal 5 4 2 7 2" xfId="32573"/>
    <cellStyle name="Normal 5 4 2 8" xfId="32574"/>
    <cellStyle name="Normal 5 4 2 8 2" xfId="32575"/>
    <cellStyle name="Normal 5 4 2 9" xfId="32576"/>
    <cellStyle name="Normal 5 4 3" xfId="32577"/>
    <cellStyle name="Normal 5 4 3 10" xfId="32578"/>
    <cellStyle name="Normal 5 4 3 11" xfId="32579"/>
    <cellStyle name="Normal 5 4 3 2" xfId="32580"/>
    <cellStyle name="Normal 5 4 3 2 2" xfId="32581"/>
    <cellStyle name="Normal 5 4 3 2 2 2" xfId="32582"/>
    <cellStyle name="Normal 5 4 3 2 3" xfId="32583"/>
    <cellStyle name="Normal 5 4 3 2 3 2" xfId="32584"/>
    <cellStyle name="Normal 5 4 3 2 4" xfId="32585"/>
    <cellStyle name="Normal 5 4 3 2 4 2" xfId="32586"/>
    <cellStyle name="Normal 5 4 3 2 5" xfId="32587"/>
    <cellStyle name="Normal 5 4 3 2 6" xfId="32588"/>
    <cellStyle name="Normal 5 4 3 3" xfId="32589"/>
    <cellStyle name="Normal 5 4 3 3 2" xfId="32590"/>
    <cellStyle name="Normal 5 4 3 3 2 2" xfId="32591"/>
    <cellStyle name="Normal 5 4 3 3 3" xfId="32592"/>
    <cellStyle name="Normal 5 4 3 3 3 2" xfId="32593"/>
    <cellStyle name="Normal 5 4 3 3 4" xfId="32594"/>
    <cellStyle name="Normal 5 4 3 3 4 2" xfId="32595"/>
    <cellStyle name="Normal 5 4 3 3 5" xfId="32596"/>
    <cellStyle name="Normal 5 4 3 3 6" xfId="32597"/>
    <cellStyle name="Normal 5 4 3 4" xfId="32598"/>
    <cellStyle name="Normal 5 4 3 4 2" xfId="32599"/>
    <cellStyle name="Normal 5 4 3 4 2 2" xfId="32600"/>
    <cellStyle name="Normal 5 4 3 4 3" xfId="32601"/>
    <cellStyle name="Normal 5 4 3 4 3 2" xfId="32602"/>
    <cellStyle name="Normal 5 4 3 4 4" xfId="32603"/>
    <cellStyle name="Normal 5 4 3 4 4 2" xfId="32604"/>
    <cellStyle name="Normal 5 4 3 4 5" xfId="32605"/>
    <cellStyle name="Normal 5 4 3 4 6" xfId="32606"/>
    <cellStyle name="Normal 5 4 3 5" xfId="32607"/>
    <cellStyle name="Normal 5 4 3 5 2" xfId="32608"/>
    <cellStyle name="Normal 5 4 3 5 2 2" xfId="32609"/>
    <cellStyle name="Normal 5 4 3 5 3" xfId="32610"/>
    <cellStyle name="Normal 5 4 3 5 3 2" xfId="32611"/>
    <cellStyle name="Normal 5 4 3 5 4" xfId="32612"/>
    <cellStyle name="Normal 5 4 3 5 5" xfId="32613"/>
    <cellStyle name="Normal 5 4 3 6" xfId="32614"/>
    <cellStyle name="Normal 5 4 3 6 2" xfId="32615"/>
    <cellStyle name="Normal 5 4 3 7" xfId="32616"/>
    <cellStyle name="Normal 5 4 3 7 2" xfId="32617"/>
    <cellStyle name="Normal 5 4 3 8" xfId="32618"/>
    <cellStyle name="Normal 5 4 3 8 2" xfId="32619"/>
    <cellStyle name="Normal 5 4 3 9" xfId="32620"/>
    <cellStyle name="Normal 5 4 4" xfId="32621"/>
    <cellStyle name="Normal 5 4 4 2" xfId="32622"/>
    <cellStyle name="Normal 5 4 4 2 2" xfId="32623"/>
    <cellStyle name="Normal 5 4 4 3" xfId="32624"/>
    <cellStyle name="Normal 5 4 4 3 2" xfId="32625"/>
    <cellStyle name="Normal 5 4 4 4" xfId="32626"/>
    <cellStyle name="Normal 5 4 4 4 2" xfId="32627"/>
    <cellStyle name="Normal 5 4 4 5" xfId="32628"/>
    <cellStyle name="Normal 5 4 4 6" xfId="32629"/>
    <cellStyle name="Normal 5 4 4 7" xfId="32630"/>
    <cellStyle name="Normal 5 4 5" xfId="32631"/>
    <cellStyle name="Normal 5 4 5 2" xfId="32632"/>
    <cellStyle name="Normal 5 4 5 2 2" xfId="32633"/>
    <cellStyle name="Normal 5 4 5 3" xfId="32634"/>
    <cellStyle name="Normal 5 4 5 3 2" xfId="32635"/>
    <cellStyle name="Normal 5 4 5 4" xfId="32636"/>
    <cellStyle name="Normal 5 4 5 4 2" xfId="32637"/>
    <cellStyle name="Normal 5 4 5 5" xfId="32638"/>
    <cellStyle name="Normal 5 4 5 6" xfId="32639"/>
    <cellStyle name="Normal 5 4 6" xfId="32640"/>
    <cellStyle name="Normal 5 4 6 2" xfId="32641"/>
    <cellStyle name="Normal 5 4 6 2 2" xfId="32642"/>
    <cellStyle name="Normal 5 4 6 3" xfId="32643"/>
    <cellStyle name="Normal 5 4 6 3 2" xfId="32644"/>
    <cellStyle name="Normal 5 4 6 4" xfId="32645"/>
    <cellStyle name="Normal 5 4 6 4 2" xfId="32646"/>
    <cellStyle name="Normal 5 4 6 5" xfId="32647"/>
    <cellStyle name="Normal 5 4 6 6" xfId="32648"/>
    <cellStyle name="Normal 5 4 7" xfId="32649"/>
    <cellStyle name="Normal 5 4 7 2" xfId="32650"/>
    <cellStyle name="Normal 5 4 7 2 2" xfId="32651"/>
    <cellStyle name="Normal 5 4 7 3" xfId="32652"/>
    <cellStyle name="Normal 5 4 7 3 2" xfId="32653"/>
    <cellStyle name="Normal 5 4 7 4" xfId="32654"/>
    <cellStyle name="Normal 5 4 7 5" xfId="32655"/>
    <cellStyle name="Normal 5 4 8" xfId="32656"/>
    <cellStyle name="Normal 5 4 8 2" xfId="32657"/>
    <cellStyle name="Normal 5 4 9" xfId="32658"/>
    <cellStyle name="Normal 5 4 9 2" xfId="32659"/>
    <cellStyle name="Normal 5 5" xfId="32660"/>
    <cellStyle name="Normal 5 5 10" xfId="32661"/>
    <cellStyle name="Normal 5 5 11" xfId="32662"/>
    <cellStyle name="Normal 5 5 12" xfId="32663"/>
    <cellStyle name="Normal 5 5 2" xfId="32664"/>
    <cellStyle name="Normal 5 5 2 2" xfId="32665"/>
    <cellStyle name="Normal 5 5 2 2 2" xfId="32666"/>
    <cellStyle name="Normal 5 5 2 2 3" xfId="32667"/>
    <cellStyle name="Normal 5 5 2 3" xfId="32668"/>
    <cellStyle name="Normal 5 5 2 3 2" xfId="32669"/>
    <cellStyle name="Normal 5 5 2 4" xfId="32670"/>
    <cellStyle name="Normal 5 5 2 4 2" xfId="32671"/>
    <cellStyle name="Normal 5 5 2 5" xfId="32672"/>
    <cellStyle name="Normal 5 5 2 6" xfId="32673"/>
    <cellStyle name="Normal 5 5 2 7" xfId="32674"/>
    <cellStyle name="Normal 5 5 3" xfId="32675"/>
    <cellStyle name="Normal 5 5 3 2" xfId="32676"/>
    <cellStyle name="Normal 5 5 3 2 2" xfId="32677"/>
    <cellStyle name="Normal 5 5 3 3" xfId="32678"/>
    <cellStyle name="Normal 5 5 3 3 2" xfId="32679"/>
    <cellStyle name="Normal 5 5 3 4" xfId="32680"/>
    <cellStyle name="Normal 5 5 3 4 2" xfId="32681"/>
    <cellStyle name="Normal 5 5 3 5" xfId="32682"/>
    <cellStyle name="Normal 5 5 3 6" xfId="32683"/>
    <cellStyle name="Normal 5 5 3 7" xfId="32684"/>
    <cellStyle name="Normal 5 5 4" xfId="32685"/>
    <cellStyle name="Normal 5 5 4 2" xfId="32686"/>
    <cellStyle name="Normal 5 5 4 2 2" xfId="32687"/>
    <cellStyle name="Normal 5 5 4 3" xfId="32688"/>
    <cellStyle name="Normal 5 5 4 3 2" xfId="32689"/>
    <cellStyle name="Normal 5 5 4 4" xfId="32690"/>
    <cellStyle name="Normal 5 5 4 4 2" xfId="32691"/>
    <cellStyle name="Normal 5 5 4 5" xfId="32692"/>
    <cellStyle name="Normal 5 5 4 6" xfId="32693"/>
    <cellStyle name="Normal 5 5 4 7" xfId="32694"/>
    <cellStyle name="Normal 5 5 5" xfId="32695"/>
    <cellStyle name="Normal 5 5 5 2" xfId="32696"/>
    <cellStyle name="Normal 5 5 5 2 2" xfId="32697"/>
    <cellStyle name="Normal 5 5 5 3" xfId="32698"/>
    <cellStyle name="Normal 5 5 5 3 2" xfId="32699"/>
    <cellStyle name="Normal 5 5 5 4" xfId="32700"/>
    <cellStyle name="Normal 5 5 5 4 2" xfId="32701"/>
    <cellStyle name="Normal 5 5 5 5" xfId="32702"/>
    <cellStyle name="Normal 5 5 5 6" xfId="32703"/>
    <cellStyle name="Normal 5 5 6" xfId="32704"/>
    <cellStyle name="Normal 5 5 6 2" xfId="32705"/>
    <cellStyle name="Normal 5 5 6 2 2" xfId="32706"/>
    <cellStyle name="Normal 5 5 6 3" xfId="32707"/>
    <cellStyle name="Normal 5 5 6 3 2" xfId="32708"/>
    <cellStyle name="Normal 5 5 6 4" xfId="32709"/>
    <cellStyle name="Normal 5 5 6 5" xfId="32710"/>
    <cellStyle name="Normal 5 5 7" xfId="32711"/>
    <cellStyle name="Normal 5 5 7 2" xfId="32712"/>
    <cellStyle name="Normal 5 5 8" xfId="32713"/>
    <cellStyle name="Normal 5 5 8 2" xfId="32714"/>
    <cellStyle name="Normal 5 5 9" xfId="32715"/>
    <cellStyle name="Normal 5 5 9 2" xfId="32716"/>
    <cellStyle name="Normal 5 6" xfId="32717"/>
    <cellStyle name="Normal 5 6 10" xfId="32718"/>
    <cellStyle name="Normal 5 6 11" xfId="32719"/>
    <cellStyle name="Normal 5 6 2" xfId="32720"/>
    <cellStyle name="Normal 5 6 2 2" xfId="32721"/>
    <cellStyle name="Normal 5 6 2 2 2" xfId="32722"/>
    <cellStyle name="Normal 5 6 2 3" xfId="32723"/>
    <cellStyle name="Normal 5 6 2 3 2" xfId="32724"/>
    <cellStyle name="Normal 5 6 2 4" xfId="32725"/>
    <cellStyle name="Normal 5 6 2 4 2" xfId="32726"/>
    <cellStyle name="Normal 5 6 2 5" xfId="32727"/>
    <cellStyle name="Normal 5 6 2 6" xfId="32728"/>
    <cellStyle name="Normal 5 6 2 7" xfId="32729"/>
    <cellStyle name="Normal 5 6 3" xfId="32730"/>
    <cellStyle name="Normal 5 6 3 2" xfId="32731"/>
    <cellStyle name="Normal 5 6 3 2 2" xfId="32732"/>
    <cellStyle name="Normal 5 6 3 3" xfId="32733"/>
    <cellStyle name="Normal 5 6 3 3 2" xfId="32734"/>
    <cellStyle name="Normal 5 6 3 4" xfId="32735"/>
    <cellStyle name="Normal 5 6 3 4 2" xfId="32736"/>
    <cellStyle name="Normal 5 6 3 5" xfId="32737"/>
    <cellStyle name="Normal 5 6 3 6" xfId="32738"/>
    <cellStyle name="Normal 5 6 4" xfId="32739"/>
    <cellStyle name="Normal 5 6 4 2" xfId="32740"/>
    <cellStyle name="Normal 5 6 4 2 2" xfId="32741"/>
    <cellStyle name="Normal 5 6 4 3" xfId="32742"/>
    <cellStyle name="Normal 5 6 4 3 2" xfId="32743"/>
    <cellStyle name="Normal 5 6 4 4" xfId="32744"/>
    <cellStyle name="Normal 5 6 4 4 2" xfId="32745"/>
    <cellStyle name="Normal 5 6 4 5" xfId="32746"/>
    <cellStyle name="Normal 5 6 4 6" xfId="32747"/>
    <cellStyle name="Normal 5 6 5" xfId="32748"/>
    <cellStyle name="Normal 5 6 5 2" xfId="32749"/>
    <cellStyle name="Normal 5 6 5 2 2" xfId="32750"/>
    <cellStyle name="Normal 5 6 5 3" xfId="32751"/>
    <cellStyle name="Normal 5 6 5 3 2" xfId="32752"/>
    <cellStyle name="Normal 5 6 5 4" xfId="32753"/>
    <cellStyle name="Normal 5 6 5 5" xfId="32754"/>
    <cellStyle name="Normal 5 6 6" xfId="32755"/>
    <cellStyle name="Normal 5 6 6 2" xfId="32756"/>
    <cellStyle name="Normal 5 6 7" xfId="32757"/>
    <cellStyle name="Normal 5 6 7 2" xfId="32758"/>
    <cellStyle name="Normal 5 6 8" xfId="32759"/>
    <cellStyle name="Normal 5 6 8 2" xfId="32760"/>
    <cellStyle name="Normal 5 6 9" xfId="32761"/>
    <cellStyle name="Normal 5 7" xfId="32762"/>
    <cellStyle name="Normal 5 7 10" xfId="32763"/>
    <cellStyle name="Normal 5 7 11" xfId="32764"/>
    <cellStyle name="Normal 5 7 2" xfId="32765"/>
    <cellStyle name="Normal 5 7 2 2" xfId="32766"/>
    <cellStyle name="Normal 5 7 2 2 2" xfId="32767"/>
    <cellStyle name="Normal 5 7 2 3" xfId="32768"/>
    <cellStyle name="Normal 5 7 2 3 2" xfId="32769"/>
    <cellStyle name="Normal 5 7 2 4" xfId="32770"/>
    <cellStyle name="Normal 5 7 2 4 2" xfId="32771"/>
    <cellStyle name="Normal 5 7 2 5" xfId="32772"/>
    <cellStyle name="Normal 5 7 2 6" xfId="32773"/>
    <cellStyle name="Normal 5 7 3" xfId="32774"/>
    <cellStyle name="Normal 5 7 3 2" xfId="32775"/>
    <cellStyle name="Normal 5 7 3 2 2" xfId="32776"/>
    <cellStyle name="Normal 5 7 3 3" xfId="32777"/>
    <cellStyle name="Normal 5 7 3 3 2" xfId="32778"/>
    <cellStyle name="Normal 5 7 3 4" xfId="32779"/>
    <cellStyle name="Normal 5 7 3 4 2" xfId="32780"/>
    <cellStyle name="Normal 5 7 3 5" xfId="32781"/>
    <cellStyle name="Normal 5 7 3 6" xfId="32782"/>
    <cellStyle name="Normal 5 7 4" xfId="32783"/>
    <cellStyle name="Normal 5 7 4 2" xfId="32784"/>
    <cellStyle name="Normal 5 7 4 2 2" xfId="32785"/>
    <cellStyle name="Normal 5 7 4 3" xfId="32786"/>
    <cellStyle name="Normal 5 7 4 3 2" xfId="32787"/>
    <cellStyle name="Normal 5 7 4 4" xfId="32788"/>
    <cellStyle name="Normal 5 7 4 4 2" xfId="32789"/>
    <cellStyle name="Normal 5 7 4 5" xfId="32790"/>
    <cellStyle name="Normal 5 7 4 6" xfId="32791"/>
    <cellStyle name="Normal 5 7 5" xfId="32792"/>
    <cellStyle name="Normal 5 7 5 2" xfId="32793"/>
    <cellStyle name="Normal 5 7 5 2 2" xfId="32794"/>
    <cellStyle name="Normal 5 7 5 3" xfId="32795"/>
    <cellStyle name="Normal 5 7 5 3 2" xfId="32796"/>
    <cellStyle name="Normal 5 7 5 4" xfId="32797"/>
    <cellStyle name="Normal 5 7 5 5" xfId="32798"/>
    <cellStyle name="Normal 5 7 6" xfId="32799"/>
    <cellStyle name="Normal 5 7 6 2" xfId="32800"/>
    <cellStyle name="Normal 5 7 7" xfId="32801"/>
    <cellStyle name="Normal 5 7 7 2" xfId="32802"/>
    <cellStyle name="Normal 5 7 8" xfId="32803"/>
    <cellStyle name="Normal 5 7 8 2" xfId="32804"/>
    <cellStyle name="Normal 5 7 9" xfId="32805"/>
    <cellStyle name="Normal 5 8" xfId="32806"/>
    <cellStyle name="Normal 5 8 2" xfId="32807"/>
    <cellStyle name="Normal 5 8 2 2" xfId="32808"/>
    <cellStyle name="Normal 5 8 3" xfId="32809"/>
    <cellStyle name="Normal 5 8 3 2" xfId="32810"/>
    <cellStyle name="Normal 5 8 4" xfId="32811"/>
    <cellStyle name="Normal 5 8 4 2" xfId="32812"/>
    <cellStyle name="Normal 5 8 5" xfId="32813"/>
    <cellStyle name="Normal 5 8 6" xfId="32814"/>
    <cellStyle name="Normal 5 9" xfId="32815"/>
    <cellStyle name="Normal 5 9 2" xfId="32816"/>
    <cellStyle name="Normal 5 9 2 2" xfId="32817"/>
    <cellStyle name="Normal 5 9 3" xfId="32818"/>
    <cellStyle name="Normal 5 9 3 2" xfId="32819"/>
    <cellStyle name="Normal 5 9 4" xfId="32820"/>
    <cellStyle name="Normal 5 9 4 2" xfId="32821"/>
    <cellStyle name="Normal 5 9 5" xfId="32822"/>
    <cellStyle name="Normal 5 9 6" xfId="32823"/>
    <cellStyle name="Normal 50" xfId="32824"/>
    <cellStyle name="Normal 50 2" xfId="32825"/>
    <cellStyle name="Normal 50 2 2" xfId="32826"/>
    <cellStyle name="Normal 50 3" xfId="32827"/>
    <cellStyle name="Normal 50 3 2" xfId="32828"/>
    <cellStyle name="Normal 50 4" xfId="32829"/>
    <cellStyle name="Normal 51" xfId="32830"/>
    <cellStyle name="Normal 51 2" xfId="32831"/>
    <cellStyle name="Normal 51 2 2" xfId="32832"/>
    <cellStyle name="Normal 51 3" xfId="32833"/>
    <cellStyle name="Normal 51 3 2" xfId="32834"/>
    <cellStyle name="Normal 51 4" xfId="32835"/>
    <cellStyle name="Normal 52" xfId="32836"/>
    <cellStyle name="Normal 52 2" xfId="32837"/>
    <cellStyle name="Normal 52 2 2" xfId="32838"/>
    <cellStyle name="Normal 52 3" xfId="32839"/>
    <cellStyle name="Normal 52 3 2" xfId="32840"/>
    <cellStyle name="Normal 52 4" xfId="32841"/>
    <cellStyle name="Normal 52 5" xfId="32842"/>
    <cellStyle name="Normal 53" xfId="32843"/>
    <cellStyle name="Normal 53 2" xfId="32844"/>
    <cellStyle name="Normal 53 2 2" xfId="32845"/>
    <cellStyle name="Normal 53 3" xfId="32846"/>
    <cellStyle name="Normal 53 3 2" xfId="32847"/>
    <cellStyle name="Normal 53 4" xfId="32848"/>
    <cellStyle name="Normal 53 5" xfId="32849"/>
    <cellStyle name="Normal 54" xfId="32850"/>
    <cellStyle name="Normal 54 2" xfId="32851"/>
    <cellStyle name="Normal 54 2 2" xfId="32852"/>
    <cellStyle name="Normal 54 3" xfId="32853"/>
    <cellStyle name="Normal 54 3 2" xfId="32854"/>
    <cellStyle name="Normal 54 4" xfId="32855"/>
    <cellStyle name="Normal 54 5" xfId="32856"/>
    <cellStyle name="Normal 55" xfId="32857"/>
    <cellStyle name="Normal 55 2" xfId="32858"/>
    <cellStyle name="Normal 55 2 2" xfId="32859"/>
    <cellStyle name="Normal 55 3" xfId="32860"/>
    <cellStyle name="Normal 55 3 2" xfId="32861"/>
    <cellStyle name="Normal 55 4" xfId="32862"/>
    <cellStyle name="Normal 56" xfId="32863"/>
    <cellStyle name="Normal 56 2" xfId="32864"/>
    <cellStyle name="Normal 56 2 2" xfId="32865"/>
    <cellStyle name="Normal 56 3" xfId="32866"/>
    <cellStyle name="Normal 56 3 2" xfId="32867"/>
    <cellStyle name="Normal 56 4" xfId="32868"/>
    <cellStyle name="Normal 57" xfId="32869"/>
    <cellStyle name="Normal 57 2" xfId="32870"/>
    <cellStyle name="Normal 57 2 2" xfId="32871"/>
    <cellStyle name="Normal 57 3" xfId="32872"/>
    <cellStyle name="Normal 57 3 2" xfId="32873"/>
    <cellStyle name="Normal 57 4" xfId="32874"/>
    <cellStyle name="Normal 58" xfId="32875"/>
    <cellStyle name="Normal 58 2" xfId="32876"/>
    <cellStyle name="Normal 58 2 2" xfId="32877"/>
    <cellStyle name="Normal 58 3" xfId="32878"/>
    <cellStyle name="Normal 58 3 2" xfId="32879"/>
    <cellStyle name="Normal 58 4" xfId="32880"/>
    <cellStyle name="Normal 59" xfId="32881"/>
    <cellStyle name="Normal 59 2" xfId="32882"/>
    <cellStyle name="Normal 59 2 2" xfId="32883"/>
    <cellStyle name="Normal 59 3" xfId="32884"/>
    <cellStyle name="Normal 59 3 2" xfId="32885"/>
    <cellStyle name="Normal 59 4" xfId="32886"/>
    <cellStyle name="Normal 6" xfId="80"/>
    <cellStyle name="Normal 6 10" xfId="32887"/>
    <cellStyle name="Normal 6 10 2" xfId="32888"/>
    <cellStyle name="Normal 6 10 2 2" xfId="32889"/>
    <cellStyle name="Normal 6 10 2 2 2" xfId="32890"/>
    <cellStyle name="Normal 6 10 2 2 2 2" xfId="32891"/>
    <cellStyle name="Normal 6 10 2 2 3" xfId="32892"/>
    <cellStyle name="Normal 6 10 2 3" xfId="32893"/>
    <cellStyle name="Normal 6 10 2 3 2" xfId="32894"/>
    <cellStyle name="Normal 6 10 2 4" xfId="32895"/>
    <cellStyle name="Normal 6 10 2 5" xfId="32896"/>
    <cellStyle name="Normal 6 10 3" xfId="32897"/>
    <cellStyle name="Normal 6 10 3 2" xfId="32898"/>
    <cellStyle name="Normal 6 10 3 2 2" xfId="32899"/>
    <cellStyle name="Normal 6 10 3 3" xfId="32900"/>
    <cellStyle name="Normal 6 10 4" xfId="32901"/>
    <cellStyle name="Normal 6 10 4 2" xfId="32902"/>
    <cellStyle name="Normal 6 10 5" xfId="32903"/>
    <cellStyle name="Normal 6 10 6" xfId="32904"/>
    <cellStyle name="Normal 6 11" xfId="32905"/>
    <cellStyle name="Normal 6 11 2" xfId="32906"/>
    <cellStyle name="Normal 6 11 2 2" xfId="32907"/>
    <cellStyle name="Normal 6 11 3" xfId="32908"/>
    <cellStyle name="Normal 6 11 3 2" xfId="32909"/>
    <cellStyle name="Normal 6 11 4" xfId="32910"/>
    <cellStyle name="Normal 6 11 5" xfId="32911"/>
    <cellStyle name="Normal 6 12" xfId="32912"/>
    <cellStyle name="Normal 6 12 2" xfId="32913"/>
    <cellStyle name="Normal 6 12 2 2" xfId="32914"/>
    <cellStyle name="Normal 6 13" xfId="32915"/>
    <cellStyle name="Normal 6 13 2" xfId="32916"/>
    <cellStyle name="Normal 6 14" xfId="32917"/>
    <cellStyle name="Normal 6 14 2" xfId="32918"/>
    <cellStyle name="Normal 6 15" xfId="32919"/>
    <cellStyle name="Normal 6 16" xfId="32920"/>
    <cellStyle name="Normal 6 17" xfId="32921"/>
    <cellStyle name="Normal 6 18" xfId="32922"/>
    <cellStyle name="Normal 6 2" xfId="81"/>
    <cellStyle name="Normal 6 2 10" xfId="32923"/>
    <cellStyle name="Normal 6 2 10 2" xfId="32924"/>
    <cellStyle name="Normal 6 2 11" xfId="32925"/>
    <cellStyle name="Normal 6 2 11 2" xfId="32926"/>
    <cellStyle name="Normal 6 2 12" xfId="32927"/>
    <cellStyle name="Normal 6 2 13" xfId="32928"/>
    <cellStyle name="Normal 6 2 14" xfId="32929"/>
    <cellStyle name="Normal 6 2 2" xfId="32930"/>
    <cellStyle name="Normal 6 2 2 10" xfId="32931"/>
    <cellStyle name="Normal 6 2 2 11" xfId="32932"/>
    <cellStyle name="Normal 6 2 2 12" xfId="32933"/>
    <cellStyle name="Normal 6 2 2 2" xfId="32934"/>
    <cellStyle name="Normal 6 2 2 2 2" xfId="32935"/>
    <cellStyle name="Normal 6 2 2 2 2 2" xfId="32936"/>
    <cellStyle name="Normal 6 2 2 2 2 2 2" xfId="32937"/>
    <cellStyle name="Normal 6 2 2 2 2 3" xfId="32938"/>
    <cellStyle name="Normal 6 2 2 2 3" xfId="32939"/>
    <cellStyle name="Normal 6 2 2 2 3 2" xfId="32940"/>
    <cellStyle name="Normal 6 2 2 2 3 3" xfId="32941"/>
    <cellStyle name="Normal 6 2 2 2 4" xfId="32942"/>
    <cellStyle name="Normal 6 2 2 2 4 2" xfId="32943"/>
    <cellStyle name="Normal 6 2 2 2 4 3" xfId="32944"/>
    <cellStyle name="Normal 6 2 2 2 5" xfId="32945"/>
    <cellStyle name="Normal 6 2 2 2 6" xfId="32946"/>
    <cellStyle name="Normal 6 2 2 2 7" xfId="32947"/>
    <cellStyle name="Normal 6 2 2 3" xfId="32948"/>
    <cellStyle name="Normal 6 2 2 3 2" xfId="32949"/>
    <cellStyle name="Normal 6 2 2 3 2 2" xfId="32950"/>
    <cellStyle name="Normal 6 2 2 3 2 3" xfId="32951"/>
    <cellStyle name="Normal 6 2 2 3 3" xfId="32952"/>
    <cellStyle name="Normal 6 2 2 3 3 2" xfId="32953"/>
    <cellStyle name="Normal 6 2 2 3 4" xfId="32954"/>
    <cellStyle name="Normal 6 2 2 3 4 2" xfId="32955"/>
    <cellStyle name="Normal 6 2 2 3 5" xfId="32956"/>
    <cellStyle name="Normal 6 2 2 3 6" xfId="32957"/>
    <cellStyle name="Normal 6 2 2 3 7" xfId="32958"/>
    <cellStyle name="Normal 6 2 2 4" xfId="32959"/>
    <cellStyle name="Normal 6 2 2 4 2" xfId="32960"/>
    <cellStyle name="Normal 6 2 2 4 2 2" xfId="32961"/>
    <cellStyle name="Normal 6 2 2 4 3" xfId="32962"/>
    <cellStyle name="Normal 6 2 2 4 3 2" xfId="32963"/>
    <cellStyle name="Normal 6 2 2 4 4" xfId="32964"/>
    <cellStyle name="Normal 6 2 2 4 4 2" xfId="32965"/>
    <cellStyle name="Normal 6 2 2 4 5" xfId="32966"/>
    <cellStyle name="Normal 6 2 2 4 6" xfId="32967"/>
    <cellStyle name="Normal 6 2 2 4 7" xfId="32968"/>
    <cellStyle name="Normal 6 2 2 5" xfId="32969"/>
    <cellStyle name="Normal 6 2 2 5 2" xfId="32970"/>
    <cellStyle name="Normal 6 2 2 5 2 2" xfId="32971"/>
    <cellStyle name="Normal 6 2 2 5 3" xfId="32972"/>
    <cellStyle name="Normal 6 2 2 5 3 2" xfId="32973"/>
    <cellStyle name="Normal 6 2 2 5 4" xfId="32974"/>
    <cellStyle name="Normal 6 2 2 5 4 2" xfId="32975"/>
    <cellStyle name="Normal 6 2 2 5 5" xfId="32976"/>
    <cellStyle name="Normal 6 2 2 5 6" xfId="32977"/>
    <cellStyle name="Normal 6 2 2 5 7" xfId="32978"/>
    <cellStyle name="Normal 6 2 2 6" xfId="32979"/>
    <cellStyle name="Normal 6 2 2 6 2" xfId="32980"/>
    <cellStyle name="Normal 6 2 2 6 2 2" xfId="32981"/>
    <cellStyle name="Normal 6 2 2 6 3" xfId="32982"/>
    <cellStyle name="Normal 6 2 2 6 3 2" xfId="32983"/>
    <cellStyle name="Normal 6 2 2 6 4" xfId="32984"/>
    <cellStyle name="Normal 6 2 2 6 5" xfId="32985"/>
    <cellStyle name="Normal 6 2 2 7" xfId="32986"/>
    <cellStyle name="Normal 6 2 2 7 2" xfId="32987"/>
    <cellStyle name="Normal 6 2 2 8" xfId="32988"/>
    <cellStyle name="Normal 6 2 2 8 2" xfId="32989"/>
    <cellStyle name="Normal 6 2 2 9" xfId="32990"/>
    <cellStyle name="Normal 6 2 2 9 2" xfId="32991"/>
    <cellStyle name="Normal 6 2 3" xfId="32992"/>
    <cellStyle name="Normal 6 2 3 10" xfId="32993"/>
    <cellStyle name="Normal 6 2 3 11" xfId="32994"/>
    <cellStyle name="Normal 6 2 3 2" xfId="32995"/>
    <cellStyle name="Normal 6 2 3 2 2" xfId="32996"/>
    <cellStyle name="Normal 6 2 3 2 2 2" xfId="32997"/>
    <cellStyle name="Normal 6 2 3 2 2 2 2" xfId="32998"/>
    <cellStyle name="Normal 6 2 3 2 2 3" xfId="32999"/>
    <cellStyle name="Normal 6 2 3 2 3" xfId="33000"/>
    <cellStyle name="Normal 6 2 3 2 3 2" xfId="33001"/>
    <cellStyle name="Normal 6 2 3 2 4" xfId="33002"/>
    <cellStyle name="Normal 6 2 3 2 4 2" xfId="33003"/>
    <cellStyle name="Normal 6 2 3 2 5" xfId="33004"/>
    <cellStyle name="Normal 6 2 3 2 6" xfId="33005"/>
    <cellStyle name="Normal 6 2 3 2 7" xfId="33006"/>
    <cellStyle name="Normal 6 2 3 3" xfId="33007"/>
    <cellStyle name="Normal 6 2 3 3 2" xfId="33008"/>
    <cellStyle name="Normal 6 2 3 3 2 2" xfId="33009"/>
    <cellStyle name="Normal 6 2 3 3 3" xfId="33010"/>
    <cellStyle name="Normal 6 2 3 3 3 2" xfId="33011"/>
    <cellStyle name="Normal 6 2 3 3 4" xfId="33012"/>
    <cellStyle name="Normal 6 2 3 3 4 2" xfId="33013"/>
    <cellStyle name="Normal 6 2 3 3 5" xfId="33014"/>
    <cellStyle name="Normal 6 2 3 3 6" xfId="33015"/>
    <cellStyle name="Normal 6 2 3 3 7" xfId="33016"/>
    <cellStyle name="Normal 6 2 3 4" xfId="33017"/>
    <cellStyle name="Normal 6 2 3 4 2" xfId="33018"/>
    <cellStyle name="Normal 6 2 3 4 2 2" xfId="33019"/>
    <cellStyle name="Normal 6 2 3 4 3" xfId="33020"/>
    <cellStyle name="Normal 6 2 3 4 3 2" xfId="33021"/>
    <cellStyle name="Normal 6 2 3 4 4" xfId="33022"/>
    <cellStyle name="Normal 6 2 3 4 4 2" xfId="33023"/>
    <cellStyle name="Normal 6 2 3 4 5" xfId="33024"/>
    <cellStyle name="Normal 6 2 3 4 6" xfId="33025"/>
    <cellStyle name="Normal 6 2 3 4 7" xfId="33026"/>
    <cellStyle name="Normal 6 2 3 5" xfId="33027"/>
    <cellStyle name="Normal 6 2 3 5 2" xfId="33028"/>
    <cellStyle name="Normal 6 2 3 5 2 2" xfId="33029"/>
    <cellStyle name="Normal 6 2 3 5 3" xfId="33030"/>
    <cellStyle name="Normal 6 2 3 5 3 2" xfId="33031"/>
    <cellStyle name="Normal 6 2 3 5 4" xfId="33032"/>
    <cellStyle name="Normal 6 2 3 5 5" xfId="33033"/>
    <cellStyle name="Normal 6 2 3 6" xfId="33034"/>
    <cellStyle name="Normal 6 2 3 6 2" xfId="33035"/>
    <cellStyle name="Normal 6 2 3 7" xfId="33036"/>
    <cellStyle name="Normal 6 2 3 7 2" xfId="33037"/>
    <cellStyle name="Normal 6 2 3 8" xfId="33038"/>
    <cellStyle name="Normal 6 2 3 8 2" xfId="33039"/>
    <cellStyle name="Normal 6 2 3 9" xfId="33040"/>
    <cellStyle name="Normal 6 2 4" xfId="33041"/>
    <cellStyle name="Normal 6 2 4 10" xfId="33042"/>
    <cellStyle name="Normal 6 2 4 11" xfId="33043"/>
    <cellStyle name="Normal 6 2 4 2" xfId="33044"/>
    <cellStyle name="Normal 6 2 4 2 2" xfId="33045"/>
    <cellStyle name="Normal 6 2 4 2 2 2" xfId="33046"/>
    <cellStyle name="Normal 6 2 4 2 2 3" xfId="33047"/>
    <cellStyle name="Normal 6 2 4 2 3" xfId="33048"/>
    <cellStyle name="Normal 6 2 4 2 3 2" xfId="33049"/>
    <cellStyle name="Normal 6 2 4 2 4" xfId="33050"/>
    <cellStyle name="Normal 6 2 4 2 4 2" xfId="33051"/>
    <cellStyle name="Normal 6 2 4 2 5" xfId="33052"/>
    <cellStyle name="Normal 6 2 4 2 6" xfId="33053"/>
    <cellStyle name="Normal 6 2 4 2 7" xfId="33054"/>
    <cellStyle name="Normal 6 2 4 3" xfId="33055"/>
    <cellStyle name="Normal 6 2 4 3 2" xfId="33056"/>
    <cellStyle name="Normal 6 2 4 3 2 2" xfId="33057"/>
    <cellStyle name="Normal 6 2 4 3 3" xfId="33058"/>
    <cellStyle name="Normal 6 2 4 3 3 2" xfId="33059"/>
    <cellStyle name="Normal 6 2 4 3 4" xfId="33060"/>
    <cellStyle name="Normal 6 2 4 3 4 2" xfId="33061"/>
    <cellStyle name="Normal 6 2 4 3 5" xfId="33062"/>
    <cellStyle name="Normal 6 2 4 3 6" xfId="33063"/>
    <cellStyle name="Normal 6 2 4 3 7" xfId="33064"/>
    <cellStyle name="Normal 6 2 4 4" xfId="33065"/>
    <cellStyle name="Normal 6 2 4 4 2" xfId="33066"/>
    <cellStyle name="Normal 6 2 4 4 2 2" xfId="33067"/>
    <cellStyle name="Normal 6 2 4 4 3" xfId="33068"/>
    <cellStyle name="Normal 6 2 4 4 3 2" xfId="33069"/>
    <cellStyle name="Normal 6 2 4 4 4" xfId="33070"/>
    <cellStyle name="Normal 6 2 4 4 4 2" xfId="33071"/>
    <cellStyle name="Normal 6 2 4 4 5" xfId="33072"/>
    <cellStyle name="Normal 6 2 4 4 6" xfId="33073"/>
    <cellStyle name="Normal 6 2 4 4 7" xfId="33074"/>
    <cellStyle name="Normal 6 2 4 5" xfId="33075"/>
    <cellStyle name="Normal 6 2 4 5 2" xfId="33076"/>
    <cellStyle name="Normal 6 2 4 5 2 2" xfId="33077"/>
    <cellStyle name="Normal 6 2 4 5 3" xfId="33078"/>
    <cellStyle name="Normal 6 2 4 5 3 2" xfId="33079"/>
    <cellStyle name="Normal 6 2 4 5 4" xfId="33080"/>
    <cellStyle name="Normal 6 2 4 5 5" xfId="33081"/>
    <cellStyle name="Normal 6 2 4 6" xfId="33082"/>
    <cellStyle name="Normal 6 2 4 6 2" xfId="33083"/>
    <cellStyle name="Normal 6 2 4 7" xfId="33084"/>
    <cellStyle name="Normal 6 2 4 7 2" xfId="33085"/>
    <cellStyle name="Normal 6 2 4 8" xfId="33086"/>
    <cellStyle name="Normal 6 2 4 8 2" xfId="33087"/>
    <cellStyle name="Normal 6 2 4 9" xfId="33088"/>
    <cellStyle name="Normal 6 2 5" xfId="33089"/>
    <cellStyle name="Normal 6 2 5 2" xfId="33090"/>
    <cellStyle name="Normal 6 2 5 2 2" xfId="33091"/>
    <cellStyle name="Normal 6 2 5 2 2 2" xfId="33092"/>
    <cellStyle name="Normal 6 2 5 2 3" xfId="33093"/>
    <cellStyle name="Normal 6 2 5 3" xfId="33094"/>
    <cellStyle name="Normal 6 2 5 3 2" xfId="33095"/>
    <cellStyle name="Normal 6 2 5 3 3" xfId="33096"/>
    <cellStyle name="Normal 6 2 5 4" xfId="33097"/>
    <cellStyle name="Normal 6 2 5 4 2" xfId="33098"/>
    <cellStyle name="Normal 6 2 5 4 3" xfId="33099"/>
    <cellStyle name="Normal 6 2 5 5" xfId="33100"/>
    <cellStyle name="Normal 6 2 5 6" xfId="33101"/>
    <cellStyle name="Normal 6 2 5 7" xfId="33102"/>
    <cellStyle name="Normal 6 2 6" xfId="33103"/>
    <cellStyle name="Normal 6 2 6 2" xfId="33104"/>
    <cellStyle name="Normal 6 2 6 2 2" xfId="33105"/>
    <cellStyle name="Normal 6 2 6 2 3" xfId="33106"/>
    <cellStyle name="Normal 6 2 6 3" xfId="33107"/>
    <cellStyle name="Normal 6 2 6 3 2" xfId="33108"/>
    <cellStyle name="Normal 6 2 6 4" xfId="33109"/>
    <cellStyle name="Normal 6 2 6 4 2" xfId="33110"/>
    <cellStyle name="Normal 6 2 6 5" xfId="33111"/>
    <cellStyle name="Normal 6 2 6 6" xfId="33112"/>
    <cellStyle name="Normal 6 2 6 7" xfId="33113"/>
    <cellStyle name="Normal 6 2 7" xfId="33114"/>
    <cellStyle name="Normal 6 2 7 2" xfId="33115"/>
    <cellStyle name="Normal 6 2 7 2 2" xfId="33116"/>
    <cellStyle name="Normal 6 2 7 3" xfId="33117"/>
    <cellStyle name="Normal 6 2 7 3 2" xfId="33118"/>
    <cellStyle name="Normal 6 2 7 4" xfId="33119"/>
    <cellStyle name="Normal 6 2 7 4 2" xfId="33120"/>
    <cellStyle name="Normal 6 2 7 5" xfId="33121"/>
    <cellStyle name="Normal 6 2 7 6" xfId="33122"/>
    <cellStyle name="Normal 6 2 7 7" xfId="33123"/>
    <cellStyle name="Normal 6 2 8" xfId="33124"/>
    <cellStyle name="Normal 6 2 8 2" xfId="33125"/>
    <cellStyle name="Normal 6 2 8 2 2" xfId="33126"/>
    <cellStyle name="Normal 6 2 8 3" xfId="33127"/>
    <cellStyle name="Normal 6 2 8 3 2" xfId="33128"/>
    <cellStyle name="Normal 6 2 8 4" xfId="33129"/>
    <cellStyle name="Normal 6 2 8 5" xfId="33130"/>
    <cellStyle name="Normal 6 2 8 6" xfId="33131"/>
    <cellStyle name="Normal 6 2 9" xfId="33132"/>
    <cellStyle name="Normal 6 2 9 2" xfId="33133"/>
    <cellStyle name="Normal 6 3" xfId="33134"/>
    <cellStyle name="Normal 6 3 10" xfId="33135"/>
    <cellStyle name="Normal 6 3 10 2" xfId="33136"/>
    <cellStyle name="Normal 6 3 11" xfId="33137"/>
    <cellStyle name="Normal 6 3 11 2" xfId="33138"/>
    <cellStyle name="Normal 6 3 12" xfId="33139"/>
    <cellStyle name="Normal 6 3 13" xfId="33140"/>
    <cellStyle name="Normal 6 3 14" xfId="33141"/>
    <cellStyle name="Normal 6 3 2" xfId="33142"/>
    <cellStyle name="Normal 6 3 2 10" xfId="33143"/>
    <cellStyle name="Normal 6 3 2 11" xfId="33144"/>
    <cellStyle name="Normal 6 3 2 12" xfId="33145"/>
    <cellStyle name="Normal 6 3 2 2" xfId="33146"/>
    <cellStyle name="Normal 6 3 2 2 2" xfId="33147"/>
    <cellStyle name="Normal 6 3 2 2 2 2" xfId="33148"/>
    <cellStyle name="Normal 6 3 2 2 2 2 2" xfId="33149"/>
    <cellStyle name="Normal 6 3 2 2 2 3" xfId="33150"/>
    <cellStyle name="Normal 6 3 2 2 3" xfId="33151"/>
    <cellStyle name="Normal 6 3 2 2 3 2" xfId="33152"/>
    <cellStyle name="Normal 6 3 2 2 4" xfId="33153"/>
    <cellStyle name="Normal 6 3 2 2 4 2" xfId="33154"/>
    <cellStyle name="Normal 6 3 2 2 5" xfId="33155"/>
    <cellStyle name="Normal 6 3 2 2 6" xfId="33156"/>
    <cellStyle name="Normal 6 3 2 2 7" xfId="33157"/>
    <cellStyle name="Normal 6 3 2 3" xfId="33158"/>
    <cellStyle name="Normal 6 3 2 3 2" xfId="33159"/>
    <cellStyle name="Normal 6 3 2 3 2 2" xfId="33160"/>
    <cellStyle name="Normal 6 3 2 3 3" xfId="33161"/>
    <cellStyle name="Normal 6 3 2 3 3 2" xfId="33162"/>
    <cellStyle name="Normal 6 3 2 3 4" xfId="33163"/>
    <cellStyle name="Normal 6 3 2 3 4 2" xfId="33164"/>
    <cellStyle name="Normal 6 3 2 3 5" xfId="33165"/>
    <cellStyle name="Normal 6 3 2 3 6" xfId="33166"/>
    <cellStyle name="Normal 6 3 2 3 7" xfId="33167"/>
    <cellStyle name="Normal 6 3 2 4" xfId="33168"/>
    <cellStyle name="Normal 6 3 2 4 2" xfId="33169"/>
    <cellStyle name="Normal 6 3 2 4 2 2" xfId="33170"/>
    <cellStyle name="Normal 6 3 2 4 3" xfId="33171"/>
    <cellStyle name="Normal 6 3 2 4 3 2" xfId="33172"/>
    <cellStyle name="Normal 6 3 2 4 4" xfId="33173"/>
    <cellStyle name="Normal 6 3 2 4 4 2" xfId="33174"/>
    <cellStyle name="Normal 6 3 2 4 5" xfId="33175"/>
    <cellStyle name="Normal 6 3 2 4 6" xfId="33176"/>
    <cellStyle name="Normal 6 3 2 4 7" xfId="33177"/>
    <cellStyle name="Normal 6 3 2 5" xfId="33178"/>
    <cellStyle name="Normal 6 3 2 5 2" xfId="33179"/>
    <cellStyle name="Normal 6 3 2 5 2 2" xfId="33180"/>
    <cellStyle name="Normal 6 3 2 5 3" xfId="33181"/>
    <cellStyle name="Normal 6 3 2 5 3 2" xfId="33182"/>
    <cellStyle name="Normal 6 3 2 5 4" xfId="33183"/>
    <cellStyle name="Normal 6 3 2 5 4 2" xfId="33184"/>
    <cellStyle name="Normal 6 3 2 5 5" xfId="33185"/>
    <cellStyle name="Normal 6 3 2 5 6" xfId="33186"/>
    <cellStyle name="Normal 6 3 2 6" xfId="33187"/>
    <cellStyle name="Normal 6 3 2 6 2" xfId="33188"/>
    <cellStyle name="Normal 6 3 2 6 2 2" xfId="33189"/>
    <cellStyle name="Normal 6 3 2 6 3" xfId="33190"/>
    <cellStyle name="Normal 6 3 2 6 3 2" xfId="33191"/>
    <cellStyle name="Normal 6 3 2 6 4" xfId="33192"/>
    <cellStyle name="Normal 6 3 2 6 5" xfId="33193"/>
    <cellStyle name="Normal 6 3 2 7" xfId="33194"/>
    <cellStyle name="Normal 6 3 2 7 2" xfId="33195"/>
    <cellStyle name="Normal 6 3 2 8" xfId="33196"/>
    <cellStyle name="Normal 6 3 2 8 2" xfId="33197"/>
    <cellStyle name="Normal 6 3 2 9" xfId="33198"/>
    <cellStyle name="Normal 6 3 2 9 2" xfId="33199"/>
    <cellStyle name="Normal 6 3 3" xfId="33200"/>
    <cellStyle name="Normal 6 3 3 10" xfId="33201"/>
    <cellStyle name="Normal 6 3 3 11" xfId="33202"/>
    <cellStyle name="Normal 6 3 3 2" xfId="33203"/>
    <cellStyle name="Normal 6 3 3 2 2" xfId="33204"/>
    <cellStyle name="Normal 6 3 3 2 2 2" xfId="33205"/>
    <cellStyle name="Normal 6 3 3 2 2 2 2" xfId="33206"/>
    <cellStyle name="Normal 6 3 3 2 2 3" xfId="33207"/>
    <cellStyle name="Normal 6 3 3 2 3" xfId="33208"/>
    <cellStyle name="Normal 6 3 3 2 3 2" xfId="33209"/>
    <cellStyle name="Normal 6 3 3 2 4" xfId="33210"/>
    <cellStyle name="Normal 6 3 3 2 4 2" xfId="33211"/>
    <cellStyle name="Normal 6 3 3 2 5" xfId="33212"/>
    <cellStyle name="Normal 6 3 3 2 6" xfId="33213"/>
    <cellStyle name="Normal 6 3 3 2 7" xfId="33214"/>
    <cellStyle name="Normal 6 3 3 3" xfId="33215"/>
    <cellStyle name="Normal 6 3 3 3 2" xfId="33216"/>
    <cellStyle name="Normal 6 3 3 3 2 2" xfId="33217"/>
    <cellStyle name="Normal 6 3 3 3 3" xfId="33218"/>
    <cellStyle name="Normal 6 3 3 3 3 2" xfId="33219"/>
    <cellStyle name="Normal 6 3 3 3 4" xfId="33220"/>
    <cellStyle name="Normal 6 3 3 3 4 2" xfId="33221"/>
    <cellStyle name="Normal 6 3 3 3 5" xfId="33222"/>
    <cellStyle name="Normal 6 3 3 3 6" xfId="33223"/>
    <cellStyle name="Normal 6 3 3 4" xfId="33224"/>
    <cellStyle name="Normal 6 3 3 4 2" xfId="33225"/>
    <cellStyle name="Normal 6 3 3 4 2 2" xfId="33226"/>
    <cellStyle name="Normal 6 3 3 4 3" xfId="33227"/>
    <cellStyle name="Normal 6 3 3 4 3 2" xfId="33228"/>
    <cellStyle name="Normal 6 3 3 4 4" xfId="33229"/>
    <cellStyle name="Normal 6 3 3 4 4 2" xfId="33230"/>
    <cellStyle name="Normal 6 3 3 4 5" xfId="33231"/>
    <cellStyle name="Normal 6 3 3 4 6" xfId="33232"/>
    <cellStyle name="Normal 6 3 3 5" xfId="33233"/>
    <cellStyle name="Normal 6 3 3 5 2" xfId="33234"/>
    <cellStyle name="Normal 6 3 3 5 2 2" xfId="33235"/>
    <cellStyle name="Normal 6 3 3 5 3" xfId="33236"/>
    <cellStyle name="Normal 6 3 3 5 3 2" xfId="33237"/>
    <cellStyle name="Normal 6 3 3 5 4" xfId="33238"/>
    <cellStyle name="Normal 6 3 3 5 5" xfId="33239"/>
    <cellStyle name="Normal 6 3 3 6" xfId="33240"/>
    <cellStyle name="Normal 6 3 3 6 2" xfId="33241"/>
    <cellStyle name="Normal 6 3 3 7" xfId="33242"/>
    <cellStyle name="Normal 6 3 3 7 2" xfId="33243"/>
    <cellStyle name="Normal 6 3 3 8" xfId="33244"/>
    <cellStyle name="Normal 6 3 3 8 2" xfId="33245"/>
    <cellStyle name="Normal 6 3 3 9" xfId="33246"/>
    <cellStyle name="Normal 6 3 4" xfId="33247"/>
    <cellStyle name="Normal 6 3 4 10" xfId="33248"/>
    <cellStyle name="Normal 6 3 4 11" xfId="33249"/>
    <cellStyle name="Normal 6 3 4 2" xfId="33250"/>
    <cellStyle name="Normal 6 3 4 2 2" xfId="33251"/>
    <cellStyle name="Normal 6 3 4 2 2 2" xfId="33252"/>
    <cellStyle name="Normal 6 3 4 2 3" xfId="33253"/>
    <cellStyle name="Normal 6 3 4 2 3 2" xfId="33254"/>
    <cellStyle name="Normal 6 3 4 2 4" xfId="33255"/>
    <cellStyle name="Normal 6 3 4 2 4 2" xfId="33256"/>
    <cellStyle name="Normal 6 3 4 2 5" xfId="33257"/>
    <cellStyle name="Normal 6 3 4 2 6" xfId="33258"/>
    <cellStyle name="Normal 6 3 4 3" xfId="33259"/>
    <cellStyle name="Normal 6 3 4 3 2" xfId="33260"/>
    <cellStyle name="Normal 6 3 4 3 2 2" xfId="33261"/>
    <cellStyle name="Normal 6 3 4 3 3" xfId="33262"/>
    <cellStyle name="Normal 6 3 4 3 3 2" xfId="33263"/>
    <cellStyle name="Normal 6 3 4 3 4" xfId="33264"/>
    <cellStyle name="Normal 6 3 4 3 4 2" xfId="33265"/>
    <cellStyle name="Normal 6 3 4 3 5" xfId="33266"/>
    <cellStyle name="Normal 6 3 4 3 6" xfId="33267"/>
    <cellStyle name="Normal 6 3 4 4" xfId="33268"/>
    <cellStyle name="Normal 6 3 4 4 2" xfId="33269"/>
    <cellStyle name="Normal 6 3 4 4 2 2" xfId="33270"/>
    <cellStyle name="Normal 6 3 4 4 3" xfId="33271"/>
    <cellStyle name="Normal 6 3 4 4 3 2" xfId="33272"/>
    <cellStyle name="Normal 6 3 4 4 4" xfId="33273"/>
    <cellStyle name="Normal 6 3 4 4 4 2" xfId="33274"/>
    <cellStyle name="Normal 6 3 4 4 5" xfId="33275"/>
    <cellStyle name="Normal 6 3 4 4 6" xfId="33276"/>
    <cellStyle name="Normal 6 3 4 5" xfId="33277"/>
    <cellStyle name="Normal 6 3 4 5 2" xfId="33278"/>
    <cellStyle name="Normal 6 3 4 5 2 2" xfId="33279"/>
    <cellStyle name="Normal 6 3 4 5 3" xfId="33280"/>
    <cellStyle name="Normal 6 3 4 5 3 2" xfId="33281"/>
    <cellStyle name="Normal 6 3 4 5 4" xfId="33282"/>
    <cellStyle name="Normal 6 3 4 5 5" xfId="33283"/>
    <cellStyle name="Normal 6 3 4 6" xfId="33284"/>
    <cellStyle name="Normal 6 3 4 6 2" xfId="33285"/>
    <cellStyle name="Normal 6 3 4 7" xfId="33286"/>
    <cellStyle name="Normal 6 3 4 7 2" xfId="33287"/>
    <cellStyle name="Normal 6 3 4 8" xfId="33288"/>
    <cellStyle name="Normal 6 3 4 8 2" xfId="33289"/>
    <cellStyle name="Normal 6 3 4 9" xfId="33290"/>
    <cellStyle name="Normal 6 3 5" xfId="33291"/>
    <cellStyle name="Normal 6 3 5 2" xfId="33292"/>
    <cellStyle name="Normal 6 3 5 2 2" xfId="33293"/>
    <cellStyle name="Normal 6 3 5 3" xfId="33294"/>
    <cellStyle name="Normal 6 3 5 3 2" xfId="33295"/>
    <cellStyle name="Normal 6 3 5 4" xfId="33296"/>
    <cellStyle name="Normal 6 3 5 4 2" xfId="33297"/>
    <cellStyle name="Normal 6 3 5 5" xfId="33298"/>
    <cellStyle name="Normal 6 3 5 6" xfId="33299"/>
    <cellStyle name="Normal 6 3 5 7" xfId="33300"/>
    <cellStyle name="Normal 6 3 6" xfId="33301"/>
    <cellStyle name="Normal 6 3 6 2" xfId="33302"/>
    <cellStyle name="Normal 6 3 6 2 2" xfId="33303"/>
    <cellStyle name="Normal 6 3 6 3" xfId="33304"/>
    <cellStyle name="Normal 6 3 6 3 2" xfId="33305"/>
    <cellStyle name="Normal 6 3 6 4" xfId="33306"/>
    <cellStyle name="Normal 6 3 6 4 2" xfId="33307"/>
    <cellStyle name="Normal 6 3 6 5" xfId="33308"/>
    <cellStyle name="Normal 6 3 6 6" xfId="33309"/>
    <cellStyle name="Normal 6 3 7" xfId="33310"/>
    <cellStyle name="Normal 6 3 7 2" xfId="33311"/>
    <cellStyle name="Normal 6 3 7 2 2" xfId="33312"/>
    <cellStyle name="Normal 6 3 7 3" xfId="33313"/>
    <cellStyle name="Normal 6 3 7 3 2" xfId="33314"/>
    <cellStyle name="Normal 6 3 7 4" xfId="33315"/>
    <cellStyle name="Normal 6 3 7 4 2" xfId="33316"/>
    <cellStyle name="Normal 6 3 7 5" xfId="33317"/>
    <cellStyle name="Normal 6 3 7 6" xfId="33318"/>
    <cellStyle name="Normal 6 3 8" xfId="33319"/>
    <cellStyle name="Normal 6 3 8 2" xfId="33320"/>
    <cellStyle name="Normal 6 3 8 2 2" xfId="33321"/>
    <cellStyle name="Normal 6 3 8 3" xfId="33322"/>
    <cellStyle name="Normal 6 3 8 3 2" xfId="33323"/>
    <cellStyle name="Normal 6 3 8 4" xfId="33324"/>
    <cellStyle name="Normal 6 3 8 5" xfId="33325"/>
    <cellStyle name="Normal 6 3 9" xfId="33326"/>
    <cellStyle name="Normal 6 3 9 2" xfId="33327"/>
    <cellStyle name="Normal 6 4" xfId="33328"/>
    <cellStyle name="Normal 6 4 10" xfId="33329"/>
    <cellStyle name="Normal 6 4 10 2" xfId="33330"/>
    <cellStyle name="Normal 6 4 11" xfId="33331"/>
    <cellStyle name="Normal 6 4 12" xfId="33332"/>
    <cellStyle name="Normal 6 4 13" xfId="33333"/>
    <cellStyle name="Normal 6 4 2" xfId="33334"/>
    <cellStyle name="Normal 6 4 2 10" xfId="33335"/>
    <cellStyle name="Normal 6 4 2 11" xfId="33336"/>
    <cellStyle name="Normal 6 4 2 2" xfId="33337"/>
    <cellStyle name="Normal 6 4 2 2 2" xfId="33338"/>
    <cellStyle name="Normal 6 4 2 2 2 2" xfId="33339"/>
    <cellStyle name="Normal 6 4 2 2 2 2 2" xfId="33340"/>
    <cellStyle name="Normal 6 4 2 2 2 3" xfId="33341"/>
    <cellStyle name="Normal 6 4 2 2 3" xfId="33342"/>
    <cellStyle name="Normal 6 4 2 2 3 2" xfId="33343"/>
    <cellStyle name="Normal 6 4 2 2 4" xfId="33344"/>
    <cellStyle name="Normal 6 4 2 2 4 2" xfId="33345"/>
    <cellStyle name="Normal 6 4 2 2 5" xfId="33346"/>
    <cellStyle name="Normal 6 4 2 2 6" xfId="33347"/>
    <cellStyle name="Normal 6 4 2 2 7" xfId="33348"/>
    <cellStyle name="Normal 6 4 2 3" xfId="33349"/>
    <cellStyle name="Normal 6 4 2 3 2" xfId="33350"/>
    <cellStyle name="Normal 6 4 2 3 2 2" xfId="33351"/>
    <cellStyle name="Normal 6 4 2 3 3" xfId="33352"/>
    <cellStyle name="Normal 6 4 2 3 3 2" xfId="33353"/>
    <cellStyle name="Normal 6 4 2 3 4" xfId="33354"/>
    <cellStyle name="Normal 6 4 2 3 4 2" xfId="33355"/>
    <cellStyle name="Normal 6 4 2 3 5" xfId="33356"/>
    <cellStyle name="Normal 6 4 2 3 6" xfId="33357"/>
    <cellStyle name="Normal 6 4 2 3 7" xfId="33358"/>
    <cellStyle name="Normal 6 4 2 4" xfId="33359"/>
    <cellStyle name="Normal 6 4 2 4 2" xfId="33360"/>
    <cellStyle name="Normal 6 4 2 4 2 2" xfId="33361"/>
    <cellStyle name="Normal 6 4 2 4 3" xfId="33362"/>
    <cellStyle name="Normal 6 4 2 4 3 2" xfId="33363"/>
    <cellStyle name="Normal 6 4 2 4 4" xfId="33364"/>
    <cellStyle name="Normal 6 4 2 4 4 2" xfId="33365"/>
    <cellStyle name="Normal 6 4 2 4 5" xfId="33366"/>
    <cellStyle name="Normal 6 4 2 4 6" xfId="33367"/>
    <cellStyle name="Normal 6 4 2 5" xfId="33368"/>
    <cellStyle name="Normal 6 4 2 5 2" xfId="33369"/>
    <cellStyle name="Normal 6 4 2 5 2 2" xfId="33370"/>
    <cellStyle name="Normal 6 4 2 5 3" xfId="33371"/>
    <cellStyle name="Normal 6 4 2 5 3 2" xfId="33372"/>
    <cellStyle name="Normal 6 4 2 5 4" xfId="33373"/>
    <cellStyle name="Normal 6 4 2 5 5" xfId="33374"/>
    <cellStyle name="Normal 6 4 2 6" xfId="33375"/>
    <cellStyle name="Normal 6 4 2 6 2" xfId="33376"/>
    <cellStyle name="Normal 6 4 2 7" xfId="33377"/>
    <cellStyle name="Normal 6 4 2 7 2" xfId="33378"/>
    <cellStyle name="Normal 6 4 2 8" xfId="33379"/>
    <cellStyle name="Normal 6 4 2 8 2" xfId="33380"/>
    <cellStyle name="Normal 6 4 2 9" xfId="33381"/>
    <cellStyle name="Normal 6 4 3" xfId="33382"/>
    <cellStyle name="Normal 6 4 3 10" xfId="33383"/>
    <cellStyle name="Normal 6 4 3 11" xfId="33384"/>
    <cellStyle name="Normal 6 4 3 2" xfId="33385"/>
    <cellStyle name="Normal 6 4 3 2 2" xfId="33386"/>
    <cellStyle name="Normal 6 4 3 2 2 2" xfId="33387"/>
    <cellStyle name="Normal 6 4 3 2 2 2 2" xfId="33388"/>
    <cellStyle name="Normal 6 4 3 2 2 3" xfId="33389"/>
    <cellStyle name="Normal 6 4 3 2 3" xfId="33390"/>
    <cellStyle name="Normal 6 4 3 2 3 2" xfId="33391"/>
    <cellStyle name="Normal 6 4 3 2 4" xfId="33392"/>
    <cellStyle name="Normal 6 4 3 2 4 2" xfId="33393"/>
    <cellStyle name="Normal 6 4 3 2 5" xfId="33394"/>
    <cellStyle name="Normal 6 4 3 2 6" xfId="33395"/>
    <cellStyle name="Normal 6 4 3 3" xfId="33396"/>
    <cellStyle name="Normal 6 4 3 3 2" xfId="33397"/>
    <cellStyle name="Normal 6 4 3 3 2 2" xfId="33398"/>
    <cellStyle name="Normal 6 4 3 3 3" xfId="33399"/>
    <cellStyle name="Normal 6 4 3 3 3 2" xfId="33400"/>
    <cellStyle name="Normal 6 4 3 3 4" xfId="33401"/>
    <cellStyle name="Normal 6 4 3 3 4 2" xfId="33402"/>
    <cellStyle name="Normal 6 4 3 3 5" xfId="33403"/>
    <cellStyle name="Normal 6 4 3 3 6" xfId="33404"/>
    <cellStyle name="Normal 6 4 3 4" xfId="33405"/>
    <cellStyle name="Normal 6 4 3 4 2" xfId="33406"/>
    <cellStyle name="Normal 6 4 3 4 2 2" xfId="33407"/>
    <cellStyle name="Normal 6 4 3 4 3" xfId="33408"/>
    <cellStyle name="Normal 6 4 3 4 3 2" xfId="33409"/>
    <cellStyle name="Normal 6 4 3 4 4" xfId="33410"/>
    <cellStyle name="Normal 6 4 3 4 4 2" xfId="33411"/>
    <cellStyle name="Normal 6 4 3 4 5" xfId="33412"/>
    <cellStyle name="Normal 6 4 3 4 6" xfId="33413"/>
    <cellStyle name="Normal 6 4 3 5" xfId="33414"/>
    <cellStyle name="Normal 6 4 3 5 2" xfId="33415"/>
    <cellStyle name="Normal 6 4 3 5 2 2" xfId="33416"/>
    <cellStyle name="Normal 6 4 3 5 3" xfId="33417"/>
    <cellStyle name="Normal 6 4 3 5 3 2" xfId="33418"/>
    <cellStyle name="Normal 6 4 3 5 4" xfId="33419"/>
    <cellStyle name="Normal 6 4 3 5 5" xfId="33420"/>
    <cellStyle name="Normal 6 4 3 6" xfId="33421"/>
    <cellStyle name="Normal 6 4 3 6 2" xfId="33422"/>
    <cellStyle name="Normal 6 4 3 7" xfId="33423"/>
    <cellStyle name="Normal 6 4 3 7 2" xfId="33424"/>
    <cellStyle name="Normal 6 4 3 8" xfId="33425"/>
    <cellStyle name="Normal 6 4 3 8 2" xfId="33426"/>
    <cellStyle name="Normal 6 4 3 9" xfId="33427"/>
    <cellStyle name="Normal 6 4 4" xfId="33428"/>
    <cellStyle name="Normal 6 4 4 2" xfId="33429"/>
    <cellStyle name="Normal 6 4 4 2 2" xfId="33430"/>
    <cellStyle name="Normal 6 4 4 2 2 2" xfId="33431"/>
    <cellStyle name="Normal 6 4 4 2 3" xfId="33432"/>
    <cellStyle name="Normal 6 4 4 3" xfId="33433"/>
    <cellStyle name="Normal 6 4 4 3 2" xfId="33434"/>
    <cellStyle name="Normal 6 4 4 4" xfId="33435"/>
    <cellStyle name="Normal 6 4 4 4 2" xfId="33436"/>
    <cellStyle name="Normal 6 4 4 5" xfId="33437"/>
    <cellStyle name="Normal 6 4 4 6" xfId="33438"/>
    <cellStyle name="Normal 6 4 5" xfId="33439"/>
    <cellStyle name="Normal 6 4 5 2" xfId="33440"/>
    <cellStyle name="Normal 6 4 5 2 2" xfId="33441"/>
    <cellStyle name="Normal 6 4 5 3" xfId="33442"/>
    <cellStyle name="Normal 6 4 5 3 2" xfId="33443"/>
    <cellStyle name="Normal 6 4 5 4" xfId="33444"/>
    <cellStyle name="Normal 6 4 5 4 2" xfId="33445"/>
    <cellStyle name="Normal 6 4 5 5" xfId="33446"/>
    <cellStyle name="Normal 6 4 5 6" xfId="33447"/>
    <cellStyle name="Normal 6 4 6" xfId="33448"/>
    <cellStyle name="Normal 6 4 6 2" xfId="33449"/>
    <cellStyle name="Normal 6 4 6 2 2" xfId="33450"/>
    <cellStyle name="Normal 6 4 6 3" xfId="33451"/>
    <cellStyle name="Normal 6 4 6 3 2" xfId="33452"/>
    <cellStyle name="Normal 6 4 6 4" xfId="33453"/>
    <cellStyle name="Normal 6 4 6 4 2" xfId="33454"/>
    <cellStyle name="Normal 6 4 6 5" xfId="33455"/>
    <cellStyle name="Normal 6 4 6 6" xfId="33456"/>
    <cellStyle name="Normal 6 4 7" xfId="33457"/>
    <cellStyle name="Normal 6 4 7 2" xfId="33458"/>
    <cellStyle name="Normal 6 4 7 2 2" xfId="33459"/>
    <cellStyle name="Normal 6 4 7 3" xfId="33460"/>
    <cellStyle name="Normal 6 4 7 3 2" xfId="33461"/>
    <cellStyle name="Normal 6 4 7 4" xfId="33462"/>
    <cellStyle name="Normal 6 4 7 5" xfId="33463"/>
    <cellStyle name="Normal 6 4 8" xfId="33464"/>
    <cellStyle name="Normal 6 4 8 2" xfId="33465"/>
    <cellStyle name="Normal 6 4 9" xfId="33466"/>
    <cellStyle name="Normal 6 4 9 2" xfId="33467"/>
    <cellStyle name="Normal 6 5" xfId="33468"/>
    <cellStyle name="Normal 6 5 10" xfId="33469"/>
    <cellStyle name="Normal 6 5 11" xfId="33470"/>
    <cellStyle name="Normal 6 5 12" xfId="33471"/>
    <cellStyle name="Normal 6 5 2" xfId="33472"/>
    <cellStyle name="Normal 6 5 2 2" xfId="33473"/>
    <cellStyle name="Normal 6 5 2 2 2" xfId="33474"/>
    <cellStyle name="Normal 6 5 2 2 2 2" xfId="33475"/>
    <cellStyle name="Normal 6 5 2 2 2 2 2" xfId="33476"/>
    <cellStyle name="Normal 6 5 2 2 2 3" xfId="33477"/>
    <cellStyle name="Normal 6 5 2 2 3" xfId="33478"/>
    <cellStyle name="Normal 6 5 2 2 3 2" xfId="33479"/>
    <cellStyle name="Normal 6 5 2 2 4" xfId="33480"/>
    <cellStyle name="Normal 6 5 2 3" xfId="33481"/>
    <cellStyle name="Normal 6 5 2 3 2" xfId="33482"/>
    <cellStyle name="Normal 6 5 2 3 2 2" xfId="33483"/>
    <cellStyle name="Normal 6 5 2 3 3" xfId="33484"/>
    <cellStyle name="Normal 6 5 2 4" xfId="33485"/>
    <cellStyle name="Normal 6 5 2 4 2" xfId="33486"/>
    <cellStyle name="Normal 6 5 2 5" xfId="33487"/>
    <cellStyle name="Normal 6 5 2 6" xfId="33488"/>
    <cellStyle name="Normal 6 5 2 7" xfId="33489"/>
    <cellStyle name="Normal 6 5 3" xfId="33490"/>
    <cellStyle name="Normal 6 5 3 2" xfId="33491"/>
    <cellStyle name="Normal 6 5 3 2 2" xfId="33492"/>
    <cellStyle name="Normal 6 5 3 2 2 2" xfId="33493"/>
    <cellStyle name="Normal 6 5 3 2 2 2 2" xfId="33494"/>
    <cellStyle name="Normal 6 5 3 2 2 3" xfId="33495"/>
    <cellStyle name="Normal 6 5 3 2 3" xfId="33496"/>
    <cellStyle name="Normal 6 5 3 2 3 2" xfId="33497"/>
    <cellStyle name="Normal 6 5 3 2 4" xfId="33498"/>
    <cellStyle name="Normal 6 5 3 3" xfId="33499"/>
    <cellStyle name="Normal 6 5 3 3 2" xfId="33500"/>
    <cellStyle name="Normal 6 5 3 3 2 2" xfId="33501"/>
    <cellStyle name="Normal 6 5 3 3 3" xfId="33502"/>
    <cellStyle name="Normal 6 5 3 4" xfId="33503"/>
    <cellStyle name="Normal 6 5 3 4 2" xfId="33504"/>
    <cellStyle name="Normal 6 5 3 5" xfId="33505"/>
    <cellStyle name="Normal 6 5 3 6" xfId="33506"/>
    <cellStyle name="Normal 6 5 3 7" xfId="33507"/>
    <cellStyle name="Normal 6 5 4" xfId="33508"/>
    <cellStyle name="Normal 6 5 4 2" xfId="33509"/>
    <cellStyle name="Normal 6 5 4 2 2" xfId="33510"/>
    <cellStyle name="Normal 6 5 4 2 2 2" xfId="33511"/>
    <cellStyle name="Normal 6 5 4 2 3" xfId="33512"/>
    <cellStyle name="Normal 6 5 4 3" xfId="33513"/>
    <cellStyle name="Normal 6 5 4 3 2" xfId="33514"/>
    <cellStyle name="Normal 6 5 4 4" xfId="33515"/>
    <cellStyle name="Normal 6 5 4 4 2" xfId="33516"/>
    <cellStyle name="Normal 6 5 4 5" xfId="33517"/>
    <cellStyle name="Normal 6 5 4 6" xfId="33518"/>
    <cellStyle name="Normal 6 5 4 7" xfId="33519"/>
    <cellStyle name="Normal 6 5 5" xfId="33520"/>
    <cellStyle name="Normal 6 5 5 2" xfId="33521"/>
    <cellStyle name="Normal 6 5 5 2 2" xfId="33522"/>
    <cellStyle name="Normal 6 5 5 3" xfId="33523"/>
    <cellStyle name="Normal 6 5 5 3 2" xfId="33524"/>
    <cellStyle name="Normal 6 5 5 4" xfId="33525"/>
    <cellStyle name="Normal 6 5 5 4 2" xfId="33526"/>
    <cellStyle name="Normal 6 5 5 5" xfId="33527"/>
    <cellStyle name="Normal 6 5 5 6" xfId="33528"/>
    <cellStyle name="Normal 6 5 6" xfId="33529"/>
    <cellStyle name="Normal 6 5 6 2" xfId="33530"/>
    <cellStyle name="Normal 6 5 6 2 2" xfId="33531"/>
    <cellStyle name="Normal 6 5 6 3" xfId="33532"/>
    <cellStyle name="Normal 6 5 6 3 2" xfId="33533"/>
    <cellStyle name="Normal 6 5 6 4" xfId="33534"/>
    <cellStyle name="Normal 6 5 6 5" xfId="33535"/>
    <cellStyle name="Normal 6 5 7" xfId="33536"/>
    <cellStyle name="Normal 6 5 7 2" xfId="33537"/>
    <cellStyle name="Normal 6 5 8" xfId="33538"/>
    <cellStyle name="Normal 6 5 8 2" xfId="33539"/>
    <cellStyle name="Normal 6 5 9" xfId="33540"/>
    <cellStyle name="Normal 6 5 9 2" xfId="33541"/>
    <cellStyle name="Normal 6 6" xfId="33542"/>
    <cellStyle name="Normal 6 6 10" xfId="33543"/>
    <cellStyle name="Normal 6 6 11" xfId="33544"/>
    <cellStyle name="Normal 6 6 2" xfId="33545"/>
    <cellStyle name="Normal 6 6 2 2" xfId="33546"/>
    <cellStyle name="Normal 6 6 2 2 2" xfId="33547"/>
    <cellStyle name="Normal 6 6 2 2 2 2" xfId="33548"/>
    <cellStyle name="Normal 6 6 2 2 2 2 2" xfId="33549"/>
    <cellStyle name="Normal 6 6 2 2 2 3" xfId="33550"/>
    <cellStyle name="Normal 6 6 2 2 3" xfId="33551"/>
    <cellStyle name="Normal 6 6 2 2 3 2" xfId="33552"/>
    <cellStyle name="Normal 6 6 2 2 4" xfId="33553"/>
    <cellStyle name="Normal 6 6 2 3" xfId="33554"/>
    <cellStyle name="Normal 6 6 2 3 2" xfId="33555"/>
    <cellStyle name="Normal 6 6 2 3 2 2" xfId="33556"/>
    <cellStyle name="Normal 6 6 2 3 3" xfId="33557"/>
    <cellStyle name="Normal 6 6 2 4" xfId="33558"/>
    <cellStyle name="Normal 6 6 2 4 2" xfId="33559"/>
    <cellStyle name="Normal 6 6 2 5" xfId="33560"/>
    <cellStyle name="Normal 6 6 2 6" xfId="33561"/>
    <cellStyle name="Normal 6 6 2 7" xfId="33562"/>
    <cellStyle name="Normal 6 6 3" xfId="33563"/>
    <cellStyle name="Normal 6 6 3 2" xfId="33564"/>
    <cellStyle name="Normal 6 6 3 2 2" xfId="33565"/>
    <cellStyle name="Normal 6 6 3 2 2 2" xfId="33566"/>
    <cellStyle name="Normal 6 6 3 2 2 2 2" xfId="33567"/>
    <cellStyle name="Normal 6 6 3 2 2 3" xfId="33568"/>
    <cellStyle name="Normal 6 6 3 2 3" xfId="33569"/>
    <cellStyle name="Normal 6 6 3 2 3 2" xfId="33570"/>
    <cellStyle name="Normal 6 6 3 2 4" xfId="33571"/>
    <cellStyle name="Normal 6 6 3 3" xfId="33572"/>
    <cellStyle name="Normal 6 6 3 3 2" xfId="33573"/>
    <cellStyle name="Normal 6 6 3 3 2 2" xfId="33574"/>
    <cellStyle name="Normal 6 6 3 3 3" xfId="33575"/>
    <cellStyle name="Normal 6 6 3 4" xfId="33576"/>
    <cellStyle name="Normal 6 6 3 4 2" xfId="33577"/>
    <cellStyle name="Normal 6 6 3 5" xfId="33578"/>
    <cellStyle name="Normal 6 6 3 6" xfId="33579"/>
    <cellStyle name="Normal 6 6 3 7" xfId="33580"/>
    <cellStyle name="Normal 6 6 4" xfId="33581"/>
    <cellStyle name="Normal 6 6 4 2" xfId="33582"/>
    <cellStyle name="Normal 6 6 4 2 2" xfId="33583"/>
    <cellStyle name="Normal 6 6 4 2 2 2" xfId="33584"/>
    <cellStyle name="Normal 6 6 4 2 3" xfId="33585"/>
    <cellStyle name="Normal 6 6 4 3" xfId="33586"/>
    <cellStyle name="Normal 6 6 4 3 2" xfId="33587"/>
    <cellStyle name="Normal 6 6 4 4" xfId="33588"/>
    <cellStyle name="Normal 6 6 4 4 2" xfId="33589"/>
    <cellStyle name="Normal 6 6 4 5" xfId="33590"/>
    <cellStyle name="Normal 6 6 4 6" xfId="33591"/>
    <cellStyle name="Normal 6 6 4 7" xfId="33592"/>
    <cellStyle name="Normal 6 6 5" xfId="33593"/>
    <cellStyle name="Normal 6 6 5 2" xfId="33594"/>
    <cellStyle name="Normal 6 6 5 2 2" xfId="33595"/>
    <cellStyle name="Normal 6 6 5 3" xfId="33596"/>
    <cellStyle name="Normal 6 6 5 3 2" xfId="33597"/>
    <cellStyle name="Normal 6 6 5 4" xfId="33598"/>
    <cellStyle name="Normal 6 6 5 5" xfId="33599"/>
    <cellStyle name="Normal 6 6 6" xfId="33600"/>
    <cellStyle name="Normal 6 6 6 2" xfId="33601"/>
    <cellStyle name="Normal 6 6 7" xfId="33602"/>
    <cellStyle name="Normal 6 6 7 2" xfId="33603"/>
    <cellStyle name="Normal 6 6 8" xfId="33604"/>
    <cellStyle name="Normal 6 6 8 2" xfId="33605"/>
    <cellStyle name="Normal 6 6 9" xfId="33606"/>
    <cellStyle name="Normal 6 7" xfId="33607"/>
    <cellStyle name="Normal 6 7 10" xfId="33608"/>
    <cellStyle name="Normal 6 7 11" xfId="33609"/>
    <cellStyle name="Normal 6 7 2" xfId="33610"/>
    <cellStyle name="Normal 6 7 2 2" xfId="33611"/>
    <cellStyle name="Normal 6 7 2 2 2" xfId="33612"/>
    <cellStyle name="Normal 6 7 2 2 2 2" xfId="33613"/>
    <cellStyle name="Normal 6 7 2 2 2 2 2" xfId="33614"/>
    <cellStyle name="Normal 6 7 2 2 2 3" xfId="33615"/>
    <cellStyle name="Normal 6 7 2 2 3" xfId="33616"/>
    <cellStyle name="Normal 6 7 2 2 3 2" xfId="33617"/>
    <cellStyle name="Normal 6 7 2 2 4" xfId="33618"/>
    <cellStyle name="Normal 6 7 2 3" xfId="33619"/>
    <cellStyle name="Normal 6 7 2 3 2" xfId="33620"/>
    <cellStyle name="Normal 6 7 2 3 2 2" xfId="33621"/>
    <cellStyle name="Normal 6 7 2 3 3" xfId="33622"/>
    <cellStyle name="Normal 6 7 2 4" xfId="33623"/>
    <cellStyle name="Normal 6 7 2 4 2" xfId="33624"/>
    <cellStyle name="Normal 6 7 2 5" xfId="33625"/>
    <cellStyle name="Normal 6 7 2 6" xfId="33626"/>
    <cellStyle name="Normal 6 7 2 7" xfId="33627"/>
    <cellStyle name="Normal 6 7 3" xfId="33628"/>
    <cellStyle name="Normal 6 7 3 2" xfId="33629"/>
    <cellStyle name="Normal 6 7 3 2 2" xfId="33630"/>
    <cellStyle name="Normal 6 7 3 2 2 2" xfId="33631"/>
    <cellStyle name="Normal 6 7 3 2 2 2 2" xfId="33632"/>
    <cellStyle name="Normal 6 7 3 2 2 3" xfId="33633"/>
    <cellStyle name="Normal 6 7 3 2 3" xfId="33634"/>
    <cellStyle name="Normal 6 7 3 2 3 2" xfId="33635"/>
    <cellStyle name="Normal 6 7 3 2 4" xfId="33636"/>
    <cellStyle name="Normal 6 7 3 3" xfId="33637"/>
    <cellStyle name="Normal 6 7 3 3 2" xfId="33638"/>
    <cellStyle name="Normal 6 7 3 3 2 2" xfId="33639"/>
    <cellStyle name="Normal 6 7 3 3 3" xfId="33640"/>
    <cellStyle name="Normal 6 7 3 4" xfId="33641"/>
    <cellStyle name="Normal 6 7 3 4 2" xfId="33642"/>
    <cellStyle name="Normal 6 7 3 5" xfId="33643"/>
    <cellStyle name="Normal 6 7 3 6" xfId="33644"/>
    <cellStyle name="Normal 6 7 4" xfId="33645"/>
    <cellStyle name="Normal 6 7 4 2" xfId="33646"/>
    <cellStyle name="Normal 6 7 4 2 2" xfId="33647"/>
    <cellStyle name="Normal 6 7 4 2 2 2" xfId="33648"/>
    <cellStyle name="Normal 6 7 4 2 3" xfId="33649"/>
    <cellStyle name="Normal 6 7 4 3" xfId="33650"/>
    <cellStyle name="Normal 6 7 4 3 2" xfId="33651"/>
    <cellStyle name="Normal 6 7 4 4" xfId="33652"/>
    <cellStyle name="Normal 6 7 4 4 2" xfId="33653"/>
    <cellStyle name="Normal 6 7 4 5" xfId="33654"/>
    <cellStyle name="Normal 6 7 4 6" xfId="33655"/>
    <cellStyle name="Normal 6 7 5" xfId="33656"/>
    <cellStyle name="Normal 6 7 5 2" xfId="33657"/>
    <cellStyle name="Normal 6 7 5 2 2" xfId="33658"/>
    <cellStyle name="Normal 6 7 5 3" xfId="33659"/>
    <cellStyle name="Normal 6 7 5 3 2" xfId="33660"/>
    <cellStyle name="Normal 6 7 5 4" xfId="33661"/>
    <cellStyle name="Normal 6 7 5 5" xfId="33662"/>
    <cellStyle name="Normal 6 7 6" xfId="33663"/>
    <cellStyle name="Normal 6 7 6 2" xfId="33664"/>
    <cellStyle name="Normal 6 7 7" xfId="33665"/>
    <cellStyle name="Normal 6 7 7 2" xfId="33666"/>
    <cellStyle name="Normal 6 7 8" xfId="33667"/>
    <cellStyle name="Normal 6 7 8 2" xfId="33668"/>
    <cellStyle name="Normal 6 7 9" xfId="33669"/>
    <cellStyle name="Normal 6 8" xfId="33670"/>
    <cellStyle name="Normal 6 8 2" xfId="33671"/>
    <cellStyle name="Normal 6 8 2 2" xfId="33672"/>
    <cellStyle name="Normal 6 8 2 2 2" xfId="33673"/>
    <cellStyle name="Normal 6 8 2 2 2 2" xfId="33674"/>
    <cellStyle name="Normal 6 8 2 2 2 2 2" xfId="33675"/>
    <cellStyle name="Normal 6 8 2 2 2 3" xfId="33676"/>
    <cellStyle name="Normal 6 8 2 2 3" xfId="33677"/>
    <cellStyle name="Normal 6 8 2 2 3 2" xfId="33678"/>
    <cellStyle name="Normal 6 8 2 2 4" xfId="33679"/>
    <cellStyle name="Normal 6 8 2 3" xfId="33680"/>
    <cellStyle name="Normal 6 8 2 3 2" xfId="33681"/>
    <cellStyle name="Normal 6 8 2 3 2 2" xfId="33682"/>
    <cellStyle name="Normal 6 8 2 3 3" xfId="33683"/>
    <cellStyle name="Normal 6 8 2 4" xfId="33684"/>
    <cellStyle name="Normal 6 8 2 4 2" xfId="33685"/>
    <cellStyle name="Normal 6 8 2 5" xfId="33686"/>
    <cellStyle name="Normal 6 8 3" xfId="33687"/>
    <cellStyle name="Normal 6 8 3 2" xfId="33688"/>
    <cellStyle name="Normal 6 8 3 2 2" xfId="33689"/>
    <cellStyle name="Normal 6 8 3 2 2 2" xfId="33690"/>
    <cellStyle name="Normal 6 8 3 2 2 2 2" xfId="33691"/>
    <cellStyle name="Normal 6 8 3 2 2 3" xfId="33692"/>
    <cellStyle name="Normal 6 8 3 2 3" xfId="33693"/>
    <cellStyle name="Normal 6 8 3 2 3 2" xfId="33694"/>
    <cellStyle name="Normal 6 8 3 2 4" xfId="33695"/>
    <cellStyle name="Normal 6 8 3 3" xfId="33696"/>
    <cellStyle name="Normal 6 8 3 3 2" xfId="33697"/>
    <cellStyle name="Normal 6 8 3 3 2 2" xfId="33698"/>
    <cellStyle name="Normal 6 8 3 3 3" xfId="33699"/>
    <cellStyle name="Normal 6 8 3 4" xfId="33700"/>
    <cellStyle name="Normal 6 8 3 4 2" xfId="33701"/>
    <cellStyle name="Normal 6 8 3 5" xfId="33702"/>
    <cellStyle name="Normal 6 8 3 6" xfId="33703"/>
    <cellStyle name="Normal 6 8 4" xfId="33704"/>
    <cellStyle name="Normal 6 8 4 2" xfId="33705"/>
    <cellStyle name="Normal 6 8 4 2 2" xfId="33706"/>
    <cellStyle name="Normal 6 8 4 2 2 2" xfId="33707"/>
    <cellStyle name="Normal 6 8 4 2 3" xfId="33708"/>
    <cellStyle name="Normal 6 8 4 3" xfId="33709"/>
    <cellStyle name="Normal 6 8 4 3 2" xfId="33710"/>
    <cellStyle name="Normal 6 8 4 4" xfId="33711"/>
    <cellStyle name="Normal 6 8 5" xfId="33712"/>
    <cellStyle name="Normal 6 8 5 2" xfId="33713"/>
    <cellStyle name="Normal 6 8 5 2 2" xfId="33714"/>
    <cellStyle name="Normal 6 8 5 3" xfId="33715"/>
    <cellStyle name="Normal 6 8 6" xfId="33716"/>
    <cellStyle name="Normal 6 8 6 2" xfId="33717"/>
    <cellStyle name="Normal 6 8 7" xfId="33718"/>
    <cellStyle name="Normal 6 9" xfId="33719"/>
    <cellStyle name="Normal 6 9 2" xfId="33720"/>
    <cellStyle name="Normal 6 9 2 2" xfId="33721"/>
    <cellStyle name="Normal 6 9 3" xfId="33722"/>
    <cellStyle name="Normal 6 9 3 2" xfId="33723"/>
    <cellStyle name="Normal 6 9 4" xfId="33724"/>
    <cellStyle name="Normal 6 9 4 2" xfId="33725"/>
    <cellStyle name="Normal 6 9 5" xfId="33726"/>
    <cellStyle name="Normal 6 9 6" xfId="33727"/>
    <cellStyle name="Normal 6_Sheet2" xfId="48385"/>
    <cellStyle name="Normal 60" xfId="33728"/>
    <cellStyle name="Normal 60 2" xfId="33729"/>
    <cellStyle name="Normal 60 2 2" xfId="33730"/>
    <cellStyle name="Normal 60 3" xfId="33731"/>
    <cellStyle name="Normal 60 3 2" xfId="33732"/>
    <cellStyle name="Normal 60 4" xfId="33733"/>
    <cellStyle name="Normal 61" xfId="33734"/>
    <cellStyle name="Normal 61 2" xfId="33735"/>
    <cellStyle name="Normal 61 2 2" xfId="33736"/>
    <cellStyle name="Normal 61 3" xfId="33737"/>
    <cellStyle name="Normal 61 3 2" xfId="33738"/>
    <cellStyle name="Normal 61 4" xfId="33739"/>
    <cellStyle name="Normal 62" xfId="33740"/>
    <cellStyle name="Normal 62 2" xfId="33741"/>
    <cellStyle name="Normal 62 2 2" xfId="33742"/>
    <cellStyle name="Normal 62 3" xfId="33743"/>
    <cellStyle name="Normal 62 3 2" xfId="33744"/>
    <cellStyle name="Normal 62 4" xfId="33745"/>
    <cellStyle name="Normal 63" xfId="33746"/>
    <cellStyle name="Normal 63 2" xfId="33747"/>
    <cellStyle name="Normal 63 2 2" xfId="33748"/>
    <cellStyle name="Normal 63 3" xfId="33749"/>
    <cellStyle name="Normal 63 3 2" xfId="33750"/>
    <cellStyle name="Normal 63 4" xfId="33751"/>
    <cellStyle name="Normal 64" xfId="33752"/>
    <cellStyle name="Normal 64 2" xfId="33753"/>
    <cellStyle name="Normal 65" xfId="33754"/>
    <cellStyle name="Normal 65 2" xfId="33755"/>
    <cellStyle name="Normal 65 2 2" xfId="33756"/>
    <cellStyle name="Normal 65 3" xfId="33757"/>
    <cellStyle name="Normal 66" xfId="33758"/>
    <cellStyle name="Normal 66 2" xfId="33759"/>
    <cellStyle name="Normal 66 2 2" xfId="33760"/>
    <cellStyle name="Normal 66 3" xfId="33761"/>
    <cellStyle name="Normal 67" xfId="33762"/>
    <cellStyle name="Normal 67 2" xfId="33763"/>
    <cellStyle name="Normal 68" xfId="33764"/>
    <cellStyle name="Normal 68 2" xfId="33765"/>
    <cellStyle name="Normal 69" xfId="33766"/>
    <cellStyle name="Normal 69 2" xfId="33767"/>
    <cellStyle name="Normal 69 2 2" xfId="33768"/>
    <cellStyle name="Normal 69 3" xfId="33769"/>
    <cellStyle name="Normal 7" xfId="84"/>
    <cellStyle name="Normal 7 10" xfId="33770"/>
    <cellStyle name="Normal 7 10 2" xfId="33771"/>
    <cellStyle name="Normal 7 10 2 2" xfId="33772"/>
    <cellStyle name="Normal 7 10 3" xfId="33773"/>
    <cellStyle name="Normal 7 10 3 2" xfId="33774"/>
    <cellStyle name="Normal 7 10 4" xfId="33775"/>
    <cellStyle name="Normal 7 10 4 2" xfId="33776"/>
    <cellStyle name="Normal 7 10 5" xfId="33777"/>
    <cellStyle name="Normal 7 10 6" xfId="33778"/>
    <cellStyle name="Normal 7 11" xfId="33779"/>
    <cellStyle name="Normal 7 11 2" xfId="33780"/>
    <cellStyle name="Normal 7 11 2 2" xfId="33781"/>
    <cellStyle name="Normal 7 11 3" xfId="33782"/>
    <cellStyle name="Normal 7 11 3 2" xfId="33783"/>
    <cellStyle name="Normal 7 11 4" xfId="33784"/>
    <cellStyle name="Normal 7 11 4 2" xfId="33785"/>
    <cellStyle name="Normal 7 11 5" xfId="33786"/>
    <cellStyle name="Normal 7 11 6" xfId="33787"/>
    <cellStyle name="Normal 7 12" xfId="33788"/>
    <cellStyle name="Normal 7 12 2" xfId="33789"/>
    <cellStyle name="Normal 7 12 2 2" xfId="33790"/>
    <cellStyle name="Normal 7 12 3" xfId="33791"/>
    <cellStyle name="Normal 7 12 3 2" xfId="33792"/>
    <cellStyle name="Normal 7 12 4" xfId="33793"/>
    <cellStyle name="Normal 7 12 4 2" xfId="33794"/>
    <cellStyle name="Normal 7 12 5" xfId="33795"/>
    <cellStyle name="Normal 7 12 6" xfId="33796"/>
    <cellStyle name="Normal 7 13" xfId="33797"/>
    <cellStyle name="Normal 7 13 2" xfId="33798"/>
    <cellStyle name="Normal 7 13 2 2" xfId="33799"/>
    <cellStyle name="Normal 7 13 3" xfId="33800"/>
    <cellStyle name="Normal 7 13 3 2" xfId="33801"/>
    <cellStyle name="Normal 7 13 4" xfId="33802"/>
    <cellStyle name="Normal 7 13 5" xfId="33803"/>
    <cellStyle name="Normal 7 14" xfId="33804"/>
    <cellStyle name="Normal 7 14 2" xfId="33805"/>
    <cellStyle name="Normal 7 15" xfId="33806"/>
    <cellStyle name="Normal 7 15 2" xfId="33807"/>
    <cellStyle name="Normal 7 16" xfId="33808"/>
    <cellStyle name="Normal 7 16 2" xfId="33809"/>
    <cellStyle name="Normal 7 17" xfId="33810"/>
    <cellStyle name="Normal 7 18" xfId="33811"/>
    <cellStyle name="Normal 7 19" xfId="33812"/>
    <cellStyle name="Normal 7 2" xfId="33813"/>
    <cellStyle name="Normal 7 2 10" xfId="33814"/>
    <cellStyle name="Normal 7 2 10 2" xfId="33815"/>
    <cellStyle name="Normal 7 2 10 2 2" xfId="33816"/>
    <cellStyle name="Normal 7 2 10 3" xfId="33817"/>
    <cellStyle name="Normal 7 2 10 3 2" xfId="33818"/>
    <cellStyle name="Normal 7 2 10 4" xfId="33819"/>
    <cellStyle name="Normal 7 2 10 4 2" xfId="33820"/>
    <cellStyle name="Normal 7 2 10 5" xfId="33821"/>
    <cellStyle name="Normal 7 2 10 6" xfId="33822"/>
    <cellStyle name="Normal 7 2 11" xfId="33823"/>
    <cellStyle name="Normal 7 2 11 2" xfId="33824"/>
    <cellStyle name="Normal 7 2 11 2 2" xfId="33825"/>
    <cellStyle name="Normal 7 2 11 3" xfId="33826"/>
    <cellStyle name="Normal 7 2 11 3 2" xfId="33827"/>
    <cellStyle name="Normal 7 2 11 4" xfId="33828"/>
    <cellStyle name="Normal 7 2 11 5" xfId="33829"/>
    <cellStyle name="Normal 7 2 12" xfId="33830"/>
    <cellStyle name="Normal 7 2 12 2" xfId="33831"/>
    <cellStyle name="Normal 7 2 13" xfId="33832"/>
    <cellStyle name="Normal 7 2 13 2" xfId="33833"/>
    <cellStyle name="Normal 7 2 14" xfId="33834"/>
    <cellStyle name="Normal 7 2 14 2" xfId="33835"/>
    <cellStyle name="Normal 7 2 15" xfId="33836"/>
    <cellStyle name="Normal 7 2 16" xfId="33837"/>
    <cellStyle name="Normal 7 2 17" xfId="33838"/>
    <cellStyle name="Normal 7 2 2" xfId="33839"/>
    <cellStyle name="Normal 7 2 2 10" xfId="33840"/>
    <cellStyle name="Normal 7 2 2 10 2" xfId="33841"/>
    <cellStyle name="Normal 7 2 2 11" xfId="33842"/>
    <cellStyle name="Normal 7 2 2 11 2" xfId="33843"/>
    <cellStyle name="Normal 7 2 2 12" xfId="33844"/>
    <cellStyle name="Normal 7 2 2 13" xfId="33845"/>
    <cellStyle name="Normal 7 2 2 14" xfId="33846"/>
    <cellStyle name="Normal 7 2 2 2" xfId="33847"/>
    <cellStyle name="Normal 7 2 2 2 10" xfId="33848"/>
    <cellStyle name="Normal 7 2 2 2 11" xfId="33849"/>
    <cellStyle name="Normal 7 2 2 2 12" xfId="33850"/>
    <cellStyle name="Normal 7 2 2 2 2" xfId="33851"/>
    <cellStyle name="Normal 7 2 2 2 2 2" xfId="33852"/>
    <cellStyle name="Normal 7 2 2 2 2 2 2" xfId="33853"/>
    <cellStyle name="Normal 7 2 2 2 2 3" xfId="33854"/>
    <cellStyle name="Normal 7 2 2 2 2 3 2" xfId="33855"/>
    <cellStyle name="Normal 7 2 2 2 2 4" xfId="33856"/>
    <cellStyle name="Normal 7 2 2 2 2 4 2" xfId="33857"/>
    <cellStyle name="Normal 7 2 2 2 2 5" xfId="33858"/>
    <cellStyle name="Normal 7 2 2 2 2 6" xfId="33859"/>
    <cellStyle name="Normal 7 2 2 2 2 7" xfId="33860"/>
    <cellStyle name="Normal 7 2 2 2 3" xfId="33861"/>
    <cellStyle name="Normal 7 2 2 2 3 2" xfId="33862"/>
    <cellStyle name="Normal 7 2 2 2 3 2 2" xfId="33863"/>
    <cellStyle name="Normal 7 2 2 2 3 3" xfId="33864"/>
    <cellStyle name="Normal 7 2 2 2 3 3 2" xfId="33865"/>
    <cellStyle name="Normal 7 2 2 2 3 4" xfId="33866"/>
    <cellStyle name="Normal 7 2 2 2 3 4 2" xfId="33867"/>
    <cellStyle name="Normal 7 2 2 2 3 5" xfId="33868"/>
    <cellStyle name="Normal 7 2 2 2 3 6" xfId="33869"/>
    <cellStyle name="Normal 7 2 2 2 4" xfId="33870"/>
    <cellStyle name="Normal 7 2 2 2 4 2" xfId="33871"/>
    <cellStyle name="Normal 7 2 2 2 4 2 2" xfId="33872"/>
    <cellStyle name="Normal 7 2 2 2 4 3" xfId="33873"/>
    <cellStyle name="Normal 7 2 2 2 4 3 2" xfId="33874"/>
    <cellStyle name="Normal 7 2 2 2 4 4" xfId="33875"/>
    <cellStyle name="Normal 7 2 2 2 4 4 2" xfId="33876"/>
    <cellStyle name="Normal 7 2 2 2 4 5" xfId="33877"/>
    <cellStyle name="Normal 7 2 2 2 4 6" xfId="33878"/>
    <cellStyle name="Normal 7 2 2 2 5" xfId="33879"/>
    <cellStyle name="Normal 7 2 2 2 5 2" xfId="33880"/>
    <cellStyle name="Normal 7 2 2 2 5 2 2" xfId="33881"/>
    <cellStyle name="Normal 7 2 2 2 5 3" xfId="33882"/>
    <cellStyle name="Normal 7 2 2 2 5 3 2" xfId="33883"/>
    <cellStyle name="Normal 7 2 2 2 5 4" xfId="33884"/>
    <cellStyle name="Normal 7 2 2 2 5 4 2" xfId="33885"/>
    <cellStyle name="Normal 7 2 2 2 5 5" xfId="33886"/>
    <cellStyle name="Normal 7 2 2 2 5 6" xfId="33887"/>
    <cellStyle name="Normal 7 2 2 2 6" xfId="33888"/>
    <cellStyle name="Normal 7 2 2 2 6 2" xfId="33889"/>
    <cellStyle name="Normal 7 2 2 2 6 2 2" xfId="33890"/>
    <cellStyle name="Normal 7 2 2 2 6 3" xfId="33891"/>
    <cellStyle name="Normal 7 2 2 2 6 3 2" xfId="33892"/>
    <cellStyle name="Normal 7 2 2 2 6 4" xfId="33893"/>
    <cellStyle name="Normal 7 2 2 2 6 5" xfId="33894"/>
    <cellStyle name="Normal 7 2 2 2 7" xfId="33895"/>
    <cellStyle name="Normal 7 2 2 2 7 2" xfId="33896"/>
    <cellStyle name="Normal 7 2 2 2 8" xfId="33897"/>
    <cellStyle name="Normal 7 2 2 2 8 2" xfId="33898"/>
    <cellStyle name="Normal 7 2 2 2 9" xfId="33899"/>
    <cellStyle name="Normal 7 2 2 2 9 2" xfId="33900"/>
    <cellStyle name="Normal 7 2 2 3" xfId="33901"/>
    <cellStyle name="Normal 7 2 2 3 10" xfId="33902"/>
    <cellStyle name="Normal 7 2 2 3 11" xfId="33903"/>
    <cellStyle name="Normal 7 2 2 3 2" xfId="33904"/>
    <cellStyle name="Normal 7 2 2 3 2 2" xfId="33905"/>
    <cellStyle name="Normal 7 2 2 3 2 2 2" xfId="33906"/>
    <cellStyle name="Normal 7 2 2 3 2 3" xfId="33907"/>
    <cellStyle name="Normal 7 2 2 3 2 3 2" xfId="33908"/>
    <cellStyle name="Normal 7 2 2 3 2 4" xfId="33909"/>
    <cellStyle name="Normal 7 2 2 3 2 4 2" xfId="33910"/>
    <cellStyle name="Normal 7 2 2 3 2 5" xfId="33911"/>
    <cellStyle name="Normal 7 2 2 3 2 6" xfId="33912"/>
    <cellStyle name="Normal 7 2 2 3 3" xfId="33913"/>
    <cellStyle name="Normal 7 2 2 3 3 2" xfId="33914"/>
    <cellStyle name="Normal 7 2 2 3 3 2 2" xfId="33915"/>
    <cellStyle name="Normal 7 2 2 3 3 3" xfId="33916"/>
    <cellStyle name="Normal 7 2 2 3 3 3 2" xfId="33917"/>
    <cellStyle name="Normal 7 2 2 3 3 4" xfId="33918"/>
    <cellStyle name="Normal 7 2 2 3 3 4 2" xfId="33919"/>
    <cellStyle name="Normal 7 2 2 3 3 5" xfId="33920"/>
    <cellStyle name="Normal 7 2 2 3 3 6" xfId="33921"/>
    <cellStyle name="Normal 7 2 2 3 4" xfId="33922"/>
    <cellStyle name="Normal 7 2 2 3 4 2" xfId="33923"/>
    <cellStyle name="Normal 7 2 2 3 4 2 2" xfId="33924"/>
    <cellStyle name="Normal 7 2 2 3 4 3" xfId="33925"/>
    <cellStyle name="Normal 7 2 2 3 4 3 2" xfId="33926"/>
    <cellStyle name="Normal 7 2 2 3 4 4" xfId="33927"/>
    <cellStyle name="Normal 7 2 2 3 4 4 2" xfId="33928"/>
    <cellStyle name="Normal 7 2 2 3 4 5" xfId="33929"/>
    <cellStyle name="Normal 7 2 2 3 4 6" xfId="33930"/>
    <cellStyle name="Normal 7 2 2 3 5" xfId="33931"/>
    <cellStyle name="Normal 7 2 2 3 5 2" xfId="33932"/>
    <cellStyle name="Normal 7 2 2 3 5 2 2" xfId="33933"/>
    <cellStyle name="Normal 7 2 2 3 5 3" xfId="33934"/>
    <cellStyle name="Normal 7 2 2 3 5 3 2" xfId="33935"/>
    <cellStyle name="Normal 7 2 2 3 5 4" xfId="33936"/>
    <cellStyle name="Normal 7 2 2 3 5 5" xfId="33937"/>
    <cellStyle name="Normal 7 2 2 3 6" xfId="33938"/>
    <cellStyle name="Normal 7 2 2 3 6 2" xfId="33939"/>
    <cellStyle name="Normal 7 2 2 3 7" xfId="33940"/>
    <cellStyle name="Normal 7 2 2 3 7 2" xfId="33941"/>
    <cellStyle name="Normal 7 2 2 3 8" xfId="33942"/>
    <cellStyle name="Normal 7 2 2 3 8 2" xfId="33943"/>
    <cellStyle name="Normal 7 2 2 3 9" xfId="33944"/>
    <cellStyle name="Normal 7 2 2 4" xfId="33945"/>
    <cellStyle name="Normal 7 2 2 4 10" xfId="33946"/>
    <cellStyle name="Normal 7 2 2 4 11" xfId="33947"/>
    <cellStyle name="Normal 7 2 2 4 2" xfId="33948"/>
    <cellStyle name="Normal 7 2 2 4 2 2" xfId="33949"/>
    <cellStyle name="Normal 7 2 2 4 2 2 2" xfId="33950"/>
    <cellStyle name="Normal 7 2 2 4 2 3" xfId="33951"/>
    <cellStyle name="Normal 7 2 2 4 2 3 2" xfId="33952"/>
    <cellStyle name="Normal 7 2 2 4 2 4" xfId="33953"/>
    <cellStyle name="Normal 7 2 2 4 2 4 2" xfId="33954"/>
    <cellStyle name="Normal 7 2 2 4 2 5" xfId="33955"/>
    <cellStyle name="Normal 7 2 2 4 2 6" xfId="33956"/>
    <cellStyle name="Normal 7 2 2 4 3" xfId="33957"/>
    <cellStyle name="Normal 7 2 2 4 3 2" xfId="33958"/>
    <cellStyle name="Normal 7 2 2 4 3 2 2" xfId="33959"/>
    <cellStyle name="Normal 7 2 2 4 3 3" xfId="33960"/>
    <cellStyle name="Normal 7 2 2 4 3 3 2" xfId="33961"/>
    <cellStyle name="Normal 7 2 2 4 3 4" xfId="33962"/>
    <cellStyle name="Normal 7 2 2 4 3 4 2" xfId="33963"/>
    <cellStyle name="Normal 7 2 2 4 3 5" xfId="33964"/>
    <cellStyle name="Normal 7 2 2 4 3 6" xfId="33965"/>
    <cellStyle name="Normal 7 2 2 4 4" xfId="33966"/>
    <cellStyle name="Normal 7 2 2 4 4 2" xfId="33967"/>
    <cellStyle name="Normal 7 2 2 4 4 2 2" xfId="33968"/>
    <cellStyle name="Normal 7 2 2 4 4 3" xfId="33969"/>
    <cellStyle name="Normal 7 2 2 4 4 3 2" xfId="33970"/>
    <cellStyle name="Normal 7 2 2 4 4 4" xfId="33971"/>
    <cellStyle name="Normal 7 2 2 4 4 4 2" xfId="33972"/>
    <cellStyle name="Normal 7 2 2 4 4 5" xfId="33973"/>
    <cellStyle name="Normal 7 2 2 4 4 6" xfId="33974"/>
    <cellStyle name="Normal 7 2 2 4 5" xfId="33975"/>
    <cellStyle name="Normal 7 2 2 4 5 2" xfId="33976"/>
    <cellStyle name="Normal 7 2 2 4 5 2 2" xfId="33977"/>
    <cellStyle name="Normal 7 2 2 4 5 3" xfId="33978"/>
    <cellStyle name="Normal 7 2 2 4 5 3 2" xfId="33979"/>
    <cellStyle name="Normal 7 2 2 4 5 4" xfId="33980"/>
    <cellStyle name="Normal 7 2 2 4 5 5" xfId="33981"/>
    <cellStyle name="Normal 7 2 2 4 6" xfId="33982"/>
    <cellStyle name="Normal 7 2 2 4 6 2" xfId="33983"/>
    <cellStyle name="Normal 7 2 2 4 7" xfId="33984"/>
    <cellStyle name="Normal 7 2 2 4 7 2" xfId="33985"/>
    <cellStyle name="Normal 7 2 2 4 8" xfId="33986"/>
    <cellStyle name="Normal 7 2 2 4 8 2" xfId="33987"/>
    <cellStyle name="Normal 7 2 2 4 9" xfId="33988"/>
    <cellStyle name="Normal 7 2 2 5" xfId="33989"/>
    <cellStyle name="Normal 7 2 2 5 2" xfId="33990"/>
    <cellStyle name="Normal 7 2 2 5 2 2" xfId="33991"/>
    <cellStyle name="Normal 7 2 2 5 3" xfId="33992"/>
    <cellStyle name="Normal 7 2 2 5 3 2" xfId="33993"/>
    <cellStyle name="Normal 7 2 2 5 4" xfId="33994"/>
    <cellStyle name="Normal 7 2 2 5 4 2" xfId="33995"/>
    <cellStyle name="Normal 7 2 2 5 5" xfId="33996"/>
    <cellStyle name="Normal 7 2 2 5 6" xfId="33997"/>
    <cellStyle name="Normal 7 2 2 6" xfId="33998"/>
    <cellStyle name="Normal 7 2 2 6 2" xfId="33999"/>
    <cellStyle name="Normal 7 2 2 6 2 2" xfId="34000"/>
    <cellStyle name="Normal 7 2 2 6 3" xfId="34001"/>
    <cellStyle name="Normal 7 2 2 6 3 2" xfId="34002"/>
    <cellStyle name="Normal 7 2 2 6 4" xfId="34003"/>
    <cellStyle name="Normal 7 2 2 6 4 2" xfId="34004"/>
    <cellStyle name="Normal 7 2 2 6 5" xfId="34005"/>
    <cellStyle name="Normal 7 2 2 6 6" xfId="34006"/>
    <cellStyle name="Normal 7 2 2 7" xfId="34007"/>
    <cellStyle name="Normal 7 2 2 7 2" xfId="34008"/>
    <cellStyle name="Normal 7 2 2 7 2 2" xfId="34009"/>
    <cellStyle name="Normal 7 2 2 7 3" xfId="34010"/>
    <cellStyle name="Normal 7 2 2 7 3 2" xfId="34011"/>
    <cellStyle name="Normal 7 2 2 7 4" xfId="34012"/>
    <cellStyle name="Normal 7 2 2 7 4 2" xfId="34013"/>
    <cellStyle name="Normal 7 2 2 7 5" xfId="34014"/>
    <cellStyle name="Normal 7 2 2 7 6" xfId="34015"/>
    <cellStyle name="Normal 7 2 2 8" xfId="34016"/>
    <cellStyle name="Normal 7 2 2 8 2" xfId="34017"/>
    <cellStyle name="Normal 7 2 2 8 2 2" xfId="34018"/>
    <cellStyle name="Normal 7 2 2 8 3" xfId="34019"/>
    <cellStyle name="Normal 7 2 2 8 3 2" xfId="34020"/>
    <cellStyle name="Normal 7 2 2 8 4" xfId="34021"/>
    <cellStyle name="Normal 7 2 2 8 5" xfId="34022"/>
    <cellStyle name="Normal 7 2 2 9" xfId="34023"/>
    <cellStyle name="Normal 7 2 2 9 2" xfId="34024"/>
    <cellStyle name="Normal 7 2 3" xfId="34025"/>
    <cellStyle name="Normal 7 2 3 10" xfId="34026"/>
    <cellStyle name="Normal 7 2 3 10 2" xfId="34027"/>
    <cellStyle name="Normal 7 2 3 11" xfId="34028"/>
    <cellStyle name="Normal 7 2 3 11 2" xfId="34029"/>
    <cellStyle name="Normal 7 2 3 12" xfId="34030"/>
    <cellStyle name="Normal 7 2 3 13" xfId="34031"/>
    <cellStyle name="Normal 7 2 3 14" xfId="34032"/>
    <cellStyle name="Normal 7 2 3 2" xfId="34033"/>
    <cellStyle name="Normal 7 2 3 2 10" xfId="34034"/>
    <cellStyle name="Normal 7 2 3 2 11" xfId="34035"/>
    <cellStyle name="Normal 7 2 3 2 12" xfId="34036"/>
    <cellStyle name="Normal 7 2 3 2 2" xfId="34037"/>
    <cellStyle name="Normal 7 2 3 2 2 2" xfId="34038"/>
    <cellStyle name="Normal 7 2 3 2 2 2 2" xfId="34039"/>
    <cellStyle name="Normal 7 2 3 2 2 3" xfId="34040"/>
    <cellStyle name="Normal 7 2 3 2 2 3 2" xfId="34041"/>
    <cellStyle name="Normal 7 2 3 2 2 4" xfId="34042"/>
    <cellStyle name="Normal 7 2 3 2 2 4 2" xfId="34043"/>
    <cellStyle name="Normal 7 2 3 2 2 5" xfId="34044"/>
    <cellStyle name="Normal 7 2 3 2 2 6" xfId="34045"/>
    <cellStyle name="Normal 7 2 3 2 3" xfId="34046"/>
    <cellStyle name="Normal 7 2 3 2 3 2" xfId="34047"/>
    <cellStyle name="Normal 7 2 3 2 3 2 2" xfId="34048"/>
    <cellStyle name="Normal 7 2 3 2 3 3" xfId="34049"/>
    <cellStyle name="Normal 7 2 3 2 3 3 2" xfId="34050"/>
    <cellStyle name="Normal 7 2 3 2 3 4" xfId="34051"/>
    <cellStyle name="Normal 7 2 3 2 3 4 2" xfId="34052"/>
    <cellStyle name="Normal 7 2 3 2 3 5" xfId="34053"/>
    <cellStyle name="Normal 7 2 3 2 3 6" xfId="34054"/>
    <cellStyle name="Normal 7 2 3 2 4" xfId="34055"/>
    <cellStyle name="Normal 7 2 3 2 4 2" xfId="34056"/>
    <cellStyle name="Normal 7 2 3 2 4 2 2" xfId="34057"/>
    <cellStyle name="Normal 7 2 3 2 4 3" xfId="34058"/>
    <cellStyle name="Normal 7 2 3 2 4 3 2" xfId="34059"/>
    <cellStyle name="Normal 7 2 3 2 4 4" xfId="34060"/>
    <cellStyle name="Normal 7 2 3 2 4 4 2" xfId="34061"/>
    <cellStyle name="Normal 7 2 3 2 4 5" xfId="34062"/>
    <cellStyle name="Normal 7 2 3 2 4 6" xfId="34063"/>
    <cellStyle name="Normal 7 2 3 2 5" xfId="34064"/>
    <cellStyle name="Normal 7 2 3 2 5 2" xfId="34065"/>
    <cellStyle name="Normal 7 2 3 2 5 2 2" xfId="34066"/>
    <cellStyle name="Normal 7 2 3 2 5 3" xfId="34067"/>
    <cellStyle name="Normal 7 2 3 2 5 3 2" xfId="34068"/>
    <cellStyle name="Normal 7 2 3 2 5 4" xfId="34069"/>
    <cellStyle name="Normal 7 2 3 2 5 4 2" xfId="34070"/>
    <cellStyle name="Normal 7 2 3 2 5 5" xfId="34071"/>
    <cellStyle name="Normal 7 2 3 2 5 6" xfId="34072"/>
    <cellStyle name="Normal 7 2 3 2 6" xfId="34073"/>
    <cellStyle name="Normal 7 2 3 2 6 2" xfId="34074"/>
    <cellStyle name="Normal 7 2 3 2 6 2 2" xfId="34075"/>
    <cellStyle name="Normal 7 2 3 2 6 3" xfId="34076"/>
    <cellStyle name="Normal 7 2 3 2 6 3 2" xfId="34077"/>
    <cellStyle name="Normal 7 2 3 2 6 4" xfId="34078"/>
    <cellStyle name="Normal 7 2 3 2 6 5" xfId="34079"/>
    <cellStyle name="Normal 7 2 3 2 7" xfId="34080"/>
    <cellStyle name="Normal 7 2 3 2 7 2" xfId="34081"/>
    <cellStyle name="Normal 7 2 3 2 8" xfId="34082"/>
    <cellStyle name="Normal 7 2 3 2 8 2" xfId="34083"/>
    <cellStyle name="Normal 7 2 3 2 9" xfId="34084"/>
    <cellStyle name="Normal 7 2 3 2 9 2" xfId="34085"/>
    <cellStyle name="Normal 7 2 3 3" xfId="34086"/>
    <cellStyle name="Normal 7 2 3 3 10" xfId="34087"/>
    <cellStyle name="Normal 7 2 3 3 2" xfId="34088"/>
    <cellStyle name="Normal 7 2 3 3 2 2" xfId="34089"/>
    <cellStyle name="Normal 7 2 3 3 2 2 2" xfId="34090"/>
    <cellStyle name="Normal 7 2 3 3 2 3" xfId="34091"/>
    <cellStyle name="Normal 7 2 3 3 2 3 2" xfId="34092"/>
    <cellStyle name="Normal 7 2 3 3 2 4" xfId="34093"/>
    <cellStyle name="Normal 7 2 3 3 2 4 2" xfId="34094"/>
    <cellStyle name="Normal 7 2 3 3 2 5" xfId="34095"/>
    <cellStyle name="Normal 7 2 3 3 2 6" xfId="34096"/>
    <cellStyle name="Normal 7 2 3 3 3" xfId="34097"/>
    <cellStyle name="Normal 7 2 3 3 3 2" xfId="34098"/>
    <cellStyle name="Normal 7 2 3 3 3 2 2" xfId="34099"/>
    <cellStyle name="Normal 7 2 3 3 3 3" xfId="34100"/>
    <cellStyle name="Normal 7 2 3 3 3 3 2" xfId="34101"/>
    <cellStyle name="Normal 7 2 3 3 3 4" xfId="34102"/>
    <cellStyle name="Normal 7 2 3 3 3 4 2" xfId="34103"/>
    <cellStyle name="Normal 7 2 3 3 3 5" xfId="34104"/>
    <cellStyle name="Normal 7 2 3 3 3 6" xfId="34105"/>
    <cellStyle name="Normal 7 2 3 3 4" xfId="34106"/>
    <cellStyle name="Normal 7 2 3 3 4 2" xfId="34107"/>
    <cellStyle name="Normal 7 2 3 3 4 2 2" xfId="34108"/>
    <cellStyle name="Normal 7 2 3 3 4 3" xfId="34109"/>
    <cellStyle name="Normal 7 2 3 3 4 3 2" xfId="34110"/>
    <cellStyle name="Normal 7 2 3 3 4 4" xfId="34111"/>
    <cellStyle name="Normal 7 2 3 3 4 4 2" xfId="34112"/>
    <cellStyle name="Normal 7 2 3 3 4 5" xfId="34113"/>
    <cellStyle name="Normal 7 2 3 3 4 6" xfId="34114"/>
    <cellStyle name="Normal 7 2 3 3 5" xfId="34115"/>
    <cellStyle name="Normal 7 2 3 3 5 2" xfId="34116"/>
    <cellStyle name="Normal 7 2 3 3 5 2 2" xfId="34117"/>
    <cellStyle name="Normal 7 2 3 3 5 3" xfId="34118"/>
    <cellStyle name="Normal 7 2 3 3 5 3 2" xfId="34119"/>
    <cellStyle name="Normal 7 2 3 3 5 4" xfId="34120"/>
    <cellStyle name="Normal 7 2 3 3 5 5" xfId="34121"/>
    <cellStyle name="Normal 7 2 3 3 6" xfId="34122"/>
    <cellStyle name="Normal 7 2 3 3 6 2" xfId="34123"/>
    <cellStyle name="Normal 7 2 3 3 7" xfId="34124"/>
    <cellStyle name="Normal 7 2 3 3 7 2" xfId="34125"/>
    <cellStyle name="Normal 7 2 3 3 8" xfId="34126"/>
    <cellStyle name="Normal 7 2 3 3 8 2" xfId="34127"/>
    <cellStyle name="Normal 7 2 3 3 9" xfId="34128"/>
    <cellStyle name="Normal 7 2 3 4" xfId="34129"/>
    <cellStyle name="Normal 7 2 3 4 10" xfId="34130"/>
    <cellStyle name="Normal 7 2 3 4 2" xfId="34131"/>
    <cellStyle name="Normal 7 2 3 4 2 2" xfId="34132"/>
    <cellStyle name="Normal 7 2 3 4 2 2 2" xfId="34133"/>
    <cellStyle name="Normal 7 2 3 4 2 3" xfId="34134"/>
    <cellStyle name="Normal 7 2 3 4 2 3 2" xfId="34135"/>
    <cellStyle name="Normal 7 2 3 4 2 4" xfId="34136"/>
    <cellStyle name="Normal 7 2 3 4 2 4 2" xfId="34137"/>
    <cellStyle name="Normal 7 2 3 4 2 5" xfId="34138"/>
    <cellStyle name="Normal 7 2 3 4 2 6" xfId="34139"/>
    <cellStyle name="Normal 7 2 3 4 3" xfId="34140"/>
    <cellStyle name="Normal 7 2 3 4 3 2" xfId="34141"/>
    <cellStyle name="Normal 7 2 3 4 3 2 2" xfId="34142"/>
    <cellStyle name="Normal 7 2 3 4 3 3" xfId="34143"/>
    <cellStyle name="Normal 7 2 3 4 3 3 2" xfId="34144"/>
    <cellStyle name="Normal 7 2 3 4 3 4" xfId="34145"/>
    <cellStyle name="Normal 7 2 3 4 3 4 2" xfId="34146"/>
    <cellStyle name="Normal 7 2 3 4 3 5" xfId="34147"/>
    <cellStyle name="Normal 7 2 3 4 3 6" xfId="34148"/>
    <cellStyle name="Normal 7 2 3 4 4" xfId="34149"/>
    <cellStyle name="Normal 7 2 3 4 4 2" xfId="34150"/>
    <cellStyle name="Normal 7 2 3 4 4 2 2" xfId="34151"/>
    <cellStyle name="Normal 7 2 3 4 4 3" xfId="34152"/>
    <cellStyle name="Normal 7 2 3 4 4 3 2" xfId="34153"/>
    <cellStyle name="Normal 7 2 3 4 4 4" xfId="34154"/>
    <cellStyle name="Normal 7 2 3 4 4 4 2" xfId="34155"/>
    <cellStyle name="Normal 7 2 3 4 4 5" xfId="34156"/>
    <cellStyle name="Normal 7 2 3 4 4 6" xfId="34157"/>
    <cellStyle name="Normal 7 2 3 4 5" xfId="34158"/>
    <cellStyle name="Normal 7 2 3 4 5 2" xfId="34159"/>
    <cellStyle name="Normal 7 2 3 4 5 2 2" xfId="34160"/>
    <cellStyle name="Normal 7 2 3 4 5 3" xfId="34161"/>
    <cellStyle name="Normal 7 2 3 4 5 3 2" xfId="34162"/>
    <cellStyle name="Normal 7 2 3 4 5 4" xfId="34163"/>
    <cellStyle name="Normal 7 2 3 4 5 5" xfId="34164"/>
    <cellStyle name="Normal 7 2 3 4 6" xfId="34165"/>
    <cellStyle name="Normal 7 2 3 4 6 2" xfId="34166"/>
    <cellStyle name="Normal 7 2 3 4 7" xfId="34167"/>
    <cellStyle name="Normal 7 2 3 4 7 2" xfId="34168"/>
    <cellStyle name="Normal 7 2 3 4 8" xfId="34169"/>
    <cellStyle name="Normal 7 2 3 4 8 2" xfId="34170"/>
    <cellStyle name="Normal 7 2 3 4 9" xfId="34171"/>
    <cellStyle name="Normal 7 2 3 5" xfId="34172"/>
    <cellStyle name="Normal 7 2 3 5 2" xfId="34173"/>
    <cellStyle name="Normal 7 2 3 5 2 2" xfId="34174"/>
    <cellStyle name="Normal 7 2 3 5 3" xfId="34175"/>
    <cellStyle name="Normal 7 2 3 5 3 2" xfId="34176"/>
    <cellStyle name="Normal 7 2 3 5 4" xfId="34177"/>
    <cellStyle name="Normal 7 2 3 5 4 2" xfId="34178"/>
    <cellStyle name="Normal 7 2 3 5 5" xfId="34179"/>
    <cellStyle name="Normal 7 2 3 5 6" xfId="34180"/>
    <cellStyle name="Normal 7 2 3 6" xfId="34181"/>
    <cellStyle name="Normal 7 2 3 6 2" xfId="34182"/>
    <cellStyle name="Normal 7 2 3 6 2 2" xfId="34183"/>
    <cellStyle name="Normal 7 2 3 6 3" xfId="34184"/>
    <cellStyle name="Normal 7 2 3 6 3 2" xfId="34185"/>
    <cellStyle name="Normal 7 2 3 6 4" xfId="34186"/>
    <cellStyle name="Normal 7 2 3 6 4 2" xfId="34187"/>
    <cellStyle name="Normal 7 2 3 6 5" xfId="34188"/>
    <cellStyle name="Normal 7 2 3 6 6" xfId="34189"/>
    <cellStyle name="Normal 7 2 3 7" xfId="34190"/>
    <cellStyle name="Normal 7 2 3 7 2" xfId="34191"/>
    <cellStyle name="Normal 7 2 3 7 2 2" xfId="34192"/>
    <cellStyle name="Normal 7 2 3 7 3" xfId="34193"/>
    <cellStyle name="Normal 7 2 3 7 3 2" xfId="34194"/>
    <cellStyle name="Normal 7 2 3 7 4" xfId="34195"/>
    <cellStyle name="Normal 7 2 3 7 4 2" xfId="34196"/>
    <cellStyle name="Normal 7 2 3 7 5" xfId="34197"/>
    <cellStyle name="Normal 7 2 3 7 6" xfId="34198"/>
    <cellStyle name="Normal 7 2 3 8" xfId="34199"/>
    <cellStyle name="Normal 7 2 3 8 2" xfId="34200"/>
    <cellStyle name="Normal 7 2 3 8 2 2" xfId="34201"/>
    <cellStyle name="Normal 7 2 3 8 3" xfId="34202"/>
    <cellStyle name="Normal 7 2 3 8 3 2" xfId="34203"/>
    <cellStyle name="Normal 7 2 3 8 4" xfId="34204"/>
    <cellStyle name="Normal 7 2 3 8 5" xfId="34205"/>
    <cellStyle name="Normal 7 2 3 9" xfId="34206"/>
    <cellStyle name="Normal 7 2 3 9 2" xfId="34207"/>
    <cellStyle name="Normal 7 2 4" xfId="34208"/>
    <cellStyle name="Normal 7 2 4 10" xfId="34209"/>
    <cellStyle name="Normal 7 2 4 10 2" xfId="34210"/>
    <cellStyle name="Normal 7 2 4 11" xfId="34211"/>
    <cellStyle name="Normal 7 2 4 12" xfId="34212"/>
    <cellStyle name="Normal 7 2 4 13" xfId="34213"/>
    <cellStyle name="Normal 7 2 4 2" xfId="34214"/>
    <cellStyle name="Normal 7 2 4 2 10" xfId="34215"/>
    <cellStyle name="Normal 7 2 4 2 2" xfId="34216"/>
    <cellStyle name="Normal 7 2 4 2 2 2" xfId="34217"/>
    <cellStyle name="Normal 7 2 4 2 2 2 2" xfId="34218"/>
    <cellStyle name="Normal 7 2 4 2 2 3" xfId="34219"/>
    <cellStyle name="Normal 7 2 4 2 2 3 2" xfId="34220"/>
    <cellStyle name="Normal 7 2 4 2 2 4" xfId="34221"/>
    <cellStyle name="Normal 7 2 4 2 2 4 2" xfId="34222"/>
    <cellStyle name="Normal 7 2 4 2 2 5" xfId="34223"/>
    <cellStyle name="Normal 7 2 4 2 2 6" xfId="34224"/>
    <cellStyle name="Normal 7 2 4 2 3" xfId="34225"/>
    <cellStyle name="Normal 7 2 4 2 3 2" xfId="34226"/>
    <cellStyle name="Normal 7 2 4 2 3 2 2" xfId="34227"/>
    <cellStyle name="Normal 7 2 4 2 3 3" xfId="34228"/>
    <cellStyle name="Normal 7 2 4 2 3 3 2" xfId="34229"/>
    <cellStyle name="Normal 7 2 4 2 3 4" xfId="34230"/>
    <cellStyle name="Normal 7 2 4 2 3 4 2" xfId="34231"/>
    <cellStyle name="Normal 7 2 4 2 3 5" xfId="34232"/>
    <cellStyle name="Normal 7 2 4 2 3 6" xfId="34233"/>
    <cellStyle name="Normal 7 2 4 2 4" xfId="34234"/>
    <cellStyle name="Normal 7 2 4 2 4 2" xfId="34235"/>
    <cellStyle name="Normal 7 2 4 2 4 2 2" xfId="34236"/>
    <cellStyle name="Normal 7 2 4 2 4 3" xfId="34237"/>
    <cellStyle name="Normal 7 2 4 2 4 3 2" xfId="34238"/>
    <cellStyle name="Normal 7 2 4 2 4 4" xfId="34239"/>
    <cellStyle name="Normal 7 2 4 2 4 4 2" xfId="34240"/>
    <cellStyle name="Normal 7 2 4 2 4 5" xfId="34241"/>
    <cellStyle name="Normal 7 2 4 2 4 6" xfId="34242"/>
    <cellStyle name="Normal 7 2 4 2 5" xfId="34243"/>
    <cellStyle name="Normal 7 2 4 2 5 2" xfId="34244"/>
    <cellStyle name="Normal 7 2 4 2 5 2 2" xfId="34245"/>
    <cellStyle name="Normal 7 2 4 2 5 3" xfId="34246"/>
    <cellStyle name="Normal 7 2 4 2 5 3 2" xfId="34247"/>
    <cellStyle name="Normal 7 2 4 2 5 4" xfId="34248"/>
    <cellStyle name="Normal 7 2 4 2 5 5" xfId="34249"/>
    <cellStyle name="Normal 7 2 4 2 6" xfId="34250"/>
    <cellStyle name="Normal 7 2 4 2 6 2" xfId="34251"/>
    <cellStyle name="Normal 7 2 4 2 7" xfId="34252"/>
    <cellStyle name="Normal 7 2 4 2 7 2" xfId="34253"/>
    <cellStyle name="Normal 7 2 4 2 8" xfId="34254"/>
    <cellStyle name="Normal 7 2 4 2 8 2" xfId="34255"/>
    <cellStyle name="Normal 7 2 4 2 9" xfId="34256"/>
    <cellStyle name="Normal 7 2 4 3" xfId="34257"/>
    <cellStyle name="Normal 7 2 4 3 10" xfId="34258"/>
    <cellStyle name="Normal 7 2 4 3 2" xfId="34259"/>
    <cellStyle name="Normal 7 2 4 3 2 2" xfId="34260"/>
    <cellStyle name="Normal 7 2 4 3 2 2 2" xfId="34261"/>
    <cellStyle name="Normal 7 2 4 3 2 3" xfId="34262"/>
    <cellStyle name="Normal 7 2 4 3 2 3 2" xfId="34263"/>
    <cellStyle name="Normal 7 2 4 3 2 4" xfId="34264"/>
    <cellStyle name="Normal 7 2 4 3 2 4 2" xfId="34265"/>
    <cellStyle name="Normal 7 2 4 3 2 5" xfId="34266"/>
    <cellStyle name="Normal 7 2 4 3 2 6" xfId="34267"/>
    <cellStyle name="Normal 7 2 4 3 3" xfId="34268"/>
    <cellStyle name="Normal 7 2 4 3 3 2" xfId="34269"/>
    <cellStyle name="Normal 7 2 4 3 3 2 2" xfId="34270"/>
    <cellStyle name="Normal 7 2 4 3 3 3" xfId="34271"/>
    <cellStyle name="Normal 7 2 4 3 3 3 2" xfId="34272"/>
    <cellStyle name="Normal 7 2 4 3 3 4" xfId="34273"/>
    <cellStyle name="Normal 7 2 4 3 3 4 2" xfId="34274"/>
    <cellStyle name="Normal 7 2 4 3 3 5" xfId="34275"/>
    <cellStyle name="Normal 7 2 4 3 3 6" xfId="34276"/>
    <cellStyle name="Normal 7 2 4 3 4" xfId="34277"/>
    <cellStyle name="Normal 7 2 4 3 4 2" xfId="34278"/>
    <cellStyle name="Normal 7 2 4 3 4 2 2" xfId="34279"/>
    <cellStyle name="Normal 7 2 4 3 4 3" xfId="34280"/>
    <cellStyle name="Normal 7 2 4 3 4 3 2" xfId="34281"/>
    <cellStyle name="Normal 7 2 4 3 4 4" xfId="34282"/>
    <cellStyle name="Normal 7 2 4 3 4 4 2" xfId="34283"/>
    <cellStyle name="Normal 7 2 4 3 4 5" xfId="34284"/>
    <cellStyle name="Normal 7 2 4 3 4 6" xfId="34285"/>
    <cellStyle name="Normal 7 2 4 3 5" xfId="34286"/>
    <cellStyle name="Normal 7 2 4 3 5 2" xfId="34287"/>
    <cellStyle name="Normal 7 2 4 3 5 2 2" xfId="34288"/>
    <cellStyle name="Normal 7 2 4 3 5 3" xfId="34289"/>
    <cellStyle name="Normal 7 2 4 3 5 3 2" xfId="34290"/>
    <cellStyle name="Normal 7 2 4 3 5 4" xfId="34291"/>
    <cellStyle name="Normal 7 2 4 3 5 5" xfId="34292"/>
    <cellStyle name="Normal 7 2 4 3 6" xfId="34293"/>
    <cellStyle name="Normal 7 2 4 3 6 2" xfId="34294"/>
    <cellStyle name="Normal 7 2 4 3 7" xfId="34295"/>
    <cellStyle name="Normal 7 2 4 3 7 2" xfId="34296"/>
    <cellStyle name="Normal 7 2 4 3 8" xfId="34297"/>
    <cellStyle name="Normal 7 2 4 3 8 2" xfId="34298"/>
    <cellStyle name="Normal 7 2 4 3 9" xfId="34299"/>
    <cellStyle name="Normal 7 2 4 4" xfId="34300"/>
    <cellStyle name="Normal 7 2 4 4 2" xfId="34301"/>
    <cellStyle name="Normal 7 2 4 4 2 2" xfId="34302"/>
    <cellStyle name="Normal 7 2 4 4 3" xfId="34303"/>
    <cellStyle name="Normal 7 2 4 4 3 2" xfId="34304"/>
    <cellStyle name="Normal 7 2 4 4 4" xfId="34305"/>
    <cellStyle name="Normal 7 2 4 4 4 2" xfId="34306"/>
    <cellStyle name="Normal 7 2 4 4 5" xfId="34307"/>
    <cellStyle name="Normal 7 2 4 4 6" xfId="34308"/>
    <cellStyle name="Normal 7 2 4 5" xfId="34309"/>
    <cellStyle name="Normal 7 2 4 5 2" xfId="34310"/>
    <cellStyle name="Normal 7 2 4 5 2 2" xfId="34311"/>
    <cellStyle name="Normal 7 2 4 5 3" xfId="34312"/>
    <cellStyle name="Normal 7 2 4 5 3 2" xfId="34313"/>
    <cellStyle name="Normal 7 2 4 5 4" xfId="34314"/>
    <cellStyle name="Normal 7 2 4 5 4 2" xfId="34315"/>
    <cellStyle name="Normal 7 2 4 5 5" xfId="34316"/>
    <cellStyle name="Normal 7 2 4 5 6" xfId="34317"/>
    <cellStyle name="Normal 7 2 4 6" xfId="34318"/>
    <cellStyle name="Normal 7 2 4 6 2" xfId="34319"/>
    <cellStyle name="Normal 7 2 4 6 2 2" xfId="34320"/>
    <cellStyle name="Normal 7 2 4 6 3" xfId="34321"/>
    <cellStyle name="Normal 7 2 4 6 3 2" xfId="34322"/>
    <cellStyle name="Normal 7 2 4 6 4" xfId="34323"/>
    <cellStyle name="Normal 7 2 4 6 4 2" xfId="34324"/>
    <cellStyle name="Normal 7 2 4 6 5" xfId="34325"/>
    <cellStyle name="Normal 7 2 4 6 6" xfId="34326"/>
    <cellStyle name="Normal 7 2 4 7" xfId="34327"/>
    <cellStyle name="Normal 7 2 4 7 2" xfId="34328"/>
    <cellStyle name="Normal 7 2 4 7 2 2" xfId="34329"/>
    <cellStyle name="Normal 7 2 4 7 3" xfId="34330"/>
    <cellStyle name="Normal 7 2 4 7 3 2" xfId="34331"/>
    <cellStyle name="Normal 7 2 4 7 4" xfId="34332"/>
    <cellStyle name="Normal 7 2 4 7 5" xfId="34333"/>
    <cellStyle name="Normal 7 2 4 8" xfId="34334"/>
    <cellStyle name="Normal 7 2 4 8 2" xfId="34335"/>
    <cellStyle name="Normal 7 2 4 9" xfId="34336"/>
    <cellStyle name="Normal 7 2 4 9 2" xfId="34337"/>
    <cellStyle name="Normal 7 2 5" xfId="34338"/>
    <cellStyle name="Normal 7 2 5 10" xfId="34339"/>
    <cellStyle name="Normal 7 2 5 11" xfId="34340"/>
    <cellStyle name="Normal 7 2 5 12" xfId="34341"/>
    <cellStyle name="Normal 7 2 5 2" xfId="34342"/>
    <cellStyle name="Normal 7 2 5 2 2" xfId="34343"/>
    <cellStyle name="Normal 7 2 5 2 2 2" xfId="34344"/>
    <cellStyle name="Normal 7 2 5 2 3" xfId="34345"/>
    <cellStyle name="Normal 7 2 5 2 3 2" xfId="34346"/>
    <cellStyle name="Normal 7 2 5 2 4" xfId="34347"/>
    <cellStyle name="Normal 7 2 5 2 4 2" xfId="34348"/>
    <cellStyle name="Normal 7 2 5 2 5" xfId="34349"/>
    <cellStyle name="Normal 7 2 5 2 6" xfId="34350"/>
    <cellStyle name="Normal 7 2 5 3" xfId="34351"/>
    <cellStyle name="Normal 7 2 5 3 2" xfId="34352"/>
    <cellStyle name="Normal 7 2 5 3 2 2" xfId="34353"/>
    <cellStyle name="Normal 7 2 5 3 3" xfId="34354"/>
    <cellStyle name="Normal 7 2 5 3 3 2" xfId="34355"/>
    <cellStyle name="Normal 7 2 5 3 4" xfId="34356"/>
    <cellStyle name="Normal 7 2 5 3 4 2" xfId="34357"/>
    <cellStyle name="Normal 7 2 5 3 5" xfId="34358"/>
    <cellStyle name="Normal 7 2 5 3 6" xfId="34359"/>
    <cellStyle name="Normal 7 2 5 4" xfId="34360"/>
    <cellStyle name="Normal 7 2 5 4 2" xfId="34361"/>
    <cellStyle name="Normal 7 2 5 4 2 2" xfId="34362"/>
    <cellStyle name="Normal 7 2 5 4 3" xfId="34363"/>
    <cellStyle name="Normal 7 2 5 4 3 2" xfId="34364"/>
    <cellStyle name="Normal 7 2 5 4 4" xfId="34365"/>
    <cellStyle name="Normal 7 2 5 4 4 2" xfId="34366"/>
    <cellStyle name="Normal 7 2 5 4 5" xfId="34367"/>
    <cellStyle name="Normal 7 2 5 4 6" xfId="34368"/>
    <cellStyle name="Normal 7 2 5 5" xfId="34369"/>
    <cellStyle name="Normal 7 2 5 5 2" xfId="34370"/>
    <cellStyle name="Normal 7 2 5 5 2 2" xfId="34371"/>
    <cellStyle name="Normal 7 2 5 5 3" xfId="34372"/>
    <cellStyle name="Normal 7 2 5 5 3 2" xfId="34373"/>
    <cellStyle name="Normal 7 2 5 5 4" xfId="34374"/>
    <cellStyle name="Normal 7 2 5 5 4 2" xfId="34375"/>
    <cellStyle name="Normal 7 2 5 5 5" xfId="34376"/>
    <cellStyle name="Normal 7 2 5 5 6" xfId="34377"/>
    <cellStyle name="Normal 7 2 5 6" xfId="34378"/>
    <cellStyle name="Normal 7 2 5 6 2" xfId="34379"/>
    <cellStyle name="Normal 7 2 5 6 2 2" xfId="34380"/>
    <cellStyle name="Normal 7 2 5 6 3" xfId="34381"/>
    <cellStyle name="Normal 7 2 5 6 3 2" xfId="34382"/>
    <cellStyle name="Normal 7 2 5 6 4" xfId="34383"/>
    <cellStyle name="Normal 7 2 5 6 5" xfId="34384"/>
    <cellStyle name="Normal 7 2 5 7" xfId="34385"/>
    <cellStyle name="Normal 7 2 5 7 2" xfId="34386"/>
    <cellStyle name="Normal 7 2 5 8" xfId="34387"/>
    <cellStyle name="Normal 7 2 5 8 2" xfId="34388"/>
    <cellStyle name="Normal 7 2 5 9" xfId="34389"/>
    <cellStyle name="Normal 7 2 5 9 2" xfId="34390"/>
    <cellStyle name="Normal 7 2 6" xfId="34391"/>
    <cellStyle name="Normal 7 2 6 10" xfId="34392"/>
    <cellStyle name="Normal 7 2 6 2" xfId="34393"/>
    <cellStyle name="Normal 7 2 6 2 2" xfId="34394"/>
    <cellStyle name="Normal 7 2 6 2 2 2" xfId="34395"/>
    <cellStyle name="Normal 7 2 6 2 3" xfId="34396"/>
    <cellStyle name="Normal 7 2 6 2 3 2" xfId="34397"/>
    <cellStyle name="Normal 7 2 6 2 4" xfId="34398"/>
    <cellStyle name="Normal 7 2 6 2 4 2" xfId="34399"/>
    <cellStyle name="Normal 7 2 6 2 5" xfId="34400"/>
    <cellStyle name="Normal 7 2 6 2 6" xfId="34401"/>
    <cellStyle name="Normal 7 2 6 3" xfId="34402"/>
    <cellStyle name="Normal 7 2 6 3 2" xfId="34403"/>
    <cellStyle name="Normal 7 2 6 3 2 2" xfId="34404"/>
    <cellStyle name="Normal 7 2 6 3 3" xfId="34405"/>
    <cellStyle name="Normal 7 2 6 3 3 2" xfId="34406"/>
    <cellStyle name="Normal 7 2 6 3 4" xfId="34407"/>
    <cellStyle name="Normal 7 2 6 3 4 2" xfId="34408"/>
    <cellStyle name="Normal 7 2 6 3 5" xfId="34409"/>
    <cellStyle name="Normal 7 2 6 3 6" xfId="34410"/>
    <cellStyle name="Normal 7 2 6 4" xfId="34411"/>
    <cellStyle name="Normal 7 2 6 4 2" xfId="34412"/>
    <cellStyle name="Normal 7 2 6 4 2 2" xfId="34413"/>
    <cellStyle name="Normal 7 2 6 4 3" xfId="34414"/>
    <cellStyle name="Normal 7 2 6 4 3 2" xfId="34415"/>
    <cellStyle name="Normal 7 2 6 4 4" xfId="34416"/>
    <cellStyle name="Normal 7 2 6 4 4 2" xfId="34417"/>
    <cellStyle name="Normal 7 2 6 4 5" xfId="34418"/>
    <cellStyle name="Normal 7 2 6 4 6" xfId="34419"/>
    <cellStyle name="Normal 7 2 6 5" xfId="34420"/>
    <cellStyle name="Normal 7 2 6 5 2" xfId="34421"/>
    <cellStyle name="Normal 7 2 6 5 2 2" xfId="34422"/>
    <cellStyle name="Normal 7 2 6 5 3" xfId="34423"/>
    <cellStyle name="Normal 7 2 6 5 3 2" xfId="34424"/>
    <cellStyle name="Normal 7 2 6 5 4" xfId="34425"/>
    <cellStyle name="Normal 7 2 6 5 5" xfId="34426"/>
    <cellStyle name="Normal 7 2 6 6" xfId="34427"/>
    <cellStyle name="Normal 7 2 6 6 2" xfId="34428"/>
    <cellStyle name="Normal 7 2 6 7" xfId="34429"/>
    <cellStyle name="Normal 7 2 6 7 2" xfId="34430"/>
    <cellStyle name="Normal 7 2 6 8" xfId="34431"/>
    <cellStyle name="Normal 7 2 6 8 2" xfId="34432"/>
    <cellStyle name="Normal 7 2 6 9" xfId="34433"/>
    <cellStyle name="Normal 7 2 7" xfId="34434"/>
    <cellStyle name="Normal 7 2 7 10" xfId="34435"/>
    <cellStyle name="Normal 7 2 7 2" xfId="34436"/>
    <cellStyle name="Normal 7 2 7 2 2" xfId="34437"/>
    <cellStyle name="Normal 7 2 7 2 2 2" xfId="34438"/>
    <cellStyle name="Normal 7 2 7 2 3" xfId="34439"/>
    <cellStyle name="Normal 7 2 7 2 3 2" xfId="34440"/>
    <cellStyle name="Normal 7 2 7 2 4" xfId="34441"/>
    <cellStyle name="Normal 7 2 7 2 4 2" xfId="34442"/>
    <cellStyle name="Normal 7 2 7 2 5" xfId="34443"/>
    <cellStyle name="Normal 7 2 7 2 6" xfId="34444"/>
    <cellStyle name="Normal 7 2 7 3" xfId="34445"/>
    <cellStyle name="Normal 7 2 7 3 2" xfId="34446"/>
    <cellStyle name="Normal 7 2 7 3 2 2" xfId="34447"/>
    <cellStyle name="Normal 7 2 7 3 3" xfId="34448"/>
    <cellStyle name="Normal 7 2 7 3 3 2" xfId="34449"/>
    <cellStyle name="Normal 7 2 7 3 4" xfId="34450"/>
    <cellStyle name="Normal 7 2 7 3 4 2" xfId="34451"/>
    <cellStyle name="Normal 7 2 7 3 5" xfId="34452"/>
    <cellStyle name="Normal 7 2 7 3 6" xfId="34453"/>
    <cellStyle name="Normal 7 2 7 4" xfId="34454"/>
    <cellStyle name="Normal 7 2 7 4 2" xfId="34455"/>
    <cellStyle name="Normal 7 2 7 4 2 2" xfId="34456"/>
    <cellStyle name="Normal 7 2 7 4 3" xfId="34457"/>
    <cellStyle name="Normal 7 2 7 4 3 2" xfId="34458"/>
    <cellStyle name="Normal 7 2 7 4 4" xfId="34459"/>
    <cellStyle name="Normal 7 2 7 4 4 2" xfId="34460"/>
    <cellStyle name="Normal 7 2 7 4 5" xfId="34461"/>
    <cellStyle name="Normal 7 2 7 4 6" xfId="34462"/>
    <cellStyle name="Normal 7 2 7 5" xfId="34463"/>
    <cellStyle name="Normal 7 2 7 5 2" xfId="34464"/>
    <cellStyle name="Normal 7 2 7 5 2 2" xfId="34465"/>
    <cellStyle name="Normal 7 2 7 5 3" xfId="34466"/>
    <cellStyle name="Normal 7 2 7 5 3 2" xfId="34467"/>
    <cellStyle name="Normal 7 2 7 5 4" xfId="34468"/>
    <cellStyle name="Normal 7 2 7 5 5" xfId="34469"/>
    <cellStyle name="Normal 7 2 7 6" xfId="34470"/>
    <cellStyle name="Normal 7 2 7 6 2" xfId="34471"/>
    <cellStyle name="Normal 7 2 7 7" xfId="34472"/>
    <cellStyle name="Normal 7 2 7 7 2" xfId="34473"/>
    <cellStyle name="Normal 7 2 7 8" xfId="34474"/>
    <cellStyle name="Normal 7 2 7 8 2" xfId="34475"/>
    <cellStyle name="Normal 7 2 7 9" xfId="34476"/>
    <cellStyle name="Normal 7 2 8" xfId="34477"/>
    <cellStyle name="Normal 7 2 8 2" xfId="34478"/>
    <cellStyle name="Normal 7 2 8 2 2" xfId="34479"/>
    <cellStyle name="Normal 7 2 8 3" xfId="34480"/>
    <cellStyle name="Normal 7 2 8 3 2" xfId="34481"/>
    <cellStyle name="Normal 7 2 8 4" xfId="34482"/>
    <cellStyle name="Normal 7 2 8 4 2" xfId="34483"/>
    <cellStyle name="Normal 7 2 8 5" xfId="34484"/>
    <cellStyle name="Normal 7 2 8 6" xfId="34485"/>
    <cellStyle name="Normal 7 2 9" xfId="34486"/>
    <cellStyle name="Normal 7 2 9 2" xfId="34487"/>
    <cellStyle name="Normal 7 2 9 2 2" xfId="34488"/>
    <cellStyle name="Normal 7 2 9 3" xfId="34489"/>
    <cellStyle name="Normal 7 2 9 3 2" xfId="34490"/>
    <cellStyle name="Normal 7 2 9 4" xfId="34491"/>
    <cellStyle name="Normal 7 2 9 4 2" xfId="34492"/>
    <cellStyle name="Normal 7 2 9 5" xfId="34493"/>
    <cellStyle name="Normal 7 2 9 6" xfId="34494"/>
    <cellStyle name="Normal 7 20" xfId="34495"/>
    <cellStyle name="Normal 7 3" xfId="34496"/>
    <cellStyle name="Normal 7 3 10" xfId="34497"/>
    <cellStyle name="Normal 7 3 10 2" xfId="34498"/>
    <cellStyle name="Normal 7 3 10 2 2" xfId="34499"/>
    <cellStyle name="Normal 7 3 10 3" xfId="34500"/>
    <cellStyle name="Normal 7 3 10 3 2" xfId="34501"/>
    <cellStyle name="Normal 7 3 10 4" xfId="34502"/>
    <cellStyle name="Normal 7 3 10 4 2" xfId="34503"/>
    <cellStyle name="Normal 7 3 10 5" xfId="34504"/>
    <cellStyle name="Normal 7 3 10 6" xfId="34505"/>
    <cellStyle name="Normal 7 3 11" xfId="34506"/>
    <cellStyle name="Normal 7 3 11 2" xfId="34507"/>
    <cellStyle name="Normal 7 3 11 2 2" xfId="34508"/>
    <cellStyle name="Normal 7 3 11 3" xfId="34509"/>
    <cellStyle name="Normal 7 3 11 3 2" xfId="34510"/>
    <cellStyle name="Normal 7 3 11 4" xfId="34511"/>
    <cellStyle name="Normal 7 3 11 5" xfId="34512"/>
    <cellStyle name="Normal 7 3 12" xfId="34513"/>
    <cellStyle name="Normal 7 3 12 2" xfId="34514"/>
    <cellStyle name="Normal 7 3 13" xfId="34515"/>
    <cellStyle name="Normal 7 3 13 2" xfId="34516"/>
    <cellStyle name="Normal 7 3 14" xfId="34517"/>
    <cellStyle name="Normal 7 3 14 2" xfId="34518"/>
    <cellStyle name="Normal 7 3 15" xfId="34519"/>
    <cellStyle name="Normal 7 3 16" xfId="34520"/>
    <cellStyle name="Normal 7 3 17" xfId="34521"/>
    <cellStyle name="Normal 7 3 2" xfId="34522"/>
    <cellStyle name="Normal 7 3 2 10" xfId="34523"/>
    <cellStyle name="Normal 7 3 2 10 2" xfId="34524"/>
    <cellStyle name="Normal 7 3 2 11" xfId="34525"/>
    <cellStyle name="Normal 7 3 2 11 2" xfId="34526"/>
    <cellStyle name="Normal 7 3 2 12" xfId="34527"/>
    <cellStyle name="Normal 7 3 2 13" xfId="34528"/>
    <cellStyle name="Normal 7 3 2 14" xfId="34529"/>
    <cellStyle name="Normal 7 3 2 2" xfId="34530"/>
    <cellStyle name="Normal 7 3 2 2 10" xfId="34531"/>
    <cellStyle name="Normal 7 3 2 2 11" xfId="34532"/>
    <cellStyle name="Normal 7 3 2 2 12" xfId="34533"/>
    <cellStyle name="Normal 7 3 2 2 2" xfId="34534"/>
    <cellStyle name="Normal 7 3 2 2 2 2" xfId="34535"/>
    <cellStyle name="Normal 7 3 2 2 2 2 2" xfId="34536"/>
    <cellStyle name="Normal 7 3 2 2 2 3" xfId="34537"/>
    <cellStyle name="Normal 7 3 2 2 2 3 2" xfId="34538"/>
    <cellStyle name="Normal 7 3 2 2 2 4" xfId="34539"/>
    <cellStyle name="Normal 7 3 2 2 2 4 2" xfId="34540"/>
    <cellStyle name="Normal 7 3 2 2 2 5" xfId="34541"/>
    <cellStyle name="Normal 7 3 2 2 2 6" xfId="34542"/>
    <cellStyle name="Normal 7 3 2 2 3" xfId="34543"/>
    <cellStyle name="Normal 7 3 2 2 3 2" xfId="34544"/>
    <cellStyle name="Normal 7 3 2 2 3 2 2" xfId="34545"/>
    <cellStyle name="Normal 7 3 2 2 3 3" xfId="34546"/>
    <cellStyle name="Normal 7 3 2 2 3 3 2" xfId="34547"/>
    <cellStyle name="Normal 7 3 2 2 3 4" xfId="34548"/>
    <cellStyle name="Normal 7 3 2 2 3 4 2" xfId="34549"/>
    <cellStyle name="Normal 7 3 2 2 3 5" xfId="34550"/>
    <cellStyle name="Normal 7 3 2 2 3 6" xfId="34551"/>
    <cellStyle name="Normal 7 3 2 2 4" xfId="34552"/>
    <cellStyle name="Normal 7 3 2 2 4 2" xfId="34553"/>
    <cellStyle name="Normal 7 3 2 2 4 2 2" xfId="34554"/>
    <cellStyle name="Normal 7 3 2 2 4 3" xfId="34555"/>
    <cellStyle name="Normal 7 3 2 2 4 3 2" xfId="34556"/>
    <cellStyle name="Normal 7 3 2 2 4 4" xfId="34557"/>
    <cellStyle name="Normal 7 3 2 2 4 4 2" xfId="34558"/>
    <cellStyle name="Normal 7 3 2 2 4 5" xfId="34559"/>
    <cellStyle name="Normal 7 3 2 2 4 6" xfId="34560"/>
    <cellStyle name="Normal 7 3 2 2 5" xfId="34561"/>
    <cellStyle name="Normal 7 3 2 2 5 2" xfId="34562"/>
    <cellStyle name="Normal 7 3 2 2 5 2 2" xfId="34563"/>
    <cellStyle name="Normal 7 3 2 2 5 3" xfId="34564"/>
    <cellStyle name="Normal 7 3 2 2 5 3 2" xfId="34565"/>
    <cellStyle name="Normal 7 3 2 2 5 4" xfId="34566"/>
    <cellStyle name="Normal 7 3 2 2 5 4 2" xfId="34567"/>
    <cellStyle name="Normal 7 3 2 2 5 5" xfId="34568"/>
    <cellStyle name="Normal 7 3 2 2 5 6" xfId="34569"/>
    <cellStyle name="Normal 7 3 2 2 6" xfId="34570"/>
    <cellStyle name="Normal 7 3 2 2 6 2" xfId="34571"/>
    <cellStyle name="Normal 7 3 2 2 6 2 2" xfId="34572"/>
    <cellStyle name="Normal 7 3 2 2 6 3" xfId="34573"/>
    <cellStyle name="Normal 7 3 2 2 6 3 2" xfId="34574"/>
    <cellStyle name="Normal 7 3 2 2 6 4" xfId="34575"/>
    <cellStyle name="Normal 7 3 2 2 6 5" xfId="34576"/>
    <cellStyle name="Normal 7 3 2 2 7" xfId="34577"/>
    <cellStyle name="Normal 7 3 2 2 7 2" xfId="34578"/>
    <cellStyle name="Normal 7 3 2 2 8" xfId="34579"/>
    <cellStyle name="Normal 7 3 2 2 8 2" xfId="34580"/>
    <cellStyle name="Normal 7 3 2 2 9" xfId="34581"/>
    <cellStyle name="Normal 7 3 2 2 9 2" xfId="34582"/>
    <cellStyle name="Normal 7 3 2 3" xfId="34583"/>
    <cellStyle name="Normal 7 3 2 3 10" xfId="34584"/>
    <cellStyle name="Normal 7 3 2 3 11" xfId="34585"/>
    <cellStyle name="Normal 7 3 2 3 2" xfId="34586"/>
    <cellStyle name="Normal 7 3 2 3 2 2" xfId="34587"/>
    <cellStyle name="Normal 7 3 2 3 2 2 2" xfId="34588"/>
    <cellStyle name="Normal 7 3 2 3 2 3" xfId="34589"/>
    <cellStyle name="Normal 7 3 2 3 2 3 2" xfId="34590"/>
    <cellStyle name="Normal 7 3 2 3 2 4" xfId="34591"/>
    <cellStyle name="Normal 7 3 2 3 2 4 2" xfId="34592"/>
    <cellStyle name="Normal 7 3 2 3 2 5" xfId="34593"/>
    <cellStyle name="Normal 7 3 2 3 2 6" xfId="34594"/>
    <cellStyle name="Normal 7 3 2 3 3" xfId="34595"/>
    <cellStyle name="Normal 7 3 2 3 3 2" xfId="34596"/>
    <cellStyle name="Normal 7 3 2 3 3 2 2" xfId="34597"/>
    <cellStyle name="Normal 7 3 2 3 3 3" xfId="34598"/>
    <cellStyle name="Normal 7 3 2 3 3 3 2" xfId="34599"/>
    <cellStyle name="Normal 7 3 2 3 3 4" xfId="34600"/>
    <cellStyle name="Normal 7 3 2 3 3 4 2" xfId="34601"/>
    <cellStyle name="Normal 7 3 2 3 3 5" xfId="34602"/>
    <cellStyle name="Normal 7 3 2 3 3 6" xfId="34603"/>
    <cellStyle name="Normal 7 3 2 3 4" xfId="34604"/>
    <cellStyle name="Normal 7 3 2 3 4 2" xfId="34605"/>
    <cellStyle name="Normal 7 3 2 3 4 2 2" xfId="34606"/>
    <cellStyle name="Normal 7 3 2 3 4 3" xfId="34607"/>
    <cellStyle name="Normal 7 3 2 3 4 3 2" xfId="34608"/>
    <cellStyle name="Normal 7 3 2 3 4 4" xfId="34609"/>
    <cellStyle name="Normal 7 3 2 3 4 4 2" xfId="34610"/>
    <cellStyle name="Normal 7 3 2 3 4 5" xfId="34611"/>
    <cellStyle name="Normal 7 3 2 3 4 6" xfId="34612"/>
    <cellStyle name="Normal 7 3 2 3 5" xfId="34613"/>
    <cellStyle name="Normal 7 3 2 3 5 2" xfId="34614"/>
    <cellStyle name="Normal 7 3 2 3 5 2 2" xfId="34615"/>
    <cellStyle name="Normal 7 3 2 3 5 3" xfId="34616"/>
    <cellStyle name="Normal 7 3 2 3 5 3 2" xfId="34617"/>
    <cellStyle name="Normal 7 3 2 3 5 4" xfId="34618"/>
    <cellStyle name="Normal 7 3 2 3 5 5" xfId="34619"/>
    <cellStyle name="Normal 7 3 2 3 6" xfId="34620"/>
    <cellStyle name="Normal 7 3 2 3 6 2" xfId="34621"/>
    <cellStyle name="Normal 7 3 2 3 7" xfId="34622"/>
    <cellStyle name="Normal 7 3 2 3 7 2" xfId="34623"/>
    <cellStyle name="Normal 7 3 2 3 8" xfId="34624"/>
    <cellStyle name="Normal 7 3 2 3 8 2" xfId="34625"/>
    <cellStyle name="Normal 7 3 2 3 9" xfId="34626"/>
    <cellStyle name="Normal 7 3 2 4" xfId="34627"/>
    <cellStyle name="Normal 7 3 2 4 10" xfId="34628"/>
    <cellStyle name="Normal 7 3 2 4 2" xfId="34629"/>
    <cellStyle name="Normal 7 3 2 4 2 2" xfId="34630"/>
    <cellStyle name="Normal 7 3 2 4 2 2 2" xfId="34631"/>
    <cellStyle name="Normal 7 3 2 4 2 3" xfId="34632"/>
    <cellStyle name="Normal 7 3 2 4 2 3 2" xfId="34633"/>
    <cellStyle name="Normal 7 3 2 4 2 4" xfId="34634"/>
    <cellStyle name="Normal 7 3 2 4 2 4 2" xfId="34635"/>
    <cellStyle name="Normal 7 3 2 4 2 5" xfId="34636"/>
    <cellStyle name="Normal 7 3 2 4 2 6" xfId="34637"/>
    <cellStyle name="Normal 7 3 2 4 3" xfId="34638"/>
    <cellStyle name="Normal 7 3 2 4 3 2" xfId="34639"/>
    <cellStyle name="Normal 7 3 2 4 3 2 2" xfId="34640"/>
    <cellStyle name="Normal 7 3 2 4 3 3" xfId="34641"/>
    <cellStyle name="Normal 7 3 2 4 3 3 2" xfId="34642"/>
    <cellStyle name="Normal 7 3 2 4 3 4" xfId="34643"/>
    <cellStyle name="Normal 7 3 2 4 3 4 2" xfId="34644"/>
    <cellStyle name="Normal 7 3 2 4 3 5" xfId="34645"/>
    <cellStyle name="Normal 7 3 2 4 3 6" xfId="34646"/>
    <cellStyle name="Normal 7 3 2 4 4" xfId="34647"/>
    <cellStyle name="Normal 7 3 2 4 4 2" xfId="34648"/>
    <cellStyle name="Normal 7 3 2 4 4 2 2" xfId="34649"/>
    <cellStyle name="Normal 7 3 2 4 4 3" xfId="34650"/>
    <cellStyle name="Normal 7 3 2 4 4 3 2" xfId="34651"/>
    <cellStyle name="Normal 7 3 2 4 4 4" xfId="34652"/>
    <cellStyle name="Normal 7 3 2 4 4 4 2" xfId="34653"/>
    <cellStyle name="Normal 7 3 2 4 4 5" xfId="34654"/>
    <cellStyle name="Normal 7 3 2 4 4 6" xfId="34655"/>
    <cellStyle name="Normal 7 3 2 4 5" xfId="34656"/>
    <cellStyle name="Normal 7 3 2 4 5 2" xfId="34657"/>
    <cellStyle name="Normal 7 3 2 4 5 2 2" xfId="34658"/>
    <cellStyle name="Normal 7 3 2 4 5 3" xfId="34659"/>
    <cellStyle name="Normal 7 3 2 4 5 3 2" xfId="34660"/>
    <cellStyle name="Normal 7 3 2 4 5 4" xfId="34661"/>
    <cellStyle name="Normal 7 3 2 4 5 5" xfId="34662"/>
    <cellStyle name="Normal 7 3 2 4 6" xfId="34663"/>
    <cellStyle name="Normal 7 3 2 4 6 2" xfId="34664"/>
    <cellStyle name="Normal 7 3 2 4 7" xfId="34665"/>
    <cellStyle name="Normal 7 3 2 4 7 2" xfId="34666"/>
    <cellStyle name="Normal 7 3 2 4 8" xfId="34667"/>
    <cellStyle name="Normal 7 3 2 4 8 2" xfId="34668"/>
    <cellStyle name="Normal 7 3 2 4 9" xfId="34669"/>
    <cellStyle name="Normal 7 3 2 5" xfId="34670"/>
    <cellStyle name="Normal 7 3 2 5 2" xfId="34671"/>
    <cellStyle name="Normal 7 3 2 5 2 2" xfId="34672"/>
    <cellStyle name="Normal 7 3 2 5 3" xfId="34673"/>
    <cellStyle name="Normal 7 3 2 5 3 2" xfId="34674"/>
    <cellStyle name="Normal 7 3 2 5 4" xfId="34675"/>
    <cellStyle name="Normal 7 3 2 5 4 2" xfId="34676"/>
    <cellStyle name="Normal 7 3 2 5 5" xfId="34677"/>
    <cellStyle name="Normal 7 3 2 5 6" xfId="34678"/>
    <cellStyle name="Normal 7 3 2 6" xfId="34679"/>
    <cellStyle name="Normal 7 3 2 6 2" xfId="34680"/>
    <cellStyle name="Normal 7 3 2 6 2 2" xfId="34681"/>
    <cellStyle name="Normal 7 3 2 6 3" xfId="34682"/>
    <cellStyle name="Normal 7 3 2 6 3 2" xfId="34683"/>
    <cellStyle name="Normal 7 3 2 6 4" xfId="34684"/>
    <cellStyle name="Normal 7 3 2 6 4 2" xfId="34685"/>
    <cellStyle name="Normal 7 3 2 6 5" xfId="34686"/>
    <cellStyle name="Normal 7 3 2 6 6" xfId="34687"/>
    <cellStyle name="Normal 7 3 2 7" xfId="34688"/>
    <cellStyle name="Normal 7 3 2 7 2" xfId="34689"/>
    <cellStyle name="Normal 7 3 2 7 2 2" xfId="34690"/>
    <cellStyle name="Normal 7 3 2 7 3" xfId="34691"/>
    <cellStyle name="Normal 7 3 2 7 3 2" xfId="34692"/>
    <cellStyle name="Normal 7 3 2 7 4" xfId="34693"/>
    <cellStyle name="Normal 7 3 2 7 4 2" xfId="34694"/>
    <cellStyle name="Normal 7 3 2 7 5" xfId="34695"/>
    <cellStyle name="Normal 7 3 2 7 6" xfId="34696"/>
    <cellStyle name="Normal 7 3 2 8" xfId="34697"/>
    <cellStyle name="Normal 7 3 2 8 2" xfId="34698"/>
    <cellStyle name="Normal 7 3 2 8 2 2" xfId="34699"/>
    <cellStyle name="Normal 7 3 2 8 3" xfId="34700"/>
    <cellStyle name="Normal 7 3 2 8 3 2" xfId="34701"/>
    <cellStyle name="Normal 7 3 2 8 4" xfId="34702"/>
    <cellStyle name="Normal 7 3 2 8 5" xfId="34703"/>
    <cellStyle name="Normal 7 3 2 9" xfId="34704"/>
    <cellStyle name="Normal 7 3 2 9 2" xfId="34705"/>
    <cellStyle name="Normal 7 3 3" xfId="34706"/>
    <cellStyle name="Normal 7 3 3 10" xfId="34707"/>
    <cellStyle name="Normal 7 3 3 10 2" xfId="34708"/>
    <cellStyle name="Normal 7 3 3 11" xfId="34709"/>
    <cellStyle name="Normal 7 3 3 11 2" xfId="34710"/>
    <cellStyle name="Normal 7 3 3 12" xfId="34711"/>
    <cellStyle name="Normal 7 3 3 13" xfId="34712"/>
    <cellStyle name="Normal 7 3 3 14" xfId="34713"/>
    <cellStyle name="Normal 7 3 3 2" xfId="34714"/>
    <cellStyle name="Normal 7 3 3 2 10" xfId="34715"/>
    <cellStyle name="Normal 7 3 3 2 11" xfId="34716"/>
    <cellStyle name="Normal 7 3 3 2 2" xfId="34717"/>
    <cellStyle name="Normal 7 3 3 2 2 2" xfId="34718"/>
    <cellStyle name="Normal 7 3 3 2 2 2 2" xfId="34719"/>
    <cellStyle name="Normal 7 3 3 2 2 3" xfId="34720"/>
    <cellStyle name="Normal 7 3 3 2 2 3 2" xfId="34721"/>
    <cellStyle name="Normal 7 3 3 2 2 4" xfId="34722"/>
    <cellStyle name="Normal 7 3 3 2 2 4 2" xfId="34723"/>
    <cellStyle name="Normal 7 3 3 2 2 5" xfId="34724"/>
    <cellStyle name="Normal 7 3 3 2 2 6" xfId="34725"/>
    <cellStyle name="Normal 7 3 3 2 3" xfId="34726"/>
    <cellStyle name="Normal 7 3 3 2 3 2" xfId="34727"/>
    <cellStyle name="Normal 7 3 3 2 3 2 2" xfId="34728"/>
    <cellStyle name="Normal 7 3 3 2 3 3" xfId="34729"/>
    <cellStyle name="Normal 7 3 3 2 3 3 2" xfId="34730"/>
    <cellStyle name="Normal 7 3 3 2 3 4" xfId="34731"/>
    <cellStyle name="Normal 7 3 3 2 3 4 2" xfId="34732"/>
    <cellStyle name="Normal 7 3 3 2 3 5" xfId="34733"/>
    <cellStyle name="Normal 7 3 3 2 3 6" xfId="34734"/>
    <cellStyle name="Normal 7 3 3 2 4" xfId="34735"/>
    <cellStyle name="Normal 7 3 3 2 4 2" xfId="34736"/>
    <cellStyle name="Normal 7 3 3 2 4 2 2" xfId="34737"/>
    <cellStyle name="Normal 7 3 3 2 4 3" xfId="34738"/>
    <cellStyle name="Normal 7 3 3 2 4 3 2" xfId="34739"/>
    <cellStyle name="Normal 7 3 3 2 4 4" xfId="34740"/>
    <cellStyle name="Normal 7 3 3 2 4 4 2" xfId="34741"/>
    <cellStyle name="Normal 7 3 3 2 4 5" xfId="34742"/>
    <cellStyle name="Normal 7 3 3 2 4 6" xfId="34743"/>
    <cellStyle name="Normal 7 3 3 2 5" xfId="34744"/>
    <cellStyle name="Normal 7 3 3 2 5 2" xfId="34745"/>
    <cellStyle name="Normal 7 3 3 2 5 2 2" xfId="34746"/>
    <cellStyle name="Normal 7 3 3 2 5 3" xfId="34747"/>
    <cellStyle name="Normal 7 3 3 2 5 3 2" xfId="34748"/>
    <cellStyle name="Normal 7 3 3 2 5 4" xfId="34749"/>
    <cellStyle name="Normal 7 3 3 2 5 4 2" xfId="34750"/>
    <cellStyle name="Normal 7 3 3 2 5 5" xfId="34751"/>
    <cellStyle name="Normal 7 3 3 2 5 6" xfId="34752"/>
    <cellStyle name="Normal 7 3 3 2 6" xfId="34753"/>
    <cellStyle name="Normal 7 3 3 2 6 2" xfId="34754"/>
    <cellStyle name="Normal 7 3 3 2 6 2 2" xfId="34755"/>
    <cellStyle name="Normal 7 3 3 2 6 3" xfId="34756"/>
    <cellStyle name="Normal 7 3 3 2 6 3 2" xfId="34757"/>
    <cellStyle name="Normal 7 3 3 2 6 4" xfId="34758"/>
    <cellStyle name="Normal 7 3 3 2 6 5" xfId="34759"/>
    <cellStyle name="Normal 7 3 3 2 7" xfId="34760"/>
    <cellStyle name="Normal 7 3 3 2 7 2" xfId="34761"/>
    <cellStyle name="Normal 7 3 3 2 8" xfId="34762"/>
    <cellStyle name="Normal 7 3 3 2 8 2" xfId="34763"/>
    <cellStyle name="Normal 7 3 3 2 9" xfId="34764"/>
    <cellStyle name="Normal 7 3 3 2 9 2" xfId="34765"/>
    <cellStyle name="Normal 7 3 3 3" xfId="34766"/>
    <cellStyle name="Normal 7 3 3 3 10" xfId="34767"/>
    <cellStyle name="Normal 7 3 3 3 2" xfId="34768"/>
    <cellStyle name="Normal 7 3 3 3 2 2" xfId="34769"/>
    <cellStyle name="Normal 7 3 3 3 2 2 2" xfId="34770"/>
    <cellStyle name="Normal 7 3 3 3 2 3" xfId="34771"/>
    <cellStyle name="Normal 7 3 3 3 2 3 2" xfId="34772"/>
    <cellStyle name="Normal 7 3 3 3 2 4" xfId="34773"/>
    <cellStyle name="Normal 7 3 3 3 2 4 2" xfId="34774"/>
    <cellStyle name="Normal 7 3 3 3 2 5" xfId="34775"/>
    <cellStyle name="Normal 7 3 3 3 2 6" xfId="34776"/>
    <cellStyle name="Normal 7 3 3 3 3" xfId="34777"/>
    <cellStyle name="Normal 7 3 3 3 3 2" xfId="34778"/>
    <cellStyle name="Normal 7 3 3 3 3 2 2" xfId="34779"/>
    <cellStyle name="Normal 7 3 3 3 3 3" xfId="34780"/>
    <cellStyle name="Normal 7 3 3 3 3 3 2" xfId="34781"/>
    <cellStyle name="Normal 7 3 3 3 3 4" xfId="34782"/>
    <cellStyle name="Normal 7 3 3 3 3 4 2" xfId="34783"/>
    <cellStyle name="Normal 7 3 3 3 3 5" xfId="34784"/>
    <cellStyle name="Normal 7 3 3 3 3 6" xfId="34785"/>
    <cellStyle name="Normal 7 3 3 3 4" xfId="34786"/>
    <cellStyle name="Normal 7 3 3 3 4 2" xfId="34787"/>
    <cellStyle name="Normal 7 3 3 3 4 2 2" xfId="34788"/>
    <cellStyle name="Normal 7 3 3 3 4 3" xfId="34789"/>
    <cellStyle name="Normal 7 3 3 3 4 3 2" xfId="34790"/>
    <cellStyle name="Normal 7 3 3 3 4 4" xfId="34791"/>
    <cellStyle name="Normal 7 3 3 3 4 4 2" xfId="34792"/>
    <cellStyle name="Normal 7 3 3 3 4 5" xfId="34793"/>
    <cellStyle name="Normal 7 3 3 3 4 6" xfId="34794"/>
    <cellStyle name="Normal 7 3 3 3 5" xfId="34795"/>
    <cellStyle name="Normal 7 3 3 3 5 2" xfId="34796"/>
    <cellStyle name="Normal 7 3 3 3 5 2 2" xfId="34797"/>
    <cellStyle name="Normal 7 3 3 3 5 3" xfId="34798"/>
    <cellStyle name="Normal 7 3 3 3 5 3 2" xfId="34799"/>
    <cellStyle name="Normal 7 3 3 3 5 4" xfId="34800"/>
    <cellStyle name="Normal 7 3 3 3 5 5" xfId="34801"/>
    <cellStyle name="Normal 7 3 3 3 6" xfId="34802"/>
    <cellStyle name="Normal 7 3 3 3 6 2" xfId="34803"/>
    <cellStyle name="Normal 7 3 3 3 7" xfId="34804"/>
    <cellStyle name="Normal 7 3 3 3 7 2" xfId="34805"/>
    <cellStyle name="Normal 7 3 3 3 8" xfId="34806"/>
    <cellStyle name="Normal 7 3 3 3 8 2" xfId="34807"/>
    <cellStyle name="Normal 7 3 3 3 9" xfId="34808"/>
    <cellStyle name="Normal 7 3 3 4" xfId="34809"/>
    <cellStyle name="Normal 7 3 3 4 10" xfId="34810"/>
    <cellStyle name="Normal 7 3 3 4 2" xfId="34811"/>
    <cellStyle name="Normal 7 3 3 4 2 2" xfId="34812"/>
    <cellStyle name="Normal 7 3 3 4 2 2 2" xfId="34813"/>
    <cellStyle name="Normal 7 3 3 4 2 3" xfId="34814"/>
    <cellStyle name="Normal 7 3 3 4 2 3 2" xfId="34815"/>
    <cellStyle name="Normal 7 3 3 4 2 4" xfId="34816"/>
    <cellStyle name="Normal 7 3 3 4 2 4 2" xfId="34817"/>
    <cellStyle name="Normal 7 3 3 4 2 5" xfId="34818"/>
    <cellStyle name="Normal 7 3 3 4 2 6" xfId="34819"/>
    <cellStyle name="Normal 7 3 3 4 3" xfId="34820"/>
    <cellStyle name="Normal 7 3 3 4 3 2" xfId="34821"/>
    <cellStyle name="Normal 7 3 3 4 3 2 2" xfId="34822"/>
    <cellStyle name="Normal 7 3 3 4 3 3" xfId="34823"/>
    <cellStyle name="Normal 7 3 3 4 3 3 2" xfId="34824"/>
    <cellStyle name="Normal 7 3 3 4 3 4" xfId="34825"/>
    <cellStyle name="Normal 7 3 3 4 3 4 2" xfId="34826"/>
    <cellStyle name="Normal 7 3 3 4 3 5" xfId="34827"/>
    <cellStyle name="Normal 7 3 3 4 3 6" xfId="34828"/>
    <cellStyle name="Normal 7 3 3 4 4" xfId="34829"/>
    <cellStyle name="Normal 7 3 3 4 4 2" xfId="34830"/>
    <cellStyle name="Normal 7 3 3 4 4 2 2" xfId="34831"/>
    <cellStyle name="Normal 7 3 3 4 4 3" xfId="34832"/>
    <cellStyle name="Normal 7 3 3 4 4 3 2" xfId="34833"/>
    <cellStyle name="Normal 7 3 3 4 4 4" xfId="34834"/>
    <cellStyle name="Normal 7 3 3 4 4 4 2" xfId="34835"/>
    <cellStyle name="Normal 7 3 3 4 4 5" xfId="34836"/>
    <cellStyle name="Normal 7 3 3 4 4 6" xfId="34837"/>
    <cellStyle name="Normal 7 3 3 4 5" xfId="34838"/>
    <cellStyle name="Normal 7 3 3 4 5 2" xfId="34839"/>
    <cellStyle name="Normal 7 3 3 4 5 2 2" xfId="34840"/>
    <cellStyle name="Normal 7 3 3 4 5 3" xfId="34841"/>
    <cellStyle name="Normal 7 3 3 4 5 3 2" xfId="34842"/>
    <cellStyle name="Normal 7 3 3 4 5 4" xfId="34843"/>
    <cellStyle name="Normal 7 3 3 4 5 5" xfId="34844"/>
    <cellStyle name="Normal 7 3 3 4 6" xfId="34845"/>
    <cellStyle name="Normal 7 3 3 4 6 2" xfId="34846"/>
    <cellStyle name="Normal 7 3 3 4 7" xfId="34847"/>
    <cellStyle name="Normal 7 3 3 4 7 2" xfId="34848"/>
    <cellStyle name="Normal 7 3 3 4 8" xfId="34849"/>
    <cellStyle name="Normal 7 3 3 4 8 2" xfId="34850"/>
    <cellStyle name="Normal 7 3 3 4 9" xfId="34851"/>
    <cellStyle name="Normal 7 3 3 5" xfId="34852"/>
    <cellStyle name="Normal 7 3 3 5 2" xfId="34853"/>
    <cellStyle name="Normal 7 3 3 5 2 2" xfId="34854"/>
    <cellStyle name="Normal 7 3 3 5 3" xfId="34855"/>
    <cellStyle name="Normal 7 3 3 5 3 2" xfId="34856"/>
    <cellStyle name="Normal 7 3 3 5 4" xfId="34857"/>
    <cellStyle name="Normal 7 3 3 5 4 2" xfId="34858"/>
    <cellStyle name="Normal 7 3 3 5 5" xfId="34859"/>
    <cellStyle name="Normal 7 3 3 5 6" xfId="34860"/>
    <cellStyle name="Normal 7 3 3 6" xfId="34861"/>
    <cellStyle name="Normal 7 3 3 6 2" xfId="34862"/>
    <cellStyle name="Normal 7 3 3 6 2 2" xfId="34863"/>
    <cellStyle name="Normal 7 3 3 6 3" xfId="34864"/>
    <cellStyle name="Normal 7 3 3 6 3 2" xfId="34865"/>
    <cellStyle name="Normal 7 3 3 6 4" xfId="34866"/>
    <cellStyle name="Normal 7 3 3 6 4 2" xfId="34867"/>
    <cellStyle name="Normal 7 3 3 6 5" xfId="34868"/>
    <cellStyle name="Normal 7 3 3 6 6" xfId="34869"/>
    <cellStyle name="Normal 7 3 3 7" xfId="34870"/>
    <cellStyle name="Normal 7 3 3 7 2" xfId="34871"/>
    <cellStyle name="Normal 7 3 3 7 2 2" xfId="34872"/>
    <cellStyle name="Normal 7 3 3 7 3" xfId="34873"/>
    <cellStyle name="Normal 7 3 3 7 3 2" xfId="34874"/>
    <cellStyle name="Normal 7 3 3 7 4" xfId="34875"/>
    <cellStyle name="Normal 7 3 3 7 4 2" xfId="34876"/>
    <cellStyle name="Normal 7 3 3 7 5" xfId="34877"/>
    <cellStyle name="Normal 7 3 3 7 6" xfId="34878"/>
    <cellStyle name="Normal 7 3 3 8" xfId="34879"/>
    <cellStyle name="Normal 7 3 3 8 2" xfId="34880"/>
    <cellStyle name="Normal 7 3 3 8 2 2" xfId="34881"/>
    <cellStyle name="Normal 7 3 3 8 3" xfId="34882"/>
    <cellStyle name="Normal 7 3 3 8 3 2" xfId="34883"/>
    <cellStyle name="Normal 7 3 3 8 4" xfId="34884"/>
    <cellStyle name="Normal 7 3 3 8 5" xfId="34885"/>
    <cellStyle name="Normal 7 3 3 9" xfId="34886"/>
    <cellStyle name="Normal 7 3 3 9 2" xfId="34887"/>
    <cellStyle name="Normal 7 3 4" xfId="34888"/>
    <cellStyle name="Normal 7 3 4 10" xfId="34889"/>
    <cellStyle name="Normal 7 3 4 10 2" xfId="34890"/>
    <cellStyle name="Normal 7 3 4 11" xfId="34891"/>
    <cellStyle name="Normal 7 3 4 12" xfId="34892"/>
    <cellStyle name="Normal 7 3 4 2" xfId="34893"/>
    <cellStyle name="Normal 7 3 4 2 10" xfId="34894"/>
    <cellStyle name="Normal 7 3 4 2 2" xfId="34895"/>
    <cellStyle name="Normal 7 3 4 2 2 2" xfId="34896"/>
    <cellStyle name="Normal 7 3 4 2 2 2 2" xfId="34897"/>
    <cellStyle name="Normal 7 3 4 2 2 3" xfId="34898"/>
    <cellStyle name="Normal 7 3 4 2 2 3 2" xfId="34899"/>
    <cellStyle name="Normal 7 3 4 2 2 4" xfId="34900"/>
    <cellStyle name="Normal 7 3 4 2 2 4 2" xfId="34901"/>
    <cellStyle name="Normal 7 3 4 2 2 5" xfId="34902"/>
    <cellStyle name="Normal 7 3 4 2 2 6" xfId="34903"/>
    <cellStyle name="Normal 7 3 4 2 3" xfId="34904"/>
    <cellStyle name="Normal 7 3 4 2 3 2" xfId="34905"/>
    <cellStyle name="Normal 7 3 4 2 3 2 2" xfId="34906"/>
    <cellStyle name="Normal 7 3 4 2 3 3" xfId="34907"/>
    <cellStyle name="Normal 7 3 4 2 3 3 2" xfId="34908"/>
    <cellStyle name="Normal 7 3 4 2 3 4" xfId="34909"/>
    <cellStyle name="Normal 7 3 4 2 3 4 2" xfId="34910"/>
    <cellStyle name="Normal 7 3 4 2 3 5" xfId="34911"/>
    <cellStyle name="Normal 7 3 4 2 3 6" xfId="34912"/>
    <cellStyle name="Normal 7 3 4 2 4" xfId="34913"/>
    <cellStyle name="Normal 7 3 4 2 4 2" xfId="34914"/>
    <cellStyle name="Normal 7 3 4 2 4 2 2" xfId="34915"/>
    <cellStyle name="Normal 7 3 4 2 4 3" xfId="34916"/>
    <cellStyle name="Normal 7 3 4 2 4 3 2" xfId="34917"/>
    <cellStyle name="Normal 7 3 4 2 4 4" xfId="34918"/>
    <cellStyle name="Normal 7 3 4 2 4 4 2" xfId="34919"/>
    <cellStyle name="Normal 7 3 4 2 4 5" xfId="34920"/>
    <cellStyle name="Normal 7 3 4 2 4 6" xfId="34921"/>
    <cellStyle name="Normal 7 3 4 2 5" xfId="34922"/>
    <cellStyle name="Normal 7 3 4 2 5 2" xfId="34923"/>
    <cellStyle name="Normal 7 3 4 2 5 2 2" xfId="34924"/>
    <cellStyle name="Normal 7 3 4 2 5 3" xfId="34925"/>
    <cellStyle name="Normal 7 3 4 2 5 3 2" xfId="34926"/>
    <cellStyle name="Normal 7 3 4 2 5 4" xfId="34927"/>
    <cellStyle name="Normal 7 3 4 2 5 5" xfId="34928"/>
    <cellStyle name="Normal 7 3 4 2 6" xfId="34929"/>
    <cellStyle name="Normal 7 3 4 2 6 2" xfId="34930"/>
    <cellStyle name="Normal 7 3 4 2 7" xfId="34931"/>
    <cellStyle name="Normal 7 3 4 2 7 2" xfId="34932"/>
    <cellStyle name="Normal 7 3 4 2 8" xfId="34933"/>
    <cellStyle name="Normal 7 3 4 2 8 2" xfId="34934"/>
    <cellStyle name="Normal 7 3 4 2 9" xfId="34935"/>
    <cellStyle name="Normal 7 3 4 3" xfId="34936"/>
    <cellStyle name="Normal 7 3 4 3 10" xfId="34937"/>
    <cellStyle name="Normal 7 3 4 3 2" xfId="34938"/>
    <cellStyle name="Normal 7 3 4 3 2 2" xfId="34939"/>
    <cellStyle name="Normal 7 3 4 3 2 2 2" xfId="34940"/>
    <cellStyle name="Normal 7 3 4 3 2 3" xfId="34941"/>
    <cellStyle name="Normal 7 3 4 3 2 3 2" xfId="34942"/>
    <cellStyle name="Normal 7 3 4 3 2 4" xfId="34943"/>
    <cellStyle name="Normal 7 3 4 3 2 4 2" xfId="34944"/>
    <cellStyle name="Normal 7 3 4 3 2 5" xfId="34945"/>
    <cellStyle name="Normal 7 3 4 3 2 6" xfId="34946"/>
    <cellStyle name="Normal 7 3 4 3 3" xfId="34947"/>
    <cellStyle name="Normal 7 3 4 3 3 2" xfId="34948"/>
    <cellStyle name="Normal 7 3 4 3 3 2 2" xfId="34949"/>
    <cellStyle name="Normal 7 3 4 3 3 3" xfId="34950"/>
    <cellStyle name="Normal 7 3 4 3 3 3 2" xfId="34951"/>
    <cellStyle name="Normal 7 3 4 3 3 4" xfId="34952"/>
    <cellStyle name="Normal 7 3 4 3 3 4 2" xfId="34953"/>
    <cellStyle name="Normal 7 3 4 3 3 5" xfId="34954"/>
    <cellStyle name="Normal 7 3 4 3 3 6" xfId="34955"/>
    <cellStyle name="Normal 7 3 4 3 4" xfId="34956"/>
    <cellStyle name="Normal 7 3 4 3 4 2" xfId="34957"/>
    <cellStyle name="Normal 7 3 4 3 4 2 2" xfId="34958"/>
    <cellStyle name="Normal 7 3 4 3 4 3" xfId="34959"/>
    <cellStyle name="Normal 7 3 4 3 4 3 2" xfId="34960"/>
    <cellStyle name="Normal 7 3 4 3 4 4" xfId="34961"/>
    <cellStyle name="Normal 7 3 4 3 4 4 2" xfId="34962"/>
    <cellStyle name="Normal 7 3 4 3 4 5" xfId="34963"/>
    <cellStyle name="Normal 7 3 4 3 4 6" xfId="34964"/>
    <cellStyle name="Normal 7 3 4 3 5" xfId="34965"/>
    <cellStyle name="Normal 7 3 4 3 5 2" xfId="34966"/>
    <cellStyle name="Normal 7 3 4 3 5 2 2" xfId="34967"/>
    <cellStyle name="Normal 7 3 4 3 5 3" xfId="34968"/>
    <cellStyle name="Normal 7 3 4 3 5 3 2" xfId="34969"/>
    <cellStyle name="Normal 7 3 4 3 5 4" xfId="34970"/>
    <cellStyle name="Normal 7 3 4 3 5 5" xfId="34971"/>
    <cellStyle name="Normal 7 3 4 3 6" xfId="34972"/>
    <cellStyle name="Normal 7 3 4 3 6 2" xfId="34973"/>
    <cellStyle name="Normal 7 3 4 3 7" xfId="34974"/>
    <cellStyle name="Normal 7 3 4 3 7 2" xfId="34975"/>
    <cellStyle name="Normal 7 3 4 3 8" xfId="34976"/>
    <cellStyle name="Normal 7 3 4 3 8 2" xfId="34977"/>
    <cellStyle name="Normal 7 3 4 3 9" xfId="34978"/>
    <cellStyle name="Normal 7 3 4 4" xfId="34979"/>
    <cellStyle name="Normal 7 3 4 4 2" xfId="34980"/>
    <cellStyle name="Normal 7 3 4 4 2 2" xfId="34981"/>
    <cellStyle name="Normal 7 3 4 4 3" xfId="34982"/>
    <cellStyle name="Normal 7 3 4 4 3 2" xfId="34983"/>
    <cellStyle name="Normal 7 3 4 4 4" xfId="34984"/>
    <cellStyle name="Normal 7 3 4 4 4 2" xfId="34985"/>
    <cellStyle name="Normal 7 3 4 4 5" xfId="34986"/>
    <cellStyle name="Normal 7 3 4 4 6" xfId="34987"/>
    <cellStyle name="Normal 7 3 4 5" xfId="34988"/>
    <cellStyle name="Normal 7 3 4 5 2" xfId="34989"/>
    <cellStyle name="Normal 7 3 4 5 2 2" xfId="34990"/>
    <cellStyle name="Normal 7 3 4 5 3" xfId="34991"/>
    <cellStyle name="Normal 7 3 4 5 3 2" xfId="34992"/>
    <cellStyle name="Normal 7 3 4 5 4" xfId="34993"/>
    <cellStyle name="Normal 7 3 4 5 4 2" xfId="34994"/>
    <cellStyle name="Normal 7 3 4 5 5" xfId="34995"/>
    <cellStyle name="Normal 7 3 4 5 6" xfId="34996"/>
    <cellStyle name="Normal 7 3 4 6" xfId="34997"/>
    <cellStyle name="Normal 7 3 4 6 2" xfId="34998"/>
    <cellStyle name="Normal 7 3 4 6 2 2" xfId="34999"/>
    <cellStyle name="Normal 7 3 4 6 3" xfId="35000"/>
    <cellStyle name="Normal 7 3 4 6 3 2" xfId="35001"/>
    <cellStyle name="Normal 7 3 4 6 4" xfId="35002"/>
    <cellStyle name="Normal 7 3 4 6 4 2" xfId="35003"/>
    <cellStyle name="Normal 7 3 4 6 5" xfId="35004"/>
    <cellStyle name="Normal 7 3 4 6 6" xfId="35005"/>
    <cellStyle name="Normal 7 3 4 7" xfId="35006"/>
    <cellStyle name="Normal 7 3 4 7 2" xfId="35007"/>
    <cellStyle name="Normal 7 3 4 7 2 2" xfId="35008"/>
    <cellStyle name="Normal 7 3 4 7 3" xfId="35009"/>
    <cellStyle name="Normal 7 3 4 7 3 2" xfId="35010"/>
    <cellStyle name="Normal 7 3 4 7 4" xfId="35011"/>
    <cellStyle name="Normal 7 3 4 7 5" xfId="35012"/>
    <cellStyle name="Normal 7 3 4 8" xfId="35013"/>
    <cellStyle name="Normal 7 3 4 8 2" xfId="35014"/>
    <cellStyle name="Normal 7 3 4 9" xfId="35015"/>
    <cellStyle name="Normal 7 3 4 9 2" xfId="35016"/>
    <cellStyle name="Normal 7 3 5" xfId="35017"/>
    <cellStyle name="Normal 7 3 5 10" xfId="35018"/>
    <cellStyle name="Normal 7 3 5 11" xfId="35019"/>
    <cellStyle name="Normal 7 3 5 2" xfId="35020"/>
    <cellStyle name="Normal 7 3 5 2 2" xfId="35021"/>
    <cellStyle name="Normal 7 3 5 2 2 2" xfId="35022"/>
    <cellStyle name="Normal 7 3 5 2 3" xfId="35023"/>
    <cellStyle name="Normal 7 3 5 2 3 2" xfId="35024"/>
    <cellStyle name="Normal 7 3 5 2 4" xfId="35025"/>
    <cellStyle name="Normal 7 3 5 2 4 2" xfId="35026"/>
    <cellStyle name="Normal 7 3 5 2 5" xfId="35027"/>
    <cellStyle name="Normal 7 3 5 2 6" xfId="35028"/>
    <cellStyle name="Normal 7 3 5 3" xfId="35029"/>
    <cellStyle name="Normal 7 3 5 3 2" xfId="35030"/>
    <cellStyle name="Normal 7 3 5 3 2 2" xfId="35031"/>
    <cellStyle name="Normal 7 3 5 3 3" xfId="35032"/>
    <cellStyle name="Normal 7 3 5 3 3 2" xfId="35033"/>
    <cellStyle name="Normal 7 3 5 3 4" xfId="35034"/>
    <cellStyle name="Normal 7 3 5 3 4 2" xfId="35035"/>
    <cellStyle name="Normal 7 3 5 3 5" xfId="35036"/>
    <cellStyle name="Normal 7 3 5 3 6" xfId="35037"/>
    <cellStyle name="Normal 7 3 5 4" xfId="35038"/>
    <cellStyle name="Normal 7 3 5 4 2" xfId="35039"/>
    <cellStyle name="Normal 7 3 5 4 2 2" xfId="35040"/>
    <cellStyle name="Normal 7 3 5 4 3" xfId="35041"/>
    <cellStyle name="Normal 7 3 5 4 3 2" xfId="35042"/>
    <cellStyle name="Normal 7 3 5 4 4" xfId="35043"/>
    <cellStyle name="Normal 7 3 5 4 4 2" xfId="35044"/>
    <cellStyle name="Normal 7 3 5 4 5" xfId="35045"/>
    <cellStyle name="Normal 7 3 5 4 6" xfId="35046"/>
    <cellStyle name="Normal 7 3 5 5" xfId="35047"/>
    <cellStyle name="Normal 7 3 5 5 2" xfId="35048"/>
    <cellStyle name="Normal 7 3 5 5 2 2" xfId="35049"/>
    <cellStyle name="Normal 7 3 5 5 3" xfId="35050"/>
    <cellStyle name="Normal 7 3 5 5 3 2" xfId="35051"/>
    <cellStyle name="Normal 7 3 5 5 4" xfId="35052"/>
    <cellStyle name="Normal 7 3 5 5 4 2" xfId="35053"/>
    <cellStyle name="Normal 7 3 5 5 5" xfId="35054"/>
    <cellStyle name="Normal 7 3 5 5 6" xfId="35055"/>
    <cellStyle name="Normal 7 3 5 6" xfId="35056"/>
    <cellStyle name="Normal 7 3 5 6 2" xfId="35057"/>
    <cellStyle name="Normal 7 3 5 6 2 2" xfId="35058"/>
    <cellStyle name="Normal 7 3 5 6 3" xfId="35059"/>
    <cellStyle name="Normal 7 3 5 6 3 2" xfId="35060"/>
    <cellStyle name="Normal 7 3 5 6 4" xfId="35061"/>
    <cellStyle name="Normal 7 3 5 6 5" xfId="35062"/>
    <cellStyle name="Normal 7 3 5 7" xfId="35063"/>
    <cellStyle name="Normal 7 3 5 7 2" xfId="35064"/>
    <cellStyle name="Normal 7 3 5 8" xfId="35065"/>
    <cellStyle name="Normal 7 3 5 8 2" xfId="35066"/>
    <cellStyle name="Normal 7 3 5 9" xfId="35067"/>
    <cellStyle name="Normal 7 3 5 9 2" xfId="35068"/>
    <cellStyle name="Normal 7 3 6" xfId="35069"/>
    <cellStyle name="Normal 7 3 6 10" xfId="35070"/>
    <cellStyle name="Normal 7 3 6 2" xfId="35071"/>
    <cellStyle name="Normal 7 3 6 2 2" xfId="35072"/>
    <cellStyle name="Normal 7 3 6 2 2 2" xfId="35073"/>
    <cellStyle name="Normal 7 3 6 2 3" xfId="35074"/>
    <cellStyle name="Normal 7 3 6 2 3 2" xfId="35075"/>
    <cellStyle name="Normal 7 3 6 2 4" xfId="35076"/>
    <cellStyle name="Normal 7 3 6 2 4 2" xfId="35077"/>
    <cellStyle name="Normal 7 3 6 2 5" xfId="35078"/>
    <cellStyle name="Normal 7 3 6 2 6" xfId="35079"/>
    <cellStyle name="Normal 7 3 6 3" xfId="35080"/>
    <cellStyle name="Normal 7 3 6 3 2" xfId="35081"/>
    <cellStyle name="Normal 7 3 6 3 2 2" xfId="35082"/>
    <cellStyle name="Normal 7 3 6 3 3" xfId="35083"/>
    <cellStyle name="Normal 7 3 6 3 3 2" xfId="35084"/>
    <cellStyle name="Normal 7 3 6 3 4" xfId="35085"/>
    <cellStyle name="Normal 7 3 6 3 4 2" xfId="35086"/>
    <cellStyle name="Normal 7 3 6 3 5" xfId="35087"/>
    <cellStyle name="Normal 7 3 6 3 6" xfId="35088"/>
    <cellStyle name="Normal 7 3 6 4" xfId="35089"/>
    <cellStyle name="Normal 7 3 6 4 2" xfId="35090"/>
    <cellStyle name="Normal 7 3 6 4 2 2" xfId="35091"/>
    <cellStyle name="Normal 7 3 6 4 3" xfId="35092"/>
    <cellStyle name="Normal 7 3 6 4 3 2" xfId="35093"/>
    <cellStyle name="Normal 7 3 6 4 4" xfId="35094"/>
    <cellStyle name="Normal 7 3 6 4 4 2" xfId="35095"/>
    <cellStyle name="Normal 7 3 6 4 5" xfId="35096"/>
    <cellStyle name="Normal 7 3 6 4 6" xfId="35097"/>
    <cellStyle name="Normal 7 3 6 5" xfId="35098"/>
    <cellStyle name="Normal 7 3 6 5 2" xfId="35099"/>
    <cellStyle name="Normal 7 3 6 5 2 2" xfId="35100"/>
    <cellStyle name="Normal 7 3 6 5 3" xfId="35101"/>
    <cellStyle name="Normal 7 3 6 5 3 2" xfId="35102"/>
    <cellStyle name="Normal 7 3 6 5 4" xfId="35103"/>
    <cellStyle name="Normal 7 3 6 5 5" xfId="35104"/>
    <cellStyle name="Normal 7 3 6 6" xfId="35105"/>
    <cellStyle name="Normal 7 3 6 6 2" xfId="35106"/>
    <cellStyle name="Normal 7 3 6 7" xfId="35107"/>
    <cellStyle name="Normal 7 3 6 7 2" xfId="35108"/>
    <cellStyle name="Normal 7 3 6 8" xfId="35109"/>
    <cellStyle name="Normal 7 3 6 8 2" xfId="35110"/>
    <cellStyle name="Normal 7 3 6 9" xfId="35111"/>
    <cellStyle name="Normal 7 3 7" xfId="35112"/>
    <cellStyle name="Normal 7 3 7 10" xfId="35113"/>
    <cellStyle name="Normal 7 3 7 2" xfId="35114"/>
    <cellStyle name="Normal 7 3 7 2 2" xfId="35115"/>
    <cellStyle name="Normal 7 3 7 2 2 2" xfId="35116"/>
    <cellStyle name="Normal 7 3 7 2 3" xfId="35117"/>
    <cellStyle name="Normal 7 3 7 2 3 2" xfId="35118"/>
    <cellStyle name="Normal 7 3 7 2 4" xfId="35119"/>
    <cellStyle name="Normal 7 3 7 2 4 2" xfId="35120"/>
    <cellStyle name="Normal 7 3 7 2 5" xfId="35121"/>
    <cellStyle name="Normal 7 3 7 2 6" xfId="35122"/>
    <cellStyle name="Normal 7 3 7 3" xfId="35123"/>
    <cellStyle name="Normal 7 3 7 3 2" xfId="35124"/>
    <cellStyle name="Normal 7 3 7 3 2 2" xfId="35125"/>
    <cellStyle name="Normal 7 3 7 3 3" xfId="35126"/>
    <cellStyle name="Normal 7 3 7 3 3 2" xfId="35127"/>
    <cellStyle name="Normal 7 3 7 3 4" xfId="35128"/>
    <cellStyle name="Normal 7 3 7 3 4 2" xfId="35129"/>
    <cellStyle name="Normal 7 3 7 3 5" xfId="35130"/>
    <cellStyle name="Normal 7 3 7 3 6" xfId="35131"/>
    <cellStyle name="Normal 7 3 7 4" xfId="35132"/>
    <cellStyle name="Normal 7 3 7 4 2" xfId="35133"/>
    <cellStyle name="Normal 7 3 7 4 2 2" xfId="35134"/>
    <cellStyle name="Normal 7 3 7 4 3" xfId="35135"/>
    <cellStyle name="Normal 7 3 7 4 3 2" xfId="35136"/>
    <cellStyle name="Normal 7 3 7 4 4" xfId="35137"/>
    <cellStyle name="Normal 7 3 7 4 4 2" xfId="35138"/>
    <cellStyle name="Normal 7 3 7 4 5" xfId="35139"/>
    <cellStyle name="Normal 7 3 7 4 6" xfId="35140"/>
    <cellStyle name="Normal 7 3 7 5" xfId="35141"/>
    <cellStyle name="Normal 7 3 7 5 2" xfId="35142"/>
    <cellStyle name="Normal 7 3 7 5 2 2" xfId="35143"/>
    <cellStyle name="Normal 7 3 7 5 3" xfId="35144"/>
    <cellStyle name="Normal 7 3 7 5 3 2" xfId="35145"/>
    <cellStyle name="Normal 7 3 7 5 4" xfId="35146"/>
    <cellStyle name="Normal 7 3 7 5 5" xfId="35147"/>
    <cellStyle name="Normal 7 3 7 6" xfId="35148"/>
    <cellStyle name="Normal 7 3 7 6 2" xfId="35149"/>
    <cellStyle name="Normal 7 3 7 7" xfId="35150"/>
    <cellStyle name="Normal 7 3 7 7 2" xfId="35151"/>
    <cellStyle name="Normal 7 3 7 8" xfId="35152"/>
    <cellStyle name="Normal 7 3 7 8 2" xfId="35153"/>
    <cellStyle name="Normal 7 3 7 9" xfId="35154"/>
    <cellStyle name="Normal 7 3 8" xfId="35155"/>
    <cellStyle name="Normal 7 3 8 2" xfId="35156"/>
    <cellStyle name="Normal 7 3 8 2 2" xfId="35157"/>
    <cellStyle name="Normal 7 3 8 3" xfId="35158"/>
    <cellStyle name="Normal 7 3 8 3 2" xfId="35159"/>
    <cellStyle name="Normal 7 3 8 4" xfId="35160"/>
    <cellStyle name="Normal 7 3 8 4 2" xfId="35161"/>
    <cellStyle name="Normal 7 3 8 5" xfId="35162"/>
    <cellStyle name="Normal 7 3 8 6" xfId="35163"/>
    <cellStyle name="Normal 7 3 9" xfId="35164"/>
    <cellStyle name="Normal 7 3 9 2" xfId="35165"/>
    <cellStyle name="Normal 7 3 9 2 2" xfId="35166"/>
    <cellStyle name="Normal 7 3 9 3" xfId="35167"/>
    <cellStyle name="Normal 7 3 9 3 2" xfId="35168"/>
    <cellStyle name="Normal 7 3 9 4" xfId="35169"/>
    <cellStyle name="Normal 7 3 9 4 2" xfId="35170"/>
    <cellStyle name="Normal 7 3 9 5" xfId="35171"/>
    <cellStyle name="Normal 7 3 9 6" xfId="35172"/>
    <cellStyle name="Normal 7 4" xfId="35173"/>
    <cellStyle name="Normal 7 4 10" xfId="35174"/>
    <cellStyle name="Normal 7 4 10 2" xfId="35175"/>
    <cellStyle name="Normal 7 4 11" xfId="35176"/>
    <cellStyle name="Normal 7 4 11 2" xfId="35177"/>
    <cellStyle name="Normal 7 4 12" xfId="35178"/>
    <cellStyle name="Normal 7 4 13" xfId="35179"/>
    <cellStyle name="Normal 7 4 14" xfId="35180"/>
    <cellStyle name="Normal 7 4 2" xfId="35181"/>
    <cellStyle name="Normal 7 4 2 10" xfId="35182"/>
    <cellStyle name="Normal 7 4 2 11" xfId="35183"/>
    <cellStyle name="Normal 7 4 2 12" xfId="35184"/>
    <cellStyle name="Normal 7 4 2 2" xfId="35185"/>
    <cellStyle name="Normal 7 4 2 2 2" xfId="35186"/>
    <cellStyle name="Normal 7 4 2 2 2 2" xfId="35187"/>
    <cellStyle name="Normal 7 4 2 2 3" xfId="35188"/>
    <cellStyle name="Normal 7 4 2 2 3 2" xfId="35189"/>
    <cellStyle name="Normal 7 4 2 2 4" xfId="35190"/>
    <cellStyle name="Normal 7 4 2 2 4 2" xfId="35191"/>
    <cellStyle name="Normal 7 4 2 2 5" xfId="35192"/>
    <cellStyle name="Normal 7 4 2 2 6" xfId="35193"/>
    <cellStyle name="Normal 7 4 2 2 7" xfId="35194"/>
    <cellStyle name="Normal 7 4 2 3" xfId="35195"/>
    <cellStyle name="Normal 7 4 2 3 2" xfId="35196"/>
    <cellStyle name="Normal 7 4 2 3 2 2" xfId="35197"/>
    <cellStyle name="Normal 7 4 2 3 3" xfId="35198"/>
    <cellStyle name="Normal 7 4 2 3 3 2" xfId="35199"/>
    <cellStyle name="Normal 7 4 2 3 4" xfId="35200"/>
    <cellStyle name="Normal 7 4 2 3 4 2" xfId="35201"/>
    <cellStyle name="Normal 7 4 2 3 5" xfId="35202"/>
    <cellStyle name="Normal 7 4 2 3 6" xfId="35203"/>
    <cellStyle name="Normal 7 4 2 4" xfId="35204"/>
    <cellStyle name="Normal 7 4 2 4 2" xfId="35205"/>
    <cellStyle name="Normal 7 4 2 4 2 2" xfId="35206"/>
    <cellStyle name="Normal 7 4 2 4 3" xfId="35207"/>
    <cellStyle name="Normal 7 4 2 4 3 2" xfId="35208"/>
    <cellStyle name="Normal 7 4 2 4 4" xfId="35209"/>
    <cellStyle name="Normal 7 4 2 4 4 2" xfId="35210"/>
    <cellStyle name="Normal 7 4 2 4 5" xfId="35211"/>
    <cellStyle name="Normal 7 4 2 4 6" xfId="35212"/>
    <cellStyle name="Normal 7 4 2 5" xfId="35213"/>
    <cellStyle name="Normal 7 4 2 5 2" xfId="35214"/>
    <cellStyle name="Normal 7 4 2 5 2 2" xfId="35215"/>
    <cellStyle name="Normal 7 4 2 5 3" xfId="35216"/>
    <cellStyle name="Normal 7 4 2 5 3 2" xfId="35217"/>
    <cellStyle name="Normal 7 4 2 5 4" xfId="35218"/>
    <cellStyle name="Normal 7 4 2 5 4 2" xfId="35219"/>
    <cellStyle name="Normal 7 4 2 5 5" xfId="35220"/>
    <cellStyle name="Normal 7 4 2 5 6" xfId="35221"/>
    <cellStyle name="Normal 7 4 2 6" xfId="35222"/>
    <cellStyle name="Normal 7 4 2 6 2" xfId="35223"/>
    <cellStyle name="Normal 7 4 2 6 2 2" xfId="35224"/>
    <cellStyle name="Normal 7 4 2 6 3" xfId="35225"/>
    <cellStyle name="Normal 7 4 2 6 3 2" xfId="35226"/>
    <cellStyle name="Normal 7 4 2 6 4" xfId="35227"/>
    <cellStyle name="Normal 7 4 2 6 5" xfId="35228"/>
    <cellStyle name="Normal 7 4 2 7" xfId="35229"/>
    <cellStyle name="Normal 7 4 2 7 2" xfId="35230"/>
    <cellStyle name="Normal 7 4 2 8" xfId="35231"/>
    <cellStyle name="Normal 7 4 2 8 2" xfId="35232"/>
    <cellStyle name="Normal 7 4 2 9" xfId="35233"/>
    <cellStyle name="Normal 7 4 2 9 2" xfId="35234"/>
    <cellStyle name="Normal 7 4 3" xfId="35235"/>
    <cellStyle name="Normal 7 4 3 10" xfId="35236"/>
    <cellStyle name="Normal 7 4 3 11" xfId="35237"/>
    <cellStyle name="Normal 7 4 3 2" xfId="35238"/>
    <cellStyle name="Normal 7 4 3 2 2" xfId="35239"/>
    <cellStyle name="Normal 7 4 3 2 2 2" xfId="35240"/>
    <cellStyle name="Normal 7 4 3 2 3" xfId="35241"/>
    <cellStyle name="Normal 7 4 3 2 3 2" xfId="35242"/>
    <cellStyle name="Normal 7 4 3 2 4" xfId="35243"/>
    <cellStyle name="Normal 7 4 3 2 4 2" xfId="35244"/>
    <cellStyle name="Normal 7 4 3 2 5" xfId="35245"/>
    <cellStyle name="Normal 7 4 3 2 6" xfId="35246"/>
    <cellStyle name="Normal 7 4 3 3" xfId="35247"/>
    <cellStyle name="Normal 7 4 3 3 2" xfId="35248"/>
    <cellStyle name="Normal 7 4 3 3 2 2" xfId="35249"/>
    <cellStyle name="Normal 7 4 3 3 3" xfId="35250"/>
    <cellStyle name="Normal 7 4 3 3 3 2" xfId="35251"/>
    <cellStyle name="Normal 7 4 3 3 4" xfId="35252"/>
    <cellStyle name="Normal 7 4 3 3 4 2" xfId="35253"/>
    <cellStyle name="Normal 7 4 3 3 5" xfId="35254"/>
    <cellStyle name="Normal 7 4 3 3 6" xfId="35255"/>
    <cellStyle name="Normal 7 4 3 4" xfId="35256"/>
    <cellStyle name="Normal 7 4 3 4 2" xfId="35257"/>
    <cellStyle name="Normal 7 4 3 4 2 2" xfId="35258"/>
    <cellStyle name="Normal 7 4 3 4 3" xfId="35259"/>
    <cellStyle name="Normal 7 4 3 4 3 2" xfId="35260"/>
    <cellStyle name="Normal 7 4 3 4 4" xfId="35261"/>
    <cellStyle name="Normal 7 4 3 4 4 2" xfId="35262"/>
    <cellStyle name="Normal 7 4 3 4 5" xfId="35263"/>
    <cellStyle name="Normal 7 4 3 4 6" xfId="35264"/>
    <cellStyle name="Normal 7 4 3 5" xfId="35265"/>
    <cellStyle name="Normal 7 4 3 5 2" xfId="35266"/>
    <cellStyle name="Normal 7 4 3 5 2 2" xfId="35267"/>
    <cellStyle name="Normal 7 4 3 5 3" xfId="35268"/>
    <cellStyle name="Normal 7 4 3 5 3 2" xfId="35269"/>
    <cellStyle name="Normal 7 4 3 5 4" xfId="35270"/>
    <cellStyle name="Normal 7 4 3 5 5" xfId="35271"/>
    <cellStyle name="Normal 7 4 3 6" xfId="35272"/>
    <cellStyle name="Normal 7 4 3 6 2" xfId="35273"/>
    <cellStyle name="Normal 7 4 3 7" xfId="35274"/>
    <cellStyle name="Normal 7 4 3 7 2" xfId="35275"/>
    <cellStyle name="Normal 7 4 3 8" xfId="35276"/>
    <cellStyle name="Normal 7 4 3 8 2" xfId="35277"/>
    <cellStyle name="Normal 7 4 3 9" xfId="35278"/>
    <cellStyle name="Normal 7 4 4" xfId="35279"/>
    <cellStyle name="Normal 7 4 4 10" xfId="35280"/>
    <cellStyle name="Normal 7 4 4 11" xfId="35281"/>
    <cellStyle name="Normal 7 4 4 2" xfId="35282"/>
    <cellStyle name="Normal 7 4 4 2 2" xfId="35283"/>
    <cellStyle name="Normal 7 4 4 2 2 2" xfId="35284"/>
    <cellStyle name="Normal 7 4 4 2 3" xfId="35285"/>
    <cellStyle name="Normal 7 4 4 2 3 2" xfId="35286"/>
    <cellStyle name="Normal 7 4 4 2 4" xfId="35287"/>
    <cellStyle name="Normal 7 4 4 2 4 2" xfId="35288"/>
    <cellStyle name="Normal 7 4 4 2 5" xfId="35289"/>
    <cellStyle name="Normal 7 4 4 2 6" xfId="35290"/>
    <cellStyle name="Normal 7 4 4 3" xfId="35291"/>
    <cellStyle name="Normal 7 4 4 3 2" xfId="35292"/>
    <cellStyle name="Normal 7 4 4 3 2 2" xfId="35293"/>
    <cellStyle name="Normal 7 4 4 3 3" xfId="35294"/>
    <cellStyle name="Normal 7 4 4 3 3 2" xfId="35295"/>
    <cellStyle name="Normal 7 4 4 3 4" xfId="35296"/>
    <cellStyle name="Normal 7 4 4 3 4 2" xfId="35297"/>
    <cellStyle name="Normal 7 4 4 3 5" xfId="35298"/>
    <cellStyle name="Normal 7 4 4 3 6" xfId="35299"/>
    <cellStyle name="Normal 7 4 4 4" xfId="35300"/>
    <cellStyle name="Normal 7 4 4 4 2" xfId="35301"/>
    <cellStyle name="Normal 7 4 4 4 2 2" xfId="35302"/>
    <cellStyle name="Normal 7 4 4 4 3" xfId="35303"/>
    <cellStyle name="Normal 7 4 4 4 3 2" xfId="35304"/>
    <cellStyle name="Normal 7 4 4 4 4" xfId="35305"/>
    <cellStyle name="Normal 7 4 4 4 4 2" xfId="35306"/>
    <cellStyle name="Normal 7 4 4 4 5" xfId="35307"/>
    <cellStyle name="Normal 7 4 4 4 6" xfId="35308"/>
    <cellStyle name="Normal 7 4 4 5" xfId="35309"/>
    <cellStyle name="Normal 7 4 4 5 2" xfId="35310"/>
    <cellStyle name="Normal 7 4 4 5 2 2" xfId="35311"/>
    <cellStyle name="Normal 7 4 4 5 3" xfId="35312"/>
    <cellStyle name="Normal 7 4 4 5 3 2" xfId="35313"/>
    <cellStyle name="Normal 7 4 4 5 4" xfId="35314"/>
    <cellStyle name="Normal 7 4 4 5 5" xfId="35315"/>
    <cellStyle name="Normal 7 4 4 6" xfId="35316"/>
    <cellStyle name="Normal 7 4 4 6 2" xfId="35317"/>
    <cellStyle name="Normal 7 4 4 7" xfId="35318"/>
    <cellStyle name="Normal 7 4 4 7 2" xfId="35319"/>
    <cellStyle name="Normal 7 4 4 8" xfId="35320"/>
    <cellStyle name="Normal 7 4 4 8 2" xfId="35321"/>
    <cellStyle name="Normal 7 4 4 9" xfId="35322"/>
    <cellStyle name="Normal 7 4 5" xfId="35323"/>
    <cellStyle name="Normal 7 4 5 2" xfId="35324"/>
    <cellStyle name="Normal 7 4 5 2 2" xfId="35325"/>
    <cellStyle name="Normal 7 4 5 3" xfId="35326"/>
    <cellStyle name="Normal 7 4 5 3 2" xfId="35327"/>
    <cellStyle name="Normal 7 4 5 4" xfId="35328"/>
    <cellStyle name="Normal 7 4 5 4 2" xfId="35329"/>
    <cellStyle name="Normal 7 4 5 5" xfId="35330"/>
    <cellStyle name="Normal 7 4 5 6" xfId="35331"/>
    <cellStyle name="Normal 7 4 6" xfId="35332"/>
    <cellStyle name="Normal 7 4 6 2" xfId="35333"/>
    <cellStyle name="Normal 7 4 6 2 2" xfId="35334"/>
    <cellStyle name="Normal 7 4 6 3" xfId="35335"/>
    <cellStyle name="Normal 7 4 6 3 2" xfId="35336"/>
    <cellStyle name="Normal 7 4 6 4" xfId="35337"/>
    <cellStyle name="Normal 7 4 6 4 2" xfId="35338"/>
    <cellStyle name="Normal 7 4 6 5" xfId="35339"/>
    <cellStyle name="Normal 7 4 6 6" xfId="35340"/>
    <cellStyle name="Normal 7 4 7" xfId="35341"/>
    <cellStyle name="Normal 7 4 7 2" xfId="35342"/>
    <cellStyle name="Normal 7 4 7 2 2" xfId="35343"/>
    <cellStyle name="Normal 7 4 7 3" xfId="35344"/>
    <cellStyle name="Normal 7 4 7 3 2" xfId="35345"/>
    <cellStyle name="Normal 7 4 7 4" xfId="35346"/>
    <cellStyle name="Normal 7 4 7 4 2" xfId="35347"/>
    <cellStyle name="Normal 7 4 7 5" xfId="35348"/>
    <cellStyle name="Normal 7 4 7 6" xfId="35349"/>
    <cellStyle name="Normal 7 4 8" xfId="35350"/>
    <cellStyle name="Normal 7 4 8 2" xfId="35351"/>
    <cellStyle name="Normal 7 4 8 2 2" xfId="35352"/>
    <cellStyle name="Normal 7 4 8 3" xfId="35353"/>
    <cellStyle name="Normal 7 4 8 3 2" xfId="35354"/>
    <cellStyle name="Normal 7 4 8 4" xfId="35355"/>
    <cellStyle name="Normal 7 4 8 5" xfId="35356"/>
    <cellStyle name="Normal 7 4 9" xfId="35357"/>
    <cellStyle name="Normal 7 4 9 2" xfId="35358"/>
    <cellStyle name="Normal 7 5" xfId="35359"/>
    <cellStyle name="Normal 7 5 10" xfId="35360"/>
    <cellStyle name="Normal 7 5 10 2" xfId="35361"/>
    <cellStyle name="Normal 7 5 11" xfId="35362"/>
    <cellStyle name="Normal 7 5 11 2" xfId="35363"/>
    <cellStyle name="Normal 7 5 12" xfId="35364"/>
    <cellStyle name="Normal 7 5 13" xfId="35365"/>
    <cellStyle name="Normal 7 5 14" xfId="35366"/>
    <cellStyle name="Normal 7 5 2" xfId="35367"/>
    <cellStyle name="Normal 7 5 2 10" xfId="35368"/>
    <cellStyle name="Normal 7 5 2 11" xfId="35369"/>
    <cellStyle name="Normal 7 5 2 12" xfId="35370"/>
    <cellStyle name="Normal 7 5 2 2" xfId="35371"/>
    <cellStyle name="Normal 7 5 2 2 2" xfId="35372"/>
    <cellStyle name="Normal 7 5 2 2 2 2" xfId="35373"/>
    <cellStyle name="Normal 7 5 2 2 3" xfId="35374"/>
    <cellStyle name="Normal 7 5 2 2 3 2" xfId="35375"/>
    <cellStyle name="Normal 7 5 2 2 4" xfId="35376"/>
    <cellStyle name="Normal 7 5 2 2 4 2" xfId="35377"/>
    <cellStyle name="Normal 7 5 2 2 5" xfId="35378"/>
    <cellStyle name="Normal 7 5 2 2 6" xfId="35379"/>
    <cellStyle name="Normal 7 5 2 2 7" xfId="35380"/>
    <cellStyle name="Normal 7 5 2 3" xfId="35381"/>
    <cellStyle name="Normal 7 5 2 3 2" xfId="35382"/>
    <cellStyle name="Normal 7 5 2 3 2 2" xfId="35383"/>
    <cellStyle name="Normal 7 5 2 3 3" xfId="35384"/>
    <cellStyle name="Normal 7 5 2 3 3 2" xfId="35385"/>
    <cellStyle name="Normal 7 5 2 3 4" xfId="35386"/>
    <cellStyle name="Normal 7 5 2 3 4 2" xfId="35387"/>
    <cellStyle name="Normal 7 5 2 3 5" xfId="35388"/>
    <cellStyle name="Normal 7 5 2 3 6" xfId="35389"/>
    <cellStyle name="Normal 7 5 2 4" xfId="35390"/>
    <cellStyle name="Normal 7 5 2 4 2" xfId="35391"/>
    <cellStyle name="Normal 7 5 2 4 2 2" xfId="35392"/>
    <cellStyle name="Normal 7 5 2 4 3" xfId="35393"/>
    <cellStyle name="Normal 7 5 2 4 3 2" xfId="35394"/>
    <cellStyle name="Normal 7 5 2 4 4" xfId="35395"/>
    <cellStyle name="Normal 7 5 2 4 4 2" xfId="35396"/>
    <cellStyle name="Normal 7 5 2 4 5" xfId="35397"/>
    <cellStyle name="Normal 7 5 2 4 6" xfId="35398"/>
    <cellStyle name="Normal 7 5 2 5" xfId="35399"/>
    <cellStyle name="Normal 7 5 2 5 2" xfId="35400"/>
    <cellStyle name="Normal 7 5 2 5 2 2" xfId="35401"/>
    <cellStyle name="Normal 7 5 2 5 3" xfId="35402"/>
    <cellStyle name="Normal 7 5 2 5 3 2" xfId="35403"/>
    <cellStyle name="Normal 7 5 2 5 4" xfId="35404"/>
    <cellStyle name="Normal 7 5 2 5 4 2" xfId="35405"/>
    <cellStyle name="Normal 7 5 2 5 5" xfId="35406"/>
    <cellStyle name="Normal 7 5 2 5 6" xfId="35407"/>
    <cellStyle name="Normal 7 5 2 6" xfId="35408"/>
    <cellStyle name="Normal 7 5 2 6 2" xfId="35409"/>
    <cellStyle name="Normal 7 5 2 6 2 2" xfId="35410"/>
    <cellStyle name="Normal 7 5 2 6 3" xfId="35411"/>
    <cellStyle name="Normal 7 5 2 6 3 2" xfId="35412"/>
    <cellStyle name="Normal 7 5 2 6 4" xfId="35413"/>
    <cellStyle name="Normal 7 5 2 6 5" xfId="35414"/>
    <cellStyle name="Normal 7 5 2 7" xfId="35415"/>
    <cellStyle name="Normal 7 5 2 7 2" xfId="35416"/>
    <cellStyle name="Normal 7 5 2 8" xfId="35417"/>
    <cellStyle name="Normal 7 5 2 8 2" xfId="35418"/>
    <cellStyle name="Normal 7 5 2 9" xfId="35419"/>
    <cellStyle name="Normal 7 5 2 9 2" xfId="35420"/>
    <cellStyle name="Normal 7 5 3" xfId="35421"/>
    <cellStyle name="Normal 7 5 3 10" xfId="35422"/>
    <cellStyle name="Normal 7 5 3 11" xfId="35423"/>
    <cellStyle name="Normal 7 5 3 2" xfId="35424"/>
    <cellStyle name="Normal 7 5 3 2 2" xfId="35425"/>
    <cellStyle name="Normal 7 5 3 2 2 2" xfId="35426"/>
    <cellStyle name="Normal 7 5 3 2 3" xfId="35427"/>
    <cellStyle name="Normal 7 5 3 2 3 2" xfId="35428"/>
    <cellStyle name="Normal 7 5 3 2 4" xfId="35429"/>
    <cellStyle name="Normal 7 5 3 2 4 2" xfId="35430"/>
    <cellStyle name="Normal 7 5 3 2 5" xfId="35431"/>
    <cellStyle name="Normal 7 5 3 2 6" xfId="35432"/>
    <cellStyle name="Normal 7 5 3 3" xfId="35433"/>
    <cellStyle name="Normal 7 5 3 3 2" xfId="35434"/>
    <cellStyle name="Normal 7 5 3 3 2 2" xfId="35435"/>
    <cellStyle name="Normal 7 5 3 3 3" xfId="35436"/>
    <cellStyle name="Normal 7 5 3 3 3 2" xfId="35437"/>
    <cellStyle name="Normal 7 5 3 3 4" xfId="35438"/>
    <cellStyle name="Normal 7 5 3 3 4 2" xfId="35439"/>
    <cellStyle name="Normal 7 5 3 3 5" xfId="35440"/>
    <cellStyle name="Normal 7 5 3 3 6" xfId="35441"/>
    <cellStyle name="Normal 7 5 3 4" xfId="35442"/>
    <cellStyle name="Normal 7 5 3 4 2" xfId="35443"/>
    <cellStyle name="Normal 7 5 3 4 2 2" xfId="35444"/>
    <cellStyle name="Normal 7 5 3 4 3" xfId="35445"/>
    <cellStyle name="Normal 7 5 3 4 3 2" xfId="35446"/>
    <cellStyle name="Normal 7 5 3 4 4" xfId="35447"/>
    <cellStyle name="Normal 7 5 3 4 4 2" xfId="35448"/>
    <cellStyle name="Normal 7 5 3 4 5" xfId="35449"/>
    <cellStyle name="Normal 7 5 3 4 6" xfId="35450"/>
    <cellStyle name="Normal 7 5 3 5" xfId="35451"/>
    <cellStyle name="Normal 7 5 3 5 2" xfId="35452"/>
    <cellStyle name="Normal 7 5 3 5 2 2" xfId="35453"/>
    <cellStyle name="Normal 7 5 3 5 3" xfId="35454"/>
    <cellStyle name="Normal 7 5 3 5 3 2" xfId="35455"/>
    <cellStyle name="Normal 7 5 3 5 4" xfId="35456"/>
    <cellStyle name="Normal 7 5 3 5 5" xfId="35457"/>
    <cellStyle name="Normal 7 5 3 6" xfId="35458"/>
    <cellStyle name="Normal 7 5 3 6 2" xfId="35459"/>
    <cellStyle name="Normal 7 5 3 7" xfId="35460"/>
    <cellStyle name="Normal 7 5 3 7 2" xfId="35461"/>
    <cellStyle name="Normal 7 5 3 8" xfId="35462"/>
    <cellStyle name="Normal 7 5 3 8 2" xfId="35463"/>
    <cellStyle name="Normal 7 5 3 9" xfId="35464"/>
    <cellStyle name="Normal 7 5 4" xfId="35465"/>
    <cellStyle name="Normal 7 5 4 10" xfId="35466"/>
    <cellStyle name="Normal 7 5 4 11" xfId="35467"/>
    <cellStyle name="Normal 7 5 4 2" xfId="35468"/>
    <cellStyle name="Normal 7 5 4 2 2" xfId="35469"/>
    <cellStyle name="Normal 7 5 4 2 2 2" xfId="35470"/>
    <cellStyle name="Normal 7 5 4 2 3" xfId="35471"/>
    <cellStyle name="Normal 7 5 4 2 3 2" xfId="35472"/>
    <cellStyle name="Normal 7 5 4 2 4" xfId="35473"/>
    <cellStyle name="Normal 7 5 4 2 4 2" xfId="35474"/>
    <cellStyle name="Normal 7 5 4 2 5" xfId="35475"/>
    <cellStyle name="Normal 7 5 4 2 6" xfId="35476"/>
    <cellStyle name="Normal 7 5 4 3" xfId="35477"/>
    <cellStyle name="Normal 7 5 4 3 2" xfId="35478"/>
    <cellStyle name="Normal 7 5 4 3 2 2" xfId="35479"/>
    <cellStyle name="Normal 7 5 4 3 3" xfId="35480"/>
    <cellStyle name="Normal 7 5 4 3 3 2" xfId="35481"/>
    <cellStyle name="Normal 7 5 4 3 4" xfId="35482"/>
    <cellStyle name="Normal 7 5 4 3 4 2" xfId="35483"/>
    <cellStyle name="Normal 7 5 4 3 5" xfId="35484"/>
    <cellStyle name="Normal 7 5 4 3 6" xfId="35485"/>
    <cellStyle name="Normal 7 5 4 4" xfId="35486"/>
    <cellStyle name="Normal 7 5 4 4 2" xfId="35487"/>
    <cellStyle name="Normal 7 5 4 4 2 2" xfId="35488"/>
    <cellStyle name="Normal 7 5 4 4 3" xfId="35489"/>
    <cellStyle name="Normal 7 5 4 4 3 2" xfId="35490"/>
    <cellStyle name="Normal 7 5 4 4 4" xfId="35491"/>
    <cellStyle name="Normal 7 5 4 4 4 2" xfId="35492"/>
    <cellStyle name="Normal 7 5 4 4 5" xfId="35493"/>
    <cellStyle name="Normal 7 5 4 4 6" xfId="35494"/>
    <cellStyle name="Normal 7 5 4 5" xfId="35495"/>
    <cellStyle name="Normal 7 5 4 5 2" xfId="35496"/>
    <cellStyle name="Normal 7 5 4 5 2 2" xfId="35497"/>
    <cellStyle name="Normal 7 5 4 5 3" xfId="35498"/>
    <cellStyle name="Normal 7 5 4 5 3 2" xfId="35499"/>
    <cellStyle name="Normal 7 5 4 5 4" xfId="35500"/>
    <cellStyle name="Normal 7 5 4 5 5" xfId="35501"/>
    <cellStyle name="Normal 7 5 4 6" xfId="35502"/>
    <cellStyle name="Normal 7 5 4 6 2" xfId="35503"/>
    <cellStyle name="Normal 7 5 4 7" xfId="35504"/>
    <cellStyle name="Normal 7 5 4 7 2" xfId="35505"/>
    <cellStyle name="Normal 7 5 4 8" xfId="35506"/>
    <cellStyle name="Normal 7 5 4 8 2" xfId="35507"/>
    <cellStyle name="Normal 7 5 4 9" xfId="35508"/>
    <cellStyle name="Normal 7 5 5" xfId="35509"/>
    <cellStyle name="Normal 7 5 5 2" xfId="35510"/>
    <cellStyle name="Normal 7 5 5 2 2" xfId="35511"/>
    <cellStyle name="Normal 7 5 5 3" xfId="35512"/>
    <cellStyle name="Normal 7 5 5 3 2" xfId="35513"/>
    <cellStyle name="Normal 7 5 5 4" xfId="35514"/>
    <cellStyle name="Normal 7 5 5 4 2" xfId="35515"/>
    <cellStyle name="Normal 7 5 5 5" xfId="35516"/>
    <cellStyle name="Normal 7 5 5 6" xfId="35517"/>
    <cellStyle name="Normal 7 5 6" xfId="35518"/>
    <cellStyle name="Normal 7 5 6 2" xfId="35519"/>
    <cellStyle name="Normal 7 5 6 2 2" xfId="35520"/>
    <cellStyle name="Normal 7 5 6 3" xfId="35521"/>
    <cellStyle name="Normal 7 5 6 3 2" xfId="35522"/>
    <cellStyle name="Normal 7 5 6 4" xfId="35523"/>
    <cellStyle name="Normal 7 5 6 4 2" xfId="35524"/>
    <cellStyle name="Normal 7 5 6 5" xfId="35525"/>
    <cellStyle name="Normal 7 5 6 6" xfId="35526"/>
    <cellStyle name="Normal 7 5 7" xfId="35527"/>
    <cellStyle name="Normal 7 5 7 2" xfId="35528"/>
    <cellStyle name="Normal 7 5 7 2 2" xfId="35529"/>
    <cellStyle name="Normal 7 5 7 3" xfId="35530"/>
    <cellStyle name="Normal 7 5 7 3 2" xfId="35531"/>
    <cellStyle name="Normal 7 5 7 4" xfId="35532"/>
    <cellStyle name="Normal 7 5 7 4 2" xfId="35533"/>
    <cellStyle name="Normal 7 5 7 5" xfId="35534"/>
    <cellStyle name="Normal 7 5 7 6" xfId="35535"/>
    <cellStyle name="Normal 7 5 8" xfId="35536"/>
    <cellStyle name="Normal 7 5 8 2" xfId="35537"/>
    <cellStyle name="Normal 7 5 8 2 2" xfId="35538"/>
    <cellStyle name="Normal 7 5 8 3" xfId="35539"/>
    <cellStyle name="Normal 7 5 8 3 2" xfId="35540"/>
    <cellStyle name="Normal 7 5 8 4" xfId="35541"/>
    <cellStyle name="Normal 7 5 8 5" xfId="35542"/>
    <cellStyle name="Normal 7 5 9" xfId="35543"/>
    <cellStyle name="Normal 7 5 9 2" xfId="35544"/>
    <cellStyle name="Normal 7 6" xfId="35545"/>
    <cellStyle name="Normal 7 6 10" xfId="35546"/>
    <cellStyle name="Normal 7 6 10 2" xfId="35547"/>
    <cellStyle name="Normal 7 6 11" xfId="35548"/>
    <cellStyle name="Normal 7 6 12" xfId="35549"/>
    <cellStyle name="Normal 7 6 13" xfId="35550"/>
    <cellStyle name="Normal 7 6 2" xfId="35551"/>
    <cellStyle name="Normal 7 6 2 10" xfId="35552"/>
    <cellStyle name="Normal 7 6 2 11" xfId="35553"/>
    <cellStyle name="Normal 7 6 2 2" xfId="35554"/>
    <cellStyle name="Normal 7 6 2 2 2" xfId="35555"/>
    <cellStyle name="Normal 7 6 2 2 2 2" xfId="35556"/>
    <cellStyle name="Normal 7 6 2 2 3" xfId="35557"/>
    <cellStyle name="Normal 7 6 2 2 3 2" xfId="35558"/>
    <cellStyle name="Normal 7 6 2 2 4" xfId="35559"/>
    <cellStyle name="Normal 7 6 2 2 4 2" xfId="35560"/>
    <cellStyle name="Normal 7 6 2 2 5" xfId="35561"/>
    <cellStyle name="Normal 7 6 2 2 6" xfId="35562"/>
    <cellStyle name="Normal 7 6 2 3" xfId="35563"/>
    <cellStyle name="Normal 7 6 2 3 2" xfId="35564"/>
    <cellStyle name="Normal 7 6 2 3 2 2" xfId="35565"/>
    <cellStyle name="Normal 7 6 2 3 3" xfId="35566"/>
    <cellStyle name="Normal 7 6 2 3 3 2" xfId="35567"/>
    <cellStyle name="Normal 7 6 2 3 4" xfId="35568"/>
    <cellStyle name="Normal 7 6 2 3 4 2" xfId="35569"/>
    <cellStyle name="Normal 7 6 2 3 5" xfId="35570"/>
    <cellStyle name="Normal 7 6 2 3 6" xfId="35571"/>
    <cellStyle name="Normal 7 6 2 4" xfId="35572"/>
    <cellStyle name="Normal 7 6 2 4 2" xfId="35573"/>
    <cellStyle name="Normal 7 6 2 4 2 2" xfId="35574"/>
    <cellStyle name="Normal 7 6 2 4 3" xfId="35575"/>
    <cellStyle name="Normal 7 6 2 4 3 2" xfId="35576"/>
    <cellStyle name="Normal 7 6 2 4 4" xfId="35577"/>
    <cellStyle name="Normal 7 6 2 4 4 2" xfId="35578"/>
    <cellStyle name="Normal 7 6 2 4 5" xfId="35579"/>
    <cellStyle name="Normal 7 6 2 4 6" xfId="35580"/>
    <cellStyle name="Normal 7 6 2 5" xfId="35581"/>
    <cellStyle name="Normal 7 6 2 5 2" xfId="35582"/>
    <cellStyle name="Normal 7 6 2 5 2 2" xfId="35583"/>
    <cellStyle name="Normal 7 6 2 5 3" xfId="35584"/>
    <cellStyle name="Normal 7 6 2 5 3 2" xfId="35585"/>
    <cellStyle name="Normal 7 6 2 5 4" xfId="35586"/>
    <cellStyle name="Normal 7 6 2 5 5" xfId="35587"/>
    <cellStyle name="Normal 7 6 2 6" xfId="35588"/>
    <cellStyle name="Normal 7 6 2 6 2" xfId="35589"/>
    <cellStyle name="Normal 7 6 2 7" xfId="35590"/>
    <cellStyle name="Normal 7 6 2 7 2" xfId="35591"/>
    <cellStyle name="Normal 7 6 2 8" xfId="35592"/>
    <cellStyle name="Normal 7 6 2 8 2" xfId="35593"/>
    <cellStyle name="Normal 7 6 2 9" xfId="35594"/>
    <cellStyle name="Normal 7 6 3" xfId="35595"/>
    <cellStyle name="Normal 7 6 3 10" xfId="35596"/>
    <cellStyle name="Normal 7 6 3 2" xfId="35597"/>
    <cellStyle name="Normal 7 6 3 2 2" xfId="35598"/>
    <cellStyle name="Normal 7 6 3 2 2 2" xfId="35599"/>
    <cellStyle name="Normal 7 6 3 2 3" xfId="35600"/>
    <cellStyle name="Normal 7 6 3 2 3 2" xfId="35601"/>
    <cellStyle name="Normal 7 6 3 2 4" xfId="35602"/>
    <cellStyle name="Normal 7 6 3 2 4 2" xfId="35603"/>
    <cellStyle name="Normal 7 6 3 2 5" xfId="35604"/>
    <cellStyle name="Normal 7 6 3 2 6" xfId="35605"/>
    <cellStyle name="Normal 7 6 3 3" xfId="35606"/>
    <cellStyle name="Normal 7 6 3 3 2" xfId="35607"/>
    <cellStyle name="Normal 7 6 3 3 2 2" xfId="35608"/>
    <cellStyle name="Normal 7 6 3 3 3" xfId="35609"/>
    <cellStyle name="Normal 7 6 3 3 3 2" xfId="35610"/>
    <cellStyle name="Normal 7 6 3 3 4" xfId="35611"/>
    <cellStyle name="Normal 7 6 3 3 4 2" xfId="35612"/>
    <cellStyle name="Normal 7 6 3 3 5" xfId="35613"/>
    <cellStyle name="Normal 7 6 3 3 6" xfId="35614"/>
    <cellStyle name="Normal 7 6 3 4" xfId="35615"/>
    <cellStyle name="Normal 7 6 3 4 2" xfId="35616"/>
    <cellStyle name="Normal 7 6 3 4 2 2" xfId="35617"/>
    <cellStyle name="Normal 7 6 3 4 3" xfId="35618"/>
    <cellStyle name="Normal 7 6 3 4 3 2" xfId="35619"/>
    <cellStyle name="Normal 7 6 3 4 4" xfId="35620"/>
    <cellStyle name="Normal 7 6 3 4 4 2" xfId="35621"/>
    <cellStyle name="Normal 7 6 3 4 5" xfId="35622"/>
    <cellStyle name="Normal 7 6 3 4 6" xfId="35623"/>
    <cellStyle name="Normal 7 6 3 5" xfId="35624"/>
    <cellStyle name="Normal 7 6 3 5 2" xfId="35625"/>
    <cellStyle name="Normal 7 6 3 5 2 2" xfId="35626"/>
    <cellStyle name="Normal 7 6 3 5 3" xfId="35627"/>
    <cellStyle name="Normal 7 6 3 5 3 2" xfId="35628"/>
    <cellStyle name="Normal 7 6 3 5 4" xfId="35629"/>
    <cellStyle name="Normal 7 6 3 5 5" xfId="35630"/>
    <cellStyle name="Normal 7 6 3 6" xfId="35631"/>
    <cellStyle name="Normal 7 6 3 6 2" xfId="35632"/>
    <cellStyle name="Normal 7 6 3 7" xfId="35633"/>
    <cellStyle name="Normal 7 6 3 7 2" xfId="35634"/>
    <cellStyle name="Normal 7 6 3 8" xfId="35635"/>
    <cellStyle name="Normal 7 6 3 8 2" xfId="35636"/>
    <cellStyle name="Normal 7 6 3 9" xfId="35637"/>
    <cellStyle name="Normal 7 6 4" xfId="35638"/>
    <cellStyle name="Normal 7 6 4 2" xfId="35639"/>
    <cellStyle name="Normal 7 6 4 2 2" xfId="35640"/>
    <cellStyle name="Normal 7 6 4 3" xfId="35641"/>
    <cellStyle name="Normal 7 6 4 3 2" xfId="35642"/>
    <cellStyle name="Normal 7 6 4 4" xfId="35643"/>
    <cellStyle name="Normal 7 6 4 4 2" xfId="35644"/>
    <cellStyle name="Normal 7 6 4 5" xfId="35645"/>
    <cellStyle name="Normal 7 6 4 6" xfId="35646"/>
    <cellStyle name="Normal 7 6 5" xfId="35647"/>
    <cellStyle name="Normal 7 6 5 2" xfId="35648"/>
    <cellStyle name="Normal 7 6 5 2 2" xfId="35649"/>
    <cellStyle name="Normal 7 6 5 3" xfId="35650"/>
    <cellStyle name="Normal 7 6 5 3 2" xfId="35651"/>
    <cellStyle name="Normal 7 6 5 4" xfId="35652"/>
    <cellStyle name="Normal 7 6 5 4 2" xfId="35653"/>
    <cellStyle name="Normal 7 6 5 5" xfId="35654"/>
    <cellStyle name="Normal 7 6 5 6" xfId="35655"/>
    <cellStyle name="Normal 7 6 6" xfId="35656"/>
    <cellStyle name="Normal 7 6 6 2" xfId="35657"/>
    <cellStyle name="Normal 7 6 6 2 2" xfId="35658"/>
    <cellStyle name="Normal 7 6 6 3" xfId="35659"/>
    <cellStyle name="Normal 7 6 6 3 2" xfId="35660"/>
    <cellStyle name="Normal 7 6 6 4" xfId="35661"/>
    <cellStyle name="Normal 7 6 6 4 2" xfId="35662"/>
    <cellStyle name="Normal 7 6 6 5" xfId="35663"/>
    <cellStyle name="Normal 7 6 6 6" xfId="35664"/>
    <cellStyle name="Normal 7 6 7" xfId="35665"/>
    <cellStyle name="Normal 7 6 7 2" xfId="35666"/>
    <cellStyle name="Normal 7 6 7 2 2" xfId="35667"/>
    <cellStyle name="Normal 7 6 7 3" xfId="35668"/>
    <cellStyle name="Normal 7 6 7 3 2" xfId="35669"/>
    <cellStyle name="Normal 7 6 7 4" xfId="35670"/>
    <cellStyle name="Normal 7 6 7 5" xfId="35671"/>
    <cellStyle name="Normal 7 6 8" xfId="35672"/>
    <cellStyle name="Normal 7 6 8 2" xfId="35673"/>
    <cellStyle name="Normal 7 6 9" xfId="35674"/>
    <cellStyle name="Normal 7 6 9 2" xfId="35675"/>
    <cellStyle name="Normal 7 7" xfId="35676"/>
    <cellStyle name="Normal 7 7 10" xfId="35677"/>
    <cellStyle name="Normal 7 7 11" xfId="35678"/>
    <cellStyle name="Normal 7 7 12" xfId="35679"/>
    <cellStyle name="Normal 7 7 2" xfId="35680"/>
    <cellStyle name="Normal 7 7 2 2" xfId="35681"/>
    <cellStyle name="Normal 7 7 2 2 2" xfId="35682"/>
    <cellStyle name="Normal 7 7 2 3" xfId="35683"/>
    <cellStyle name="Normal 7 7 2 3 2" xfId="35684"/>
    <cellStyle name="Normal 7 7 2 4" xfId="35685"/>
    <cellStyle name="Normal 7 7 2 4 2" xfId="35686"/>
    <cellStyle name="Normal 7 7 2 5" xfId="35687"/>
    <cellStyle name="Normal 7 7 2 6" xfId="35688"/>
    <cellStyle name="Normal 7 7 3" xfId="35689"/>
    <cellStyle name="Normal 7 7 3 2" xfId="35690"/>
    <cellStyle name="Normal 7 7 3 2 2" xfId="35691"/>
    <cellStyle name="Normal 7 7 3 3" xfId="35692"/>
    <cellStyle name="Normal 7 7 3 3 2" xfId="35693"/>
    <cellStyle name="Normal 7 7 3 4" xfId="35694"/>
    <cellStyle name="Normal 7 7 3 4 2" xfId="35695"/>
    <cellStyle name="Normal 7 7 3 5" xfId="35696"/>
    <cellStyle name="Normal 7 7 3 6" xfId="35697"/>
    <cellStyle name="Normal 7 7 4" xfId="35698"/>
    <cellStyle name="Normal 7 7 4 2" xfId="35699"/>
    <cellStyle name="Normal 7 7 4 2 2" xfId="35700"/>
    <cellStyle name="Normal 7 7 4 3" xfId="35701"/>
    <cellStyle name="Normal 7 7 4 3 2" xfId="35702"/>
    <cellStyle name="Normal 7 7 4 4" xfId="35703"/>
    <cellStyle name="Normal 7 7 4 4 2" xfId="35704"/>
    <cellStyle name="Normal 7 7 4 5" xfId="35705"/>
    <cellStyle name="Normal 7 7 4 6" xfId="35706"/>
    <cellStyle name="Normal 7 7 5" xfId="35707"/>
    <cellStyle name="Normal 7 7 5 2" xfId="35708"/>
    <cellStyle name="Normal 7 7 5 2 2" xfId="35709"/>
    <cellStyle name="Normal 7 7 5 3" xfId="35710"/>
    <cellStyle name="Normal 7 7 5 3 2" xfId="35711"/>
    <cellStyle name="Normal 7 7 5 4" xfId="35712"/>
    <cellStyle name="Normal 7 7 5 4 2" xfId="35713"/>
    <cellStyle name="Normal 7 7 5 5" xfId="35714"/>
    <cellStyle name="Normal 7 7 5 6" xfId="35715"/>
    <cellStyle name="Normal 7 7 6" xfId="35716"/>
    <cellStyle name="Normal 7 7 6 2" xfId="35717"/>
    <cellStyle name="Normal 7 7 6 2 2" xfId="35718"/>
    <cellStyle name="Normal 7 7 6 3" xfId="35719"/>
    <cellStyle name="Normal 7 7 6 3 2" xfId="35720"/>
    <cellStyle name="Normal 7 7 6 4" xfId="35721"/>
    <cellStyle name="Normal 7 7 6 5" xfId="35722"/>
    <cellStyle name="Normal 7 7 7" xfId="35723"/>
    <cellStyle name="Normal 7 7 7 2" xfId="35724"/>
    <cellStyle name="Normal 7 7 8" xfId="35725"/>
    <cellStyle name="Normal 7 7 8 2" xfId="35726"/>
    <cellStyle name="Normal 7 7 9" xfId="35727"/>
    <cellStyle name="Normal 7 7 9 2" xfId="35728"/>
    <cellStyle name="Normal 7 8" xfId="35729"/>
    <cellStyle name="Normal 7 8 10" xfId="35730"/>
    <cellStyle name="Normal 7 8 2" xfId="35731"/>
    <cellStyle name="Normal 7 8 2 2" xfId="35732"/>
    <cellStyle name="Normal 7 8 2 2 2" xfId="35733"/>
    <cellStyle name="Normal 7 8 2 3" xfId="35734"/>
    <cellStyle name="Normal 7 8 2 3 2" xfId="35735"/>
    <cellStyle name="Normal 7 8 2 4" xfId="35736"/>
    <cellStyle name="Normal 7 8 2 4 2" xfId="35737"/>
    <cellStyle name="Normal 7 8 2 5" xfId="35738"/>
    <cellStyle name="Normal 7 8 2 6" xfId="35739"/>
    <cellStyle name="Normal 7 8 3" xfId="35740"/>
    <cellStyle name="Normal 7 8 3 2" xfId="35741"/>
    <cellStyle name="Normal 7 8 3 2 2" xfId="35742"/>
    <cellStyle name="Normal 7 8 3 3" xfId="35743"/>
    <cellStyle name="Normal 7 8 3 3 2" xfId="35744"/>
    <cellStyle name="Normal 7 8 3 4" xfId="35745"/>
    <cellStyle name="Normal 7 8 3 4 2" xfId="35746"/>
    <cellStyle name="Normal 7 8 3 5" xfId="35747"/>
    <cellStyle name="Normal 7 8 3 6" xfId="35748"/>
    <cellStyle name="Normal 7 8 4" xfId="35749"/>
    <cellStyle name="Normal 7 8 4 2" xfId="35750"/>
    <cellStyle name="Normal 7 8 4 2 2" xfId="35751"/>
    <cellStyle name="Normal 7 8 4 3" xfId="35752"/>
    <cellStyle name="Normal 7 8 4 3 2" xfId="35753"/>
    <cellStyle name="Normal 7 8 4 4" xfId="35754"/>
    <cellStyle name="Normal 7 8 4 4 2" xfId="35755"/>
    <cellStyle name="Normal 7 8 4 5" xfId="35756"/>
    <cellStyle name="Normal 7 8 4 6" xfId="35757"/>
    <cellStyle name="Normal 7 8 5" xfId="35758"/>
    <cellStyle name="Normal 7 8 5 2" xfId="35759"/>
    <cellStyle name="Normal 7 8 5 2 2" xfId="35760"/>
    <cellStyle name="Normal 7 8 5 3" xfId="35761"/>
    <cellStyle name="Normal 7 8 5 3 2" xfId="35762"/>
    <cellStyle name="Normal 7 8 5 4" xfId="35763"/>
    <cellStyle name="Normal 7 8 5 5" xfId="35764"/>
    <cellStyle name="Normal 7 8 6" xfId="35765"/>
    <cellStyle name="Normal 7 8 6 2" xfId="35766"/>
    <cellStyle name="Normal 7 8 7" xfId="35767"/>
    <cellStyle name="Normal 7 8 7 2" xfId="35768"/>
    <cellStyle name="Normal 7 8 8" xfId="35769"/>
    <cellStyle name="Normal 7 8 8 2" xfId="35770"/>
    <cellStyle name="Normal 7 8 9" xfId="35771"/>
    <cellStyle name="Normal 7 9" xfId="35772"/>
    <cellStyle name="Normal 7 9 10" xfId="35773"/>
    <cellStyle name="Normal 7 9 2" xfId="35774"/>
    <cellStyle name="Normal 7 9 2 2" xfId="35775"/>
    <cellStyle name="Normal 7 9 2 2 2" xfId="35776"/>
    <cellStyle name="Normal 7 9 2 3" xfId="35777"/>
    <cellStyle name="Normal 7 9 2 3 2" xfId="35778"/>
    <cellStyle name="Normal 7 9 2 4" xfId="35779"/>
    <cellStyle name="Normal 7 9 2 4 2" xfId="35780"/>
    <cellStyle name="Normal 7 9 2 5" xfId="35781"/>
    <cellStyle name="Normal 7 9 2 6" xfId="35782"/>
    <cellStyle name="Normal 7 9 3" xfId="35783"/>
    <cellStyle name="Normal 7 9 3 2" xfId="35784"/>
    <cellStyle name="Normal 7 9 3 2 2" xfId="35785"/>
    <cellStyle name="Normal 7 9 3 3" xfId="35786"/>
    <cellStyle name="Normal 7 9 3 3 2" xfId="35787"/>
    <cellStyle name="Normal 7 9 3 4" xfId="35788"/>
    <cellStyle name="Normal 7 9 3 4 2" xfId="35789"/>
    <cellStyle name="Normal 7 9 3 5" xfId="35790"/>
    <cellStyle name="Normal 7 9 3 6" xfId="35791"/>
    <cellStyle name="Normal 7 9 4" xfId="35792"/>
    <cellStyle name="Normal 7 9 4 2" xfId="35793"/>
    <cellStyle name="Normal 7 9 4 2 2" xfId="35794"/>
    <cellStyle name="Normal 7 9 4 3" xfId="35795"/>
    <cellStyle name="Normal 7 9 4 3 2" xfId="35796"/>
    <cellStyle name="Normal 7 9 4 4" xfId="35797"/>
    <cellStyle name="Normal 7 9 4 4 2" xfId="35798"/>
    <cellStyle name="Normal 7 9 4 5" xfId="35799"/>
    <cellStyle name="Normal 7 9 4 6" xfId="35800"/>
    <cellStyle name="Normal 7 9 5" xfId="35801"/>
    <cellStyle name="Normal 7 9 5 2" xfId="35802"/>
    <cellStyle name="Normal 7 9 5 2 2" xfId="35803"/>
    <cellStyle name="Normal 7 9 5 3" xfId="35804"/>
    <cellStyle name="Normal 7 9 5 3 2" xfId="35805"/>
    <cellStyle name="Normal 7 9 5 4" xfId="35806"/>
    <cellStyle name="Normal 7 9 5 5" xfId="35807"/>
    <cellStyle name="Normal 7 9 6" xfId="35808"/>
    <cellStyle name="Normal 7 9 6 2" xfId="35809"/>
    <cellStyle name="Normal 7 9 7" xfId="35810"/>
    <cellStyle name="Normal 7 9 7 2" xfId="35811"/>
    <cellStyle name="Normal 7 9 8" xfId="35812"/>
    <cellStyle name="Normal 7 9 8 2" xfId="35813"/>
    <cellStyle name="Normal 7 9 9" xfId="35814"/>
    <cellStyle name="Normal 70" xfId="35815"/>
    <cellStyle name="Normal 70 2" xfId="35816"/>
    <cellStyle name="Normal 70 2 2" xfId="35817"/>
    <cellStyle name="Normal 70 3" xfId="35818"/>
    <cellStyle name="Normal 71" xfId="35819"/>
    <cellStyle name="Normal 71 2" xfId="35820"/>
    <cellStyle name="Normal 72" xfId="35821"/>
    <cellStyle name="Normal 72 2" xfId="35822"/>
    <cellStyle name="Normal 73" xfId="35823"/>
    <cellStyle name="Normal 73 2" xfId="35824"/>
    <cellStyle name="Normal 74" xfId="35825"/>
    <cellStyle name="Normal 74 2" xfId="35826"/>
    <cellStyle name="Normal 75" xfId="35827"/>
    <cellStyle name="Normal 75 2" xfId="35828"/>
    <cellStyle name="Normal 76" xfId="35829"/>
    <cellStyle name="Normal 76 2" xfId="35830"/>
    <cellStyle name="Normal 77" xfId="35831"/>
    <cellStyle name="Normal 77 2" xfId="35832"/>
    <cellStyle name="Normal 78" xfId="35833"/>
    <cellStyle name="Normal 78 2" xfId="35834"/>
    <cellStyle name="Normal 78 3" xfId="35835"/>
    <cellStyle name="Normal 79" xfId="35836"/>
    <cellStyle name="Normal 79 2" xfId="35837"/>
    <cellStyle name="Normal 79 3" xfId="35838"/>
    <cellStyle name="Normal 8" xfId="35839"/>
    <cellStyle name="Normal 8 10" xfId="35840"/>
    <cellStyle name="Normal 8 10 2" xfId="35841"/>
    <cellStyle name="Normal 8 10 3" xfId="35842"/>
    <cellStyle name="Normal 8 11" xfId="35843"/>
    <cellStyle name="Normal 8 11 2" xfId="35844"/>
    <cellStyle name="Normal 8 12" xfId="35845"/>
    <cellStyle name="Normal 8 12 2" xfId="35846"/>
    <cellStyle name="Normal 8 13" xfId="35847"/>
    <cellStyle name="Normal 8 13 2" xfId="35848"/>
    <cellStyle name="Normal 8 14" xfId="35849"/>
    <cellStyle name="Normal 8 14 2" xfId="35850"/>
    <cellStyle name="Normal 8 2" xfId="35851"/>
    <cellStyle name="Normal 8 2 10" xfId="35852"/>
    <cellStyle name="Normal 8 2 10 2" xfId="35853"/>
    <cellStyle name="Normal 8 2 11" xfId="35854"/>
    <cellStyle name="Normal 8 2 12" xfId="35855"/>
    <cellStyle name="Normal 8 2 2" xfId="35856"/>
    <cellStyle name="Normal 8 2 2 2" xfId="35857"/>
    <cellStyle name="Normal 8 2 2 2 2" xfId="35858"/>
    <cellStyle name="Normal 8 2 2 2 2 2" xfId="35859"/>
    <cellStyle name="Normal 8 2 2 2 2 2 2" xfId="35860"/>
    <cellStyle name="Normal 8 2 2 2 2 2 3" xfId="35861"/>
    <cellStyle name="Normal 8 2 2 2 2 3" xfId="35862"/>
    <cellStyle name="Normal 8 2 2 2 2 3 2" xfId="35863"/>
    <cellStyle name="Normal 8 2 2 2 2 4" xfId="35864"/>
    <cellStyle name="Normal 8 2 2 2 2 4 2" xfId="35865"/>
    <cellStyle name="Normal 8 2 2 2 2 5" xfId="35866"/>
    <cellStyle name="Normal 8 2 2 2 3" xfId="35867"/>
    <cellStyle name="Normal 8 2 2 2 3 2" xfId="35868"/>
    <cellStyle name="Normal 8 2 2 2 3 2 2" xfId="35869"/>
    <cellStyle name="Normal 8 2 2 2 3 3" xfId="35870"/>
    <cellStyle name="Normal 8 2 2 2 3 3 2" xfId="35871"/>
    <cellStyle name="Normal 8 2 2 2 3 4" xfId="35872"/>
    <cellStyle name="Normal 8 2 2 2 4" xfId="35873"/>
    <cellStyle name="Normal 8 2 2 2 4 2" xfId="35874"/>
    <cellStyle name="Normal 8 2 2 2 4 3" xfId="35875"/>
    <cellStyle name="Normal 8 2 2 2 5" xfId="35876"/>
    <cellStyle name="Normal 8 2 2 2 5 2" xfId="35877"/>
    <cellStyle name="Normal 8 2 2 2 6" xfId="35878"/>
    <cellStyle name="Normal 8 2 2 2 6 2" xfId="35879"/>
    <cellStyle name="Normal 8 2 2 2 7" xfId="35880"/>
    <cellStyle name="Normal 8 2 2 3" xfId="35881"/>
    <cellStyle name="Normal 8 2 2 3 2" xfId="35882"/>
    <cellStyle name="Normal 8 2 2 3 2 2" xfId="35883"/>
    <cellStyle name="Normal 8 2 2 3 2 3" xfId="35884"/>
    <cellStyle name="Normal 8 2 2 3 3" xfId="35885"/>
    <cellStyle name="Normal 8 2 2 3 3 2" xfId="35886"/>
    <cellStyle name="Normal 8 2 2 3 4" xfId="35887"/>
    <cellStyle name="Normal 8 2 2 3 4 2" xfId="35888"/>
    <cellStyle name="Normal 8 2 2 3 5" xfId="35889"/>
    <cellStyle name="Normal 8 2 2 4" xfId="35890"/>
    <cellStyle name="Normal 8 2 2 4 2" xfId="35891"/>
    <cellStyle name="Normal 8 2 2 4 2 2" xfId="35892"/>
    <cellStyle name="Normal 8 2 2 4 3" xfId="35893"/>
    <cellStyle name="Normal 8 2 2 4 3 2" xfId="35894"/>
    <cellStyle name="Normal 8 2 2 4 4" xfId="35895"/>
    <cellStyle name="Normal 8 2 2 5" xfId="35896"/>
    <cellStyle name="Normal 8 2 2 5 2" xfId="35897"/>
    <cellStyle name="Normal 8 2 2 5 3" xfId="35898"/>
    <cellStyle name="Normal 8 2 2 6" xfId="35899"/>
    <cellStyle name="Normal 8 2 2 6 2" xfId="35900"/>
    <cellStyle name="Normal 8 2 2 7" xfId="35901"/>
    <cellStyle name="Normal 8 2 2 7 2" xfId="35902"/>
    <cellStyle name="Normal 8 2 2 8" xfId="35903"/>
    <cellStyle name="Normal 8 2 3" xfId="35904"/>
    <cellStyle name="Normal 8 2 3 2" xfId="35905"/>
    <cellStyle name="Normal 8 2 3 2 2" xfId="35906"/>
    <cellStyle name="Normal 8 2 3 2 2 2" xfId="35907"/>
    <cellStyle name="Normal 8 2 3 2 2 3" xfId="35908"/>
    <cellStyle name="Normal 8 2 3 2 3" xfId="35909"/>
    <cellStyle name="Normal 8 2 3 2 3 2" xfId="35910"/>
    <cellStyle name="Normal 8 2 3 2 4" xfId="35911"/>
    <cellStyle name="Normal 8 2 3 2 4 2" xfId="35912"/>
    <cellStyle name="Normal 8 2 3 2 5" xfId="35913"/>
    <cellStyle name="Normal 8 2 3 3" xfId="35914"/>
    <cellStyle name="Normal 8 2 3 3 2" xfId="35915"/>
    <cellStyle name="Normal 8 2 3 3 2 2" xfId="35916"/>
    <cellStyle name="Normal 8 2 3 3 3" xfId="35917"/>
    <cellStyle name="Normal 8 2 3 3 3 2" xfId="35918"/>
    <cellStyle name="Normal 8 2 3 3 4" xfId="35919"/>
    <cellStyle name="Normal 8 2 3 4" xfId="35920"/>
    <cellStyle name="Normal 8 2 3 4 2" xfId="35921"/>
    <cellStyle name="Normal 8 2 3 4 3" xfId="35922"/>
    <cellStyle name="Normal 8 2 3 5" xfId="35923"/>
    <cellStyle name="Normal 8 2 3 5 2" xfId="35924"/>
    <cellStyle name="Normal 8 2 3 6" xfId="35925"/>
    <cellStyle name="Normal 8 2 3 6 2" xfId="35926"/>
    <cellStyle name="Normal 8 2 3 7" xfId="35927"/>
    <cellStyle name="Normal 8 2 4" xfId="35928"/>
    <cellStyle name="Normal 8 2 4 2" xfId="35929"/>
    <cellStyle name="Normal 8 2 4 2 2" xfId="35930"/>
    <cellStyle name="Normal 8 2 4 2 2 2" xfId="35931"/>
    <cellStyle name="Normal 8 2 4 2 2 3" xfId="35932"/>
    <cellStyle name="Normal 8 2 4 2 3" xfId="35933"/>
    <cellStyle name="Normal 8 2 4 2 3 2" xfId="35934"/>
    <cellStyle name="Normal 8 2 4 2 4" xfId="35935"/>
    <cellStyle name="Normal 8 2 4 2 4 2" xfId="35936"/>
    <cellStyle name="Normal 8 2 4 2 5" xfId="35937"/>
    <cellStyle name="Normal 8 2 4 3" xfId="35938"/>
    <cellStyle name="Normal 8 2 4 3 2" xfId="35939"/>
    <cellStyle name="Normal 8 2 4 3 2 2" xfId="35940"/>
    <cellStyle name="Normal 8 2 4 3 3" xfId="35941"/>
    <cellStyle name="Normal 8 2 4 3 3 2" xfId="35942"/>
    <cellStyle name="Normal 8 2 4 3 4" xfId="35943"/>
    <cellStyle name="Normal 8 2 4 4" xfId="35944"/>
    <cellStyle name="Normal 8 2 4 4 2" xfId="35945"/>
    <cellStyle name="Normal 8 2 4 4 3" xfId="35946"/>
    <cellStyle name="Normal 8 2 4 5" xfId="35947"/>
    <cellStyle name="Normal 8 2 4 5 2" xfId="35948"/>
    <cellStyle name="Normal 8 2 4 6" xfId="35949"/>
    <cellStyle name="Normal 8 2 4 6 2" xfId="35950"/>
    <cellStyle name="Normal 8 2 4 7" xfId="35951"/>
    <cellStyle name="Normal 8 2 5" xfId="35952"/>
    <cellStyle name="Normal 8 2 5 2" xfId="35953"/>
    <cellStyle name="Normal 8 2 5 2 2" xfId="35954"/>
    <cellStyle name="Normal 8 2 5 2 2 2" xfId="35955"/>
    <cellStyle name="Normal 8 2 5 2 3" xfId="35956"/>
    <cellStyle name="Normal 8 2 5 2 3 2" xfId="35957"/>
    <cellStyle name="Normal 8 2 5 2 4" xfId="35958"/>
    <cellStyle name="Normal 8 2 5 3" xfId="35959"/>
    <cellStyle name="Normal 8 2 5 3 2" xfId="35960"/>
    <cellStyle name="Normal 8 2 5 3 3" xfId="35961"/>
    <cellStyle name="Normal 8 2 5 4" xfId="35962"/>
    <cellStyle name="Normal 8 2 5 4 2" xfId="35963"/>
    <cellStyle name="Normal 8 2 5 5" xfId="35964"/>
    <cellStyle name="Normal 8 2 5 5 2" xfId="35965"/>
    <cellStyle name="Normal 8 2 5 6" xfId="35966"/>
    <cellStyle name="Normal 8 2 6" xfId="35967"/>
    <cellStyle name="Normal 8 2 6 2" xfId="35968"/>
    <cellStyle name="Normal 8 2 6 2 2" xfId="35969"/>
    <cellStyle name="Normal 8 2 6 3" xfId="35970"/>
    <cellStyle name="Normal 8 2 6 3 2" xfId="35971"/>
    <cellStyle name="Normal 8 2 6 4" xfId="35972"/>
    <cellStyle name="Normal 8 2 7" xfId="35973"/>
    <cellStyle name="Normal 8 2 7 2" xfId="35974"/>
    <cellStyle name="Normal 8 2 7 2 2" xfId="35975"/>
    <cellStyle name="Normal 8 2 7 3" xfId="35976"/>
    <cellStyle name="Normal 8 2 7 3 2" xfId="35977"/>
    <cellStyle name="Normal 8 2 7 4" xfId="35978"/>
    <cellStyle name="Normal 8 2 8" xfId="35979"/>
    <cellStyle name="Normal 8 2 8 2" xfId="35980"/>
    <cellStyle name="Normal 8 2 8 3" xfId="35981"/>
    <cellStyle name="Normal 8 2 9" xfId="35982"/>
    <cellStyle name="Normal 8 2 9 2" xfId="35983"/>
    <cellStyle name="Normal 8 3" xfId="35984"/>
    <cellStyle name="Normal 8 3 10" xfId="35985"/>
    <cellStyle name="Normal 8 3 2" xfId="35986"/>
    <cellStyle name="Normal 8 3 2 2" xfId="35987"/>
    <cellStyle name="Normal 8 3 2 2 2" xfId="35988"/>
    <cellStyle name="Normal 8 3 2 2 2 2" xfId="35989"/>
    <cellStyle name="Normal 8 3 2 2 2 3" xfId="35990"/>
    <cellStyle name="Normal 8 3 2 2 3" xfId="35991"/>
    <cellStyle name="Normal 8 3 2 2 3 2" xfId="35992"/>
    <cellStyle name="Normal 8 3 2 2 4" xfId="35993"/>
    <cellStyle name="Normal 8 3 2 2 4 2" xfId="35994"/>
    <cellStyle name="Normal 8 3 2 2 5" xfId="35995"/>
    <cellStyle name="Normal 8 3 2 3" xfId="35996"/>
    <cellStyle name="Normal 8 3 2 3 2" xfId="35997"/>
    <cellStyle name="Normal 8 3 2 3 2 2" xfId="35998"/>
    <cellStyle name="Normal 8 3 2 3 3" xfId="35999"/>
    <cellStyle name="Normal 8 3 2 3 3 2" xfId="36000"/>
    <cellStyle name="Normal 8 3 2 3 4" xfId="36001"/>
    <cellStyle name="Normal 8 3 2 4" xfId="36002"/>
    <cellStyle name="Normal 8 3 2 4 2" xfId="36003"/>
    <cellStyle name="Normal 8 3 2 4 3" xfId="36004"/>
    <cellStyle name="Normal 8 3 2 5" xfId="36005"/>
    <cellStyle name="Normal 8 3 2 5 2" xfId="36006"/>
    <cellStyle name="Normal 8 3 2 6" xfId="36007"/>
    <cellStyle name="Normal 8 3 2 6 2" xfId="36008"/>
    <cellStyle name="Normal 8 3 2 7" xfId="36009"/>
    <cellStyle name="Normal 8 3 3" xfId="36010"/>
    <cellStyle name="Normal 8 3 3 2" xfId="36011"/>
    <cellStyle name="Normal 8 3 3 2 2" xfId="36012"/>
    <cellStyle name="Normal 8 3 3 2 2 2" xfId="36013"/>
    <cellStyle name="Normal 8 3 3 2 2 3" xfId="36014"/>
    <cellStyle name="Normal 8 3 3 2 3" xfId="36015"/>
    <cellStyle name="Normal 8 3 3 2 3 2" xfId="36016"/>
    <cellStyle name="Normal 8 3 3 2 4" xfId="36017"/>
    <cellStyle name="Normal 8 3 3 2 4 2" xfId="36018"/>
    <cellStyle name="Normal 8 3 3 2 5" xfId="36019"/>
    <cellStyle name="Normal 8 3 3 3" xfId="36020"/>
    <cellStyle name="Normal 8 3 3 3 2" xfId="36021"/>
    <cellStyle name="Normal 8 3 3 3 2 2" xfId="36022"/>
    <cellStyle name="Normal 8 3 3 3 3" xfId="36023"/>
    <cellStyle name="Normal 8 3 3 3 3 2" xfId="36024"/>
    <cellStyle name="Normal 8 3 3 3 4" xfId="36025"/>
    <cellStyle name="Normal 8 3 3 4" xfId="36026"/>
    <cellStyle name="Normal 8 3 3 4 2" xfId="36027"/>
    <cellStyle name="Normal 8 3 3 4 3" xfId="36028"/>
    <cellStyle name="Normal 8 3 3 5" xfId="36029"/>
    <cellStyle name="Normal 8 3 3 5 2" xfId="36030"/>
    <cellStyle name="Normal 8 3 3 6" xfId="36031"/>
    <cellStyle name="Normal 8 3 3 6 2" xfId="36032"/>
    <cellStyle name="Normal 8 3 3 7" xfId="36033"/>
    <cellStyle name="Normal 8 3 4" xfId="36034"/>
    <cellStyle name="Normal 8 3 4 2" xfId="36035"/>
    <cellStyle name="Normal 8 3 4 2 2" xfId="36036"/>
    <cellStyle name="Normal 8 3 4 2 2 2" xfId="36037"/>
    <cellStyle name="Normal 8 3 4 2 3" xfId="36038"/>
    <cellStyle name="Normal 8 3 4 2 3 2" xfId="36039"/>
    <cellStyle name="Normal 8 3 4 2 4" xfId="36040"/>
    <cellStyle name="Normal 8 3 4 3" xfId="36041"/>
    <cellStyle name="Normal 8 3 4 3 2" xfId="36042"/>
    <cellStyle name="Normal 8 3 4 3 3" xfId="36043"/>
    <cellStyle name="Normal 8 3 4 4" xfId="36044"/>
    <cellStyle name="Normal 8 3 4 4 2" xfId="36045"/>
    <cellStyle name="Normal 8 3 4 5" xfId="36046"/>
    <cellStyle name="Normal 8 3 4 5 2" xfId="36047"/>
    <cellStyle name="Normal 8 3 4 6" xfId="36048"/>
    <cellStyle name="Normal 8 3 5" xfId="36049"/>
    <cellStyle name="Normal 8 3 5 2" xfId="36050"/>
    <cellStyle name="Normal 8 3 5 2 2" xfId="36051"/>
    <cellStyle name="Normal 8 3 5 3" xfId="36052"/>
    <cellStyle name="Normal 8 3 5 3 2" xfId="36053"/>
    <cellStyle name="Normal 8 3 5 4" xfId="36054"/>
    <cellStyle name="Normal 8 3 6" xfId="36055"/>
    <cellStyle name="Normal 8 3 6 2" xfId="36056"/>
    <cellStyle name="Normal 8 3 6 2 2" xfId="36057"/>
    <cellStyle name="Normal 8 3 6 3" xfId="36058"/>
    <cellStyle name="Normal 8 3 6 3 2" xfId="36059"/>
    <cellStyle name="Normal 8 3 6 4" xfId="36060"/>
    <cellStyle name="Normal 8 3 7" xfId="36061"/>
    <cellStyle name="Normal 8 3 7 2" xfId="36062"/>
    <cellStyle name="Normal 8 3 7 3" xfId="36063"/>
    <cellStyle name="Normal 8 3 8" xfId="36064"/>
    <cellStyle name="Normal 8 3 8 2" xfId="36065"/>
    <cellStyle name="Normal 8 3 9" xfId="36066"/>
    <cellStyle name="Normal 8 3 9 2" xfId="36067"/>
    <cellStyle name="Normal 8 4" xfId="36068"/>
    <cellStyle name="Normal 8 4 2" xfId="36069"/>
    <cellStyle name="Normal 8 4 2 2" xfId="36070"/>
    <cellStyle name="Normal 8 4 2 2 2" xfId="36071"/>
    <cellStyle name="Normal 8 4 2 2 2 2" xfId="36072"/>
    <cellStyle name="Normal 8 4 2 2 2 3" xfId="36073"/>
    <cellStyle name="Normal 8 4 2 2 3" xfId="36074"/>
    <cellStyle name="Normal 8 4 2 2 3 2" xfId="36075"/>
    <cellStyle name="Normal 8 4 2 2 4" xfId="36076"/>
    <cellStyle name="Normal 8 4 2 2 4 2" xfId="36077"/>
    <cellStyle name="Normal 8 4 2 2 5" xfId="36078"/>
    <cellStyle name="Normal 8 4 2 3" xfId="36079"/>
    <cellStyle name="Normal 8 4 2 3 2" xfId="36080"/>
    <cellStyle name="Normal 8 4 2 3 2 2" xfId="36081"/>
    <cellStyle name="Normal 8 4 2 3 3" xfId="36082"/>
    <cellStyle name="Normal 8 4 2 3 3 2" xfId="36083"/>
    <cellStyle name="Normal 8 4 2 3 4" xfId="36084"/>
    <cellStyle name="Normal 8 4 2 4" xfId="36085"/>
    <cellStyle name="Normal 8 4 2 4 2" xfId="36086"/>
    <cellStyle name="Normal 8 4 2 4 3" xfId="36087"/>
    <cellStyle name="Normal 8 4 2 5" xfId="36088"/>
    <cellStyle name="Normal 8 4 2 5 2" xfId="36089"/>
    <cellStyle name="Normal 8 4 2 6" xfId="36090"/>
    <cellStyle name="Normal 8 4 2 6 2" xfId="36091"/>
    <cellStyle name="Normal 8 4 2 7" xfId="36092"/>
    <cellStyle name="Normal 8 4 3" xfId="36093"/>
    <cellStyle name="Normal 8 4 3 2" xfId="36094"/>
    <cellStyle name="Normal 8 4 3 2 2" xfId="36095"/>
    <cellStyle name="Normal 8 4 3 2 3" xfId="36096"/>
    <cellStyle name="Normal 8 4 3 3" xfId="36097"/>
    <cellStyle name="Normal 8 4 3 3 2" xfId="36098"/>
    <cellStyle name="Normal 8 4 3 4" xfId="36099"/>
    <cellStyle name="Normal 8 4 3 4 2" xfId="36100"/>
    <cellStyle name="Normal 8 4 3 5" xfId="36101"/>
    <cellStyle name="Normal 8 4 4" xfId="36102"/>
    <cellStyle name="Normal 8 4 4 2" xfId="36103"/>
    <cellStyle name="Normal 8 4 4 2 2" xfId="36104"/>
    <cellStyle name="Normal 8 4 4 3" xfId="36105"/>
    <cellStyle name="Normal 8 4 4 3 2" xfId="36106"/>
    <cellStyle name="Normal 8 4 4 4" xfId="36107"/>
    <cellStyle name="Normal 8 4 5" xfId="36108"/>
    <cellStyle name="Normal 8 4 5 2" xfId="36109"/>
    <cellStyle name="Normal 8 4 5 3" xfId="36110"/>
    <cellStyle name="Normal 8 4 6" xfId="36111"/>
    <cellStyle name="Normal 8 4 6 2" xfId="36112"/>
    <cellStyle name="Normal 8 4 7" xfId="36113"/>
    <cellStyle name="Normal 8 4 7 2" xfId="36114"/>
    <cellStyle name="Normal 8 4 8" xfId="36115"/>
    <cellStyle name="Normal 8 5" xfId="36116"/>
    <cellStyle name="Normal 8 5 2" xfId="36117"/>
    <cellStyle name="Normal 8 5 2 2" xfId="36118"/>
    <cellStyle name="Normal 8 5 2 2 2" xfId="36119"/>
    <cellStyle name="Normal 8 5 2 2 3" xfId="36120"/>
    <cellStyle name="Normal 8 5 2 3" xfId="36121"/>
    <cellStyle name="Normal 8 5 2 3 2" xfId="36122"/>
    <cellStyle name="Normal 8 5 2 4" xfId="36123"/>
    <cellStyle name="Normal 8 5 2 4 2" xfId="36124"/>
    <cellStyle name="Normal 8 5 2 5" xfId="36125"/>
    <cellStyle name="Normal 8 5 3" xfId="36126"/>
    <cellStyle name="Normal 8 5 3 2" xfId="36127"/>
    <cellStyle name="Normal 8 5 3 2 2" xfId="36128"/>
    <cellStyle name="Normal 8 5 3 3" xfId="36129"/>
    <cellStyle name="Normal 8 5 3 3 2" xfId="36130"/>
    <cellStyle name="Normal 8 5 3 4" xfId="36131"/>
    <cellStyle name="Normal 8 5 4" xfId="36132"/>
    <cellStyle name="Normal 8 5 4 2" xfId="36133"/>
    <cellStyle name="Normal 8 5 4 3" xfId="36134"/>
    <cellStyle name="Normal 8 5 5" xfId="36135"/>
    <cellStyle name="Normal 8 5 5 2" xfId="36136"/>
    <cellStyle name="Normal 8 5 6" xfId="36137"/>
    <cellStyle name="Normal 8 5 6 2" xfId="36138"/>
    <cellStyle name="Normal 8 5 7" xfId="36139"/>
    <cellStyle name="Normal 8 6" xfId="36140"/>
    <cellStyle name="Normal 8 6 2" xfId="36141"/>
    <cellStyle name="Normal 8 6 2 2" xfId="36142"/>
    <cellStyle name="Normal 8 6 2 2 2" xfId="36143"/>
    <cellStyle name="Normal 8 6 2 2 3" xfId="36144"/>
    <cellStyle name="Normal 8 6 2 3" xfId="36145"/>
    <cellStyle name="Normal 8 6 2 3 2" xfId="36146"/>
    <cellStyle name="Normal 8 6 2 4" xfId="36147"/>
    <cellStyle name="Normal 8 6 2 4 2" xfId="36148"/>
    <cellStyle name="Normal 8 6 2 5" xfId="36149"/>
    <cellStyle name="Normal 8 6 3" xfId="36150"/>
    <cellStyle name="Normal 8 6 3 2" xfId="36151"/>
    <cellStyle name="Normal 8 6 3 2 2" xfId="36152"/>
    <cellStyle name="Normal 8 6 3 3" xfId="36153"/>
    <cellStyle name="Normal 8 6 3 3 2" xfId="36154"/>
    <cellStyle name="Normal 8 6 3 4" xfId="36155"/>
    <cellStyle name="Normal 8 6 4" xfId="36156"/>
    <cellStyle name="Normal 8 6 4 2" xfId="36157"/>
    <cellStyle name="Normal 8 6 4 3" xfId="36158"/>
    <cellStyle name="Normal 8 6 5" xfId="36159"/>
    <cellStyle name="Normal 8 6 5 2" xfId="36160"/>
    <cellStyle name="Normal 8 6 6" xfId="36161"/>
    <cellStyle name="Normal 8 6 6 2" xfId="36162"/>
    <cellStyle name="Normal 8 6 7" xfId="36163"/>
    <cellStyle name="Normal 8 7" xfId="36164"/>
    <cellStyle name="Normal 8 7 2" xfId="36165"/>
    <cellStyle name="Normal 8 7 2 2" xfId="36166"/>
    <cellStyle name="Normal 8 7 2 2 2" xfId="36167"/>
    <cellStyle name="Normal 8 7 2 3" xfId="36168"/>
    <cellStyle name="Normal 8 7 2 3 2" xfId="36169"/>
    <cellStyle name="Normal 8 7 2 4" xfId="36170"/>
    <cellStyle name="Normal 8 7 3" xfId="36171"/>
    <cellStyle name="Normal 8 7 3 2" xfId="36172"/>
    <cellStyle name="Normal 8 7 3 3" xfId="36173"/>
    <cellStyle name="Normal 8 7 4" xfId="36174"/>
    <cellStyle name="Normal 8 7 4 2" xfId="36175"/>
    <cellStyle name="Normal 8 7 5" xfId="36176"/>
    <cellStyle name="Normal 8 7 5 2" xfId="36177"/>
    <cellStyle name="Normal 8 7 6" xfId="36178"/>
    <cellStyle name="Normal 8 8" xfId="36179"/>
    <cellStyle name="Normal 8 8 2" xfId="36180"/>
    <cellStyle name="Normal 8 8 2 2" xfId="36181"/>
    <cellStyle name="Normal 8 8 3" xfId="36182"/>
    <cellStyle name="Normal 8 8 3 2" xfId="36183"/>
    <cellStyle name="Normal 8 8 4" xfId="36184"/>
    <cellStyle name="Normal 8 9" xfId="36185"/>
    <cellStyle name="Normal 8 9 2" xfId="36186"/>
    <cellStyle name="Normal 8 9 2 2" xfId="36187"/>
    <cellStyle name="Normal 8 9 3" xfId="36188"/>
    <cellStyle name="Normal 8 9 3 2" xfId="36189"/>
    <cellStyle name="Normal 8 9 4" xfId="36190"/>
    <cellStyle name="Normal 80" xfId="36191"/>
    <cellStyle name="Normal 80 2" xfId="36192"/>
    <cellStyle name="Normal 80 3" xfId="36193"/>
    <cellStyle name="Normal 81" xfId="36194"/>
    <cellStyle name="Normal 81 2" xfId="36195"/>
    <cellStyle name="Normal 81 3" xfId="36196"/>
    <cellStyle name="Normal 82" xfId="36197"/>
    <cellStyle name="Normal 82 2" xfId="36198"/>
    <cellStyle name="Normal 82 3" xfId="36199"/>
    <cellStyle name="Normal 83" xfId="36200"/>
    <cellStyle name="Normal 83 2" xfId="36201"/>
    <cellStyle name="Normal 83 3" xfId="36202"/>
    <cellStyle name="Normal 84" xfId="36203"/>
    <cellStyle name="Normal 84 2" xfId="36204"/>
    <cellStyle name="Normal 85" xfId="36205"/>
    <cellStyle name="Normal 85 2" xfId="36206"/>
    <cellStyle name="Normal 86" xfId="36207"/>
    <cellStyle name="Normal 86 2" xfId="36208"/>
    <cellStyle name="Normal 87" xfId="36209"/>
    <cellStyle name="Normal 87 2" xfId="36210"/>
    <cellStyle name="Normal 88" xfId="36211"/>
    <cellStyle name="Normal 88 2" xfId="36212"/>
    <cellStyle name="Normal 89" xfId="36213"/>
    <cellStyle name="Normal 89 2" xfId="36214"/>
    <cellStyle name="Normal 9" xfId="36215"/>
    <cellStyle name="Normal 9 10" xfId="36216"/>
    <cellStyle name="Normal 9 10 2" xfId="36217"/>
    <cellStyle name="Normal 9 10 2 2" xfId="36218"/>
    <cellStyle name="Normal 9 10 2 3" xfId="36219"/>
    <cellStyle name="Normal 9 10 3" xfId="36220"/>
    <cellStyle name="Normal 9 10 3 2" xfId="36221"/>
    <cellStyle name="Normal 9 10 4" xfId="36222"/>
    <cellStyle name="Normal 9 10 4 2" xfId="36223"/>
    <cellStyle name="Normal 9 10 5" xfId="36224"/>
    <cellStyle name="Normal 9 10 6" xfId="36225"/>
    <cellStyle name="Normal 9 10 7" xfId="36226"/>
    <cellStyle name="Normal 9 11" xfId="36227"/>
    <cellStyle name="Normal 9 11 2" xfId="36228"/>
    <cellStyle name="Normal 9 11 2 2" xfId="36229"/>
    <cellStyle name="Normal 9 11 3" xfId="36230"/>
    <cellStyle name="Normal 9 11 3 2" xfId="36231"/>
    <cellStyle name="Normal 9 11 4" xfId="36232"/>
    <cellStyle name="Normal 9 11 5" xfId="36233"/>
    <cellStyle name="Normal 9 11 6" xfId="36234"/>
    <cellStyle name="Normal 9 12" xfId="36235"/>
    <cellStyle name="Normal 9 12 2" xfId="36236"/>
    <cellStyle name="Normal 9 13" xfId="36237"/>
    <cellStyle name="Normal 9 13 2" xfId="36238"/>
    <cellStyle name="Normal 9 14" xfId="36239"/>
    <cellStyle name="Normal 9 14 2" xfId="36240"/>
    <cellStyle name="Normal 9 15" xfId="36241"/>
    <cellStyle name="Normal 9 16" xfId="36242"/>
    <cellStyle name="Normal 9 17" xfId="36243"/>
    <cellStyle name="Normal 9 18" xfId="36244"/>
    <cellStyle name="Normal 9 2" xfId="36245"/>
    <cellStyle name="Normal 9 2 10" xfId="36246"/>
    <cellStyle name="Normal 9 2 10 2" xfId="36247"/>
    <cellStyle name="Normal 9 2 11" xfId="36248"/>
    <cellStyle name="Normal 9 2 11 2" xfId="36249"/>
    <cellStyle name="Normal 9 2 12" xfId="36250"/>
    <cellStyle name="Normal 9 2 13" xfId="36251"/>
    <cellStyle name="Normal 9 2 14" xfId="36252"/>
    <cellStyle name="Normal 9 2 15" xfId="36253"/>
    <cellStyle name="Normal 9 2 2" xfId="36254"/>
    <cellStyle name="Normal 9 2 2 10" xfId="36255"/>
    <cellStyle name="Normal 9 2 2 11" xfId="36256"/>
    <cellStyle name="Normal 9 2 2 12" xfId="36257"/>
    <cellStyle name="Normal 9 2 2 2" xfId="36258"/>
    <cellStyle name="Normal 9 2 2 2 2" xfId="36259"/>
    <cellStyle name="Normal 9 2 2 2 2 2" xfId="36260"/>
    <cellStyle name="Normal 9 2 2 2 2 2 2" xfId="36261"/>
    <cellStyle name="Normal 9 2 2 2 2 3" xfId="36262"/>
    <cellStyle name="Normal 9 2 2 2 2 4" xfId="36263"/>
    <cellStyle name="Normal 9 2 2 2 3" xfId="36264"/>
    <cellStyle name="Normal 9 2 2 2 3 2" xfId="36265"/>
    <cellStyle name="Normal 9 2 2 2 3 2 2" xfId="36266"/>
    <cellStyle name="Normal 9 2 2 2 3 3" xfId="36267"/>
    <cellStyle name="Normal 9 2 2 2 4" xfId="36268"/>
    <cellStyle name="Normal 9 2 2 2 4 2" xfId="36269"/>
    <cellStyle name="Normal 9 2 2 2 4 2 2" xfId="36270"/>
    <cellStyle name="Normal 9 2 2 2 4 3" xfId="36271"/>
    <cellStyle name="Normal 9 2 2 2 5" xfId="36272"/>
    <cellStyle name="Normal 9 2 2 2 5 2" xfId="36273"/>
    <cellStyle name="Normal 9 2 2 2 6" xfId="36274"/>
    <cellStyle name="Normal 9 2 2 2 7" xfId="36275"/>
    <cellStyle name="Normal 9 2 2 3" xfId="36276"/>
    <cellStyle name="Normal 9 2 2 3 2" xfId="36277"/>
    <cellStyle name="Normal 9 2 2 3 2 2" xfId="36278"/>
    <cellStyle name="Normal 9 2 2 3 2 2 2" xfId="36279"/>
    <cellStyle name="Normal 9 2 2 3 2 3" xfId="36280"/>
    <cellStyle name="Normal 9 2 2 3 3" xfId="36281"/>
    <cellStyle name="Normal 9 2 2 3 3 2" xfId="36282"/>
    <cellStyle name="Normal 9 2 2 3 3 2 2" xfId="36283"/>
    <cellStyle name="Normal 9 2 2 3 3 3" xfId="36284"/>
    <cellStyle name="Normal 9 2 2 3 4" xfId="36285"/>
    <cellStyle name="Normal 9 2 2 3 4 2" xfId="36286"/>
    <cellStyle name="Normal 9 2 2 3 4 3" xfId="36287"/>
    <cellStyle name="Normal 9 2 2 3 5" xfId="36288"/>
    <cellStyle name="Normal 9 2 2 3 6" xfId="36289"/>
    <cellStyle name="Normal 9 2 2 3 7" xfId="36290"/>
    <cellStyle name="Normal 9 2 2 4" xfId="36291"/>
    <cellStyle name="Normal 9 2 2 4 2" xfId="36292"/>
    <cellStyle name="Normal 9 2 2 4 2 2" xfId="36293"/>
    <cellStyle name="Normal 9 2 2 4 2 3" xfId="36294"/>
    <cellStyle name="Normal 9 2 2 4 3" xfId="36295"/>
    <cellStyle name="Normal 9 2 2 4 3 2" xfId="36296"/>
    <cellStyle name="Normal 9 2 2 4 3 3" xfId="36297"/>
    <cellStyle name="Normal 9 2 2 4 4" xfId="36298"/>
    <cellStyle name="Normal 9 2 2 4 4 2" xfId="36299"/>
    <cellStyle name="Normal 9 2 2 4 5" xfId="36300"/>
    <cellStyle name="Normal 9 2 2 4 6" xfId="36301"/>
    <cellStyle name="Normal 9 2 2 4 7" xfId="36302"/>
    <cellStyle name="Normal 9 2 2 5" xfId="36303"/>
    <cellStyle name="Normal 9 2 2 5 2" xfId="36304"/>
    <cellStyle name="Normal 9 2 2 5 2 2" xfId="36305"/>
    <cellStyle name="Normal 9 2 2 5 2 3" xfId="36306"/>
    <cellStyle name="Normal 9 2 2 5 3" xfId="36307"/>
    <cellStyle name="Normal 9 2 2 5 3 2" xfId="36308"/>
    <cellStyle name="Normal 9 2 2 5 4" xfId="36309"/>
    <cellStyle name="Normal 9 2 2 5 4 2" xfId="36310"/>
    <cellStyle name="Normal 9 2 2 5 5" xfId="36311"/>
    <cellStyle name="Normal 9 2 2 5 6" xfId="36312"/>
    <cellStyle name="Normal 9 2 2 5 7" xfId="36313"/>
    <cellStyle name="Normal 9 2 2 6" xfId="36314"/>
    <cellStyle name="Normal 9 2 2 6 2" xfId="36315"/>
    <cellStyle name="Normal 9 2 2 6 2 2" xfId="36316"/>
    <cellStyle name="Normal 9 2 2 6 2 3" xfId="36317"/>
    <cellStyle name="Normal 9 2 2 6 3" xfId="36318"/>
    <cellStyle name="Normal 9 2 2 6 3 2" xfId="36319"/>
    <cellStyle name="Normal 9 2 2 6 4" xfId="36320"/>
    <cellStyle name="Normal 9 2 2 6 5" xfId="36321"/>
    <cellStyle name="Normal 9 2 2 6 6" xfId="36322"/>
    <cellStyle name="Normal 9 2 2 7" xfId="36323"/>
    <cellStyle name="Normal 9 2 2 7 2" xfId="36324"/>
    <cellStyle name="Normal 9 2 2 7 3" xfId="36325"/>
    <cellStyle name="Normal 9 2 2 8" xfId="36326"/>
    <cellStyle name="Normal 9 2 2 8 2" xfId="36327"/>
    <cellStyle name="Normal 9 2 2 9" xfId="36328"/>
    <cellStyle name="Normal 9 2 2 9 2" xfId="36329"/>
    <cellStyle name="Normal 9 2 3" xfId="36330"/>
    <cellStyle name="Normal 9 2 3 10" xfId="36331"/>
    <cellStyle name="Normal 9 2 3 11" xfId="36332"/>
    <cellStyle name="Normal 9 2 3 2" xfId="36333"/>
    <cellStyle name="Normal 9 2 3 2 2" xfId="36334"/>
    <cellStyle name="Normal 9 2 3 2 2 2" xfId="36335"/>
    <cellStyle name="Normal 9 2 3 2 2 3" xfId="36336"/>
    <cellStyle name="Normal 9 2 3 2 3" xfId="36337"/>
    <cellStyle name="Normal 9 2 3 2 3 2" xfId="36338"/>
    <cellStyle name="Normal 9 2 3 2 3 3" xfId="36339"/>
    <cellStyle name="Normal 9 2 3 2 4" xfId="36340"/>
    <cellStyle name="Normal 9 2 3 2 4 2" xfId="36341"/>
    <cellStyle name="Normal 9 2 3 2 5" xfId="36342"/>
    <cellStyle name="Normal 9 2 3 2 6" xfId="36343"/>
    <cellStyle name="Normal 9 2 3 2 7" xfId="36344"/>
    <cellStyle name="Normal 9 2 3 3" xfId="36345"/>
    <cellStyle name="Normal 9 2 3 3 2" xfId="36346"/>
    <cellStyle name="Normal 9 2 3 3 2 2" xfId="36347"/>
    <cellStyle name="Normal 9 2 3 3 2 3" xfId="36348"/>
    <cellStyle name="Normal 9 2 3 3 3" xfId="36349"/>
    <cellStyle name="Normal 9 2 3 3 3 2" xfId="36350"/>
    <cellStyle name="Normal 9 2 3 3 4" xfId="36351"/>
    <cellStyle name="Normal 9 2 3 3 4 2" xfId="36352"/>
    <cellStyle name="Normal 9 2 3 3 5" xfId="36353"/>
    <cellStyle name="Normal 9 2 3 3 6" xfId="36354"/>
    <cellStyle name="Normal 9 2 3 3 7" xfId="36355"/>
    <cellStyle name="Normal 9 2 3 4" xfId="36356"/>
    <cellStyle name="Normal 9 2 3 4 2" xfId="36357"/>
    <cellStyle name="Normal 9 2 3 4 2 2" xfId="36358"/>
    <cellStyle name="Normal 9 2 3 4 2 3" xfId="36359"/>
    <cellStyle name="Normal 9 2 3 4 3" xfId="36360"/>
    <cellStyle name="Normal 9 2 3 4 3 2" xfId="36361"/>
    <cellStyle name="Normal 9 2 3 4 4" xfId="36362"/>
    <cellStyle name="Normal 9 2 3 4 4 2" xfId="36363"/>
    <cellStyle name="Normal 9 2 3 4 5" xfId="36364"/>
    <cellStyle name="Normal 9 2 3 4 6" xfId="36365"/>
    <cellStyle name="Normal 9 2 3 4 7" xfId="36366"/>
    <cellStyle name="Normal 9 2 3 5" xfId="36367"/>
    <cellStyle name="Normal 9 2 3 5 2" xfId="36368"/>
    <cellStyle name="Normal 9 2 3 5 2 2" xfId="36369"/>
    <cellStyle name="Normal 9 2 3 5 3" xfId="36370"/>
    <cellStyle name="Normal 9 2 3 5 3 2" xfId="36371"/>
    <cellStyle name="Normal 9 2 3 5 4" xfId="36372"/>
    <cellStyle name="Normal 9 2 3 5 5" xfId="36373"/>
    <cellStyle name="Normal 9 2 3 5 6" xfId="36374"/>
    <cellStyle name="Normal 9 2 3 6" xfId="36375"/>
    <cellStyle name="Normal 9 2 3 6 2" xfId="36376"/>
    <cellStyle name="Normal 9 2 3 7" xfId="36377"/>
    <cellStyle name="Normal 9 2 3 7 2" xfId="36378"/>
    <cellStyle name="Normal 9 2 3 8" xfId="36379"/>
    <cellStyle name="Normal 9 2 3 8 2" xfId="36380"/>
    <cellStyle name="Normal 9 2 3 9" xfId="36381"/>
    <cellStyle name="Normal 9 2 4" xfId="36382"/>
    <cellStyle name="Normal 9 2 4 10" xfId="36383"/>
    <cellStyle name="Normal 9 2 4 11" xfId="36384"/>
    <cellStyle name="Normal 9 2 4 2" xfId="36385"/>
    <cellStyle name="Normal 9 2 4 2 2" xfId="36386"/>
    <cellStyle name="Normal 9 2 4 2 2 2" xfId="36387"/>
    <cellStyle name="Normal 9 2 4 2 2 3" xfId="36388"/>
    <cellStyle name="Normal 9 2 4 2 3" xfId="36389"/>
    <cellStyle name="Normal 9 2 4 2 3 2" xfId="36390"/>
    <cellStyle name="Normal 9 2 4 2 4" xfId="36391"/>
    <cellStyle name="Normal 9 2 4 2 4 2" xfId="36392"/>
    <cellStyle name="Normal 9 2 4 2 5" xfId="36393"/>
    <cellStyle name="Normal 9 2 4 2 6" xfId="36394"/>
    <cellStyle name="Normal 9 2 4 2 7" xfId="36395"/>
    <cellStyle name="Normal 9 2 4 3" xfId="36396"/>
    <cellStyle name="Normal 9 2 4 3 2" xfId="36397"/>
    <cellStyle name="Normal 9 2 4 3 2 2" xfId="36398"/>
    <cellStyle name="Normal 9 2 4 3 2 3" xfId="36399"/>
    <cellStyle name="Normal 9 2 4 3 3" xfId="36400"/>
    <cellStyle name="Normal 9 2 4 3 3 2" xfId="36401"/>
    <cellStyle name="Normal 9 2 4 3 4" xfId="36402"/>
    <cellStyle name="Normal 9 2 4 3 4 2" xfId="36403"/>
    <cellStyle name="Normal 9 2 4 3 5" xfId="36404"/>
    <cellStyle name="Normal 9 2 4 3 6" xfId="36405"/>
    <cellStyle name="Normal 9 2 4 3 7" xfId="36406"/>
    <cellStyle name="Normal 9 2 4 4" xfId="36407"/>
    <cellStyle name="Normal 9 2 4 4 2" xfId="36408"/>
    <cellStyle name="Normal 9 2 4 4 2 2" xfId="36409"/>
    <cellStyle name="Normal 9 2 4 4 3" xfId="36410"/>
    <cellStyle name="Normal 9 2 4 4 3 2" xfId="36411"/>
    <cellStyle name="Normal 9 2 4 4 4" xfId="36412"/>
    <cellStyle name="Normal 9 2 4 4 4 2" xfId="36413"/>
    <cellStyle name="Normal 9 2 4 4 5" xfId="36414"/>
    <cellStyle name="Normal 9 2 4 4 6" xfId="36415"/>
    <cellStyle name="Normal 9 2 4 4 7" xfId="36416"/>
    <cellStyle name="Normal 9 2 4 5" xfId="36417"/>
    <cellStyle name="Normal 9 2 4 5 2" xfId="36418"/>
    <cellStyle name="Normal 9 2 4 5 2 2" xfId="36419"/>
    <cellStyle name="Normal 9 2 4 5 3" xfId="36420"/>
    <cellStyle name="Normal 9 2 4 5 3 2" xfId="36421"/>
    <cellStyle name="Normal 9 2 4 5 4" xfId="36422"/>
    <cellStyle name="Normal 9 2 4 5 5" xfId="36423"/>
    <cellStyle name="Normal 9 2 4 6" xfId="36424"/>
    <cellStyle name="Normal 9 2 4 6 2" xfId="36425"/>
    <cellStyle name="Normal 9 2 4 7" xfId="36426"/>
    <cellStyle name="Normal 9 2 4 7 2" xfId="36427"/>
    <cellStyle name="Normal 9 2 4 8" xfId="36428"/>
    <cellStyle name="Normal 9 2 4 8 2" xfId="36429"/>
    <cellStyle name="Normal 9 2 4 9" xfId="36430"/>
    <cellStyle name="Normal 9 2 5" xfId="36431"/>
    <cellStyle name="Normal 9 2 5 2" xfId="36432"/>
    <cellStyle name="Normal 9 2 5 2 2" xfId="36433"/>
    <cellStyle name="Normal 9 2 5 2 3" xfId="36434"/>
    <cellStyle name="Normal 9 2 5 3" xfId="36435"/>
    <cellStyle name="Normal 9 2 5 3 2" xfId="36436"/>
    <cellStyle name="Normal 9 2 5 3 3" xfId="36437"/>
    <cellStyle name="Normal 9 2 5 4" xfId="36438"/>
    <cellStyle name="Normal 9 2 5 4 2" xfId="36439"/>
    <cellStyle name="Normal 9 2 5 5" xfId="36440"/>
    <cellStyle name="Normal 9 2 5 6" xfId="36441"/>
    <cellStyle name="Normal 9 2 5 7" xfId="36442"/>
    <cellStyle name="Normal 9 2 6" xfId="36443"/>
    <cellStyle name="Normal 9 2 6 2" xfId="36444"/>
    <cellStyle name="Normal 9 2 6 2 2" xfId="36445"/>
    <cellStyle name="Normal 9 2 6 2 3" xfId="36446"/>
    <cellStyle name="Normal 9 2 6 3" xfId="36447"/>
    <cellStyle name="Normal 9 2 6 3 2" xfId="36448"/>
    <cellStyle name="Normal 9 2 6 4" xfId="36449"/>
    <cellStyle name="Normal 9 2 6 4 2" xfId="36450"/>
    <cellStyle name="Normal 9 2 6 5" xfId="36451"/>
    <cellStyle name="Normal 9 2 6 6" xfId="36452"/>
    <cellStyle name="Normal 9 2 6 7" xfId="36453"/>
    <cellStyle name="Normal 9 2 7" xfId="36454"/>
    <cellStyle name="Normal 9 2 7 2" xfId="36455"/>
    <cellStyle name="Normal 9 2 7 2 2" xfId="36456"/>
    <cellStyle name="Normal 9 2 7 2 3" xfId="36457"/>
    <cellStyle name="Normal 9 2 7 3" xfId="36458"/>
    <cellStyle name="Normal 9 2 7 3 2" xfId="36459"/>
    <cellStyle name="Normal 9 2 7 4" xfId="36460"/>
    <cellStyle name="Normal 9 2 7 4 2" xfId="36461"/>
    <cellStyle name="Normal 9 2 7 5" xfId="36462"/>
    <cellStyle name="Normal 9 2 7 6" xfId="36463"/>
    <cellStyle name="Normal 9 2 7 7" xfId="36464"/>
    <cellStyle name="Normal 9 2 8" xfId="36465"/>
    <cellStyle name="Normal 9 2 8 2" xfId="36466"/>
    <cellStyle name="Normal 9 2 8 2 2" xfId="36467"/>
    <cellStyle name="Normal 9 2 8 3" xfId="36468"/>
    <cellStyle name="Normal 9 2 8 3 2" xfId="36469"/>
    <cellStyle name="Normal 9 2 8 4" xfId="36470"/>
    <cellStyle name="Normal 9 2 8 5" xfId="36471"/>
    <cellStyle name="Normal 9 2 8 6" xfId="36472"/>
    <cellStyle name="Normal 9 2 9" xfId="36473"/>
    <cellStyle name="Normal 9 2 9 2" xfId="36474"/>
    <cellStyle name="Normal 9 3" xfId="36475"/>
    <cellStyle name="Normal 9 3 10" xfId="36476"/>
    <cellStyle name="Normal 9 3 10 2" xfId="36477"/>
    <cellStyle name="Normal 9 3 11" xfId="36478"/>
    <cellStyle name="Normal 9 3 11 2" xfId="36479"/>
    <cellStyle name="Normal 9 3 12" xfId="36480"/>
    <cellStyle name="Normal 9 3 13" xfId="36481"/>
    <cellStyle name="Normal 9 3 14" xfId="36482"/>
    <cellStyle name="Normal 9 3 2" xfId="36483"/>
    <cellStyle name="Normal 9 3 2 10" xfId="36484"/>
    <cellStyle name="Normal 9 3 2 11" xfId="36485"/>
    <cellStyle name="Normal 9 3 2 12" xfId="36486"/>
    <cellStyle name="Normal 9 3 2 2" xfId="36487"/>
    <cellStyle name="Normal 9 3 2 2 2" xfId="36488"/>
    <cellStyle name="Normal 9 3 2 2 2 2" xfId="36489"/>
    <cellStyle name="Normal 9 3 2 2 2 3" xfId="36490"/>
    <cellStyle name="Normal 9 3 2 2 3" xfId="36491"/>
    <cellStyle name="Normal 9 3 2 2 3 2" xfId="36492"/>
    <cellStyle name="Normal 9 3 2 2 3 3" xfId="36493"/>
    <cellStyle name="Normal 9 3 2 2 4" xfId="36494"/>
    <cellStyle name="Normal 9 3 2 2 4 2" xfId="36495"/>
    <cellStyle name="Normal 9 3 2 2 5" xfId="36496"/>
    <cellStyle name="Normal 9 3 2 2 6" xfId="36497"/>
    <cellStyle name="Normal 9 3 2 2 7" xfId="36498"/>
    <cellStyle name="Normal 9 3 2 3" xfId="36499"/>
    <cellStyle name="Normal 9 3 2 3 2" xfId="36500"/>
    <cellStyle name="Normal 9 3 2 3 2 2" xfId="36501"/>
    <cellStyle name="Normal 9 3 2 3 2 3" xfId="36502"/>
    <cellStyle name="Normal 9 3 2 3 3" xfId="36503"/>
    <cellStyle name="Normal 9 3 2 3 3 2" xfId="36504"/>
    <cellStyle name="Normal 9 3 2 3 4" xfId="36505"/>
    <cellStyle name="Normal 9 3 2 3 4 2" xfId="36506"/>
    <cellStyle name="Normal 9 3 2 3 5" xfId="36507"/>
    <cellStyle name="Normal 9 3 2 3 6" xfId="36508"/>
    <cellStyle name="Normal 9 3 2 3 7" xfId="36509"/>
    <cellStyle name="Normal 9 3 2 4" xfId="36510"/>
    <cellStyle name="Normal 9 3 2 4 2" xfId="36511"/>
    <cellStyle name="Normal 9 3 2 4 2 2" xfId="36512"/>
    <cellStyle name="Normal 9 3 2 4 2 3" xfId="36513"/>
    <cellStyle name="Normal 9 3 2 4 3" xfId="36514"/>
    <cellStyle name="Normal 9 3 2 4 3 2" xfId="36515"/>
    <cellStyle name="Normal 9 3 2 4 4" xfId="36516"/>
    <cellStyle name="Normal 9 3 2 4 4 2" xfId="36517"/>
    <cellStyle name="Normal 9 3 2 4 5" xfId="36518"/>
    <cellStyle name="Normal 9 3 2 4 6" xfId="36519"/>
    <cellStyle name="Normal 9 3 2 4 7" xfId="36520"/>
    <cellStyle name="Normal 9 3 2 5" xfId="36521"/>
    <cellStyle name="Normal 9 3 2 5 2" xfId="36522"/>
    <cellStyle name="Normal 9 3 2 5 2 2" xfId="36523"/>
    <cellStyle name="Normal 9 3 2 5 3" xfId="36524"/>
    <cellStyle name="Normal 9 3 2 5 3 2" xfId="36525"/>
    <cellStyle name="Normal 9 3 2 5 4" xfId="36526"/>
    <cellStyle name="Normal 9 3 2 5 4 2" xfId="36527"/>
    <cellStyle name="Normal 9 3 2 5 5" xfId="36528"/>
    <cellStyle name="Normal 9 3 2 5 6" xfId="36529"/>
    <cellStyle name="Normal 9 3 2 5 7" xfId="36530"/>
    <cellStyle name="Normal 9 3 2 6" xfId="36531"/>
    <cellStyle name="Normal 9 3 2 6 2" xfId="36532"/>
    <cellStyle name="Normal 9 3 2 6 2 2" xfId="36533"/>
    <cellStyle name="Normal 9 3 2 6 3" xfId="36534"/>
    <cellStyle name="Normal 9 3 2 6 3 2" xfId="36535"/>
    <cellStyle name="Normal 9 3 2 6 4" xfId="36536"/>
    <cellStyle name="Normal 9 3 2 6 5" xfId="36537"/>
    <cellStyle name="Normal 9 3 2 7" xfId="36538"/>
    <cellStyle name="Normal 9 3 2 7 2" xfId="36539"/>
    <cellStyle name="Normal 9 3 2 8" xfId="36540"/>
    <cellStyle name="Normal 9 3 2 8 2" xfId="36541"/>
    <cellStyle name="Normal 9 3 2 9" xfId="36542"/>
    <cellStyle name="Normal 9 3 2 9 2" xfId="36543"/>
    <cellStyle name="Normal 9 3 3" xfId="36544"/>
    <cellStyle name="Normal 9 3 3 10" xfId="36545"/>
    <cellStyle name="Normal 9 3 3 11" xfId="36546"/>
    <cellStyle name="Normal 9 3 3 2" xfId="36547"/>
    <cellStyle name="Normal 9 3 3 2 2" xfId="36548"/>
    <cellStyle name="Normal 9 3 3 2 2 2" xfId="36549"/>
    <cellStyle name="Normal 9 3 3 2 2 3" xfId="36550"/>
    <cellStyle name="Normal 9 3 3 2 3" xfId="36551"/>
    <cellStyle name="Normal 9 3 3 2 3 2" xfId="36552"/>
    <cellStyle name="Normal 9 3 3 2 4" xfId="36553"/>
    <cellStyle name="Normal 9 3 3 2 4 2" xfId="36554"/>
    <cellStyle name="Normal 9 3 3 2 5" xfId="36555"/>
    <cellStyle name="Normal 9 3 3 2 6" xfId="36556"/>
    <cellStyle name="Normal 9 3 3 2 7" xfId="36557"/>
    <cellStyle name="Normal 9 3 3 3" xfId="36558"/>
    <cellStyle name="Normal 9 3 3 3 2" xfId="36559"/>
    <cellStyle name="Normal 9 3 3 3 2 2" xfId="36560"/>
    <cellStyle name="Normal 9 3 3 3 2 3" xfId="36561"/>
    <cellStyle name="Normal 9 3 3 3 3" xfId="36562"/>
    <cellStyle name="Normal 9 3 3 3 3 2" xfId="36563"/>
    <cellStyle name="Normal 9 3 3 3 4" xfId="36564"/>
    <cellStyle name="Normal 9 3 3 3 4 2" xfId="36565"/>
    <cellStyle name="Normal 9 3 3 3 5" xfId="36566"/>
    <cellStyle name="Normal 9 3 3 3 6" xfId="36567"/>
    <cellStyle name="Normal 9 3 3 3 7" xfId="36568"/>
    <cellStyle name="Normal 9 3 3 4" xfId="36569"/>
    <cellStyle name="Normal 9 3 3 4 2" xfId="36570"/>
    <cellStyle name="Normal 9 3 3 4 2 2" xfId="36571"/>
    <cellStyle name="Normal 9 3 3 4 3" xfId="36572"/>
    <cellStyle name="Normal 9 3 3 4 3 2" xfId="36573"/>
    <cellStyle name="Normal 9 3 3 4 4" xfId="36574"/>
    <cellStyle name="Normal 9 3 3 4 4 2" xfId="36575"/>
    <cellStyle name="Normal 9 3 3 4 5" xfId="36576"/>
    <cellStyle name="Normal 9 3 3 4 6" xfId="36577"/>
    <cellStyle name="Normal 9 3 3 4 7" xfId="36578"/>
    <cellStyle name="Normal 9 3 3 5" xfId="36579"/>
    <cellStyle name="Normal 9 3 3 5 2" xfId="36580"/>
    <cellStyle name="Normal 9 3 3 5 2 2" xfId="36581"/>
    <cellStyle name="Normal 9 3 3 5 3" xfId="36582"/>
    <cellStyle name="Normal 9 3 3 5 3 2" xfId="36583"/>
    <cellStyle name="Normal 9 3 3 5 4" xfId="36584"/>
    <cellStyle name="Normal 9 3 3 5 5" xfId="36585"/>
    <cellStyle name="Normal 9 3 3 6" xfId="36586"/>
    <cellStyle name="Normal 9 3 3 6 2" xfId="36587"/>
    <cellStyle name="Normal 9 3 3 7" xfId="36588"/>
    <cellStyle name="Normal 9 3 3 7 2" xfId="36589"/>
    <cellStyle name="Normal 9 3 3 8" xfId="36590"/>
    <cellStyle name="Normal 9 3 3 8 2" xfId="36591"/>
    <cellStyle name="Normal 9 3 3 9" xfId="36592"/>
    <cellStyle name="Normal 9 3 4" xfId="36593"/>
    <cellStyle name="Normal 9 3 4 10" xfId="36594"/>
    <cellStyle name="Normal 9 3 4 11" xfId="36595"/>
    <cellStyle name="Normal 9 3 4 2" xfId="36596"/>
    <cellStyle name="Normal 9 3 4 2 2" xfId="36597"/>
    <cellStyle name="Normal 9 3 4 2 2 2" xfId="36598"/>
    <cellStyle name="Normal 9 3 4 2 3" xfId="36599"/>
    <cellStyle name="Normal 9 3 4 2 3 2" xfId="36600"/>
    <cellStyle name="Normal 9 3 4 2 4" xfId="36601"/>
    <cellStyle name="Normal 9 3 4 2 4 2" xfId="36602"/>
    <cellStyle name="Normal 9 3 4 2 5" xfId="36603"/>
    <cellStyle name="Normal 9 3 4 2 6" xfId="36604"/>
    <cellStyle name="Normal 9 3 4 2 7" xfId="36605"/>
    <cellStyle name="Normal 9 3 4 3" xfId="36606"/>
    <cellStyle name="Normal 9 3 4 3 2" xfId="36607"/>
    <cellStyle name="Normal 9 3 4 3 2 2" xfId="36608"/>
    <cellStyle name="Normal 9 3 4 3 3" xfId="36609"/>
    <cellStyle name="Normal 9 3 4 3 3 2" xfId="36610"/>
    <cellStyle name="Normal 9 3 4 3 4" xfId="36611"/>
    <cellStyle name="Normal 9 3 4 3 4 2" xfId="36612"/>
    <cellStyle name="Normal 9 3 4 3 5" xfId="36613"/>
    <cellStyle name="Normal 9 3 4 3 6" xfId="36614"/>
    <cellStyle name="Normal 9 3 4 3 7" xfId="36615"/>
    <cellStyle name="Normal 9 3 4 4" xfId="36616"/>
    <cellStyle name="Normal 9 3 4 4 2" xfId="36617"/>
    <cellStyle name="Normal 9 3 4 4 2 2" xfId="36618"/>
    <cellStyle name="Normal 9 3 4 4 3" xfId="36619"/>
    <cellStyle name="Normal 9 3 4 4 3 2" xfId="36620"/>
    <cellStyle name="Normal 9 3 4 4 4" xfId="36621"/>
    <cellStyle name="Normal 9 3 4 4 4 2" xfId="36622"/>
    <cellStyle name="Normal 9 3 4 4 5" xfId="36623"/>
    <cellStyle name="Normal 9 3 4 4 6" xfId="36624"/>
    <cellStyle name="Normal 9 3 4 5" xfId="36625"/>
    <cellStyle name="Normal 9 3 4 5 2" xfId="36626"/>
    <cellStyle name="Normal 9 3 4 5 2 2" xfId="36627"/>
    <cellStyle name="Normal 9 3 4 5 3" xfId="36628"/>
    <cellStyle name="Normal 9 3 4 5 3 2" xfId="36629"/>
    <cellStyle name="Normal 9 3 4 5 4" xfId="36630"/>
    <cellStyle name="Normal 9 3 4 5 5" xfId="36631"/>
    <cellStyle name="Normal 9 3 4 6" xfId="36632"/>
    <cellStyle name="Normal 9 3 4 6 2" xfId="36633"/>
    <cellStyle name="Normal 9 3 4 7" xfId="36634"/>
    <cellStyle name="Normal 9 3 4 7 2" xfId="36635"/>
    <cellStyle name="Normal 9 3 4 8" xfId="36636"/>
    <cellStyle name="Normal 9 3 4 8 2" xfId="36637"/>
    <cellStyle name="Normal 9 3 4 9" xfId="36638"/>
    <cellStyle name="Normal 9 3 5" xfId="36639"/>
    <cellStyle name="Normal 9 3 5 2" xfId="36640"/>
    <cellStyle name="Normal 9 3 5 2 2" xfId="36641"/>
    <cellStyle name="Normal 9 3 5 2 3" xfId="36642"/>
    <cellStyle name="Normal 9 3 5 3" xfId="36643"/>
    <cellStyle name="Normal 9 3 5 3 2" xfId="36644"/>
    <cellStyle name="Normal 9 3 5 4" xfId="36645"/>
    <cellStyle name="Normal 9 3 5 4 2" xfId="36646"/>
    <cellStyle name="Normal 9 3 5 5" xfId="36647"/>
    <cellStyle name="Normal 9 3 5 6" xfId="36648"/>
    <cellStyle name="Normal 9 3 5 7" xfId="36649"/>
    <cellStyle name="Normal 9 3 6" xfId="36650"/>
    <cellStyle name="Normal 9 3 6 2" xfId="36651"/>
    <cellStyle name="Normal 9 3 6 2 2" xfId="36652"/>
    <cellStyle name="Normal 9 3 6 2 3" xfId="36653"/>
    <cellStyle name="Normal 9 3 6 3" xfId="36654"/>
    <cellStyle name="Normal 9 3 6 3 2" xfId="36655"/>
    <cellStyle name="Normal 9 3 6 4" xfId="36656"/>
    <cellStyle name="Normal 9 3 6 4 2" xfId="36657"/>
    <cellStyle name="Normal 9 3 6 5" xfId="36658"/>
    <cellStyle name="Normal 9 3 6 6" xfId="36659"/>
    <cellStyle name="Normal 9 3 6 7" xfId="36660"/>
    <cellStyle name="Normal 9 3 7" xfId="36661"/>
    <cellStyle name="Normal 9 3 7 2" xfId="36662"/>
    <cellStyle name="Normal 9 3 7 2 2" xfId="36663"/>
    <cellStyle name="Normal 9 3 7 3" xfId="36664"/>
    <cellStyle name="Normal 9 3 7 3 2" xfId="36665"/>
    <cellStyle name="Normal 9 3 7 4" xfId="36666"/>
    <cellStyle name="Normal 9 3 7 4 2" xfId="36667"/>
    <cellStyle name="Normal 9 3 7 5" xfId="36668"/>
    <cellStyle name="Normal 9 3 7 6" xfId="36669"/>
    <cellStyle name="Normal 9 3 7 7" xfId="36670"/>
    <cellStyle name="Normal 9 3 8" xfId="36671"/>
    <cellStyle name="Normal 9 3 8 2" xfId="36672"/>
    <cellStyle name="Normal 9 3 8 2 2" xfId="36673"/>
    <cellStyle name="Normal 9 3 8 3" xfId="36674"/>
    <cellStyle name="Normal 9 3 8 3 2" xfId="36675"/>
    <cellStyle name="Normal 9 3 8 4" xfId="36676"/>
    <cellStyle name="Normal 9 3 8 5" xfId="36677"/>
    <cellStyle name="Normal 9 3 9" xfId="36678"/>
    <cellStyle name="Normal 9 3 9 2" xfId="36679"/>
    <cellStyle name="Normal 9 4" xfId="36680"/>
    <cellStyle name="Normal 9 4 10" xfId="36681"/>
    <cellStyle name="Normal 9 4 10 2" xfId="36682"/>
    <cellStyle name="Normal 9 4 11" xfId="36683"/>
    <cellStyle name="Normal 9 4 12" xfId="36684"/>
    <cellStyle name="Normal 9 4 13" xfId="36685"/>
    <cellStyle name="Normal 9 4 2" xfId="36686"/>
    <cellStyle name="Normal 9 4 2 10" xfId="36687"/>
    <cellStyle name="Normal 9 4 2 11" xfId="36688"/>
    <cellStyle name="Normal 9 4 2 2" xfId="36689"/>
    <cellStyle name="Normal 9 4 2 2 2" xfId="36690"/>
    <cellStyle name="Normal 9 4 2 2 2 2" xfId="36691"/>
    <cellStyle name="Normal 9 4 2 2 2 3" xfId="36692"/>
    <cellStyle name="Normal 9 4 2 2 3" xfId="36693"/>
    <cellStyle name="Normal 9 4 2 2 3 2" xfId="36694"/>
    <cellStyle name="Normal 9 4 2 2 3 3" xfId="36695"/>
    <cellStyle name="Normal 9 4 2 2 4" xfId="36696"/>
    <cellStyle name="Normal 9 4 2 2 4 2" xfId="36697"/>
    <cellStyle name="Normal 9 4 2 2 5" xfId="36698"/>
    <cellStyle name="Normal 9 4 2 2 6" xfId="36699"/>
    <cellStyle name="Normal 9 4 2 2 7" xfId="36700"/>
    <cellStyle name="Normal 9 4 2 3" xfId="36701"/>
    <cellStyle name="Normal 9 4 2 3 2" xfId="36702"/>
    <cellStyle name="Normal 9 4 2 3 2 2" xfId="36703"/>
    <cellStyle name="Normal 9 4 2 3 2 3" xfId="36704"/>
    <cellStyle name="Normal 9 4 2 3 3" xfId="36705"/>
    <cellStyle name="Normal 9 4 2 3 3 2" xfId="36706"/>
    <cellStyle name="Normal 9 4 2 3 4" xfId="36707"/>
    <cellStyle name="Normal 9 4 2 3 4 2" xfId="36708"/>
    <cellStyle name="Normal 9 4 2 3 5" xfId="36709"/>
    <cellStyle name="Normal 9 4 2 3 6" xfId="36710"/>
    <cellStyle name="Normal 9 4 2 3 7" xfId="36711"/>
    <cellStyle name="Normal 9 4 2 4" xfId="36712"/>
    <cellStyle name="Normal 9 4 2 4 2" xfId="36713"/>
    <cellStyle name="Normal 9 4 2 4 2 2" xfId="36714"/>
    <cellStyle name="Normal 9 4 2 4 2 3" xfId="36715"/>
    <cellStyle name="Normal 9 4 2 4 3" xfId="36716"/>
    <cellStyle name="Normal 9 4 2 4 3 2" xfId="36717"/>
    <cellStyle name="Normal 9 4 2 4 4" xfId="36718"/>
    <cellStyle name="Normal 9 4 2 4 4 2" xfId="36719"/>
    <cellStyle name="Normal 9 4 2 4 5" xfId="36720"/>
    <cellStyle name="Normal 9 4 2 4 6" xfId="36721"/>
    <cellStyle name="Normal 9 4 2 4 7" xfId="36722"/>
    <cellStyle name="Normal 9 4 2 5" xfId="36723"/>
    <cellStyle name="Normal 9 4 2 5 2" xfId="36724"/>
    <cellStyle name="Normal 9 4 2 5 2 2" xfId="36725"/>
    <cellStyle name="Normal 9 4 2 5 3" xfId="36726"/>
    <cellStyle name="Normal 9 4 2 5 3 2" xfId="36727"/>
    <cellStyle name="Normal 9 4 2 5 4" xfId="36728"/>
    <cellStyle name="Normal 9 4 2 5 5" xfId="36729"/>
    <cellStyle name="Normal 9 4 2 5 6" xfId="36730"/>
    <cellStyle name="Normal 9 4 2 6" xfId="36731"/>
    <cellStyle name="Normal 9 4 2 6 2" xfId="36732"/>
    <cellStyle name="Normal 9 4 2 7" xfId="36733"/>
    <cellStyle name="Normal 9 4 2 7 2" xfId="36734"/>
    <cellStyle name="Normal 9 4 2 8" xfId="36735"/>
    <cellStyle name="Normal 9 4 2 8 2" xfId="36736"/>
    <cellStyle name="Normal 9 4 2 9" xfId="36737"/>
    <cellStyle name="Normal 9 4 3" xfId="36738"/>
    <cellStyle name="Normal 9 4 3 10" xfId="36739"/>
    <cellStyle name="Normal 9 4 3 11" xfId="36740"/>
    <cellStyle name="Normal 9 4 3 2" xfId="36741"/>
    <cellStyle name="Normal 9 4 3 2 2" xfId="36742"/>
    <cellStyle name="Normal 9 4 3 2 2 2" xfId="36743"/>
    <cellStyle name="Normal 9 4 3 2 2 3" xfId="36744"/>
    <cellStyle name="Normal 9 4 3 2 3" xfId="36745"/>
    <cellStyle name="Normal 9 4 3 2 3 2" xfId="36746"/>
    <cellStyle name="Normal 9 4 3 2 4" xfId="36747"/>
    <cellStyle name="Normal 9 4 3 2 4 2" xfId="36748"/>
    <cellStyle name="Normal 9 4 3 2 5" xfId="36749"/>
    <cellStyle name="Normal 9 4 3 2 6" xfId="36750"/>
    <cellStyle name="Normal 9 4 3 2 7" xfId="36751"/>
    <cellStyle name="Normal 9 4 3 3" xfId="36752"/>
    <cellStyle name="Normal 9 4 3 3 2" xfId="36753"/>
    <cellStyle name="Normal 9 4 3 3 2 2" xfId="36754"/>
    <cellStyle name="Normal 9 4 3 3 2 3" xfId="36755"/>
    <cellStyle name="Normal 9 4 3 3 3" xfId="36756"/>
    <cellStyle name="Normal 9 4 3 3 3 2" xfId="36757"/>
    <cellStyle name="Normal 9 4 3 3 4" xfId="36758"/>
    <cellStyle name="Normal 9 4 3 3 4 2" xfId="36759"/>
    <cellStyle name="Normal 9 4 3 3 5" xfId="36760"/>
    <cellStyle name="Normal 9 4 3 3 6" xfId="36761"/>
    <cellStyle name="Normal 9 4 3 3 7" xfId="36762"/>
    <cellStyle name="Normal 9 4 3 4" xfId="36763"/>
    <cellStyle name="Normal 9 4 3 4 2" xfId="36764"/>
    <cellStyle name="Normal 9 4 3 4 2 2" xfId="36765"/>
    <cellStyle name="Normal 9 4 3 4 3" xfId="36766"/>
    <cellStyle name="Normal 9 4 3 4 3 2" xfId="36767"/>
    <cellStyle name="Normal 9 4 3 4 4" xfId="36768"/>
    <cellStyle name="Normal 9 4 3 4 4 2" xfId="36769"/>
    <cellStyle name="Normal 9 4 3 4 5" xfId="36770"/>
    <cellStyle name="Normal 9 4 3 4 6" xfId="36771"/>
    <cellStyle name="Normal 9 4 3 4 7" xfId="36772"/>
    <cellStyle name="Normal 9 4 3 5" xfId="36773"/>
    <cellStyle name="Normal 9 4 3 5 2" xfId="36774"/>
    <cellStyle name="Normal 9 4 3 5 2 2" xfId="36775"/>
    <cellStyle name="Normal 9 4 3 5 3" xfId="36776"/>
    <cellStyle name="Normal 9 4 3 5 3 2" xfId="36777"/>
    <cellStyle name="Normal 9 4 3 5 4" xfId="36778"/>
    <cellStyle name="Normal 9 4 3 5 5" xfId="36779"/>
    <cellStyle name="Normal 9 4 3 6" xfId="36780"/>
    <cellStyle name="Normal 9 4 3 6 2" xfId="36781"/>
    <cellStyle name="Normal 9 4 3 7" xfId="36782"/>
    <cellStyle name="Normal 9 4 3 7 2" xfId="36783"/>
    <cellStyle name="Normal 9 4 3 8" xfId="36784"/>
    <cellStyle name="Normal 9 4 3 8 2" xfId="36785"/>
    <cellStyle name="Normal 9 4 3 9" xfId="36786"/>
    <cellStyle name="Normal 9 4 4" xfId="36787"/>
    <cellStyle name="Normal 9 4 4 2" xfId="36788"/>
    <cellStyle name="Normal 9 4 4 2 2" xfId="36789"/>
    <cellStyle name="Normal 9 4 4 2 3" xfId="36790"/>
    <cellStyle name="Normal 9 4 4 3" xfId="36791"/>
    <cellStyle name="Normal 9 4 4 3 2" xfId="36792"/>
    <cellStyle name="Normal 9 4 4 3 3" xfId="36793"/>
    <cellStyle name="Normal 9 4 4 4" xfId="36794"/>
    <cellStyle name="Normal 9 4 4 4 2" xfId="36795"/>
    <cellStyle name="Normal 9 4 4 5" xfId="36796"/>
    <cellStyle name="Normal 9 4 4 6" xfId="36797"/>
    <cellStyle name="Normal 9 4 4 7" xfId="36798"/>
    <cellStyle name="Normal 9 4 5" xfId="36799"/>
    <cellStyle name="Normal 9 4 5 2" xfId="36800"/>
    <cellStyle name="Normal 9 4 5 2 2" xfId="36801"/>
    <cellStyle name="Normal 9 4 5 2 3" xfId="36802"/>
    <cellStyle name="Normal 9 4 5 3" xfId="36803"/>
    <cellStyle name="Normal 9 4 5 3 2" xfId="36804"/>
    <cellStyle name="Normal 9 4 5 4" xfId="36805"/>
    <cellStyle name="Normal 9 4 5 4 2" xfId="36806"/>
    <cellStyle name="Normal 9 4 5 5" xfId="36807"/>
    <cellStyle name="Normal 9 4 5 6" xfId="36808"/>
    <cellStyle name="Normal 9 4 5 7" xfId="36809"/>
    <cellStyle name="Normal 9 4 6" xfId="36810"/>
    <cellStyle name="Normal 9 4 6 2" xfId="36811"/>
    <cellStyle name="Normal 9 4 6 2 2" xfId="36812"/>
    <cellStyle name="Normal 9 4 6 2 3" xfId="36813"/>
    <cellStyle name="Normal 9 4 6 3" xfId="36814"/>
    <cellStyle name="Normal 9 4 6 3 2" xfId="36815"/>
    <cellStyle name="Normal 9 4 6 4" xfId="36816"/>
    <cellStyle name="Normal 9 4 6 4 2" xfId="36817"/>
    <cellStyle name="Normal 9 4 6 5" xfId="36818"/>
    <cellStyle name="Normal 9 4 6 6" xfId="36819"/>
    <cellStyle name="Normal 9 4 6 7" xfId="36820"/>
    <cellStyle name="Normal 9 4 7" xfId="36821"/>
    <cellStyle name="Normal 9 4 7 2" xfId="36822"/>
    <cellStyle name="Normal 9 4 7 2 2" xfId="36823"/>
    <cellStyle name="Normal 9 4 7 3" xfId="36824"/>
    <cellStyle name="Normal 9 4 7 3 2" xfId="36825"/>
    <cellStyle name="Normal 9 4 7 4" xfId="36826"/>
    <cellStyle name="Normal 9 4 7 5" xfId="36827"/>
    <cellStyle name="Normal 9 4 7 6" xfId="36828"/>
    <cellStyle name="Normal 9 4 8" xfId="36829"/>
    <cellStyle name="Normal 9 4 8 2" xfId="36830"/>
    <cellStyle name="Normal 9 4 9" xfId="36831"/>
    <cellStyle name="Normal 9 4 9 2" xfId="36832"/>
    <cellStyle name="Normal 9 5" xfId="36833"/>
    <cellStyle name="Normal 9 5 10" xfId="36834"/>
    <cellStyle name="Normal 9 5 11" xfId="36835"/>
    <cellStyle name="Normal 9 5 12" xfId="36836"/>
    <cellStyle name="Normal 9 5 2" xfId="36837"/>
    <cellStyle name="Normal 9 5 2 2" xfId="36838"/>
    <cellStyle name="Normal 9 5 2 2 2" xfId="36839"/>
    <cellStyle name="Normal 9 5 2 2 2 2" xfId="36840"/>
    <cellStyle name="Normal 9 5 2 2 3" xfId="36841"/>
    <cellStyle name="Normal 9 5 2 3" xfId="36842"/>
    <cellStyle name="Normal 9 5 2 3 2" xfId="36843"/>
    <cellStyle name="Normal 9 5 2 3 2 2" xfId="36844"/>
    <cellStyle name="Normal 9 5 2 3 3" xfId="36845"/>
    <cellStyle name="Normal 9 5 2 4" xfId="36846"/>
    <cellStyle name="Normal 9 5 2 4 2" xfId="36847"/>
    <cellStyle name="Normal 9 5 2 4 3" xfId="36848"/>
    <cellStyle name="Normal 9 5 2 5" xfId="36849"/>
    <cellStyle name="Normal 9 5 2 6" xfId="36850"/>
    <cellStyle name="Normal 9 5 2 7" xfId="36851"/>
    <cellStyle name="Normal 9 5 3" xfId="36852"/>
    <cellStyle name="Normal 9 5 3 2" xfId="36853"/>
    <cellStyle name="Normal 9 5 3 2 2" xfId="36854"/>
    <cellStyle name="Normal 9 5 3 2 3" xfId="36855"/>
    <cellStyle name="Normal 9 5 3 3" xfId="36856"/>
    <cellStyle name="Normal 9 5 3 3 2" xfId="36857"/>
    <cellStyle name="Normal 9 5 3 3 3" xfId="36858"/>
    <cellStyle name="Normal 9 5 3 4" xfId="36859"/>
    <cellStyle name="Normal 9 5 3 4 2" xfId="36860"/>
    <cellStyle name="Normal 9 5 3 5" xfId="36861"/>
    <cellStyle name="Normal 9 5 3 6" xfId="36862"/>
    <cellStyle name="Normal 9 5 3 7" xfId="36863"/>
    <cellStyle name="Normal 9 5 4" xfId="36864"/>
    <cellStyle name="Normal 9 5 4 2" xfId="36865"/>
    <cellStyle name="Normal 9 5 4 2 2" xfId="36866"/>
    <cellStyle name="Normal 9 5 4 2 3" xfId="36867"/>
    <cellStyle name="Normal 9 5 4 3" xfId="36868"/>
    <cellStyle name="Normal 9 5 4 3 2" xfId="36869"/>
    <cellStyle name="Normal 9 5 4 4" xfId="36870"/>
    <cellStyle name="Normal 9 5 4 4 2" xfId="36871"/>
    <cellStyle name="Normal 9 5 4 5" xfId="36872"/>
    <cellStyle name="Normal 9 5 4 6" xfId="36873"/>
    <cellStyle name="Normal 9 5 4 7" xfId="36874"/>
    <cellStyle name="Normal 9 5 5" xfId="36875"/>
    <cellStyle name="Normal 9 5 5 2" xfId="36876"/>
    <cellStyle name="Normal 9 5 5 2 2" xfId="36877"/>
    <cellStyle name="Normal 9 5 5 2 3" xfId="36878"/>
    <cellStyle name="Normal 9 5 5 3" xfId="36879"/>
    <cellStyle name="Normal 9 5 5 3 2" xfId="36880"/>
    <cellStyle name="Normal 9 5 5 4" xfId="36881"/>
    <cellStyle name="Normal 9 5 5 4 2" xfId="36882"/>
    <cellStyle name="Normal 9 5 5 5" xfId="36883"/>
    <cellStyle name="Normal 9 5 5 6" xfId="36884"/>
    <cellStyle name="Normal 9 5 5 7" xfId="36885"/>
    <cellStyle name="Normal 9 5 6" xfId="36886"/>
    <cellStyle name="Normal 9 5 6 2" xfId="36887"/>
    <cellStyle name="Normal 9 5 6 2 2" xfId="36888"/>
    <cellStyle name="Normal 9 5 6 3" xfId="36889"/>
    <cellStyle name="Normal 9 5 6 3 2" xfId="36890"/>
    <cellStyle name="Normal 9 5 6 4" xfId="36891"/>
    <cellStyle name="Normal 9 5 6 5" xfId="36892"/>
    <cellStyle name="Normal 9 5 6 6" xfId="36893"/>
    <cellStyle name="Normal 9 5 7" xfId="36894"/>
    <cellStyle name="Normal 9 5 7 2" xfId="36895"/>
    <cellStyle name="Normal 9 5 8" xfId="36896"/>
    <cellStyle name="Normal 9 5 8 2" xfId="36897"/>
    <cellStyle name="Normal 9 5 9" xfId="36898"/>
    <cellStyle name="Normal 9 5 9 2" xfId="36899"/>
    <cellStyle name="Normal 9 6" xfId="36900"/>
    <cellStyle name="Normal 9 6 10" xfId="36901"/>
    <cellStyle name="Normal 9 6 11" xfId="36902"/>
    <cellStyle name="Normal 9 6 2" xfId="36903"/>
    <cellStyle name="Normal 9 6 2 2" xfId="36904"/>
    <cellStyle name="Normal 9 6 2 2 2" xfId="36905"/>
    <cellStyle name="Normal 9 6 2 2 3" xfId="36906"/>
    <cellStyle name="Normal 9 6 2 3" xfId="36907"/>
    <cellStyle name="Normal 9 6 2 3 2" xfId="36908"/>
    <cellStyle name="Normal 9 6 2 4" xfId="36909"/>
    <cellStyle name="Normal 9 6 2 4 2" xfId="36910"/>
    <cellStyle name="Normal 9 6 2 5" xfId="36911"/>
    <cellStyle name="Normal 9 6 2 6" xfId="36912"/>
    <cellStyle name="Normal 9 6 2 7" xfId="36913"/>
    <cellStyle name="Normal 9 6 3" xfId="36914"/>
    <cellStyle name="Normal 9 6 3 2" xfId="36915"/>
    <cellStyle name="Normal 9 6 3 2 2" xfId="36916"/>
    <cellStyle name="Normal 9 6 3 2 3" xfId="36917"/>
    <cellStyle name="Normal 9 6 3 3" xfId="36918"/>
    <cellStyle name="Normal 9 6 3 3 2" xfId="36919"/>
    <cellStyle name="Normal 9 6 3 4" xfId="36920"/>
    <cellStyle name="Normal 9 6 3 4 2" xfId="36921"/>
    <cellStyle name="Normal 9 6 3 5" xfId="36922"/>
    <cellStyle name="Normal 9 6 3 6" xfId="36923"/>
    <cellStyle name="Normal 9 6 3 7" xfId="36924"/>
    <cellStyle name="Normal 9 6 4" xfId="36925"/>
    <cellStyle name="Normal 9 6 4 2" xfId="36926"/>
    <cellStyle name="Normal 9 6 4 2 2" xfId="36927"/>
    <cellStyle name="Normal 9 6 4 3" xfId="36928"/>
    <cellStyle name="Normal 9 6 4 3 2" xfId="36929"/>
    <cellStyle name="Normal 9 6 4 4" xfId="36930"/>
    <cellStyle name="Normal 9 6 4 4 2" xfId="36931"/>
    <cellStyle name="Normal 9 6 4 5" xfId="36932"/>
    <cellStyle name="Normal 9 6 4 6" xfId="36933"/>
    <cellStyle name="Normal 9 6 4 7" xfId="36934"/>
    <cellStyle name="Normal 9 6 5" xfId="36935"/>
    <cellStyle name="Normal 9 6 5 2" xfId="36936"/>
    <cellStyle name="Normal 9 6 5 2 2" xfId="36937"/>
    <cellStyle name="Normal 9 6 5 3" xfId="36938"/>
    <cellStyle name="Normal 9 6 5 3 2" xfId="36939"/>
    <cellStyle name="Normal 9 6 5 4" xfId="36940"/>
    <cellStyle name="Normal 9 6 5 5" xfId="36941"/>
    <cellStyle name="Normal 9 6 6" xfId="36942"/>
    <cellStyle name="Normal 9 6 6 2" xfId="36943"/>
    <cellStyle name="Normal 9 6 7" xfId="36944"/>
    <cellStyle name="Normal 9 6 7 2" xfId="36945"/>
    <cellStyle name="Normal 9 6 8" xfId="36946"/>
    <cellStyle name="Normal 9 6 8 2" xfId="36947"/>
    <cellStyle name="Normal 9 6 9" xfId="36948"/>
    <cellStyle name="Normal 9 7" xfId="36949"/>
    <cellStyle name="Normal 9 7 10" xfId="36950"/>
    <cellStyle name="Normal 9 7 11" xfId="36951"/>
    <cellStyle name="Normal 9 7 2" xfId="36952"/>
    <cellStyle name="Normal 9 7 2 2" xfId="36953"/>
    <cellStyle name="Normal 9 7 2 2 2" xfId="36954"/>
    <cellStyle name="Normal 9 7 2 2 3" xfId="36955"/>
    <cellStyle name="Normal 9 7 2 3" xfId="36956"/>
    <cellStyle name="Normal 9 7 2 3 2" xfId="36957"/>
    <cellStyle name="Normal 9 7 2 4" xfId="36958"/>
    <cellStyle name="Normal 9 7 2 4 2" xfId="36959"/>
    <cellStyle name="Normal 9 7 2 5" xfId="36960"/>
    <cellStyle name="Normal 9 7 2 6" xfId="36961"/>
    <cellStyle name="Normal 9 7 2 7" xfId="36962"/>
    <cellStyle name="Normal 9 7 3" xfId="36963"/>
    <cellStyle name="Normal 9 7 3 2" xfId="36964"/>
    <cellStyle name="Normal 9 7 3 2 2" xfId="36965"/>
    <cellStyle name="Normal 9 7 3 2 3" xfId="36966"/>
    <cellStyle name="Normal 9 7 3 3" xfId="36967"/>
    <cellStyle name="Normal 9 7 3 3 2" xfId="36968"/>
    <cellStyle name="Normal 9 7 3 4" xfId="36969"/>
    <cellStyle name="Normal 9 7 3 4 2" xfId="36970"/>
    <cellStyle name="Normal 9 7 3 5" xfId="36971"/>
    <cellStyle name="Normal 9 7 3 6" xfId="36972"/>
    <cellStyle name="Normal 9 7 3 7" xfId="36973"/>
    <cellStyle name="Normal 9 7 4" xfId="36974"/>
    <cellStyle name="Normal 9 7 4 2" xfId="36975"/>
    <cellStyle name="Normal 9 7 4 2 2" xfId="36976"/>
    <cellStyle name="Normal 9 7 4 3" xfId="36977"/>
    <cellStyle name="Normal 9 7 4 3 2" xfId="36978"/>
    <cellStyle name="Normal 9 7 4 4" xfId="36979"/>
    <cellStyle name="Normal 9 7 4 4 2" xfId="36980"/>
    <cellStyle name="Normal 9 7 4 5" xfId="36981"/>
    <cellStyle name="Normal 9 7 4 6" xfId="36982"/>
    <cellStyle name="Normal 9 7 4 7" xfId="36983"/>
    <cellStyle name="Normal 9 7 5" xfId="36984"/>
    <cellStyle name="Normal 9 7 5 2" xfId="36985"/>
    <cellStyle name="Normal 9 7 5 2 2" xfId="36986"/>
    <cellStyle name="Normal 9 7 5 3" xfId="36987"/>
    <cellStyle name="Normal 9 7 5 3 2" xfId="36988"/>
    <cellStyle name="Normal 9 7 5 4" xfId="36989"/>
    <cellStyle name="Normal 9 7 5 5" xfId="36990"/>
    <cellStyle name="Normal 9 7 6" xfId="36991"/>
    <cellStyle name="Normal 9 7 6 2" xfId="36992"/>
    <cellStyle name="Normal 9 7 7" xfId="36993"/>
    <cellStyle name="Normal 9 7 7 2" xfId="36994"/>
    <cellStyle name="Normal 9 7 8" xfId="36995"/>
    <cellStyle name="Normal 9 7 8 2" xfId="36996"/>
    <cellStyle name="Normal 9 7 9" xfId="36997"/>
    <cellStyle name="Normal 9 8" xfId="36998"/>
    <cellStyle name="Normal 9 8 2" xfId="36999"/>
    <cellStyle name="Normal 9 8 2 2" xfId="37000"/>
    <cellStyle name="Normal 9 8 2 3" xfId="37001"/>
    <cellStyle name="Normal 9 8 3" xfId="37002"/>
    <cellStyle name="Normal 9 8 3 2" xfId="37003"/>
    <cellStyle name="Normal 9 8 3 3" xfId="37004"/>
    <cellStyle name="Normal 9 8 4" xfId="37005"/>
    <cellStyle name="Normal 9 8 4 2" xfId="37006"/>
    <cellStyle name="Normal 9 8 5" xfId="37007"/>
    <cellStyle name="Normal 9 8 6" xfId="37008"/>
    <cellStyle name="Normal 9 8 7" xfId="37009"/>
    <cellStyle name="Normal 9 9" xfId="37010"/>
    <cellStyle name="Normal 9 9 2" xfId="37011"/>
    <cellStyle name="Normal 9 9 2 2" xfId="37012"/>
    <cellStyle name="Normal 9 9 2 3" xfId="37013"/>
    <cellStyle name="Normal 9 9 3" xfId="37014"/>
    <cellStyle name="Normal 9 9 3 2" xfId="37015"/>
    <cellStyle name="Normal 9 9 4" xfId="37016"/>
    <cellStyle name="Normal 9 9 4 2" xfId="37017"/>
    <cellStyle name="Normal 9 9 5" xfId="37018"/>
    <cellStyle name="Normal 9 9 6" xfId="37019"/>
    <cellStyle name="Normal 9 9 7" xfId="37020"/>
    <cellStyle name="Normal 90" xfId="37021"/>
    <cellStyle name="Normal 90 2" xfId="37022"/>
    <cellStyle name="Normal 91" xfId="37023"/>
    <cellStyle name="Normal 91 2" xfId="37024"/>
    <cellStyle name="Normal 92" xfId="37025"/>
    <cellStyle name="Normal 92 2" xfId="37026"/>
    <cellStyle name="Normal 93" xfId="37027"/>
    <cellStyle name="Normal 93 2" xfId="37028"/>
    <cellStyle name="Normal 94" xfId="37029"/>
    <cellStyle name="Normal 94 2" xfId="37030"/>
    <cellStyle name="Normal 95" xfId="37031"/>
    <cellStyle name="Normal 95 2" xfId="37032"/>
    <cellStyle name="Normal 96" xfId="37033"/>
    <cellStyle name="Normal 96 2" xfId="37034"/>
    <cellStyle name="Normal 97" xfId="37035"/>
    <cellStyle name="Normal 97 2" xfId="37036"/>
    <cellStyle name="Normal 98" xfId="37037"/>
    <cellStyle name="Normal 98 2" xfId="37038"/>
    <cellStyle name="Normal 99" xfId="37039"/>
    <cellStyle name="Normal 99 2" xfId="37040"/>
    <cellStyle name="Normal Bold" xfId="37041"/>
    <cellStyle name="Normal Pct" xfId="37042"/>
    <cellStyle name="Note 10" xfId="37043"/>
    <cellStyle name="Note 10 2" xfId="37044"/>
    <cellStyle name="Note 10 2 2" xfId="37045"/>
    <cellStyle name="Note 10 3" xfId="37046"/>
    <cellStyle name="Note 10 3 2" xfId="37047"/>
    <cellStyle name="Note 10 4" xfId="37048"/>
    <cellStyle name="Note 10 4 2" xfId="37049"/>
    <cellStyle name="Note 10 5" xfId="37050"/>
    <cellStyle name="Note 10 5 2" xfId="37051"/>
    <cellStyle name="Note 10 6" xfId="37052"/>
    <cellStyle name="Note 10 6 2" xfId="37053"/>
    <cellStyle name="Note 10 7" xfId="37054"/>
    <cellStyle name="Note 10 8" xfId="37055"/>
    <cellStyle name="Note 11" xfId="37056"/>
    <cellStyle name="Note 11 2" xfId="37057"/>
    <cellStyle name="Note 11 2 2" xfId="37058"/>
    <cellStyle name="Note 11 3" xfId="37059"/>
    <cellStyle name="Note 11 3 2" xfId="37060"/>
    <cellStyle name="Note 11 4" xfId="37061"/>
    <cellStyle name="Note 11 4 2" xfId="37062"/>
    <cellStyle name="Note 11 5" xfId="37063"/>
    <cellStyle name="Note 11 5 2" xfId="37064"/>
    <cellStyle name="Note 11 6" xfId="37065"/>
    <cellStyle name="Note 11 6 2" xfId="37066"/>
    <cellStyle name="Note 11 7" xfId="37067"/>
    <cellStyle name="Note 11 7 2" xfId="37068"/>
    <cellStyle name="Note 11 8" xfId="37069"/>
    <cellStyle name="Note 11 9" xfId="37070"/>
    <cellStyle name="Note 12" xfId="37071"/>
    <cellStyle name="Note 12 2" xfId="37072"/>
    <cellStyle name="Note 12 2 2" xfId="37073"/>
    <cellStyle name="Note 12 3" xfId="37074"/>
    <cellStyle name="Note 12 3 2" xfId="37075"/>
    <cellStyle name="Note 12 4" xfId="37076"/>
    <cellStyle name="Note 12 4 2" xfId="37077"/>
    <cellStyle name="Note 12 5" xfId="37078"/>
    <cellStyle name="Note 12 5 2" xfId="37079"/>
    <cellStyle name="Note 12 6" xfId="37080"/>
    <cellStyle name="Note 12 6 2" xfId="37081"/>
    <cellStyle name="Note 12 7" xfId="37082"/>
    <cellStyle name="Note 13" xfId="37083"/>
    <cellStyle name="Note 13 2" xfId="37084"/>
    <cellStyle name="Note 13 2 2" xfId="37085"/>
    <cellStyle name="Note 13 3" xfId="37086"/>
    <cellStyle name="Note 13 3 2" xfId="37087"/>
    <cellStyle name="Note 13 4" xfId="37088"/>
    <cellStyle name="Note 13 4 2" xfId="37089"/>
    <cellStyle name="Note 13 5" xfId="37090"/>
    <cellStyle name="Note 13 5 2" xfId="37091"/>
    <cellStyle name="Note 13 6" xfId="37092"/>
    <cellStyle name="Note 14" xfId="37093"/>
    <cellStyle name="Note 14 2" xfId="37094"/>
    <cellStyle name="Note 14 2 2" xfId="37095"/>
    <cellStyle name="Note 14 3" xfId="37096"/>
    <cellStyle name="Note 14 3 2" xfId="37097"/>
    <cellStyle name="Note 14 4" xfId="37098"/>
    <cellStyle name="Note 14 4 2" xfId="37099"/>
    <cellStyle name="Note 14 5" xfId="37100"/>
    <cellStyle name="Note 14 5 2" xfId="37101"/>
    <cellStyle name="Note 14 6" xfId="37102"/>
    <cellStyle name="Note 15" xfId="37103"/>
    <cellStyle name="Note 2" xfId="37104"/>
    <cellStyle name="Note 2 2" xfId="37105"/>
    <cellStyle name="Note 2 2 2" xfId="37106"/>
    <cellStyle name="Note 2 2 2 2" xfId="37107"/>
    <cellStyle name="Note 2 2 2 2 2" xfId="37108"/>
    <cellStyle name="Note 2 2 2 2 3" xfId="37109"/>
    <cellStyle name="Note 2 2 2 2 4" xfId="37110"/>
    <cellStyle name="Note 2 2 2 3" xfId="37111"/>
    <cellStyle name="Note 2 2 2 4" xfId="37112"/>
    <cellStyle name="Note 2 2 2 5" xfId="37113"/>
    <cellStyle name="Note 2 2 3" xfId="37114"/>
    <cellStyle name="Note 2 2 3 2" xfId="37115"/>
    <cellStyle name="Note 2 2 3 3" xfId="37116"/>
    <cellStyle name="Note 2 2 3 4" xfId="37117"/>
    <cellStyle name="Note 2 2 4" xfId="37118"/>
    <cellStyle name="Note 2 2 4 2" xfId="37119"/>
    <cellStyle name="Note 2 2 5" xfId="37120"/>
    <cellStyle name="Note 2 2 5 2" xfId="37121"/>
    <cellStyle name="Note 2 2 5 3" xfId="37122"/>
    <cellStyle name="Note 2 2 6" xfId="37123"/>
    <cellStyle name="Note 2 2 6 2" xfId="37124"/>
    <cellStyle name="Note 2 2 7" xfId="37125"/>
    <cellStyle name="Note 2 3" xfId="37126"/>
    <cellStyle name="Note 2 3 2" xfId="37127"/>
    <cellStyle name="Note 2 3 2 2" xfId="48386"/>
    <cellStyle name="Note 2 3 3" xfId="37128"/>
    <cellStyle name="Note 2 3 3 2" xfId="37129"/>
    <cellStyle name="Note 2 3 4" xfId="37130"/>
    <cellStyle name="Note 2 4" xfId="37131"/>
    <cellStyle name="Note 2 4 2" xfId="37132"/>
    <cellStyle name="Note 2 4 2 2" xfId="37133"/>
    <cellStyle name="Note 2 5" xfId="37134"/>
    <cellStyle name="Note 2 5 2" xfId="37135"/>
    <cellStyle name="Note 2 6" xfId="37136"/>
    <cellStyle name="Note 2 6 2" xfId="37137"/>
    <cellStyle name="Note 2 7" xfId="37138"/>
    <cellStyle name="Note 2 8" xfId="37139"/>
    <cellStyle name="Note 2_Allocators" xfId="37140"/>
    <cellStyle name="Note 3" xfId="37141"/>
    <cellStyle name="Note 3 2" xfId="37142"/>
    <cellStyle name="Note 3 2 2" xfId="37143"/>
    <cellStyle name="Note 3 2 2 2" xfId="37144"/>
    <cellStyle name="Note 3 2 2 3" xfId="37145"/>
    <cellStyle name="Note 3 2 3" xfId="37146"/>
    <cellStyle name="Note 3 2 3 2" xfId="37147"/>
    <cellStyle name="Note 3 2 4" xfId="37148"/>
    <cellStyle name="Note 3 3" xfId="37149"/>
    <cellStyle name="Note 3 3 2" xfId="37150"/>
    <cellStyle name="Note 3 3 2 2" xfId="37151"/>
    <cellStyle name="Note 3 3 3" xfId="37152"/>
    <cellStyle name="Note 3 3 4" xfId="37153"/>
    <cellStyle name="Note 3 4" xfId="37154"/>
    <cellStyle name="Note 3 4 2" xfId="37155"/>
    <cellStyle name="Note 3 4 2 2" xfId="37156"/>
    <cellStyle name="Note 3 4 3" xfId="37157"/>
    <cellStyle name="Note 3 5" xfId="37158"/>
    <cellStyle name="Note 3 5 2" xfId="37159"/>
    <cellStyle name="Note 3 6" xfId="37160"/>
    <cellStyle name="Note 3 6 2" xfId="37161"/>
    <cellStyle name="Note 3 7" xfId="37162"/>
    <cellStyle name="Note 3_Allocators" xfId="37163"/>
    <cellStyle name="Note 4" xfId="37164"/>
    <cellStyle name="Note 4 2" xfId="37165"/>
    <cellStyle name="Note 4 2 2" xfId="37166"/>
    <cellStyle name="Note 4 2 2 2" xfId="37167"/>
    <cellStyle name="Note 4 2 2 3" xfId="37168"/>
    <cellStyle name="Note 4 2 3" xfId="37169"/>
    <cellStyle name="Note 4 2 3 2" xfId="37170"/>
    <cellStyle name="Note 4 2 4" xfId="37171"/>
    <cellStyle name="Note 4 3" xfId="37172"/>
    <cellStyle name="Note 4 3 2" xfId="37173"/>
    <cellStyle name="Note 4 3 2 2" xfId="37174"/>
    <cellStyle name="Note 4 3 3" xfId="37175"/>
    <cellStyle name="Note 4 4" xfId="37176"/>
    <cellStyle name="Note 4 4 2" xfId="37177"/>
    <cellStyle name="Note 4 5" xfId="37178"/>
    <cellStyle name="Note 4 5 2" xfId="37179"/>
    <cellStyle name="Note 4 6" xfId="37180"/>
    <cellStyle name="Note 4 6 2" xfId="37181"/>
    <cellStyle name="Note 4 7" xfId="37182"/>
    <cellStyle name="Note 4_Allocators" xfId="37183"/>
    <cellStyle name="Note 5" xfId="37184"/>
    <cellStyle name="Note 5 2" xfId="37185"/>
    <cellStyle name="Note 5 2 2" xfId="37186"/>
    <cellStyle name="Note 5 2 2 2" xfId="37187"/>
    <cellStyle name="Note 5 2 3" xfId="37188"/>
    <cellStyle name="Note 5 3" xfId="37189"/>
    <cellStyle name="Note 5 3 2" xfId="37190"/>
    <cellStyle name="Note 5 4" xfId="37191"/>
    <cellStyle name="Note 5 4 2" xfId="37192"/>
    <cellStyle name="Note 5 5" xfId="37193"/>
    <cellStyle name="Note 5 5 2" xfId="37194"/>
    <cellStyle name="Note 5 6" xfId="37195"/>
    <cellStyle name="Note 5 6 2" xfId="37196"/>
    <cellStyle name="Note 5 7" xfId="37197"/>
    <cellStyle name="Note 5 8" xfId="37198"/>
    <cellStyle name="Note 6" xfId="37199"/>
    <cellStyle name="Note 6 2" xfId="37200"/>
    <cellStyle name="Note 6 2 2" xfId="37201"/>
    <cellStyle name="Note 6 2 2 2" xfId="37202"/>
    <cellStyle name="Note 6 2 3" xfId="37203"/>
    <cellStyle name="Note 6 2 4" xfId="37204"/>
    <cellStyle name="Note 6 2 5" xfId="37205"/>
    <cellStyle name="Note 6 2 6" xfId="37206"/>
    <cellStyle name="Note 6 3" xfId="37207"/>
    <cellStyle name="Note 6 3 2" xfId="37208"/>
    <cellStyle name="Note 6 4" xfId="37209"/>
    <cellStyle name="Note 6 4 2" xfId="37210"/>
    <cellStyle name="Note 6 5" xfId="37211"/>
    <cellStyle name="Note 6 5 2" xfId="37212"/>
    <cellStyle name="Note 6 6" xfId="37213"/>
    <cellStyle name="Note 6 6 2" xfId="37214"/>
    <cellStyle name="Note 6 7" xfId="37215"/>
    <cellStyle name="Note 6 8" xfId="37216"/>
    <cellStyle name="Note 6_Allocators" xfId="37217"/>
    <cellStyle name="Note 7" xfId="37218"/>
    <cellStyle name="Note 7 2" xfId="37219"/>
    <cellStyle name="Note 7 2 2" xfId="37220"/>
    <cellStyle name="Note 7 2 2 2" xfId="37221"/>
    <cellStyle name="Note 7 2 3" xfId="37222"/>
    <cellStyle name="Note 7 2 4" xfId="37223"/>
    <cellStyle name="Note 7 3" xfId="37224"/>
    <cellStyle name="Note 7 3 2" xfId="37225"/>
    <cellStyle name="Note 7 4" xfId="37226"/>
    <cellStyle name="Note 7 4 2" xfId="37227"/>
    <cellStyle name="Note 7 5" xfId="37228"/>
    <cellStyle name="Note 7 5 2" xfId="37229"/>
    <cellStyle name="Note 7 6" xfId="37230"/>
    <cellStyle name="Note 7 6 2" xfId="37231"/>
    <cellStyle name="Note 7 7" xfId="37232"/>
    <cellStyle name="Note 7 8" xfId="37233"/>
    <cellStyle name="Note 8" xfId="37234"/>
    <cellStyle name="Note 8 2" xfId="37235"/>
    <cellStyle name="Note 8 2 2" xfId="37236"/>
    <cellStyle name="Note 8 3" xfId="37237"/>
    <cellStyle name="Note 8 3 2" xfId="37238"/>
    <cellStyle name="Note 8 4" xfId="37239"/>
    <cellStyle name="Note 8 4 2" xfId="37240"/>
    <cellStyle name="Note 8 5" xfId="37241"/>
    <cellStyle name="Note 8 5 2" xfId="37242"/>
    <cellStyle name="Note 8 6" xfId="37243"/>
    <cellStyle name="Note 8 6 2" xfId="37244"/>
    <cellStyle name="Note 8 7" xfId="37245"/>
    <cellStyle name="Note 8 7 2" xfId="37246"/>
    <cellStyle name="Note 8 8" xfId="37247"/>
    <cellStyle name="Note 8 9" xfId="37248"/>
    <cellStyle name="Note 9" xfId="37249"/>
    <cellStyle name="Note 9 2" xfId="37250"/>
    <cellStyle name="Note 9 2 2" xfId="37251"/>
    <cellStyle name="Note 9 3" xfId="37252"/>
    <cellStyle name="Note 9 3 2" xfId="37253"/>
    <cellStyle name="Note 9 4" xfId="37254"/>
    <cellStyle name="Note 9 4 2" xfId="37255"/>
    <cellStyle name="Note 9 5" xfId="37256"/>
    <cellStyle name="Note 9 5 2" xfId="37257"/>
    <cellStyle name="Note 9 6" xfId="37258"/>
    <cellStyle name="Note 9 6 2" xfId="37259"/>
    <cellStyle name="Note 9 7" xfId="37260"/>
    <cellStyle name="Note 9 7 2" xfId="37261"/>
    <cellStyle name="Note 9 8" xfId="37262"/>
    <cellStyle name="Note 9 9" xfId="37263"/>
    <cellStyle name="nPlosion" xfId="37"/>
    <cellStyle name="NPPESalesPct" xfId="37264"/>
    <cellStyle name="ntec" xfId="37265"/>
    <cellStyle name="Numbers" xfId="48387"/>
    <cellStyle name="nvision" xfId="37266"/>
    <cellStyle name="NWI%S" xfId="37267"/>
    <cellStyle name="Œ…‹æØ‚è [0.00]_PRODUCT DETAIL Q1" xfId="48388"/>
    <cellStyle name="Œ…‹æØ‚è_PRODUCT DETAIL Q1" xfId="48389"/>
    <cellStyle name="Output 10" xfId="37268"/>
    <cellStyle name="Output 11" xfId="37269"/>
    <cellStyle name="Output 12" xfId="37270"/>
    <cellStyle name="Output 13" xfId="37271"/>
    <cellStyle name="Output 14" xfId="37272"/>
    <cellStyle name="Output 2" xfId="37273"/>
    <cellStyle name="Output 2 2" xfId="37274"/>
    <cellStyle name="Output 3" xfId="37275"/>
    <cellStyle name="Output 3 2" xfId="37276"/>
    <cellStyle name="Output 3 3" xfId="37277"/>
    <cellStyle name="Output 4" xfId="37278"/>
    <cellStyle name="Output 4 2" xfId="37279"/>
    <cellStyle name="Output 5" xfId="37280"/>
    <cellStyle name="Output 5 2" xfId="37281"/>
    <cellStyle name="Output 6" xfId="37282"/>
    <cellStyle name="Output 6 2" xfId="37283"/>
    <cellStyle name="Output 7" xfId="37284"/>
    <cellStyle name="Output 8" xfId="37285"/>
    <cellStyle name="Output 9" xfId="37286"/>
    <cellStyle name="Output Amounts" xfId="38"/>
    <cellStyle name="Output Amounts 2" xfId="48485"/>
    <cellStyle name="OUTPUT AMOUNTS 3" xfId="48486"/>
    <cellStyle name="Output Amounts_d1" xfId="48487"/>
    <cellStyle name="Output Column Headings" xfId="39"/>
    <cellStyle name="Output Column Headings 2" xfId="48488"/>
    <cellStyle name="OUTPUT COLUMN HEADINGS 3" xfId="48489"/>
    <cellStyle name="Output Column Headings_d1" xfId="48490"/>
    <cellStyle name="Output Line Items" xfId="40"/>
    <cellStyle name="Output Line Items 2" xfId="48491"/>
    <cellStyle name="OUTPUT LINE ITEMS 3" xfId="48492"/>
    <cellStyle name="Output Line Items_d1" xfId="48493"/>
    <cellStyle name="Output Report Heading" xfId="41"/>
    <cellStyle name="Output Report Heading 2" xfId="48494"/>
    <cellStyle name="OUTPUT REPORT HEADING 3" xfId="48495"/>
    <cellStyle name="Output Report Heading_d1" xfId="48496"/>
    <cellStyle name="Output Report Title" xfId="42"/>
    <cellStyle name="Output Report Title 2" xfId="48497"/>
    <cellStyle name="OUTPUT REPORT TITLE 3" xfId="48498"/>
    <cellStyle name="Output Report Title_d1" xfId="48499"/>
    <cellStyle name="Page Heading Large" xfId="37287"/>
    <cellStyle name="Page Heading Small" xfId="37288"/>
    <cellStyle name="Percen - Style1" xfId="37289"/>
    <cellStyle name="Percen - Style2" xfId="37290"/>
    <cellStyle name="Percent" xfId="43" builtinId="5"/>
    <cellStyle name="Percent [0]" xfId="37291"/>
    <cellStyle name="Percent [0] 2" xfId="37292"/>
    <cellStyle name="Percent [1]" xfId="37293"/>
    <cellStyle name="Percent [2]" xfId="44"/>
    <cellStyle name="Percent [2] 2" xfId="37294"/>
    <cellStyle name="Percent 1" xfId="37295"/>
    <cellStyle name="Percent 10" xfId="37296"/>
    <cellStyle name="Percent 10 2" xfId="37297"/>
    <cellStyle name="Percent 10 2 2" xfId="37298"/>
    <cellStyle name="Percent 10 3" xfId="37299"/>
    <cellStyle name="Percent 10 3 2" xfId="37300"/>
    <cellStyle name="Percent 10 3 3" xfId="37301"/>
    <cellStyle name="Percent 10 3 3 2" xfId="37302"/>
    <cellStyle name="Percent 10 3 4" xfId="37303"/>
    <cellStyle name="Percent 11" xfId="37304"/>
    <cellStyle name="Percent 11 10" xfId="37305"/>
    <cellStyle name="Percent 11 2" xfId="37306"/>
    <cellStyle name="Percent 11 2 2" xfId="37307"/>
    <cellStyle name="Percent 11 2 2 2" xfId="37308"/>
    <cellStyle name="Percent 11 2 2 2 2" xfId="37309"/>
    <cellStyle name="Percent 11 2 2 3" xfId="37310"/>
    <cellStyle name="Percent 11 2 3" xfId="37311"/>
    <cellStyle name="Percent 11 2 3 2" xfId="37312"/>
    <cellStyle name="Percent 11 2 4" xfId="37313"/>
    <cellStyle name="Percent 11 3" xfId="37314"/>
    <cellStyle name="Percent 11 3 2" xfId="37315"/>
    <cellStyle name="Percent 11 3 2 2" xfId="37316"/>
    <cellStyle name="Percent 11 3 3" xfId="37317"/>
    <cellStyle name="Percent 11 4" xfId="37318"/>
    <cellStyle name="Percent 11 4 2" xfId="37319"/>
    <cellStyle name="Percent 11 4 2 2" xfId="37320"/>
    <cellStyle name="Percent 11 4 3" xfId="37321"/>
    <cellStyle name="Percent 11 5" xfId="37322"/>
    <cellStyle name="Percent 11 5 2" xfId="37323"/>
    <cellStyle name="Percent 11 6" xfId="37324"/>
    <cellStyle name="Percent 11 6 2" xfId="37325"/>
    <cellStyle name="Percent 11 7" xfId="37326"/>
    <cellStyle name="Percent 11 7 2" xfId="37327"/>
    <cellStyle name="Percent 11 7 2 2" xfId="37328"/>
    <cellStyle name="Percent 11 7 3" xfId="37329"/>
    <cellStyle name="Percent 11 8" xfId="37330"/>
    <cellStyle name="Percent 11 8 2" xfId="37331"/>
    <cellStyle name="Percent 11 9" xfId="37332"/>
    <cellStyle name="Percent 12" xfId="37333"/>
    <cellStyle name="Percent 12 2" xfId="37334"/>
    <cellStyle name="Percent 12 2 2" xfId="37335"/>
    <cellStyle name="Percent 12 2 2 2" xfId="37336"/>
    <cellStyle name="Percent 12 2 3" xfId="37337"/>
    <cellStyle name="Percent 12 3" xfId="37338"/>
    <cellStyle name="Percent 12 3 2" xfId="37339"/>
    <cellStyle name="Percent 12 3 3" xfId="37340"/>
    <cellStyle name="Percent 12 4" xfId="37341"/>
    <cellStyle name="Percent 12 5" xfId="37342"/>
    <cellStyle name="Percent 13" xfId="37343"/>
    <cellStyle name="Percent 13 2" xfId="37344"/>
    <cellStyle name="Percent 13 2 2" xfId="37345"/>
    <cellStyle name="Percent 13 2 2 2" xfId="37346"/>
    <cellStyle name="Percent 13 2 2 2 2" xfId="37347"/>
    <cellStyle name="Percent 13 2 2 2 2 2" xfId="37348"/>
    <cellStyle name="Percent 13 2 2 2 3" xfId="37349"/>
    <cellStyle name="Percent 13 2 2 3" xfId="37350"/>
    <cellStyle name="Percent 13 2 2 3 2" xfId="37351"/>
    <cellStyle name="Percent 13 2 2 4" xfId="37352"/>
    <cellStyle name="Percent 13 2 3" xfId="37353"/>
    <cellStyle name="Percent 13 2 3 2" xfId="37354"/>
    <cellStyle name="Percent 13 2 3 2 2" xfId="37355"/>
    <cellStyle name="Percent 13 2 3 3" xfId="37356"/>
    <cellStyle name="Percent 13 2 4" xfId="37357"/>
    <cellStyle name="Percent 13 2 4 2" xfId="37358"/>
    <cellStyle name="Percent 13 2 5" xfId="37359"/>
    <cellStyle name="Percent 13 3" xfId="37360"/>
    <cellStyle name="Percent 13 3 2" xfId="37361"/>
    <cellStyle name="Percent 13 3 2 2" xfId="37362"/>
    <cellStyle name="Percent 13 3 2 2 2" xfId="37363"/>
    <cellStyle name="Percent 13 3 2 2 2 2" xfId="37364"/>
    <cellStyle name="Percent 13 3 2 2 3" xfId="37365"/>
    <cellStyle name="Percent 13 3 2 3" xfId="37366"/>
    <cellStyle name="Percent 13 3 2 3 2" xfId="37367"/>
    <cellStyle name="Percent 13 3 2 4" xfId="37368"/>
    <cellStyle name="Percent 13 3 3" xfId="37369"/>
    <cellStyle name="Percent 13 3 3 2" xfId="37370"/>
    <cellStyle name="Percent 13 3 3 2 2" xfId="37371"/>
    <cellStyle name="Percent 13 3 3 3" xfId="37372"/>
    <cellStyle name="Percent 13 3 4" xfId="37373"/>
    <cellStyle name="Percent 13 3 4 2" xfId="37374"/>
    <cellStyle name="Percent 13 3 5" xfId="37375"/>
    <cellStyle name="Percent 13 3 6" xfId="37376"/>
    <cellStyle name="Percent 13 4" xfId="37377"/>
    <cellStyle name="Percent 13 4 2" xfId="37378"/>
    <cellStyle name="Percent 13 4 2 2" xfId="37379"/>
    <cellStyle name="Percent 13 4 2 2 2" xfId="37380"/>
    <cellStyle name="Percent 13 4 2 3" xfId="37381"/>
    <cellStyle name="Percent 13 4 3" xfId="37382"/>
    <cellStyle name="Percent 13 4 3 2" xfId="37383"/>
    <cellStyle name="Percent 13 4 4" xfId="37384"/>
    <cellStyle name="Percent 13 5" xfId="37385"/>
    <cellStyle name="Percent 13 5 2" xfId="37386"/>
    <cellStyle name="Percent 13 5 2 2" xfId="37387"/>
    <cellStyle name="Percent 13 5 3" xfId="37388"/>
    <cellStyle name="Percent 13 6" xfId="37389"/>
    <cellStyle name="Percent 13 6 2" xfId="37390"/>
    <cellStyle name="Percent 13 7" xfId="37391"/>
    <cellStyle name="Percent 14" xfId="37392"/>
    <cellStyle name="Percent 14 2" xfId="37393"/>
    <cellStyle name="Percent 14 2 2" xfId="37394"/>
    <cellStyle name="Percent 14 2 2 2" xfId="37395"/>
    <cellStyle name="Percent 14 2 3" xfId="37396"/>
    <cellStyle name="Percent 14 3" xfId="37397"/>
    <cellStyle name="Percent 14 3 2" xfId="37398"/>
    <cellStyle name="Percent 14 3 3" xfId="37399"/>
    <cellStyle name="Percent 14 4" xfId="37400"/>
    <cellStyle name="Percent 14 4 2" xfId="37401"/>
    <cellStyle name="Percent 15" xfId="37402"/>
    <cellStyle name="Percent 15 2" xfId="37403"/>
    <cellStyle name="Percent 15 3" xfId="37404"/>
    <cellStyle name="Percent 15 3 2" xfId="37405"/>
    <cellStyle name="Percent 16" xfId="37406"/>
    <cellStyle name="Percent 16 2" xfId="37407"/>
    <cellStyle name="Percent 16 3" xfId="37408"/>
    <cellStyle name="Percent 16 3 2" xfId="37409"/>
    <cellStyle name="Percent 16 4" xfId="37410"/>
    <cellStyle name="Percent 17" xfId="37411"/>
    <cellStyle name="Percent 17 2" xfId="37412"/>
    <cellStyle name="Percent 17 3" xfId="37413"/>
    <cellStyle name="Percent 17 3 2" xfId="37414"/>
    <cellStyle name="Percent 18" xfId="37415"/>
    <cellStyle name="Percent 18 2" xfId="37416"/>
    <cellStyle name="Percent 18 3" xfId="37417"/>
    <cellStyle name="Percent 18 3 2" xfId="37418"/>
    <cellStyle name="Percent 19" xfId="37419"/>
    <cellStyle name="Percent 19 2" xfId="37420"/>
    <cellStyle name="Percent 19 3" xfId="37421"/>
    <cellStyle name="Percent 19 3 2" xfId="37422"/>
    <cellStyle name="Percent 2" xfId="67"/>
    <cellStyle name="Percent 2 10" xfId="37423"/>
    <cellStyle name="Percent 2 10 2" xfId="37424"/>
    <cellStyle name="Percent 2 11" xfId="37425"/>
    <cellStyle name="Percent 2 12" xfId="37426"/>
    <cellStyle name="Percent 2 2" xfId="37427"/>
    <cellStyle name="Percent 2 2 10" xfId="37428"/>
    <cellStyle name="Percent 2 2 10 2" xfId="37429"/>
    <cellStyle name="Percent 2 2 10 2 2" xfId="37430"/>
    <cellStyle name="Percent 2 2 10 3" xfId="37431"/>
    <cellStyle name="Percent 2 2 10 3 2" xfId="37432"/>
    <cellStyle name="Percent 2 2 10 4" xfId="37433"/>
    <cellStyle name="Percent 2 2 10 4 2" xfId="37434"/>
    <cellStyle name="Percent 2 2 10 5" xfId="37435"/>
    <cellStyle name="Percent 2 2 10 6" xfId="37436"/>
    <cellStyle name="Percent 2 2 11" xfId="37437"/>
    <cellStyle name="Percent 2 2 11 2" xfId="37438"/>
    <cellStyle name="Percent 2 2 11 2 2" xfId="37439"/>
    <cellStyle name="Percent 2 2 11 3" xfId="37440"/>
    <cellStyle name="Percent 2 2 11 3 2" xfId="37441"/>
    <cellStyle name="Percent 2 2 11 4" xfId="37442"/>
    <cellStyle name="Percent 2 2 11 5" xfId="37443"/>
    <cellStyle name="Percent 2 2 12" xfId="37444"/>
    <cellStyle name="Percent 2 2 12 2" xfId="37445"/>
    <cellStyle name="Percent 2 2 13" xfId="37446"/>
    <cellStyle name="Percent 2 2 13 2" xfId="37447"/>
    <cellStyle name="Percent 2 2 14" xfId="37448"/>
    <cellStyle name="Percent 2 2 14 2" xfId="37449"/>
    <cellStyle name="Percent 2 2 15" xfId="37450"/>
    <cellStyle name="Percent 2 2 16" xfId="37451"/>
    <cellStyle name="Percent 2 2 17" xfId="37452"/>
    <cellStyle name="Percent 2 2 2" xfId="37453"/>
    <cellStyle name="Percent 2 2 2 10" xfId="37454"/>
    <cellStyle name="Percent 2 2 2 10 2" xfId="37455"/>
    <cellStyle name="Percent 2 2 2 11" xfId="37456"/>
    <cellStyle name="Percent 2 2 2 11 2" xfId="37457"/>
    <cellStyle name="Percent 2 2 2 12" xfId="37458"/>
    <cellStyle name="Percent 2 2 2 13" xfId="37459"/>
    <cellStyle name="Percent 2 2 2 2" xfId="37460"/>
    <cellStyle name="Percent 2 2 2 2 10" xfId="37461"/>
    <cellStyle name="Percent 2 2 2 2 11" xfId="37462"/>
    <cellStyle name="Percent 2 2 2 2 2" xfId="37463"/>
    <cellStyle name="Percent 2 2 2 2 2 2" xfId="37464"/>
    <cellStyle name="Percent 2 2 2 2 2 2 2" xfId="37465"/>
    <cellStyle name="Percent 2 2 2 2 2 3" xfId="37466"/>
    <cellStyle name="Percent 2 2 2 2 2 3 2" xfId="37467"/>
    <cellStyle name="Percent 2 2 2 2 2 4" xfId="37468"/>
    <cellStyle name="Percent 2 2 2 2 2 4 2" xfId="37469"/>
    <cellStyle name="Percent 2 2 2 2 2 5" xfId="37470"/>
    <cellStyle name="Percent 2 2 2 2 2 6" xfId="37471"/>
    <cellStyle name="Percent 2 2 2 2 3" xfId="37472"/>
    <cellStyle name="Percent 2 2 2 2 3 2" xfId="37473"/>
    <cellStyle name="Percent 2 2 2 2 3 2 2" xfId="37474"/>
    <cellStyle name="Percent 2 2 2 2 3 3" xfId="37475"/>
    <cellStyle name="Percent 2 2 2 2 3 3 2" xfId="37476"/>
    <cellStyle name="Percent 2 2 2 2 3 4" xfId="37477"/>
    <cellStyle name="Percent 2 2 2 2 3 4 2" xfId="37478"/>
    <cellStyle name="Percent 2 2 2 2 3 5" xfId="37479"/>
    <cellStyle name="Percent 2 2 2 2 3 6" xfId="37480"/>
    <cellStyle name="Percent 2 2 2 2 4" xfId="37481"/>
    <cellStyle name="Percent 2 2 2 2 4 2" xfId="37482"/>
    <cellStyle name="Percent 2 2 2 2 4 2 2" xfId="37483"/>
    <cellStyle name="Percent 2 2 2 2 4 3" xfId="37484"/>
    <cellStyle name="Percent 2 2 2 2 4 3 2" xfId="37485"/>
    <cellStyle name="Percent 2 2 2 2 4 4" xfId="37486"/>
    <cellStyle name="Percent 2 2 2 2 4 4 2" xfId="37487"/>
    <cellStyle name="Percent 2 2 2 2 4 5" xfId="37488"/>
    <cellStyle name="Percent 2 2 2 2 4 6" xfId="37489"/>
    <cellStyle name="Percent 2 2 2 2 5" xfId="37490"/>
    <cellStyle name="Percent 2 2 2 2 5 2" xfId="37491"/>
    <cellStyle name="Percent 2 2 2 2 5 2 2" xfId="37492"/>
    <cellStyle name="Percent 2 2 2 2 5 3" xfId="37493"/>
    <cellStyle name="Percent 2 2 2 2 5 3 2" xfId="37494"/>
    <cellStyle name="Percent 2 2 2 2 5 4" xfId="37495"/>
    <cellStyle name="Percent 2 2 2 2 5 4 2" xfId="37496"/>
    <cellStyle name="Percent 2 2 2 2 5 5" xfId="37497"/>
    <cellStyle name="Percent 2 2 2 2 5 6" xfId="37498"/>
    <cellStyle name="Percent 2 2 2 2 6" xfId="37499"/>
    <cellStyle name="Percent 2 2 2 2 6 2" xfId="37500"/>
    <cellStyle name="Percent 2 2 2 2 6 2 2" xfId="37501"/>
    <cellStyle name="Percent 2 2 2 2 6 3" xfId="37502"/>
    <cellStyle name="Percent 2 2 2 2 6 3 2" xfId="37503"/>
    <cellStyle name="Percent 2 2 2 2 6 4" xfId="37504"/>
    <cellStyle name="Percent 2 2 2 2 6 5" xfId="37505"/>
    <cellStyle name="Percent 2 2 2 2 7" xfId="37506"/>
    <cellStyle name="Percent 2 2 2 2 7 2" xfId="37507"/>
    <cellStyle name="Percent 2 2 2 2 8" xfId="37508"/>
    <cellStyle name="Percent 2 2 2 2 8 2" xfId="37509"/>
    <cellStyle name="Percent 2 2 2 2 9" xfId="37510"/>
    <cellStyle name="Percent 2 2 2 2 9 2" xfId="37511"/>
    <cellStyle name="Percent 2 2 2 3" xfId="37512"/>
    <cellStyle name="Percent 2 2 2 3 10" xfId="37513"/>
    <cellStyle name="Percent 2 2 2 3 2" xfId="37514"/>
    <cellStyle name="Percent 2 2 2 3 2 2" xfId="37515"/>
    <cellStyle name="Percent 2 2 2 3 2 2 2" xfId="37516"/>
    <cellStyle name="Percent 2 2 2 3 2 3" xfId="37517"/>
    <cellStyle name="Percent 2 2 2 3 2 3 2" xfId="37518"/>
    <cellStyle name="Percent 2 2 2 3 2 4" xfId="37519"/>
    <cellStyle name="Percent 2 2 2 3 2 4 2" xfId="37520"/>
    <cellStyle name="Percent 2 2 2 3 2 5" xfId="37521"/>
    <cellStyle name="Percent 2 2 2 3 2 6" xfId="37522"/>
    <cellStyle name="Percent 2 2 2 3 3" xfId="37523"/>
    <cellStyle name="Percent 2 2 2 3 3 2" xfId="37524"/>
    <cellStyle name="Percent 2 2 2 3 3 2 2" xfId="37525"/>
    <cellStyle name="Percent 2 2 2 3 3 3" xfId="37526"/>
    <cellStyle name="Percent 2 2 2 3 3 3 2" xfId="37527"/>
    <cellStyle name="Percent 2 2 2 3 3 4" xfId="37528"/>
    <cellStyle name="Percent 2 2 2 3 3 4 2" xfId="37529"/>
    <cellStyle name="Percent 2 2 2 3 3 5" xfId="37530"/>
    <cellStyle name="Percent 2 2 2 3 3 6" xfId="37531"/>
    <cellStyle name="Percent 2 2 2 3 4" xfId="37532"/>
    <cellStyle name="Percent 2 2 2 3 4 2" xfId="37533"/>
    <cellStyle name="Percent 2 2 2 3 4 2 2" xfId="37534"/>
    <cellStyle name="Percent 2 2 2 3 4 2 3" xfId="37535"/>
    <cellStyle name="Percent 2 2 2 3 4 2 3 2" xfId="37536"/>
    <cellStyle name="Percent 2 2 2 3 4 3" xfId="37537"/>
    <cellStyle name="Percent 2 2 2 3 4 3 2" xfId="37538"/>
    <cellStyle name="Percent 2 2 2 3 4 4" xfId="37539"/>
    <cellStyle name="Percent 2 2 2 3 4 4 2" xfId="37540"/>
    <cellStyle name="Percent 2 2 2 3 4 5" xfId="37541"/>
    <cellStyle name="Percent 2 2 2 3 4 6" xfId="37542"/>
    <cellStyle name="Percent 2 2 2 3 5" xfId="37543"/>
    <cellStyle name="Percent 2 2 2 3 5 2" xfId="37544"/>
    <cellStyle name="Percent 2 2 2 3 5 2 2" xfId="37545"/>
    <cellStyle name="Percent 2 2 2 3 5 3" xfId="37546"/>
    <cellStyle name="Percent 2 2 2 3 5 3 2" xfId="37547"/>
    <cellStyle name="Percent 2 2 2 3 5 4" xfId="37548"/>
    <cellStyle name="Percent 2 2 2 3 5 5" xfId="37549"/>
    <cellStyle name="Percent 2 2 2 3 6" xfId="37550"/>
    <cellStyle name="Percent 2 2 2 3 6 2" xfId="37551"/>
    <cellStyle name="Percent 2 2 2 3 7" xfId="37552"/>
    <cellStyle name="Percent 2 2 2 3 7 2" xfId="37553"/>
    <cellStyle name="Percent 2 2 2 3 8" xfId="37554"/>
    <cellStyle name="Percent 2 2 2 3 8 2" xfId="37555"/>
    <cellStyle name="Percent 2 2 2 3 9" xfId="37556"/>
    <cellStyle name="Percent 2 2 2 4" xfId="37557"/>
    <cellStyle name="Percent 2 2 2 4 10" xfId="37558"/>
    <cellStyle name="Percent 2 2 2 4 2" xfId="37559"/>
    <cellStyle name="Percent 2 2 2 4 2 2" xfId="37560"/>
    <cellStyle name="Percent 2 2 2 4 2 2 2" xfId="37561"/>
    <cellStyle name="Percent 2 2 2 4 2 3" xfId="37562"/>
    <cellStyle name="Percent 2 2 2 4 2 3 2" xfId="37563"/>
    <cellStyle name="Percent 2 2 2 4 2 4" xfId="37564"/>
    <cellStyle name="Percent 2 2 2 4 2 4 2" xfId="37565"/>
    <cellStyle name="Percent 2 2 2 4 2 5" xfId="37566"/>
    <cellStyle name="Percent 2 2 2 4 2 6" xfId="37567"/>
    <cellStyle name="Percent 2 2 2 4 3" xfId="37568"/>
    <cellStyle name="Percent 2 2 2 4 3 2" xfId="37569"/>
    <cellStyle name="Percent 2 2 2 4 3 2 2" xfId="37570"/>
    <cellStyle name="Percent 2 2 2 4 3 3" xfId="37571"/>
    <cellStyle name="Percent 2 2 2 4 3 3 2" xfId="37572"/>
    <cellStyle name="Percent 2 2 2 4 3 4" xfId="37573"/>
    <cellStyle name="Percent 2 2 2 4 3 4 2" xfId="37574"/>
    <cellStyle name="Percent 2 2 2 4 3 5" xfId="37575"/>
    <cellStyle name="Percent 2 2 2 4 3 6" xfId="37576"/>
    <cellStyle name="Percent 2 2 2 4 4" xfId="37577"/>
    <cellStyle name="Percent 2 2 2 4 4 2" xfId="37578"/>
    <cellStyle name="Percent 2 2 2 4 4 2 2" xfId="37579"/>
    <cellStyle name="Percent 2 2 2 4 4 3" xfId="37580"/>
    <cellStyle name="Percent 2 2 2 4 4 3 2" xfId="37581"/>
    <cellStyle name="Percent 2 2 2 4 4 4" xfId="37582"/>
    <cellStyle name="Percent 2 2 2 4 4 4 2" xfId="37583"/>
    <cellStyle name="Percent 2 2 2 4 4 5" xfId="37584"/>
    <cellStyle name="Percent 2 2 2 4 4 6" xfId="37585"/>
    <cellStyle name="Percent 2 2 2 4 5" xfId="37586"/>
    <cellStyle name="Percent 2 2 2 4 5 2" xfId="37587"/>
    <cellStyle name="Percent 2 2 2 4 5 2 2" xfId="37588"/>
    <cellStyle name="Percent 2 2 2 4 5 3" xfId="37589"/>
    <cellStyle name="Percent 2 2 2 4 5 3 2" xfId="37590"/>
    <cellStyle name="Percent 2 2 2 4 5 4" xfId="37591"/>
    <cellStyle name="Percent 2 2 2 4 5 5" xfId="37592"/>
    <cellStyle name="Percent 2 2 2 4 6" xfId="37593"/>
    <cellStyle name="Percent 2 2 2 4 6 2" xfId="37594"/>
    <cellStyle name="Percent 2 2 2 4 7" xfId="37595"/>
    <cellStyle name="Percent 2 2 2 4 7 2" xfId="37596"/>
    <cellStyle name="Percent 2 2 2 4 8" xfId="37597"/>
    <cellStyle name="Percent 2 2 2 4 8 2" xfId="37598"/>
    <cellStyle name="Percent 2 2 2 4 9" xfId="37599"/>
    <cellStyle name="Percent 2 2 2 5" xfId="37600"/>
    <cellStyle name="Percent 2 2 2 5 2" xfId="37601"/>
    <cellStyle name="Percent 2 2 2 5 2 2" xfId="37602"/>
    <cellStyle name="Percent 2 2 2 5 3" xfId="37603"/>
    <cellStyle name="Percent 2 2 2 5 3 2" xfId="37604"/>
    <cellStyle name="Percent 2 2 2 5 4" xfId="37605"/>
    <cellStyle name="Percent 2 2 2 5 4 2" xfId="37606"/>
    <cellStyle name="Percent 2 2 2 5 5" xfId="37607"/>
    <cellStyle name="Percent 2 2 2 5 6" xfId="37608"/>
    <cellStyle name="Percent 2 2 2 6" xfId="37609"/>
    <cellStyle name="Percent 2 2 2 6 2" xfId="37610"/>
    <cellStyle name="Percent 2 2 2 6 2 2" xfId="37611"/>
    <cellStyle name="Percent 2 2 2 6 3" xfId="37612"/>
    <cellStyle name="Percent 2 2 2 6 3 2" xfId="37613"/>
    <cellStyle name="Percent 2 2 2 6 4" xfId="37614"/>
    <cellStyle name="Percent 2 2 2 6 4 2" xfId="37615"/>
    <cellStyle name="Percent 2 2 2 6 5" xfId="37616"/>
    <cellStyle name="Percent 2 2 2 6 6" xfId="37617"/>
    <cellStyle name="Percent 2 2 2 7" xfId="37618"/>
    <cellStyle name="Percent 2 2 2 7 2" xfId="37619"/>
    <cellStyle name="Percent 2 2 2 7 2 2" xfId="37620"/>
    <cellStyle name="Percent 2 2 2 7 3" xfId="37621"/>
    <cellStyle name="Percent 2 2 2 7 3 2" xfId="37622"/>
    <cellStyle name="Percent 2 2 2 7 4" xfId="37623"/>
    <cellStyle name="Percent 2 2 2 7 4 2" xfId="37624"/>
    <cellStyle name="Percent 2 2 2 7 5" xfId="37625"/>
    <cellStyle name="Percent 2 2 2 7 6" xfId="37626"/>
    <cellStyle name="Percent 2 2 2 8" xfId="37627"/>
    <cellStyle name="Percent 2 2 2 8 2" xfId="37628"/>
    <cellStyle name="Percent 2 2 2 8 2 2" xfId="37629"/>
    <cellStyle name="Percent 2 2 2 8 3" xfId="37630"/>
    <cellStyle name="Percent 2 2 2 8 3 2" xfId="37631"/>
    <cellStyle name="Percent 2 2 2 8 4" xfId="37632"/>
    <cellStyle name="Percent 2 2 2 8 5" xfId="37633"/>
    <cellStyle name="Percent 2 2 2 9" xfId="37634"/>
    <cellStyle name="Percent 2 2 2 9 2" xfId="37635"/>
    <cellStyle name="Percent 2 2 3" xfId="37636"/>
    <cellStyle name="Percent 2 2 3 10" xfId="37637"/>
    <cellStyle name="Percent 2 2 3 10 2" xfId="37638"/>
    <cellStyle name="Percent 2 2 3 11" xfId="37639"/>
    <cellStyle name="Percent 2 2 3 11 2" xfId="37640"/>
    <cellStyle name="Percent 2 2 3 12" xfId="37641"/>
    <cellStyle name="Percent 2 2 3 13" xfId="37642"/>
    <cellStyle name="Percent 2 2 3 2" xfId="37643"/>
    <cellStyle name="Percent 2 2 3 2 10" xfId="37644"/>
    <cellStyle name="Percent 2 2 3 2 11" xfId="37645"/>
    <cellStyle name="Percent 2 2 3 2 2" xfId="37646"/>
    <cellStyle name="Percent 2 2 3 2 2 2" xfId="37647"/>
    <cellStyle name="Percent 2 2 3 2 2 2 2" xfId="37648"/>
    <cellStyle name="Percent 2 2 3 2 2 3" xfId="37649"/>
    <cellStyle name="Percent 2 2 3 2 2 3 2" xfId="37650"/>
    <cellStyle name="Percent 2 2 3 2 2 4" xfId="37651"/>
    <cellStyle name="Percent 2 2 3 2 2 4 2" xfId="37652"/>
    <cellStyle name="Percent 2 2 3 2 2 5" xfId="37653"/>
    <cellStyle name="Percent 2 2 3 2 2 6" xfId="37654"/>
    <cellStyle name="Percent 2 2 3 2 3" xfId="37655"/>
    <cellStyle name="Percent 2 2 3 2 3 2" xfId="37656"/>
    <cellStyle name="Percent 2 2 3 2 3 2 2" xfId="37657"/>
    <cellStyle name="Percent 2 2 3 2 3 3" xfId="37658"/>
    <cellStyle name="Percent 2 2 3 2 3 3 2" xfId="37659"/>
    <cellStyle name="Percent 2 2 3 2 3 4" xfId="37660"/>
    <cellStyle name="Percent 2 2 3 2 3 4 2" xfId="37661"/>
    <cellStyle name="Percent 2 2 3 2 3 5" xfId="37662"/>
    <cellStyle name="Percent 2 2 3 2 3 6" xfId="37663"/>
    <cellStyle name="Percent 2 2 3 2 4" xfId="37664"/>
    <cellStyle name="Percent 2 2 3 2 4 2" xfId="37665"/>
    <cellStyle name="Percent 2 2 3 2 4 2 2" xfId="37666"/>
    <cellStyle name="Percent 2 2 3 2 4 3" xfId="37667"/>
    <cellStyle name="Percent 2 2 3 2 4 3 2" xfId="37668"/>
    <cellStyle name="Percent 2 2 3 2 4 4" xfId="37669"/>
    <cellStyle name="Percent 2 2 3 2 4 4 2" xfId="37670"/>
    <cellStyle name="Percent 2 2 3 2 4 5" xfId="37671"/>
    <cellStyle name="Percent 2 2 3 2 4 6" xfId="37672"/>
    <cellStyle name="Percent 2 2 3 2 5" xfId="37673"/>
    <cellStyle name="Percent 2 2 3 2 5 2" xfId="37674"/>
    <cellStyle name="Percent 2 2 3 2 5 2 2" xfId="37675"/>
    <cellStyle name="Percent 2 2 3 2 5 3" xfId="37676"/>
    <cellStyle name="Percent 2 2 3 2 5 3 2" xfId="37677"/>
    <cellStyle name="Percent 2 2 3 2 5 4" xfId="37678"/>
    <cellStyle name="Percent 2 2 3 2 5 4 2" xfId="37679"/>
    <cellStyle name="Percent 2 2 3 2 5 5" xfId="37680"/>
    <cellStyle name="Percent 2 2 3 2 5 6" xfId="37681"/>
    <cellStyle name="Percent 2 2 3 2 6" xfId="37682"/>
    <cellStyle name="Percent 2 2 3 2 6 2" xfId="37683"/>
    <cellStyle name="Percent 2 2 3 2 6 2 2" xfId="37684"/>
    <cellStyle name="Percent 2 2 3 2 6 3" xfId="37685"/>
    <cellStyle name="Percent 2 2 3 2 6 3 2" xfId="37686"/>
    <cellStyle name="Percent 2 2 3 2 6 4" xfId="37687"/>
    <cellStyle name="Percent 2 2 3 2 6 5" xfId="37688"/>
    <cellStyle name="Percent 2 2 3 2 7" xfId="37689"/>
    <cellStyle name="Percent 2 2 3 2 7 2" xfId="37690"/>
    <cellStyle name="Percent 2 2 3 2 8" xfId="37691"/>
    <cellStyle name="Percent 2 2 3 2 8 2" xfId="37692"/>
    <cellStyle name="Percent 2 2 3 2 9" xfId="37693"/>
    <cellStyle name="Percent 2 2 3 2 9 2" xfId="37694"/>
    <cellStyle name="Percent 2 2 3 3" xfId="37695"/>
    <cellStyle name="Percent 2 2 3 3 10" xfId="37696"/>
    <cellStyle name="Percent 2 2 3 3 2" xfId="37697"/>
    <cellStyle name="Percent 2 2 3 3 2 2" xfId="37698"/>
    <cellStyle name="Percent 2 2 3 3 2 2 2" xfId="37699"/>
    <cellStyle name="Percent 2 2 3 3 2 3" xfId="37700"/>
    <cellStyle name="Percent 2 2 3 3 2 3 2" xfId="37701"/>
    <cellStyle name="Percent 2 2 3 3 2 4" xfId="37702"/>
    <cellStyle name="Percent 2 2 3 3 2 4 2" xfId="37703"/>
    <cellStyle name="Percent 2 2 3 3 2 5" xfId="37704"/>
    <cellStyle name="Percent 2 2 3 3 2 6" xfId="37705"/>
    <cellStyle name="Percent 2 2 3 3 3" xfId="37706"/>
    <cellStyle name="Percent 2 2 3 3 3 2" xfId="37707"/>
    <cellStyle name="Percent 2 2 3 3 3 2 2" xfId="37708"/>
    <cellStyle name="Percent 2 2 3 3 3 3" xfId="37709"/>
    <cellStyle name="Percent 2 2 3 3 3 3 2" xfId="37710"/>
    <cellStyle name="Percent 2 2 3 3 3 4" xfId="37711"/>
    <cellStyle name="Percent 2 2 3 3 3 4 2" xfId="37712"/>
    <cellStyle name="Percent 2 2 3 3 3 5" xfId="37713"/>
    <cellStyle name="Percent 2 2 3 3 3 6" xfId="37714"/>
    <cellStyle name="Percent 2 2 3 3 4" xfId="37715"/>
    <cellStyle name="Percent 2 2 3 3 4 2" xfId="37716"/>
    <cellStyle name="Percent 2 2 3 3 4 2 2" xfId="37717"/>
    <cellStyle name="Percent 2 2 3 3 4 3" xfId="37718"/>
    <cellStyle name="Percent 2 2 3 3 4 3 2" xfId="37719"/>
    <cellStyle name="Percent 2 2 3 3 4 4" xfId="37720"/>
    <cellStyle name="Percent 2 2 3 3 4 4 2" xfId="37721"/>
    <cellStyle name="Percent 2 2 3 3 4 5" xfId="37722"/>
    <cellStyle name="Percent 2 2 3 3 4 6" xfId="37723"/>
    <cellStyle name="Percent 2 2 3 3 5" xfId="37724"/>
    <cellStyle name="Percent 2 2 3 3 5 2" xfId="37725"/>
    <cellStyle name="Percent 2 2 3 3 5 2 2" xfId="37726"/>
    <cellStyle name="Percent 2 2 3 3 5 3" xfId="37727"/>
    <cellStyle name="Percent 2 2 3 3 5 3 2" xfId="37728"/>
    <cellStyle name="Percent 2 2 3 3 5 4" xfId="37729"/>
    <cellStyle name="Percent 2 2 3 3 5 5" xfId="37730"/>
    <cellStyle name="Percent 2 2 3 3 6" xfId="37731"/>
    <cellStyle name="Percent 2 2 3 3 6 2" xfId="37732"/>
    <cellStyle name="Percent 2 2 3 3 7" xfId="37733"/>
    <cellStyle name="Percent 2 2 3 3 7 2" xfId="37734"/>
    <cellStyle name="Percent 2 2 3 3 8" xfId="37735"/>
    <cellStyle name="Percent 2 2 3 3 8 2" xfId="37736"/>
    <cellStyle name="Percent 2 2 3 3 9" xfId="37737"/>
    <cellStyle name="Percent 2 2 3 4" xfId="37738"/>
    <cellStyle name="Percent 2 2 3 4 10" xfId="37739"/>
    <cellStyle name="Percent 2 2 3 4 2" xfId="37740"/>
    <cellStyle name="Percent 2 2 3 4 2 2" xfId="37741"/>
    <cellStyle name="Percent 2 2 3 4 2 2 2" xfId="37742"/>
    <cellStyle name="Percent 2 2 3 4 2 3" xfId="37743"/>
    <cellStyle name="Percent 2 2 3 4 2 3 2" xfId="37744"/>
    <cellStyle name="Percent 2 2 3 4 2 4" xfId="37745"/>
    <cellStyle name="Percent 2 2 3 4 2 4 2" xfId="37746"/>
    <cellStyle name="Percent 2 2 3 4 2 5" xfId="37747"/>
    <cellStyle name="Percent 2 2 3 4 2 6" xfId="37748"/>
    <cellStyle name="Percent 2 2 3 4 3" xfId="37749"/>
    <cellStyle name="Percent 2 2 3 4 3 2" xfId="37750"/>
    <cellStyle name="Percent 2 2 3 4 3 2 2" xfId="37751"/>
    <cellStyle name="Percent 2 2 3 4 3 3" xfId="37752"/>
    <cellStyle name="Percent 2 2 3 4 3 3 2" xfId="37753"/>
    <cellStyle name="Percent 2 2 3 4 3 4" xfId="37754"/>
    <cellStyle name="Percent 2 2 3 4 3 4 2" xfId="37755"/>
    <cellStyle name="Percent 2 2 3 4 3 5" xfId="37756"/>
    <cellStyle name="Percent 2 2 3 4 3 6" xfId="37757"/>
    <cellStyle name="Percent 2 2 3 4 4" xfId="37758"/>
    <cellStyle name="Percent 2 2 3 4 4 2" xfId="37759"/>
    <cellStyle name="Percent 2 2 3 4 4 2 2" xfId="37760"/>
    <cellStyle name="Percent 2 2 3 4 4 3" xfId="37761"/>
    <cellStyle name="Percent 2 2 3 4 4 3 2" xfId="37762"/>
    <cellStyle name="Percent 2 2 3 4 4 4" xfId="37763"/>
    <cellStyle name="Percent 2 2 3 4 4 4 2" xfId="37764"/>
    <cellStyle name="Percent 2 2 3 4 4 5" xfId="37765"/>
    <cellStyle name="Percent 2 2 3 4 4 6" xfId="37766"/>
    <cellStyle name="Percent 2 2 3 4 5" xfId="37767"/>
    <cellStyle name="Percent 2 2 3 4 5 2" xfId="37768"/>
    <cellStyle name="Percent 2 2 3 4 5 2 2" xfId="37769"/>
    <cellStyle name="Percent 2 2 3 4 5 3" xfId="37770"/>
    <cellStyle name="Percent 2 2 3 4 5 3 2" xfId="37771"/>
    <cellStyle name="Percent 2 2 3 4 5 4" xfId="37772"/>
    <cellStyle name="Percent 2 2 3 4 5 5" xfId="37773"/>
    <cellStyle name="Percent 2 2 3 4 6" xfId="37774"/>
    <cellStyle name="Percent 2 2 3 4 6 2" xfId="37775"/>
    <cellStyle name="Percent 2 2 3 4 7" xfId="37776"/>
    <cellStyle name="Percent 2 2 3 4 7 2" xfId="37777"/>
    <cellStyle name="Percent 2 2 3 4 8" xfId="37778"/>
    <cellStyle name="Percent 2 2 3 4 8 2" xfId="37779"/>
    <cellStyle name="Percent 2 2 3 4 9" xfId="37780"/>
    <cellStyle name="Percent 2 2 3 5" xfId="37781"/>
    <cellStyle name="Percent 2 2 3 5 2" xfId="37782"/>
    <cellStyle name="Percent 2 2 3 5 2 2" xfId="37783"/>
    <cellStyle name="Percent 2 2 3 5 3" xfId="37784"/>
    <cellStyle name="Percent 2 2 3 5 3 2" xfId="37785"/>
    <cellStyle name="Percent 2 2 3 5 4" xfId="37786"/>
    <cellStyle name="Percent 2 2 3 5 4 2" xfId="37787"/>
    <cellStyle name="Percent 2 2 3 5 5" xfId="37788"/>
    <cellStyle name="Percent 2 2 3 5 6" xfId="37789"/>
    <cellStyle name="Percent 2 2 3 6" xfId="37790"/>
    <cellStyle name="Percent 2 2 3 6 2" xfId="37791"/>
    <cellStyle name="Percent 2 2 3 6 2 2" xfId="37792"/>
    <cellStyle name="Percent 2 2 3 6 3" xfId="37793"/>
    <cellStyle name="Percent 2 2 3 6 3 2" xfId="37794"/>
    <cellStyle name="Percent 2 2 3 6 4" xfId="37795"/>
    <cellStyle name="Percent 2 2 3 6 4 2" xfId="37796"/>
    <cellStyle name="Percent 2 2 3 6 5" xfId="37797"/>
    <cellStyle name="Percent 2 2 3 6 6" xfId="37798"/>
    <cellStyle name="Percent 2 2 3 7" xfId="37799"/>
    <cellStyle name="Percent 2 2 3 7 2" xfId="37800"/>
    <cellStyle name="Percent 2 2 3 7 2 2" xfId="37801"/>
    <cellStyle name="Percent 2 2 3 7 3" xfId="37802"/>
    <cellStyle name="Percent 2 2 3 7 3 2" xfId="37803"/>
    <cellStyle name="Percent 2 2 3 7 4" xfId="37804"/>
    <cellStyle name="Percent 2 2 3 7 4 2" xfId="37805"/>
    <cellStyle name="Percent 2 2 3 7 5" xfId="37806"/>
    <cellStyle name="Percent 2 2 3 7 6" xfId="37807"/>
    <cellStyle name="Percent 2 2 3 8" xfId="37808"/>
    <cellStyle name="Percent 2 2 3 8 2" xfId="37809"/>
    <cellStyle name="Percent 2 2 3 8 2 2" xfId="37810"/>
    <cellStyle name="Percent 2 2 3 8 3" xfId="37811"/>
    <cellStyle name="Percent 2 2 3 8 3 2" xfId="37812"/>
    <cellStyle name="Percent 2 2 3 8 4" xfId="37813"/>
    <cellStyle name="Percent 2 2 3 8 5" xfId="37814"/>
    <cellStyle name="Percent 2 2 3 9" xfId="37815"/>
    <cellStyle name="Percent 2 2 3 9 2" xfId="37816"/>
    <cellStyle name="Percent 2 2 4" xfId="37817"/>
    <cellStyle name="Percent 2 2 4 10" xfId="37818"/>
    <cellStyle name="Percent 2 2 4 10 2" xfId="37819"/>
    <cellStyle name="Percent 2 2 4 11" xfId="37820"/>
    <cellStyle name="Percent 2 2 4 12" xfId="37821"/>
    <cellStyle name="Percent 2 2 4 2" xfId="37822"/>
    <cellStyle name="Percent 2 2 4 2 10" xfId="37823"/>
    <cellStyle name="Percent 2 2 4 2 2" xfId="37824"/>
    <cellStyle name="Percent 2 2 4 2 2 2" xfId="37825"/>
    <cellStyle name="Percent 2 2 4 2 2 2 2" xfId="37826"/>
    <cellStyle name="Percent 2 2 4 2 2 3" xfId="37827"/>
    <cellStyle name="Percent 2 2 4 2 2 3 2" xfId="37828"/>
    <cellStyle name="Percent 2 2 4 2 2 4" xfId="37829"/>
    <cellStyle name="Percent 2 2 4 2 2 4 2" xfId="37830"/>
    <cellStyle name="Percent 2 2 4 2 2 5" xfId="37831"/>
    <cellStyle name="Percent 2 2 4 2 2 6" xfId="37832"/>
    <cellStyle name="Percent 2 2 4 2 3" xfId="37833"/>
    <cellStyle name="Percent 2 2 4 2 3 2" xfId="37834"/>
    <cellStyle name="Percent 2 2 4 2 3 2 2" xfId="37835"/>
    <cellStyle name="Percent 2 2 4 2 3 3" xfId="37836"/>
    <cellStyle name="Percent 2 2 4 2 3 3 2" xfId="37837"/>
    <cellStyle name="Percent 2 2 4 2 3 4" xfId="37838"/>
    <cellStyle name="Percent 2 2 4 2 3 4 2" xfId="37839"/>
    <cellStyle name="Percent 2 2 4 2 3 5" xfId="37840"/>
    <cellStyle name="Percent 2 2 4 2 3 6" xfId="37841"/>
    <cellStyle name="Percent 2 2 4 2 4" xfId="37842"/>
    <cellStyle name="Percent 2 2 4 2 4 2" xfId="37843"/>
    <cellStyle name="Percent 2 2 4 2 4 2 2" xfId="37844"/>
    <cellStyle name="Percent 2 2 4 2 4 3" xfId="37845"/>
    <cellStyle name="Percent 2 2 4 2 4 3 2" xfId="37846"/>
    <cellStyle name="Percent 2 2 4 2 4 4" xfId="37847"/>
    <cellStyle name="Percent 2 2 4 2 4 4 2" xfId="37848"/>
    <cellStyle name="Percent 2 2 4 2 4 5" xfId="37849"/>
    <cellStyle name="Percent 2 2 4 2 4 6" xfId="37850"/>
    <cellStyle name="Percent 2 2 4 2 5" xfId="37851"/>
    <cellStyle name="Percent 2 2 4 2 5 2" xfId="37852"/>
    <cellStyle name="Percent 2 2 4 2 5 2 2" xfId="37853"/>
    <cellStyle name="Percent 2 2 4 2 5 3" xfId="37854"/>
    <cellStyle name="Percent 2 2 4 2 5 3 2" xfId="37855"/>
    <cellStyle name="Percent 2 2 4 2 5 4" xfId="37856"/>
    <cellStyle name="Percent 2 2 4 2 5 5" xfId="37857"/>
    <cellStyle name="Percent 2 2 4 2 6" xfId="37858"/>
    <cellStyle name="Percent 2 2 4 2 6 2" xfId="37859"/>
    <cellStyle name="Percent 2 2 4 2 7" xfId="37860"/>
    <cellStyle name="Percent 2 2 4 2 7 2" xfId="37861"/>
    <cellStyle name="Percent 2 2 4 2 8" xfId="37862"/>
    <cellStyle name="Percent 2 2 4 2 8 2" xfId="37863"/>
    <cellStyle name="Percent 2 2 4 2 9" xfId="37864"/>
    <cellStyle name="Percent 2 2 4 3" xfId="37865"/>
    <cellStyle name="Percent 2 2 4 3 10" xfId="37866"/>
    <cellStyle name="Percent 2 2 4 3 2" xfId="37867"/>
    <cellStyle name="Percent 2 2 4 3 2 2" xfId="37868"/>
    <cellStyle name="Percent 2 2 4 3 2 2 2" xfId="37869"/>
    <cellStyle name="Percent 2 2 4 3 2 3" xfId="37870"/>
    <cellStyle name="Percent 2 2 4 3 2 3 2" xfId="37871"/>
    <cellStyle name="Percent 2 2 4 3 2 4" xfId="37872"/>
    <cellStyle name="Percent 2 2 4 3 2 4 2" xfId="37873"/>
    <cellStyle name="Percent 2 2 4 3 2 5" xfId="37874"/>
    <cellStyle name="Percent 2 2 4 3 2 6" xfId="37875"/>
    <cellStyle name="Percent 2 2 4 3 3" xfId="37876"/>
    <cellStyle name="Percent 2 2 4 3 3 2" xfId="37877"/>
    <cellStyle name="Percent 2 2 4 3 3 2 2" xfId="37878"/>
    <cellStyle name="Percent 2 2 4 3 3 3" xfId="37879"/>
    <cellStyle name="Percent 2 2 4 3 3 3 2" xfId="37880"/>
    <cellStyle name="Percent 2 2 4 3 3 4" xfId="37881"/>
    <cellStyle name="Percent 2 2 4 3 3 4 2" xfId="37882"/>
    <cellStyle name="Percent 2 2 4 3 3 5" xfId="37883"/>
    <cellStyle name="Percent 2 2 4 3 3 6" xfId="37884"/>
    <cellStyle name="Percent 2 2 4 3 4" xfId="37885"/>
    <cellStyle name="Percent 2 2 4 3 4 2" xfId="37886"/>
    <cellStyle name="Percent 2 2 4 3 4 2 2" xfId="37887"/>
    <cellStyle name="Percent 2 2 4 3 4 3" xfId="37888"/>
    <cellStyle name="Percent 2 2 4 3 4 3 2" xfId="37889"/>
    <cellStyle name="Percent 2 2 4 3 4 4" xfId="37890"/>
    <cellStyle name="Percent 2 2 4 3 4 4 2" xfId="37891"/>
    <cellStyle name="Percent 2 2 4 3 4 5" xfId="37892"/>
    <cellStyle name="Percent 2 2 4 3 4 6" xfId="37893"/>
    <cellStyle name="Percent 2 2 4 3 5" xfId="37894"/>
    <cellStyle name="Percent 2 2 4 3 5 2" xfId="37895"/>
    <cellStyle name="Percent 2 2 4 3 5 2 2" xfId="37896"/>
    <cellStyle name="Percent 2 2 4 3 5 3" xfId="37897"/>
    <cellStyle name="Percent 2 2 4 3 5 3 2" xfId="37898"/>
    <cellStyle name="Percent 2 2 4 3 5 4" xfId="37899"/>
    <cellStyle name="Percent 2 2 4 3 5 5" xfId="37900"/>
    <cellStyle name="Percent 2 2 4 3 6" xfId="37901"/>
    <cellStyle name="Percent 2 2 4 3 6 2" xfId="37902"/>
    <cellStyle name="Percent 2 2 4 3 7" xfId="37903"/>
    <cellStyle name="Percent 2 2 4 3 7 2" xfId="37904"/>
    <cellStyle name="Percent 2 2 4 3 8" xfId="37905"/>
    <cellStyle name="Percent 2 2 4 3 8 2" xfId="37906"/>
    <cellStyle name="Percent 2 2 4 3 9" xfId="37907"/>
    <cellStyle name="Percent 2 2 4 4" xfId="37908"/>
    <cellStyle name="Percent 2 2 4 4 2" xfId="37909"/>
    <cellStyle name="Percent 2 2 4 4 2 2" xfId="37910"/>
    <cellStyle name="Percent 2 2 4 4 3" xfId="37911"/>
    <cellStyle name="Percent 2 2 4 4 3 2" xfId="37912"/>
    <cellStyle name="Percent 2 2 4 4 4" xfId="37913"/>
    <cellStyle name="Percent 2 2 4 4 4 2" xfId="37914"/>
    <cellStyle name="Percent 2 2 4 4 5" xfId="37915"/>
    <cellStyle name="Percent 2 2 4 4 6" xfId="37916"/>
    <cellStyle name="Percent 2 2 4 5" xfId="37917"/>
    <cellStyle name="Percent 2 2 4 5 2" xfId="37918"/>
    <cellStyle name="Percent 2 2 4 5 2 2" xfId="37919"/>
    <cellStyle name="Percent 2 2 4 5 3" xfId="37920"/>
    <cellStyle name="Percent 2 2 4 5 3 2" xfId="37921"/>
    <cellStyle name="Percent 2 2 4 5 4" xfId="37922"/>
    <cellStyle name="Percent 2 2 4 5 4 2" xfId="37923"/>
    <cellStyle name="Percent 2 2 4 5 5" xfId="37924"/>
    <cellStyle name="Percent 2 2 4 5 6" xfId="37925"/>
    <cellStyle name="Percent 2 2 4 6" xfId="37926"/>
    <cellStyle name="Percent 2 2 4 6 2" xfId="37927"/>
    <cellStyle name="Percent 2 2 4 6 2 2" xfId="37928"/>
    <cellStyle name="Percent 2 2 4 6 3" xfId="37929"/>
    <cellStyle name="Percent 2 2 4 6 3 2" xfId="37930"/>
    <cellStyle name="Percent 2 2 4 6 4" xfId="37931"/>
    <cellStyle name="Percent 2 2 4 6 4 2" xfId="37932"/>
    <cellStyle name="Percent 2 2 4 6 5" xfId="37933"/>
    <cellStyle name="Percent 2 2 4 6 6" xfId="37934"/>
    <cellStyle name="Percent 2 2 4 7" xfId="37935"/>
    <cellStyle name="Percent 2 2 4 7 2" xfId="37936"/>
    <cellStyle name="Percent 2 2 4 7 2 2" xfId="37937"/>
    <cellStyle name="Percent 2 2 4 7 3" xfId="37938"/>
    <cellStyle name="Percent 2 2 4 7 3 2" xfId="37939"/>
    <cellStyle name="Percent 2 2 4 7 4" xfId="37940"/>
    <cellStyle name="Percent 2 2 4 7 5" xfId="37941"/>
    <cellStyle name="Percent 2 2 4 8" xfId="37942"/>
    <cellStyle name="Percent 2 2 4 8 2" xfId="37943"/>
    <cellStyle name="Percent 2 2 4 9" xfId="37944"/>
    <cellStyle name="Percent 2 2 4 9 2" xfId="37945"/>
    <cellStyle name="Percent 2 2 5" xfId="37946"/>
    <cellStyle name="Percent 2 2 5 10" xfId="37947"/>
    <cellStyle name="Percent 2 2 5 11" xfId="37948"/>
    <cellStyle name="Percent 2 2 5 2" xfId="37949"/>
    <cellStyle name="Percent 2 2 5 2 2" xfId="37950"/>
    <cellStyle name="Percent 2 2 5 2 2 2" xfId="37951"/>
    <cellStyle name="Percent 2 2 5 2 3" xfId="37952"/>
    <cellStyle name="Percent 2 2 5 2 3 2" xfId="37953"/>
    <cellStyle name="Percent 2 2 5 2 4" xfId="37954"/>
    <cellStyle name="Percent 2 2 5 2 4 2" xfId="37955"/>
    <cellStyle name="Percent 2 2 5 2 5" xfId="37956"/>
    <cellStyle name="Percent 2 2 5 2 6" xfId="37957"/>
    <cellStyle name="Percent 2 2 5 3" xfId="37958"/>
    <cellStyle name="Percent 2 2 5 3 2" xfId="37959"/>
    <cellStyle name="Percent 2 2 5 3 2 2" xfId="37960"/>
    <cellStyle name="Percent 2 2 5 3 3" xfId="37961"/>
    <cellStyle name="Percent 2 2 5 3 3 2" xfId="37962"/>
    <cellStyle name="Percent 2 2 5 3 4" xfId="37963"/>
    <cellStyle name="Percent 2 2 5 3 4 2" xfId="37964"/>
    <cellStyle name="Percent 2 2 5 3 5" xfId="37965"/>
    <cellStyle name="Percent 2 2 5 3 6" xfId="37966"/>
    <cellStyle name="Percent 2 2 5 4" xfId="37967"/>
    <cellStyle name="Percent 2 2 5 4 2" xfId="37968"/>
    <cellStyle name="Percent 2 2 5 4 2 2" xfId="37969"/>
    <cellStyle name="Percent 2 2 5 4 3" xfId="37970"/>
    <cellStyle name="Percent 2 2 5 4 3 2" xfId="37971"/>
    <cellStyle name="Percent 2 2 5 4 4" xfId="37972"/>
    <cellStyle name="Percent 2 2 5 4 4 2" xfId="37973"/>
    <cellStyle name="Percent 2 2 5 4 5" xfId="37974"/>
    <cellStyle name="Percent 2 2 5 4 6" xfId="37975"/>
    <cellStyle name="Percent 2 2 5 5" xfId="37976"/>
    <cellStyle name="Percent 2 2 5 5 2" xfId="37977"/>
    <cellStyle name="Percent 2 2 5 5 2 2" xfId="37978"/>
    <cellStyle name="Percent 2 2 5 5 3" xfId="37979"/>
    <cellStyle name="Percent 2 2 5 5 3 2" xfId="37980"/>
    <cellStyle name="Percent 2 2 5 5 4" xfId="37981"/>
    <cellStyle name="Percent 2 2 5 5 4 2" xfId="37982"/>
    <cellStyle name="Percent 2 2 5 5 5" xfId="37983"/>
    <cellStyle name="Percent 2 2 5 5 6" xfId="37984"/>
    <cellStyle name="Percent 2 2 5 6" xfId="37985"/>
    <cellStyle name="Percent 2 2 5 6 2" xfId="37986"/>
    <cellStyle name="Percent 2 2 5 6 2 2" xfId="37987"/>
    <cellStyle name="Percent 2 2 5 6 3" xfId="37988"/>
    <cellStyle name="Percent 2 2 5 6 3 2" xfId="37989"/>
    <cellStyle name="Percent 2 2 5 6 4" xfId="37990"/>
    <cellStyle name="Percent 2 2 5 6 5" xfId="37991"/>
    <cellStyle name="Percent 2 2 5 7" xfId="37992"/>
    <cellStyle name="Percent 2 2 5 7 2" xfId="37993"/>
    <cellStyle name="Percent 2 2 5 8" xfId="37994"/>
    <cellStyle name="Percent 2 2 5 8 2" xfId="37995"/>
    <cellStyle name="Percent 2 2 5 9" xfId="37996"/>
    <cellStyle name="Percent 2 2 5 9 2" xfId="37997"/>
    <cellStyle name="Percent 2 2 6" xfId="37998"/>
    <cellStyle name="Percent 2 2 6 10" xfId="37999"/>
    <cellStyle name="Percent 2 2 6 2" xfId="38000"/>
    <cellStyle name="Percent 2 2 6 2 2" xfId="38001"/>
    <cellStyle name="Percent 2 2 6 2 2 2" xfId="38002"/>
    <cellStyle name="Percent 2 2 6 2 3" xfId="38003"/>
    <cellStyle name="Percent 2 2 6 2 3 2" xfId="38004"/>
    <cellStyle name="Percent 2 2 6 2 4" xfId="38005"/>
    <cellStyle name="Percent 2 2 6 2 4 2" xfId="38006"/>
    <cellStyle name="Percent 2 2 6 2 5" xfId="38007"/>
    <cellStyle name="Percent 2 2 6 2 6" xfId="38008"/>
    <cellStyle name="Percent 2 2 6 3" xfId="38009"/>
    <cellStyle name="Percent 2 2 6 3 2" xfId="38010"/>
    <cellStyle name="Percent 2 2 6 3 2 2" xfId="38011"/>
    <cellStyle name="Percent 2 2 6 3 3" xfId="38012"/>
    <cellStyle name="Percent 2 2 6 3 3 2" xfId="38013"/>
    <cellStyle name="Percent 2 2 6 3 4" xfId="38014"/>
    <cellStyle name="Percent 2 2 6 3 4 2" xfId="38015"/>
    <cellStyle name="Percent 2 2 6 3 5" xfId="38016"/>
    <cellStyle name="Percent 2 2 6 3 6" xfId="38017"/>
    <cellStyle name="Percent 2 2 6 4" xfId="38018"/>
    <cellStyle name="Percent 2 2 6 4 2" xfId="38019"/>
    <cellStyle name="Percent 2 2 6 4 2 2" xfId="38020"/>
    <cellStyle name="Percent 2 2 6 4 3" xfId="38021"/>
    <cellStyle name="Percent 2 2 6 4 3 2" xfId="38022"/>
    <cellStyle name="Percent 2 2 6 4 4" xfId="38023"/>
    <cellStyle name="Percent 2 2 6 4 4 2" xfId="38024"/>
    <cellStyle name="Percent 2 2 6 4 5" xfId="38025"/>
    <cellStyle name="Percent 2 2 6 4 6" xfId="38026"/>
    <cellStyle name="Percent 2 2 6 5" xfId="38027"/>
    <cellStyle name="Percent 2 2 6 5 2" xfId="38028"/>
    <cellStyle name="Percent 2 2 6 5 2 2" xfId="38029"/>
    <cellStyle name="Percent 2 2 6 5 3" xfId="38030"/>
    <cellStyle name="Percent 2 2 6 5 3 2" xfId="38031"/>
    <cellStyle name="Percent 2 2 6 5 4" xfId="38032"/>
    <cellStyle name="Percent 2 2 6 5 5" xfId="38033"/>
    <cellStyle name="Percent 2 2 6 6" xfId="38034"/>
    <cellStyle name="Percent 2 2 6 6 2" xfId="38035"/>
    <cellStyle name="Percent 2 2 6 7" xfId="38036"/>
    <cellStyle name="Percent 2 2 6 7 2" xfId="38037"/>
    <cellStyle name="Percent 2 2 6 8" xfId="38038"/>
    <cellStyle name="Percent 2 2 6 8 2" xfId="38039"/>
    <cellStyle name="Percent 2 2 6 9" xfId="38040"/>
    <cellStyle name="Percent 2 2 7" xfId="38041"/>
    <cellStyle name="Percent 2 2 7 10" xfId="38042"/>
    <cellStyle name="Percent 2 2 7 2" xfId="38043"/>
    <cellStyle name="Percent 2 2 7 2 2" xfId="38044"/>
    <cellStyle name="Percent 2 2 7 2 2 2" xfId="38045"/>
    <cellStyle name="Percent 2 2 7 2 3" xfId="38046"/>
    <cellStyle name="Percent 2 2 7 2 3 2" xfId="38047"/>
    <cellStyle name="Percent 2 2 7 2 4" xfId="38048"/>
    <cellStyle name="Percent 2 2 7 2 4 2" xfId="38049"/>
    <cellStyle name="Percent 2 2 7 2 5" xfId="38050"/>
    <cellStyle name="Percent 2 2 7 2 6" xfId="38051"/>
    <cellStyle name="Percent 2 2 7 3" xfId="38052"/>
    <cellStyle name="Percent 2 2 7 3 2" xfId="38053"/>
    <cellStyle name="Percent 2 2 7 3 2 2" xfId="38054"/>
    <cellStyle name="Percent 2 2 7 3 3" xfId="38055"/>
    <cellStyle name="Percent 2 2 7 3 3 2" xfId="38056"/>
    <cellStyle name="Percent 2 2 7 3 4" xfId="38057"/>
    <cellStyle name="Percent 2 2 7 3 4 2" xfId="38058"/>
    <cellStyle name="Percent 2 2 7 3 5" xfId="38059"/>
    <cellStyle name="Percent 2 2 7 3 6" xfId="38060"/>
    <cellStyle name="Percent 2 2 7 4" xfId="38061"/>
    <cellStyle name="Percent 2 2 7 4 2" xfId="38062"/>
    <cellStyle name="Percent 2 2 7 4 2 2" xfId="38063"/>
    <cellStyle name="Percent 2 2 7 4 3" xfId="38064"/>
    <cellStyle name="Percent 2 2 7 4 3 2" xfId="38065"/>
    <cellStyle name="Percent 2 2 7 4 4" xfId="38066"/>
    <cellStyle name="Percent 2 2 7 4 4 2" xfId="38067"/>
    <cellStyle name="Percent 2 2 7 4 5" xfId="38068"/>
    <cellStyle name="Percent 2 2 7 4 6" xfId="38069"/>
    <cellStyle name="Percent 2 2 7 5" xfId="38070"/>
    <cellStyle name="Percent 2 2 7 5 2" xfId="38071"/>
    <cellStyle name="Percent 2 2 7 5 2 2" xfId="38072"/>
    <cellStyle name="Percent 2 2 7 5 3" xfId="38073"/>
    <cellStyle name="Percent 2 2 7 5 3 2" xfId="38074"/>
    <cellStyle name="Percent 2 2 7 5 4" xfId="38075"/>
    <cellStyle name="Percent 2 2 7 5 5" xfId="38076"/>
    <cellStyle name="Percent 2 2 7 6" xfId="38077"/>
    <cellStyle name="Percent 2 2 7 6 2" xfId="38078"/>
    <cellStyle name="Percent 2 2 7 7" xfId="38079"/>
    <cellStyle name="Percent 2 2 7 7 2" xfId="38080"/>
    <cellStyle name="Percent 2 2 7 8" xfId="38081"/>
    <cellStyle name="Percent 2 2 7 8 2" xfId="38082"/>
    <cellStyle name="Percent 2 2 7 9" xfId="38083"/>
    <cellStyle name="Percent 2 2 8" xfId="38084"/>
    <cellStyle name="Percent 2 2 8 2" xfId="38085"/>
    <cellStyle name="Percent 2 2 8 2 2" xfId="38086"/>
    <cellStyle name="Percent 2 2 8 3" xfId="38087"/>
    <cellStyle name="Percent 2 2 8 3 2" xfId="38088"/>
    <cellStyle name="Percent 2 2 8 4" xfId="38089"/>
    <cellStyle name="Percent 2 2 8 4 2" xfId="38090"/>
    <cellStyle name="Percent 2 2 8 5" xfId="38091"/>
    <cellStyle name="Percent 2 2 8 6" xfId="38092"/>
    <cellStyle name="Percent 2 2 9" xfId="38093"/>
    <cellStyle name="Percent 2 2 9 2" xfId="38094"/>
    <cellStyle name="Percent 2 2 9 2 2" xfId="38095"/>
    <cellStyle name="Percent 2 2 9 3" xfId="38096"/>
    <cellStyle name="Percent 2 2 9 3 2" xfId="38097"/>
    <cellStyle name="Percent 2 2 9 4" xfId="38098"/>
    <cellStyle name="Percent 2 2 9 4 2" xfId="38099"/>
    <cellStyle name="Percent 2 2 9 5" xfId="38100"/>
    <cellStyle name="Percent 2 2 9 6" xfId="38101"/>
    <cellStyle name="Percent 2 3" xfId="38102"/>
    <cellStyle name="Percent 2 3 10" xfId="38103"/>
    <cellStyle name="Percent 2 3 10 2" xfId="38104"/>
    <cellStyle name="Percent 2 3 10 2 2" xfId="38105"/>
    <cellStyle name="Percent 2 3 10 3" xfId="38106"/>
    <cellStyle name="Percent 2 3 10 3 2" xfId="38107"/>
    <cellStyle name="Percent 2 3 10 4" xfId="38108"/>
    <cellStyle name="Percent 2 3 10 4 2" xfId="38109"/>
    <cellStyle name="Percent 2 3 10 5" xfId="38110"/>
    <cellStyle name="Percent 2 3 10 6" xfId="38111"/>
    <cellStyle name="Percent 2 3 11" xfId="38112"/>
    <cellStyle name="Percent 2 3 11 2" xfId="38113"/>
    <cellStyle name="Percent 2 3 11 2 2" xfId="38114"/>
    <cellStyle name="Percent 2 3 11 3" xfId="38115"/>
    <cellStyle name="Percent 2 3 11 3 2" xfId="38116"/>
    <cellStyle name="Percent 2 3 11 4" xfId="38117"/>
    <cellStyle name="Percent 2 3 11 4 2" xfId="38118"/>
    <cellStyle name="Percent 2 3 11 5" xfId="38119"/>
    <cellStyle name="Percent 2 3 11 6" xfId="38120"/>
    <cellStyle name="Percent 2 3 12" xfId="38121"/>
    <cellStyle name="Percent 2 3 12 2" xfId="38122"/>
    <cellStyle name="Percent 2 3 12 2 2" xfId="38123"/>
    <cellStyle name="Percent 2 3 12 3" xfId="38124"/>
    <cellStyle name="Percent 2 3 12 3 2" xfId="38125"/>
    <cellStyle name="Percent 2 3 12 4" xfId="38126"/>
    <cellStyle name="Percent 2 3 12 5" xfId="38127"/>
    <cellStyle name="Percent 2 3 13" xfId="38128"/>
    <cellStyle name="Percent 2 3 13 2" xfId="38129"/>
    <cellStyle name="Percent 2 3 14" xfId="38130"/>
    <cellStyle name="Percent 2 3 14 2" xfId="38131"/>
    <cellStyle name="Percent 2 3 15" xfId="38132"/>
    <cellStyle name="Percent 2 3 15 2" xfId="38133"/>
    <cellStyle name="Percent 2 3 16" xfId="38134"/>
    <cellStyle name="Percent 2 3 17" xfId="38135"/>
    <cellStyle name="Percent 2 3 18" xfId="38136"/>
    <cellStyle name="Percent 2 3 19" xfId="38137"/>
    <cellStyle name="Percent 2 3 2" xfId="38138"/>
    <cellStyle name="Percent 2 3 2 2" xfId="38139"/>
    <cellStyle name="Percent 2 3 2 2 2" xfId="38140"/>
    <cellStyle name="Percent 2 3 2 3" xfId="38141"/>
    <cellStyle name="Percent 2 3 3" xfId="38142"/>
    <cellStyle name="Percent 2 3 3 10" xfId="38143"/>
    <cellStyle name="Percent 2 3 3 10 2" xfId="38144"/>
    <cellStyle name="Percent 2 3 3 11" xfId="38145"/>
    <cellStyle name="Percent 2 3 3 11 2" xfId="38146"/>
    <cellStyle name="Percent 2 3 3 12" xfId="38147"/>
    <cellStyle name="Percent 2 3 3 13" xfId="38148"/>
    <cellStyle name="Percent 2 3 3 2" xfId="38149"/>
    <cellStyle name="Percent 2 3 3 2 10" xfId="38150"/>
    <cellStyle name="Percent 2 3 3 2 11" xfId="38151"/>
    <cellStyle name="Percent 2 3 3 2 2" xfId="38152"/>
    <cellStyle name="Percent 2 3 3 2 2 2" xfId="38153"/>
    <cellStyle name="Percent 2 3 3 2 2 2 2" xfId="38154"/>
    <cellStyle name="Percent 2 3 3 2 2 3" xfId="38155"/>
    <cellStyle name="Percent 2 3 3 2 2 3 2" xfId="38156"/>
    <cellStyle name="Percent 2 3 3 2 2 4" xfId="38157"/>
    <cellStyle name="Percent 2 3 3 2 2 4 2" xfId="38158"/>
    <cellStyle name="Percent 2 3 3 2 2 5" xfId="38159"/>
    <cellStyle name="Percent 2 3 3 2 2 6" xfId="38160"/>
    <cellStyle name="Percent 2 3 3 2 3" xfId="38161"/>
    <cellStyle name="Percent 2 3 3 2 3 2" xfId="38162"/>
    <cellStyle name="Percent 2 3 3 2 3 2 2" xfId="38163"/>
    <cellStyle name="Percent 2 3 3 2 3 3" xfId="38164"/>
    <cellStyle name="Percent 2 3 3 2 3 3 2" xfId="38165"/>
    <cellStyle name="Percent 2 3 3 2 3 4" xfId="38166"/>
    <cellStyle name="Percent 2 3 3 2 3 4 2" xfId="38167"/>
    <cellStyle name="Percent 2 3 3 2 3 5" xfId="38168"/>
    <cellStyle name="Percent 2 3 3 2 3 6" xfId="38169"/>
    <cellStyle name="Percent 2 3 3 2 4" xfId="38170"/>
    <cellStyle name="Percent 2 3 3 2 4 2" xfId="38171"/>
    <cellStyle name="Percent 2 3 3 2 4 2 2" xfId="38172"/>
    <cellStyle name="Percent 2 3 3 2 4 3" xfId="38173"/>
    <cellStyle name="Percent 2 3 3 2 4 3 2" xfId="38174"/>
    <cellStyle name="Percent 2 3 3 2 4 4" xfId="38175"/>
    <cellStyle name="Percent 2 3 3 2 4 4 2" xfId="38176"/>
    <cellStyle name="Percent 2 3 3 2 4 5" xfId="38177"/>
    <cellStyle name="Percent 2 3 3 2 4 6" xfId="38178"/>
    <cellStyle name="Percent 2 3 3 2 5" xfId="38179"/>
    <cellStyle name="Percent 2 3 3 2 5 2" xfId="38180"/>
    <cellStyle name="Percent 2 3 3 2 5 2 2" xfId="38181"/>
    <cellStyle name="Percent 2 3 3 2 5 3" xfId="38182"/>
    <cellStyle name="Percent 2 3 3 2 5 3 2" xfId="38183"/>
    <cellStyle name="Percent 2 3 3 2 5 4" xfId="38184"/>
    <cellStyle name="Percent 2 3 3 2 5 4 2" xfId="38185"/>
    <cellStyle name="Percent 2 3 3 2 5 5" xfId="38186"/>
    <cellStyle name="Percent 2 3 3 2 5 6" xfId="38187"/>
    <cellStyle name="Percent 2 3 3 2 6" xfId="38188"/>
    <cellStyle name="Percent 2 3 3 2 6 2" xfId="38189"/>
    <cellStyle name="Percent 2 3 3 2 6 2 2" xfId="38190"/>
    <cellStyle name="Percent 2 3 3 2 6 3" xfId="38191"/>
    <cellStyle name="Percent 2 3 3 2 6 3 2" xfId="38192"/>
    <cellStyle name="Percent 2 3 3 2 6 4" xfId="38193"/>
    <cellStyle name="Percent 2 3 3 2 6 5" xfId="38194"/>
    <cellStyle name="Percent 2 3 3 2 7" xfId="38195"/>
    <cellStyle name="Percent 2 3 3 2 7 2" xfId="38196"/>
    <cellStyle name="Percent 2 3 3 2 8" xfId="38197"/>
    <cellStyle name="Percent 2 3 3 2 8 2" xfId="38198"/>
    <cellStyle name="Percent 2 3 3 2 9" xfId="38199"/>
    <cellStyle name="Percent 2 3 3 2 9 2" xfId="38200"/>
    <cellStyle name="Percent 2 3 3 3" xfId="38201"/>
    <cellStyle name="Percent 2 3 3 3 10" xfId="38202"/>
    <cellStyle name="Percent 2 3 3 3 2" xfId="38203"/>
    <cellStyle name="Percent 2 3 3 3 2 2" xfId="38204"/>
    <cellStyle name="Percent 2 3 3 3 2 2 2" xfId="38205"/>
    <cellStyle name="Percent 2 3 3 3 2 3" xfId="38206"/>
    <cellStyle name="Percent 2 3 3 3 2 3 2" xfId="38207"/>
    <cellStyle name="Percent 2 3 3 3 2 4" xfId="38208"/>
    <cellStyle name="Percent 2 3 3 3 2 4 2" xfId="38209"/>
    <cellStyle name="Percent 2 3 3 3 2 5" xfId="38210"/>
    <cellStyle name="Percent 2 3 3 3 2 6" xfId="38211"/>
    <cellStyle name="Percent 2 3 3 3 3" xfId="38212"/>
    <cellStyle name="Percent 2 3 3 3 3 2" xfId="38213"/>
    <cellStyle name="Percent 2 3 3 3 3 2 2" xfId="38214"/>
    <cellStyle name="Percent 2 3 3 3 3 3" xfId="38215"/>
    <cellStyle name="Percent 2 3 3 3 3 3 2" xfId="38216"/>
    <cellStyle name="Percent 2 3 3 3 3 4" xfId="38217"/>
    <cellStyle name="Percent 2 3 3 3 3 4 2" xfId="38218"/>
    <cellStyle name="Percent 2 3 3 3 3 5" xfId="38219"/>
    <cellStyle name="Percent 2 3 3 3 3 6" xfId="38220"/>
    <cellStyle name="Percent 2 3 3 3 4" xfId="38221"/>
    <cellStyle name="Percent 2 3 3 3 4 2" xfId="38222"/>
    <cellStyle name="Percent 2 3 3 3 4 2 2" xfId="38223"/>
    <cellStyle name="Percent 2 3 3 3 4 3" xfId="38224"/>
    <cellStyle name="Percent 2 3 3 3 4 3 2" xfId="38225"/>
    <cellStyle name="Percent 2 3 3 3 4 4" xfId="38226"/>
    <cellStyle name="Percent 2 3 3 3 4 4 2" xfId="38227"/>
    <cellStyle name="Percent 2 3 3 3 4 5" xfId="38228"/>
    <cellStyle name="Percent 2 3 3 3 4 6" xfId="38229"/>
    <cellStyle name="Percent 2 3 3 3 5" xfId="38230"/>
    <cellStyle name="Percent 2 3 3 3 5 2" xfId="38231"/>
    <cellStyle name="Percent 2 3 3 3 5 2 2" xfId="38232"/>
    <cellStyle name="Percent 2 3 3 3 5 3" xfId="38233"/>
    <cellStyle name="Percent 2 3 3 3 5 3 2" xfId="38234"/>
    <cellStyle name="Percent 2 3 3 3 5 4" xfId="38235"/>
    <cellStyle name="Percent 2 3 3 3 5 5" xfId="38236"/>
    <cellStyle name="Percent 2 3 3 3 6" xfId="38237"/>
    <cellStyle name="Percent 2 3 3 3 6 2" xfId="38238"/>
    <cellStyle name="Percent 2 3 3 3 7" xfId="38239"/>
    <cellStyle name="Percent 2 3 3 3 7 2" xfId="38240"/>
    <cellStyle name="Percent 2 3 3 3 8" xfId="38241"/>
    <cellStyle name="Percent 2 3 3 3 8 2" xfId="38242"/>
    <cellStyle name="Percent 2 3 3 3 9" xfId="38243"/>
    <cellStyle name="Percent 2 3 3 4" xfId="38244"/>
    <cellStyle name="Percent 2 3 3 4 10" xfId="38245"/>
    <cellStyle name="Percent 2 3 3 4 2" xfId="38246"/>
    <cellStyle name="Percent 2 3 3 4 2 2" xfId="38247"/>
    <cellStyle name="Percent 2 3 3 4 2 2 2" xfId="38248"/>
    <cellStyle name="Percent 2 3 3 4 2 3" xfId="38249"/>
    <cellStyle name="Percent 2 3 3 4 2 3 2" xfId="38250"/>
    <cellStyle name="Percent 2 3 3 4 2 4" xfId="38251"/>
    <cellStyle name="Percent 2 3 3 4 2 4 2" xfId="38252"/>
    <cellStyle name="Percent 2 3 3 4 2 5" xfId="38253"/>
    <cellStyle name="Percent 2 3 3 4 2 6" xfId="38254"/>
    <cellStyle name="Percent 2 3 3 4 3" xfId="38255"/>
    <cellStyle name="Percent 2 3 3 4 3 2" xfId="38256"/>
    <cellStyle name="Percent 2 3 3 4 3 2 2" xfId="38257"/>
    <cellStyle name="Percent 2 3 3 4 3 3" xfId="38258"/>
    <cellStyle name="Percent 2 3 3 4 3 3 2" xfId="38259"/>
    <cellStyle name="Percent 2 3 3 4 3 4" xfId="38260"/>
    <cellStyle name="Percent 2 3 3 4 3 4 2" xfId="38261"/>
    <cellStyle name="Percent 2 3 3 4 3 5" xfId="38262"/>
    <cellStyle name="Percent 2 3 3 4 3 6" xfId="38263"/>
    <cellStyle name="Percent 2 3 3 4 4" xfId="38264"/>
    <cellStyle name="Percent 2 3 3 4 4 2" xfId="38265"/>
    <cellStyle name="Percent 2 3 3 4 4 2 2" xfId="38266"/>
    <cellStyle name="Percent 2 3 3 4 4 3" xfId="38267"/>
    <cellStyle name="Percent 2 3 3 4 4 3 2" xfId="38268"/>
    <cellStyle name="Percent 2 3 3 4 4 4" xfId="38269"/>
    <cellStyle name="Percent 2 3 3 4 4 4 2" xfId="38270"/>
    <cellStyle name="Percent 2 3 3 4 4 5" xfId="38271"/>
    <cellStyle name="Percent 2 3 3 4 4 6" xfId="38272"/>
    <cellStyle name="Percent 2 3 3 4 5" xfId="38273"/>
    <cellStyle name="Percent 2 3 3 4 5 2" xfId="38274"/>
    <cellStyle name="Percent 2 3 3 4 5 2 2" xfId="38275"/>
    <cellStyle name="Percent 2 3 3 4 5 3" xfId="38276"/>
    <cellStyle name="Percent 2 3 3 4 5 3 2" xfId="38277"/>
    <cellStyle name="Percent 2 3 3 4 5 4" xfId="38278"/>
    <cellStyle name="Percent 2 3 3 4 5 5" xfId="38279"/>
    <cellStyle name="Percent 2 3 3 4 6" xfId="38280"/>
    <cellStyle name="Percent 2 3 3 4 6 2" xfId="38281"/>
    <cellStyle name="Percent 2 3 3 4 7" xfId="38282"/>
    <cellStyle name="Percent 2 3 3 4 7 2" xfId="38283"/>
    <cellStyle name="Percent 2 3 3 4 8" xfId="38284"/>
    <cellStyle name="Percent 2 3 3 4 8 2" xfId="38285"/>
    <cellStyle name="Percent 2 3 3 4 9" xfId="38286"/>
    <cellStyle name="Percent 2 3 3 5" xfId="38287"/>
    <cellStyle name="Percent 2 3 3 5 2" xfId="38288"/>
    <cellStyle name="Percent 2 3 3 5 2 2" xfId="38289"/>
    <cellStyle name="Percent 2 3 3 5 3" xfId="38290"/>
    <cellStyle name="Percent 2 3 3 5 3 2" xfId="38291"/>
    <cellStyle name="Percent 2 3 3 5 4" xfId="38292"/>
    <cellStyle name="Percent 2 3 3 5 4 2" xfId="38293"/>
    <cellStyle name="Percent 2 3 3 5 5" xfId="38294"/>
    <cellStyle name="Percent 2 3 3 5 6" xfId="38295"/>
    <cellStyle name="Percent 2 3 3 6" xfId="38296"/>
    <cellStyle name="Percent 2 3 3 6 2" xfId="38297"/>
    <cellStyle name="Percent 2 3 3 6 2 2" xfId="38298"/>
    <cellStyle name="Percent 2 3 3 6 3" xfId="38299"/>
    <cellStyle name="Percent 2 3 3 6 3 2" xfId="38300"/>
    <cellStyle name="Percent 2 3 3 6 4" xfId="38301"/>
    <cellStyle name="Percent 2 3 3 6 4 2" xfId="38302"/>
    <cellStyle name="Percent 2 3 3 6 5" xfId="38303"/>
    <cellStyle name="Percent 2 3 3 6 6" xfId="38304"/>
    <cellStyle name="Percent 2 3 3 7" xfId="38305"/>
    <cellStyle name="Percent 2 3 3 7 2" xfId="38306"/>
    <cellStyle name="Percent 2 3 3 7 2 2" xfId="38307"/>
    <cellStyle name="Percent 2 3 3 7 3" xfId="38308"/>
    <cellStyle name="Percent 2 3 3 7 3 2" xfId="38309"/>
    <cellStyle name="Percent 2 3 3 7 4" xfId="38310"/>
    <cellStyle name="Percent 2 3 3 7 4 2" xfId="38311"/>
    <cellStyle name="Percent 2 3 3 7 5" xfId="38312"/>
    <cellStyle name="Percent 2 3 3 7 6" xfId="38313"/>
    <cellStyle name="Percent 2 3 3 8" xfId="38314"/>
    <cellStyle name="Percent 2 3 3 8 2" xfId="38315"/>
    <cellStyle name="Percent 2 3 3 8 2 2" xfId="38316"/>
    <cellStyle name="Percent 2 3 3 8 3" xfId="38317"/>
    <cellStyle name="Percent 2 3 3 8 3 2" xfId="38318"/>
    <cellStyle name="Percent 2 3 3 8 4" xfId="38319"/>
    <cellStyle name="Percent 2 3 3 8 5" xfId="38320"/>
    <cellStyle name="Percent 2 3 3 9" xfId="38321"/>
    <cellStyle name="Percent 2 3 3 9 2" xfId="38322"/>
    <cellStyle name="Percent 2 3 4" xfId="38323"/>
    <cellStyle name="Percent 2 3 4 10" xfId="38324"/>
    <cellStyle name="Percent 2 3 4 10 2" xfId="38325"/>
    <cellStyle name="Percent 2 3 4 11" xfId="38326"/>
    <cellStyle name="Percent 2 3 4 11 2" xfId="38327"/>
    <cellStyle name="Percent 2 3 4 12" xfId="38328"/>
    <cellStyle name="Percent 2 3 4 13" xfId="38329"/>
    <cellStyle name="Percent 2 3 4 2" xfId="38330"/>
    <cellStyle name="Percent 2 3 4 2 10" xfId="38331"/>
    <cellStyle name="Percent 2 3 4 2 11" xfId="38332"/>
    <cellStyle name="Percent 2 3 4 2 2" xfId="38333"/>
    <cellStyle name="Percent 2 3 4 2 2 2" xfId="38334"/>
    <cellStyle name="Percent 2 3 4 2 2 2 2" xfId="38335"/>
    <cellStyle name="Percent 2 3 4 2 2 3" xfId="38336"/>
    <cellStyle name="Percent 2 3 4 2 2 3 2" xfId="38337"/>
    <cellStyle name="Percent 2 3 4 2 2 4" xfId="38338"/>
    <cellStyle name="Percent 2 3 4 2 2 4 2" xfId="38339"/>
    <cellStyle name="Percent 2 3 4 2 2 5" xfId="38340"/>
    <cellStyle name="Percent 2 3 4 2 2 6" xfId="38341"/>
    <cellStyle name="Percent 2 3 4 2 3" xfId="38342"/>
    <cellStyle name="Percent 2 3 4 2 3 2" xfId="38343"/>
    <cellStyle name="Percent 2 3 4 2 3 2 2" xfId="38344"/>
    <cellStyle name="Percent 2 3 4 2 3 3" xfId="38345"/>
    <cellStyle name="Percent 2 3 4 2 3 3 2" xfId="38346"/>
    <cellStyle name="Percent 2 3 4 2 3 4" xfId="38347"/>
    <cellStyle name="Percent 2 3 4 2 3 4 2" xfId="38348"/>
    <cellStyle name="Percent 2 3 4 2 3 5" xfId="38349"/>
    <cellStyle name="Percent 2 3 4 2 3 6" xfId="38350"/>
    <cellStyle name="Percent 2 3 4 2 4" xfId="38351"/>
    <cellStyle name="Percent 2 3 4 2 4 2" xfId="38352"/>
    <cellStyle name="Percent 2 3 4 2 4 2 2" xfId="38353"/>
    <cellStyle name="Percent 2 3 4 2 4 3" xfId="38354"/>
    <cellStyle name="Percent 2 3 4 2 4 3 2" xfId="38355"/>
    <cellStyle name="Percent 2 3 4 2 4 4" xfId="38356"/>
    <cellStyle name="Percent 2 3 4 2 4 4 2" xfId="38357"/>
    <cellStyle name="Percent 2 3 4 2 4 5" xfId="38358"/>
    <cellStyle name="Percent 2 3 4 2 4 6" xfId="38359"/>
    <cellStyle name="Percent 2 3 4 2 5" xfId="38360"/>
    <cellStyle name="Percent 2 3 4 2 5 2" xfId="38361"/>
    <cellStyle name="Percent 2 3 4 2 5 2 2" xfId="38362"/>
    <cellStyle name="Percent 2 3 4 2 5 3" xfId="38363"/>
    <cellStyle name="Percent 2 3 4 2 5 3 2" xfId="38364"/>
    <cellStyle name="Percent 2 3 4 2 5 4" xfId="38365"/>
    <cellStyle name="Percent 2 3 4 2 5 4 2" xfId="38366"/>
    <cellStyle name="Percent 2 3 4 2 5 5" xfId="38367"/>
    <cellStyle name="Percent 2 3 4 2 5 6" xfId="38368"/>
    <cellStyle name="Percent 2 3 4 2 6" xfId="38369"/>
    <cellStyle name="Percent 2 3 4 2 6 2" xfId="38370"/>
    <cellStyle name="Percent 2 3 4 2 6 2 2" xfId="38371"/>
    <cellStyle name="Percent 2 3 4 2 6 3" xfId="38372"/>
    <cellStyle name="Percent 2 3 4 2 6 3 2" xfId="38373"/>
    <cellStyle name="Percent 2 3 4 2 6 4" xfId="38374"/>
    <cellStyle name="Percent 2 3 4 2 6 5" xfId="38375"/>
    <cellStyle name="Percent 2 3 4 2 7" xfId="38376"/>
    <cellStyle name="Percent 2 3 4 2 7 2" xfId="38377"/>
    <cellStyle name="Percent 2 3 4 2 8" xfId="38378"/>
    <cellStyle name="Percent 2 3 4 2 8 2" xfId="38379"/>
    <cellStyle name="Percent 2 3 4 2 9" xfId="38380"/>
    <cellStyle name="Percent 2 3 4 2 9 2" xfId="38381"/>
    <cellStyle name="Percent 2 3 4 3" xfId="38382"/>
    <cellStyle name="Percent 2 3 4 3 10" xfId="38383"/>
    <cellStyle name="Percent 2 3 4 3 2" xfId="38384"/>
    <cellStyle name="Percent 2 3 4 3 2 2" xfId="38385"/>
    <cellStyle name="Percent 2 3 4 3 2 2 2" xfId="38386"/>
    <cellStyle name="Percent 2 3 4 3 2 3" xfId="38387"/>
    <cellStyle name="Percent 2 3 4 3 2 3 2" xfId="38388"/>
    <cellStyle name="Percent 2 3 4 3 2 4" xfId="38389"/>
    <cellStyle name="Percent 2 3 4 3 2 4 2" xfId="38390"/>
    <cellStyle name="Percent 2 3 4 3 2 5" xfId="38391"/>
    <cellStyle name="Percent 2 3 4 3 2 6" xfId="38392"/>
    <cellStyle name="Percent 2 3 4 3 3" xfId="38393"/>
    <cellStyle name="Percent 2 3 4 3 3 2" xfId="38394"/>
    <cellStyle name="Percent 2 3 4 3 3 2 2" xfId="38395"/>
    <cellStyle name="Percent 2 3 4 3 3 3" xfId="38396"/>
    <cellStyle name="Percent 2 3 4 3 3 3 2" xfId="38397"/>
    <cellStyle name="Percent 2 3 4 3 3 4" xfId="38398"/>
    <cellStyle name="Percent 2 3 4 3 3 4 2" xfId="38399"/>
    <cellStyle name="Percent 2 3 4 3 3 5" xfId="38400"/>
    <cellStyle name="Percent 2 3 4 3 3 6" xfId="38401"/>
    <cellStyle name="Percent 2 3 4 3 4" xfId="38402"/>
    <cellStyle name="Percent 2 3 4 3 4 2" xfId="38403"/>
    <cellStyle name="Percent 2 3 4 3 4 2 2" xfId="38404"/>
    <cellStyle name="Percent 2 3 4 3 4 3" xfId="38405"/>
    <cellStyle name="Percent 2 3 4 3 4 3 2" xfId="38406"/>
    <cellStyle name="Percent 2 3 4 3 4 4" xfId="38407"/>
    <cellStyle name="Percent 2 3 4 3 4 4 2" xfId="38408"/>
    <cellStyle name="Percent 2 3 4 3 4 5" xfId="38409"/>
    <cellStyle name="Percent 2 3 4 3 4 6" xfId="38410"/>
    <cellStyle name="Percent 2 3 4 3 5" xfId="38411"/>
    <cellStyle name="Percent 2 3 4 3 5 2" xfId="38412"/>
    <cellStyle name="Percent 2 3 4 3 5 2 2" xfId="38413"/>
    <cellStyle name="Percent 2 3 4 3 5 3" xfId="38414"/>
    <cellStyle name="Percent 2 3 4 3 5 3 2" xfId="38415"/>
    <cellStyle name="Percent 2 3 4 3 5 4" xfId="38416"/>
    <cellStyle name="Percent 2 3 4 3 5 5" xfId="38417"/>
    <cellStyle name="Percent 2 3 4 3 6" xfId="38418"/>
    <cellStyle name="Percent 2 3 4 3 6 2" xfId="38419"/>
    <cellStyle name="Percent 2 3 4 3 7" xfId="38420"/>
    <cellStyle name="Percent 2 3 4 3 7 2" xfId="38421"/>
    <cellStyle name="Percent 2 3 4 3 8" xfId="38422"/>
    <cellStyle name="Percent 2 3 4 3 8 2" xfId="38423"/>
    <cellStyle name="Percent 2 3 4 3 9" xfId="38424"/>
    <cellStyle name="Percent 2 3 4 4" xfId="38425"/>
    <cellStyle name="Percent 2 3 4 4 10" xfId="38426"/>
    <cellStyle name="Percent 2 3 4 4 2" xfId="38427"/>
    <cellStyle name="Percent 2 3 4 4 2 2" xfId="38428"/>
    <cellStyle name="Percent 2 3 4 4 2 2 2" xfId="38429"/>
    <cellStyle name="Percent 2 3 4 4 2 3" xfId="38430"/>
    <cellStyle name="Percent 2 3 4 4 2 3 2" xfId="38431"/>
    <cellStyle name="Percent 2 3 4 4 2 4" xfId="38432"/>
    <cellStyle name="Percent 2 3 4 4 2 4 2" xfId="38433"/>
    <cellStyle name="Percent 2 3 4 4 2 5" xfId="38434"/>
    <cellStyle name="Percent 2 3 4 4 2 6" xfId="38435"/>
    <cellStyle name="Percent 2 3 4 4 3" xfId="38436"/>
    <cellStyle name="Percent 2 3 4 4 3 2" xfId="38437"/>
    <cellStyle name="Percent 2 3 4 4 3 2 2" xfId="38438"/>
    <cellStyle name="Percent 2 3 4 4 3 3" xfId="38439"/>
    <cellStyle name="Percent 2 3 4 4 3 3 2" xfId="38440"/>
    <cellStyle name="Percent 2 3 4 4 3 4" xfId="38441"/>
    <cellStyle name="Percent 2 3 4 4 3 4 2" xfId="38442"/>
    <cellStyle name="Percent 2 3 4 4 3 5" xfId="38443"/>
    <cellStyle name="Percent 2 3 4 4 3 6" xfId="38444"/>
    <cellStyle name="Percent 2 3 4 4 4" xfId="38445"/>
    <cellStyle name="Percent 2 3 4 4 4 2" xfId="38446"/>
    <cellStyle name="Percent 2 3 4 4 4 2 2" xfId="38447"/>
    <cellStyle name="Percent 2 3 4 4 4 3" xfId="38448"/>
    <cellStyle name="Percent 2 3 4 4 4 3 2" xfId="38449"/>
    <cellStyle name="Percent 2 3 4 4 4 4" xfId="38450"/>
    <cellStyle name="Percent 2 3 4 4 4 4 2" xfId="38451"/>
    <cellStyle name="Percent 2 3 4 4 4 5" xfId="38452"/>
    <cellStyle name="Percent 2 3 4 4 4 6" xfId="38453"/>
    <cellStyle name="Percent 2 3 4 4 5" xfId="38454"/>
    <cellStyle name="Percent 2 3 4 4 5 2" xfId="38455"/>
    <cellStyle name="Percent 2 3 4 4 5 2 2" xfId="38456"/>
    <cellStyle name="Percent 2 3 4 4 5 3" xfId="38457"/>
    <cellStyle name="Percent 2 3 4 4 5 3 2" xfId="38458"/>
    <cellStyle name="Percent 2 3 4 4 5 4" xfId="38459"/>
    <cellStyle name="Percent 2 3 4 4 5 5" xfId="38460"/>
    <cellStyle name="Percent 2 3 4 4 6" xfId="38461"/>
    <cellStyle name="Percent 2 3 4 4 6 2" xfId="38462"/>
    <cellStyle name="Percent 2 3 4 4 7" xfId="38463"/>
    <cellStyle name="Percent 2 3 4 4 7 2" xfId="38464"/>
    <cellStyle name="Percent 2 3 4 4 8" xfId="38465"/>
    <cellStyle name="Percent 2 3 4 4 8 2" xfId="38466"/>
    <cellStyle name="Percent 2 3 4 4 9" xfId="38467"/>
    <cellStyle name="Percent 2 3 4 5" xfId="38468"/>
    <cellStyle name="Percent 2 3 4 5 2" xfId="38469"/>
    <cellStyle name="Percent 2 3 4 5 2 2" xfId="38470"/>
    <cellStyle name="Percent 2 3 4 5 3" xfId="38471"/>
    <cellStyle name="Percent 2 3 4 5 3 2" xfId="38472"/>
    <cellStyle name="Percent 2 3 4 5 4" xfId="38473"/>
    <cellStyle name="Percent 2 3 4 5 4 2" xfId="38474"/>
    <cellStyle name="Percent 2 3 4 5 5" xfId="38475"/>
    <cellStyle name="Percent 2 3 4 5 6" xfId="38476"/>
    <cellStyle name="Percent 2 3 4 6" xfId="38477"/>
    <cellStyle name="Percent 2 3 4 6 2" xfId="38478"/>
    <cellStyle name="Percent 2 3 4 6 2 2" xfId="38479"/>
    <cellStyle name="Percent 2 3 4 6 3" xfId="38480"/>
    <cellStyle name="Percent 2 3 4 6 3 2" xfId="38481"/>
    <cellStyle name="Percent 2 3 4 6 4" xfId="38482"/>
    <cellStyle name="Percent 2 3 4 6 4 2" xfId="38483"/>
    <cellStyle name="Percent 2 3 4 6 5" xfId="38484"/>
    <cellStyle name="Percent 2 3 4 6 6" xfId="38485"/>
    <cellStyle name="Percent 2 3 4 7" xfId="38486"/>
    <cellStyle name="Percent 2 3 4 7 2" xfId="38487"/>
    <cellStyle name="Percent 2 3 4 7 2 2" xfId="38488"/>
    <cellStyle name="Percent 2 3 4 7 3" xfId="38489"/>
    <cellStyle name="Percent 2 3 4 7 3 2" xfId="38490"/>
    <cellStyle name="Percent 2 3 4 7 4" xfId="38491"/>
    <cellStyle name="Percent 2 3 4 7 4 2" xfId="38492"/>
    <cellStyle name="Percent 2 3 4 7 5" xfId="38493"/>
    <cellStyle name="Percent 2 3 4 7 6" xfId="38494"/>
    <cellStyle name="Percent 2 3 4 8" xfId="38495"/>
    <cellStyle name="Percent 2 3 4 8 2" xfId="38496"/>
    <cellStyle name="Percent 2 3 4 8 2 2" xfId="38497"/>
    <cellStyle name="Percent 2 3 4 8 3" xfId="38498"/>
    <cellStyle name="Percent 2 3 4 8 3 2" xfId="38499"/>
    <cellStyle name="Percent 2 3 4 8 4" xfId="38500"/>
    <cellStyle name="Percent 2 3 4 8 5" xfId="38501"/>
    <cellStyle name="Percent 2 3 4 9" xfId="38502"/>
    <cellStyle name="Percent 2 3 4 9 2" xfId="38503"/>
    <cellStyle name="Percent 2 3 5" xfId="38504"/>
    <cellStyle name="Percent 2 3 5 10" xfId="38505"/>
    <cellStyle name="Percent 2 3 5 10 2" xfId="38506"/>
    <cellStyle name="Percent 2 3 5 11" xfId="38507"/>
    <cellStyle name="Percent 2 3 5 12" xfId="38508"/>
    <cellStyle name="Percent 2 3 5 2" xfId="38509"/>
    <cellStyle name="Percent 2 3 5 2 10" xfId="38510"/>
    <cellStyle name="Percent 2 3 5 2 2" xfId="38511"/>
    <cellStyle name="Percent 2 3 5 2 2 2" xfId="38512"/>
    <cellStyle name="Percent 2 3 5 2 2 2 2" xfId="38513"/>
    <cellStyle name="Percent 2 3 5 2 2 3" xfId="38514"/>
    <cellStyle name="Percent 2 3 5 2 2 3 2" xfId="38515"/>
    <cellStyle name="Percent 2 3 5 2 2 4" xfId="38516"/>
    <cellStyle name="Percent 2 3 5 2 2 4 2" xfId="38517"/>
    <cellStyle name="Percent 2 3 5 2 2 5" xfId="38518"/>
    <cellStyle name="Percent 2 3 5 2 2 6" xfId="38519"/>
    <cellStyle name="Percent 2 3 5 2 3" xfId="38520"/>
    <cellStyle name="Percent 2 3 5 2 3 2" xfId="38521"/>
    <cellStyle name="Percent 2 3 5 2 3 2 2" xfId="38522"/>
    <cellStyle name="Percent 2 3 5 2 3 3" xfId="38523"/>
    <cellStyle name="Percent 2 3 5 2 3 3 2" xfId="38524"/>
    <cellStyle name="Percent 2 3 5 2 3 4" xfId="38525"/>
    <cellStyle name="Percent 2 3 5 2 3 4 2" xfId="38526"/>
    <cellStyle name="Percent 2 3 5 2 3 5" xfId="38527"/>
    <cellStyle name="Percent 2 3 5 2 3 6" xfId="38528"/>
    <cellStyle name="Percent 2 3 5 2 4" xfId="38529"/>
    <cellStyle name="Percent 2 3 5 2 4 2" xfId="38530"/>
    <cellStyle name="Percent 2 3 5 2 4 2 2" xfId="38531"/>
    <cellStyle name="Percent 2 3 5 2 4 3" xfId="38532"/>
    <cellStyle name="Percent 2 3 5 2 4 3 2" xfId="38533"/>
    <cellStyle name="Percent 2 3 5 2 4 4" xfId="38534"/>
    <cellStyle name="Percent 2 3 5 2 4 4 2" xfId="38535"/>
    <cellStyle name="Percent 2 3 5 2 4 5" xfId="38536"/>
    <cellStyle name="Percent 2 3 5 2 4 6" xfId="38537"/>
    <cellStyle name="Percent 2 3 5 2 5" xfId="38538"/>
    <cellStyle name="Percent 2 3 5 2 5 2" xfId="38539"/>
    <cellStyle name="Percent 2 3 5 2 5 2 2" xfId="38540"/>
    <cellStyle name="Percent 2 3 5 2 5 3" xfId="38541"/>
    <cellStyle name="Percent 2 3 5 2 5 3 2" xfId="38542"/>
    <cellStyle name="Percent 2 3 5 2 5 4" xfId="38543"/>
    <cellStyle name="Percent 2 3 5 2 5 5" xfId="38544"/>
    <cellStyle name="Percent 2 3 5 2 6" xfId="38545"/>
    <cellStyle name="Percent 2 3 5 2 6 2" xfId="38546"/>
    <cellStyle name="Percent 2 3 5 2 7" xfId="38547"/>
    <cellStyle name="Percent 2 3 5 2 7 2" xfId="38548"/>
    <cellStyle name="Percent 2 3 5 2 8" xfId="38549"/>
    <cellStyle name="Percent 2 3 5 2 8 2" xfId="38550"/>
    <cellStyle name="Percent 2 3 5 2 9" xfId="38551"/>
    <cellStyle name="Percent 2 3 5 3" xfId="38552"/>
    <cellStyle name="Percent 2 3 5 3 10" xfId="38553"/>
    <cellStyle name="Percent 2 3 5 3 2" xfId="38554"/>
    <cellStyle name="Percent 2 3 5 3 2 2" xfId="38555"/>
    <cellStyle name="Percent 2 3 5 3 2 2 2" xfId="38556"/>
    <cellStyle name="Percent 2 3 5 3 2 3" xfId="38557"/>
    <cellStyle name="Percent 2 3 5 3 2 3 2" xfId="38558"/>
    <cellStyle name="Percent 2 3 5 3 2 4" xfId="38559"/>
    <cellStyle name="Percent 2 3 5 3 2 4 2" xfId="38560"/>
    <cellStyle name="Percent 2 3 5 3 2 5" xfId="38561"/>
    <cellStyle name="Percent 2 3 5 3 2 6" xfId="38562"/>
    <cellStyle name="Percent 2 3 5 3 3" xfId="38563"/>
    <cellStyle name="Percent 2 3 5 3 3 2" xfId="38564"/>
    <cellStyle name="Percent 2 3 5 3 3 2 2" xfId="38565"/>
    <cellStyle name="Percent 2 3 5 3 3 3" xfId="38566"/>
    <cellStyle name="Percent 2 3 5 3 3 3 2" xfId="38567"/>
    <cellStyle name="Percent 2 3 5 3 3 4" xfId="38568"/>
    <cellStyle name="Percent 2 3 5 3 3 4 2" xfId="38569"/>
    <cellStyle name="Percent 2 3 5 3 3 5" xfId="38570"/>
    <cellStyle name="Percent 2 3 5 3 3 6" xfId="38571"/>
    <cellStyle name="Percent 2 3 5 3 4" xfId="38572"/>
    <cellStyle name="Percent 2 3 5 3 4 2" xfId="38573"/>
    <cellStyle name="Percent 2 3 5 3 4 2 2" xfId="38574"/>
    <cellStyle name="Percent 2 3 5 3 4 3" xfId="38575"/>
    <cellStyle name="Percent 2 3 5 3 4 3 2" xfId="38576"/>
    <cellStyle name="Percent 2 3 5 3 4 4" xfId="38577"/>
    <cellStyle name="Percent 2 3 5 3 4 4 2" xfId="38578"/>
    <cellStyle name="Percent 2 3 5 3 4 5" xfId="38579"/>
    <cellStyle name="Percent 2 3 5 3 4 6" xfId="38580"/>
    <cellStyle name="Percent 2 3 5 3 5" xfId="38581"/>
    <cellStyle name="Percent 2 3 5 3 5 2" xfId="38582"/>
    <cellStyle name="Percent 2 3 5 3 5 2 2" xfId="38583"/>
    <cellStyle name="Percent 2 3 5 3 5 3" xfId="38584"/>
    <cellStyle name="Percent 2 3 5 3 5 3 2" xfId="38585"/>
    <cellStyle name="Percent 2 3 5 3 5 4" xfId="38586"/>
    <cellStyle name="Percent 2 3 5 3 5 5" xfId="38587"/>
    <cellStyle name="Percent 2 3 5 3 6" xfId="38588"/>
    <cellStyle name="Percent 2 3 5 3 6 2" xfId="38589"/>
    <cellStyle name="Percent 2 3 5 3 7" xfId="38590"/>
    <cellStyle name="Percent 2 3 5 3 7 2" xfId="38591"/>
    <cellStyle name="Percent 2 3 5 3 8" xfId="38592"/>
    <cellStyle name="Percent 2 3 5 3 8 2" xfId="38593"/>
    <cellStyle name="Percent 2 3 5 3 9" xfId="38594"/>
    <cellStyle name="Percent 2 3 5 4" xfId="38595"/>
    <cellStyle name="Percent 2 3 5 4 2" xfId="38596"/>
    <cellStyle name="Percent 2 3 5 4 2 2" xfId="38597"/>
    <cellStyle name="Percent 2 3 5 4 3" xfId="38598"/>
    <cellStyle name="Percent 2 3 5 4 3 2" xfId="38599"/>
    <cellStyle name="Percent 2 3 5 4 4" xfId="38600"/>
    <cellStyle name="Percent 2 3 5 4 4 2" xfId="38601"/>
    <cellStyle name="Percent 2 3 5 4 5" xfId="38602"/>
    <cellStyle name="Percent 2 3 5 4 6" xfId="38603"/>
    <cellStyle name="Percent 2 3 5 5" xfId="38604"/>
    <cellStyle name="Percent 2 3 5 5 2" xfId="38605"/>
    <cellStyle name="Percent 2 3 5 5 2 2" xfId="38606"/>
    <cellStyle name="Percent 2 3 5 5 3" xfId="38607"/>
    <cellStyle name="Percent 2 3 5 5 3 2" xfId="38608"/>
    <cellStyle name="Percent 2 3 5 5 4" xfId="38609"/>
    <cellStyle name="Percent 2 3 5 5 4 2" xfId="38610"/>
    <cellStyle name="Percent 2 3 5 5 5" xfId="38611"/>
    <cellStyle name="Percent 2 3 5 5 6" xfId="38612"/>
    <cellStyle name="Percent 2 3 5 6" xfId="38613"/>
    <cellStyle name="Percent 2 3 5 6 2" xfId="38614"/>
    <cellStyle name="Percent 2 3 5 6 2 2" xfId="38615"/>
    <cellStyle name="Percent 2 3 5 6 3" xfId="38616"/>
    <cellStyle name="Percent 2 3 5 6 3 2" xfId="38617"/>
    <cellStyle name="Percent 2 3 5 6 4" xfId="38618"/>
    <cellStyle name="Percent 2 3 5 6 4 2" xfId="38619"/>
    <cellStyle name="Percent 2 3 5 6 5" xfId="38620"/>
    <cellStyle name="Percent 2 3 5 6 6" xfId="38621"/>
    <cellStyle name="Percent 2 3 5 7" xfId="38622"/>
    <cellStyle name="Percent 2 3 5 7 2" xfId="38623"/>
    <cellStyle name="Percent 2 3 5 7 2 2" xfId="38624"/>
    <cellStyle name="Percent 2 3 5 7 3" xfId="38625"/>
    <cellStyle name="Percent 2 3 5 7 3 2" xfId="38626"/>
    <cellStyle name="Percent 2 3 5 7 4" xfId="38627"/>
    <cellStyle name="Percent 2 3 5 7 5" xfId="38628"/>
    <cellStyle name="Percent 2 3 5 8" xfId="38629"/>
    <cellStyle name="Percent 2 3 5 8 2" xfId="38630"/>
    <cellStyle name="Percent 2 3 5 9" xfId="38631"/>
    <cellStyle name="Percent 2 3 5 9 2" xfId="38632"/>
    <cellStyle name="Percent 2 3 6" xfId="38633"/>
    <cellStyle name="Percent 2 3 6 10" xfId="38634"/>
    <cellStyle name="Percent 2 3 6 11" xfId="38635"/>
    <cellStyle name="Percent 2 3 6 2" xfId="38636"/>
    <cellStyle name="Percent 2 3 6 2 2" xfId="38637"/>
    <cellStyle name="Percent 2 3 6 2 2 2" xfId="38638"/>
    <cellStyle name="Percent 2 3 6 2 3" xfId="38639"/>
    <cellStyle name="Percent 2 3 6 2 3 2" xfId="38640"/>
    <cellStyle name="Percent 2 3 6 2 4" xfId="38641"/>
    <cellStyle name="Percent 2 3 6 2 4 2" xfId="38642"/>
    <cellStyle name="Percent 2 3 6 2 5" xfId="38643"/>
    <cellStyle name="Percent 2 3 6 2 6" xfId="38644"/>
    <cellStyle name="Percent 2 3 6 3" xfId="38645"/>
    <cellStyle name="Percent 2 3 6 3 2" xfId="38646"/>
    <cellStyle name="Percent 2 3 6 3 2 2" xfId="38647"/>
    <cellStyle name="Percent 2 3 6 3 3" xfId="38648"/>
    <cellStyle name="Percent 2 3 6 3 3 2" xfId="38649"/>
    <cellStyle name="Percent 2 3 6 3 4" xfId="38650"/>
    <cellStyle name="Percent 2 3 6 3 4 2" xfId="38651"/>
    <cellStyle name="Percent 2 3 6 3 5" xfId="38652"/>
    <cellStyle name="Percent 2 3 6 3 6" xfId="38653"/>
    <cellStyle name="Percent 2 3 6 4" xfId="38654"/>
    <cellStyle name="Percent 2 3 6 4 2" xfId="38655"/>
    <cellStyle name="Percent 2 3 6 4 2 2" xfId="38656"/>
    <cellStyle name="Percent 2 3 6 4 3" xfId="38657"/>
    <cellStyle name="Percent 2 3 6 4 3 2" xfId="38658"/>
    <cellStyle name="Percent 2 3 6 4 4" xfId="38659"/>
    <cellStyle name="Percent 2 3 6 4 4 2" xfId="38660"/>
    <cellStyle name="Percent 2 3 6 4 5" xfId="38661"/>
    <cellStyle name="Percent 2 3 6 4 6" xfId="38662"/>
    <cellStyle name="Percent 2 3 6 5" xfId="38663"/>
    <cellStyle name="Percent 2 3 6 5 2" xfId="38664"/>
    <cellStyle name="Percent 2 3 6 5 2 2" xfId="38665"/>
    <cellStyle name="Percent 2 3 6 5 3" xfId="38666"/>
    <cellStyle name="Percent 2 3 6 5 3 2" xfId="38667"/>
    <cellStyle name="Percent 2 3 6 5 4" xfId="38668"/>
    <cellStyle name="Percent 2 3 6 5 4 2" xfId="38669"/>
    <cellStyle name="Percent 2 3 6 5 5" xfId="38670"/>
    <cellStyle name="Percent 2 3 6 5 6" xfId="38671"/>
    <cellStyle name="Percent 2 3 6 6" xfId="38672"/>
    <cellStyle name="Percent 2 3 6 6 2" xfId="38673"/>
    <cellStyle name="Percent 2 3 6 6 2 2" xfId="38674"/>
    <cellStyle name="Percent 2 3 6 6 3" xfId="38675"/>
    <cellStyle name="Percent 2 3 6 6 3 2" xfId="38676"/>
    <cellStyle name="Percent 2 3 6 6 4" xfId="38677"/>
    <cellStyle name="Percent 2 3 6 6 5" xfId="38678"/>
    <cellStyle name="Percent 2 3 6 7" xfId="38679"/>
    <cellStyle name="Percent 2 3 6 7 2" xfId="38680"/>
    <cellStyle name="Percent 2 3 6 8" xfId="38681"/>
    <cellStyle name="Percent 2 3 6 8 2" xfId="38682"/>
    <cellStyle name="Percent 2 3 6 9" xfId="38683"/>
    <cellStyle name="Percent 2 3 6 9 2" xfId="38684"/>
    <cellStyle name="Percent 2 3 7" xfId="38685"/>
    <cellStyle name="Percent 2 3 7 10" xfId="38686"/>
    <cellStyle name="Percent 2 3 7 2" xfId="38687"/>
    <cellStyle name="Percent 2 3 7 2 2" xfId="38688"/>
    <cellStyle name="Percent 2 3 7 2 2 2" xfId="38689"/>
    <cellStyle name="Percent 2 3 7 2 3" xfId="38690"/>
    <cellStyle name="Percent 2 3 7 2 3 2" xfId="38691"/>
    <cellStyle name="Percent 2 3 7 2 4" xfId="38692"/>
    <cellStyle name="Percent 2 3 7 2 4 2" xfId="38693"/>
    <cellStyle name="Percent 2 3 7 2 5" xfId="38694"/>
    <cellStyle name="Percent 2 3 7 2 6" xfId="38695"/>
    <cellStyle name="Percent 2 3 7 3" xfId="38696"/>
    <cellStyle name="Percent 2 3 7 3 2" xfId="38697"/>
    <cellStyle name="Percent 2 3 7 3 2 2" xfId="38698"/>
    <cellStyle name="Percent 2 3 7 3 3" xfId="38699"/>
    <cellStyle name="Percent 2 3 7 3 3 2" xfId="38700"/>
    <cellStyle name="Percent 2 3 7 3 4" xfId="38701"/>
    <cellStyle name="Percent 2 3 7 3 4 2" xfId="38702"/>
    <cellStyle name="Percent 2 3 7 3 5" xfId="38703"/>
    <cellStyle name="Percent 2 3 7 3 6" xfId="38704"/>
    <cellStyle name="Percent 2 3 7 4" xfId="38705"/>
    <cellStyle name="Percent 2 3 7 4 2" xfId="38706"/>
    <cellStyle name="Percent 2 3 7 4 2 2" xfId="38707"/>
    <cellStyle name="Percent 2 3 7 4 3" xfId="38708"/>
    <cellStyle name="Percent 2 3 7 4 3 2" xfId="38709"/>
    <cellStyle name="Percent 2 3 7 4 4" xfId="38710"/>
    <cellStyle name="Percent 2 3 7 4 4 2" xfId="38711"/>
    <cellStyle name="Percent 2 3 7 4 5" xfId="38712"/>
    <cellStyle name="Percent 2 3 7 4 6" xfId="38713"/>
    <cellStyle name="Percent 2 3 7 5" xfId="38714"/>
    <cellStyle name="Percent 2 3 7 5 2" xfId="38715"/>
    <cellStyle name="Percent 2 3 7 5 2 2" xfId="38716"/>
    <cellStyle name="Percent 2 3 7 5 3" xfId="38717"/>
    <cellStyle name="Percent 2 3 7 5 3 2" xfId="38718"/>
    <cellStyle name="Percent 2 3 7 5 4" xfId="38719"/>
    <cellStyle name="Percent 2 3 7 5 5" xfId="38720"/>
    <cellStyle name="Percent 2 3 7 6" xfId="38721"/>
    <cellStyle name="Percent 2 3 7 6 2" xfId="38722"/>
    <cellStyle name="Percent 2 3 7 7" xfId="38723"/>
    <cellStyle name="Percent 2 3 7 7 2" xfId="38724"/>
    <cellStyle name="Percent 2 3 7 8" xfId="38725"/>
    <cellStyle name="Percent 2 3 7 8 2" xfId="38726"/>
    <cellStyle name="Percent 2 3 7 9" xfId="38727"/>
    <cellStyle name="Percent 2 3 8" xfId="38728"/>
    <cellStyle name="Percent 2 3 8 10" xfId="38729"/>
    <cellStyle name="Percent 2 3 8 2" xfId="38730"/>
    <cellStyle name="Percent 2 3 8 2 2" xfId="38731"/>
    <cellStyle name="Percent 2 3 8 2 2 2" xfId="38732"/>
    <cellStyle name="Percent 2 3 8 2 3" xfId="38733"/>
    <cellStyle name="Percent 2 3 8 2 3 2" xfId="38734"/>
    <cellStyle name="Percent 2 3 8 2 4" xfId="38735"/>
    <cellStyle name="Percent 2 3 8 2 4 2" xfId="38736"/>
    <cellStyle name="Percent 2 3 8 2 5" xfId="38737"/>
    <cellStyle name="Percent 2 3 8 2 6" xfId="38738"/>
    <cellStyle name="Percent 2 3 8 3" xfId="38739"/>
    <cellStyle name="Percent 2 3 8 3 2" xfId="38740"/>
    <cellStyle name="Percent 2 3 8 3 2 2" xfId="38741"/>
    <cellStyle name="Percent 2 3 8 3 3" xfId="38742"/>
    <cellStyle name="Percent 2 3 8 3 3 2" xfId="38743"/>
    <cellStyle name="Percent 2 3 8 3 4" xfId="38744"/>
    <cellStyle name="Percent 2 3 8 3 4 2" xfId="38745"/>
    <cellStyle name="Percent 2 3 8 3 5" xfId="38746"/>
    <cellStyle name="Percent 2 3 8 3 6" xfId="38747"/>
    <cellStyle name="Percent 2 3 8 4" xfId="38748"/>
    <cellStyle name="Percent 2 3 8 4 2" xfId="38749"/>
    <cellStyle name="Percent 2 3 8 4 2 2" xfId="38750"/>
    <cellStyle name="Percent 2 3 8 4 3" xfId="38751"/>
    <cellStyle name="Percent 2 3 8 4 3 2" xfId="38752"/>
    <cellStyle name="Percent 2 3 8 4 4" xfId="38753"/>
    <cellStyle name="Percent 2 3 8 4 4 2" xfId="38754"/>
    <cellStyle name="Percent 2 3 8 4 5" xfId="38755"/>
    <cellStyle name="Percent 2 3 8 4 6" xfId="38756"/>
    <cellStyle name="Percent 2 3 8 5" xfId="38757"/>
    <cellStyle name="Percent 2 3 8 5 2" xfId="38758"/>
    <cellStyle name="Percent 2 3 8 5 2 2" xfId="38759"/>
    <cellStyle name="Percent 2 3 8 5 3" xfId="38760"/>
    <cellStyle name="Percent 2 3 8 5 3 2" xfId="38761"/>
    <cellStyle name="Percent 2 3 8 5 4" xfId="38762"/>
    <cellStyle name="Percent 2 3 8 5 5" xfId="38763"/>
    <cellStyle name="Percent 2 3 8 6" xfId="38764"/>
    <cellStyle name="Percent 2 3 8 6 2" xfId="38765"/>
    <cellStyle name="Percent 2 3 8 7" xfId="38766"/>
    <cellStyle name="Percent 2 3 8 7 2" xfId="38767"/>
    <cellStyle name="Percent 2 3 8 8" xfId="38768"/>
    <cellStyle name="Percent 2 3 8 8 2" xfId="38769"/>
    <cellStyle name="Percent 2 3 8 9" xfId="38770"/>
    <cellStyle name="Percent 2 3 9" xfId="38771"/>
    <cellStyle name="Percent 2 3 9 2" xfId="38772"/>
    <cellStyle name="Percent 2 3 9 2 2" xfId="38773"/>
    <cellStyle name="Percent 2 3 9 3" xfId="38774"/>
    <cellStyle name="Percent 2 3 9 3 2" xfId="38775"/>
    <cellStyle name="Percent 2 3 9 4" xfId="38776"/>
    <cellStyle name="Percent 2 3 9 4 2" xfId="38777"/>
    <cellStyle name="Percent 2 3 9 5" xfId="38778"/>
    <cellStyle name="Percent 2 3 9 6" xfId="38779"/>
    <cellStyle name="Percent 2 4" xfId="38780"/>
    <cellStyle name="Percent 2 4 10" xfId="38781"/>
    <cellStyle name="Percent 2 4 10 2" xfId="38782"/>
    <cellStyle name="Percent 2 4 10 2 2" xfId="38783"/>
    <cellStyle name="Percent 2 4 10 3" xfId="38784"/>
    <cellStyle name="Percent 2 4 10 3 2" xfId="38785"/>
    <cellStyle name="Percent 2 4 10 4" xfId="38786"/>
    <cellStyle name="Percent 2 4 10 4 2" xfId="38787"/>
    <cellStyle name="Percent 2 4 10 5" xfId="38788"/>
    <cellStyle name="Percent 2 4 10 6" xfId="38789"/>
    <cellStyle name="Percent 2 4 11" xfId="38790"/>
    <cellStyle name="Percent 2 4 11 2" xfId="38791"/>
    <cellStyle name="Percent 2 4 11 2 2" xfId="38792"/>
    <cellStyle name="Percent 2 4 11 2 3" xfId="38793"/>
    <cellStyle name="Percent 2 4 11 2 3 2" xfId="38794"/>
    <cellStyle name="Percent 2 4 11 3" xfId="38795"/>
    <cellStyle name="Percent 2 4 11 3 2" xfId="38796"/>
    <cellStyle name="Percent 2 4 11 4" xfId="38797"/>
    <cellStyle name="Percent 2 4 11 5" xfId="38798"/>
    <cellStyle name="Percent 2 4 12" xfId="38799"/>
    <cellStyle name="Percent 2 4 12 2" xfId="38800"/>
    <cellStyle name="Percent 2 4 13" xfId="38801"/>
    <cellStyle name="Percent 2 4 13 2" xfId="38802"/>
    <cellStyle name="Percent 2 4 14" xfId="38803"/>
    <cellStyle name="Percent 2 4 14 2" xfId="38804"/>
    <cellStyle name="Percent 2 4 15" xfId="38805"/>
    <cellStyle name="Percent 2 4 16" xfId="38806"/>
    <cellStyle name="Percent 2 4 17" xfId="38807"/>
    <cellStyle name="Percent 2 4 2" xfId="38808"/>
    <cellStyle name="Percent 2 4 2 10" xfId="38809"/>
    <cellStyle name="Percent 2 4 2 10 2" xfId="38810"/>
    <cellStyle name="Percent 2 4 2 11" xfId="38811"/>
    <cellStyle name="Percent 2 4 2 11 2" xfId="38812"/>
    <cellStyle name="Percent 2 4 2 12" xfId="38813"/>
    <cellStyle name="Percent 2 4 2 13" xfId="38814"/>
    <cellStyle name="Percent 2 4 2 2" xfId="38815"/>
    <cellStyle name="Percent 2 4 2 2 10" xfId="38816"/>
    <cellStyle name="Percent 2 4 2 2 11" xfId="38817"/>
    <cellStyle name="Percent 2 4 2 2 2" xfId="38818"/>
    <cellStyle name="Percent 2 4 2 2 2 2" xfId="38819"/>
    <cellStyle name="Percent 2 4 2 2 2 2 2" xfId="38820"/>
    <cellStyle name="Percent 2 4 2 2 2 3" xfId="38821"/>
    <cellStyle name="Percent 2 4 2 2 2 3 2" xfId="38822"/>
    <cellStyle name="Percent 2 4 2 2 2 4" xfId="38823"/>
    <cellStyle name="Percent 2 4 2 2 2 4 2" xfId="38824"/>
    <cellStyle name="Percent 2 4 2 2 2 5" xfId="38825"/>
    <cellStyle name="Percent 2 4 2 2 2 6" xfId="38826"/>
    <cellStyle name="Percent 2 4 2 2 3" xfId="38827"/>
    <cellStyle name="Percent 2 4 2 2 3 2" xfId="38828"/>
    <cellStyle name="Percent 2 4 2 2 3 2 2" xfId="38829"/>
    <cellStyle name="Percent 2 4 2 2 3 3" xfId="38830"/>
    <cellStyle name="Percent 2 4 2 2 3 3 2" xfId="38831"/>
    <cellStyle name="Percent 2 4 2 2 3 4" xfId="38832"/>
    <cellStyle name="Percent 2 4 2 2 3 4 2" xfId="38833"/>
    <cellStyle name="Percent 2 4 2 2 3 5" xfId="38834"/>
    <cellStyle name="Percent 2 4 2 2 3 6" xfId="38835"/>
    <cellStyle name="Percent 2 4 2 2 4" xfId="38836"/>
    <cellStyle name="Percent 2 4 2 2 4 2" xfId="38837"/>
    <cellStyle name="Percent 2 4 2 2 4 2 2" xfId="38838"/>
    <cellStyle name="Percent 2 4 2 2 4 3" xfId="38839"/>
    <cellStyle name="Percent 2 4 2 2 4 3 2" xfId="38840"/>
    <cellStyle name="Percent 2 4 2 2 4 4" xfId="38841"/>
    <cellStyle name="Percent 2 4 2 2 4 4 2" xfId="38842"/>
    <cellStyle name="Percent 2 4 2 2 4 5" xfId="38843"/>
    <cellStyle name="Percent 2 4 2 2 4 6" xfId="38844"/>
    <cellStyle name="Percent 2 4 2 2 5" xfId="38845"/>
    <cellStyle name="Percent 2 4 2 2 5 2" xfId="38846"/>
    <cellStyle name="Percent 2 4 2 2 5 2 2" xfId="38847"/>
    <cellStyle name="Percent 2 4 2 2 5 3" xfId="38848"/>
    <cellStyle name="Percent 2 4 2 2 5 3 2" xfId="38849"/>
    <cellStyle name="Percent 2 4 2 2 5 4" xfId="38850"/>
    <cellStyle name="Percent 2 4 2 2 5 4 2" xfId="38851"/>
    <cellStyle name="Percent 2 4 2 2 5 5" xfId="38852"/>
    <cellStyle name="Percent 2 4 2 2 5 6" xfId="38853"/>
    <cellStyle name="Percent 2 4 2 2 6" xfId="38854"/>
    <cellStyle name="Percent 2 4 2 2 6 2" xfId="38855"/>
    <cellStyle name="Percent 2 4 2 2 6 2 2" xfId="38856"/>
    <cellStyle name="Percent 2 4 2 2 6 3" xfId="38857"/>
    <cellStyle name="Percent 2 4 2 2 6 3 2" xfId="38858"/>
    <cellStyle name="Percent 2 4 2 2 6 4" xfId="38859"/>
    <cellStyle name="Percent 2 4 2 2 6 5" xfId="38860"/>
    <cellStyle name="Percent 2 4 2 2 7" xfId="38861"/>
    <cellStyle name="Percent 2 4 2 2 7 2" xfId="38862"/>
    <cellStyle name="Percent 2 4 2 2 8" xfId="38863"/>
    <cellStyle name="Percent 2 4 2 2 8 2" xfId="38864"/>
    <cellStyle name="Percent 2 4 2 2 9" xfId="38865"/>
    <cellStyle name="Percent 2 4 2 2 9 2" xfId="38866"/>
    <cellStyle name="Percent 2 4 2 3" xfId="38867"/>
    <cellStyle name="Percent 2 4 2 3 10" xfId="38868"/>
    <cellStyle name="Percent 2 4 2 3 2" xfId="38869"/>
    <cellStyle name="Percent 2 4 2 3 2 2" xfId="38870"/>
    <cellStyle name="Percent 2 4 2 3 2 2 2" xfId="38871"/>
    <cellStyle name="Percent 2 4 2 3 2 3" xfId="38872"/>
    <cellStyle name="Percent 2 4 2 3 2 3 2" xfId="38873"/>
    <cellStyle name="Percent 2 4 2 3 2 4" xfId="38874"/>
    <cellStyle name="Percent 2 4 2 3 2 4 2" xfId="38875"/>
    <cellStyle name="Percent 2 4 2 3 2 5" xfId="38876"/>
    <cellStyle name="Percent 2 4 2 3 2 6" xfId="38877"/>
    <cellStyle name="Percent 2 4 2 3 3" xfId="38878"/>
    <cellStyle name="Percent 2 4 2 3 3 2" xfId="38879"/>
    <cellStyle name="Percent 2 4 2 3 3 2 2" xfId="38880"/>
    <cellStyle name="Percent 2 4 2 3 3 3" xfId="38881"/>
    <cellStyle name="Percent 2 4 2 3 3 3 2" xfId="38882"/>
    <cellStyle name="Percent 2 4 2 3 3 4" xfId="38883"/>
    <cellStyle name="Percent 2 4 2 3 3 4 2" xfId="38884"/>
    <cellStyle name="Percent 2 4 2 3 3 5" xfId="38885"/>
    <cellStyle name="Percent 2 4 2 3 3 6" xfId="38886"/>
    <cellStyle name="Percent 2 4 2 3 4" xfId="38887"/>
    <cellStyle name="Percent 2 4 2 3 4 2" xfId="38888"/>
    <cellStyle name="Percent 2 4 2 3 4 2 2" xfId="38889"/>
    <cellStyle name="Percent 2 4 2 3 4 3" xfId="38890"/>
    <cellStyle name="Percent 2 4 2 3 4 3 2" xfId="38891"/>
    <cellStyle name="Percent 2 4 2 3 4 4" xfId="38892"/>
    <cellStyle name="Percent 2 4 2 3 4 4 2" xfId="38893"/>
    <cellStyle name="Percent 2 4 2 3 4 5" xfId="38894"/>
    <cellStyle name="Percent 2 4 2 3 4 6" xfId="38895"/>
    <cellStyle name="Percent 2 4 2 3 5" xfId="38896"/>
    <cellStyle name="Percent 2 4 2 3 5 2" xfId="38897"/>
    <cellStyle name="Percent 2 4 2 3 5 2 2" xfId="38898"/>
    <cellStyle name="Percent 2 4 2 3 5 3" xfId="38899"/>
    <cellStyle name="Percent 2 4 2 3 5 3 2" xfId="38900"/>
    <cellStyle name="Percent 2 4 2 3 5 4" xfId="38901"/>
    <cellStyle name="Percent 2 4 2 3 5 5" xfId="38902"/>
    <cellStyle name="Percent 2 4 2 3 6" xfId="38903"/>
    <cellStyle name="Percent 2 4 2 3 6 2" xfId="38904"/>
    <cellStyle name="Percent 2 4 2 3 7" xfId="38905"/>
    <cellStyle name="Percent 2 4 2 3 7 2" xfId="38906"/>
    <cellStyle name="Percent 2 4 2 3 8" xfId="38907"/>
    <cellStyle name="Percent 2 4 2 3 8 2" xfId="38908"/>
    <cellStyle name="Percent 2 4 2 3 9" xfId="38909"/>
    <cellStyle name="Percent 2 4 2 4" xfId="38910"/>
    <cellStyle name="Percent 2 4 2 4 10" xfId="38911"/>
    <cellStyle name="Percent 2 4 2 4 2" xfId="38912"/>
    <cellStyle name="Percent 2 4 2 4 2 2" xfId="38913"/>
    <cellStyle name="Percent 2 4 2 4 2 2 2" xfId="38914"/>
    <cellStyle name="Percent 2 4 2 4 2 3" xfId="38915"/>
    <cellStyle name="Percent 2 4 2 4 2 3 2" xfId="38916"/>
    <cellStyle name="Percent 2 4 2 4 2 4" xfId="38917"/>
    <cellStyle name="Percent 2 4 2 4 2 4 2" xfId="38918"/>
    <cellStyle name="Percent 2 4 2 4 2 5" xfId="38919"/>
    <cellStyle name="Percent 2 4 2 4 2 6" xfId="38920"/>
    <cellStyle name="Percent 2 4 2 4 3" xfId="38921"/>
    <cellStyle name="Percent 2 4 2 4 3 2" xfId="38922"/>
    <cellStyle name="Percent 2 4 2 4 3 2 2" xfId="38923"/>
    <cellStyle name="Percent 2 4 2 4 3 3" xfId="38924"/>
    <cellStyle name="Percent 2 4 2 4 3 3 2" xfId="38925"/>
    <cellStyle name="Percent 2 4 2 4 3 4" xfId="38926"/>
    <cellStyle name="Percent 2 4 2 4 3 4 2" xfId="38927"/>
    <cellStyle name="Percent 2 4 2 4 3 5" xfId="38928"/>
    <cellStyle name="Percent 2 4 2 4 3 6" xfId="38929"/>
    <cellStyle name="Percent 2 4 2 4 4" xfId="38930"/>
    <cellStyle name="Percent 2 4 2 4 4 2" xfId="38931"/>
    <cellStyle name="Percent 2 4 2 4 4 2 2" xfId="38932"/>
    <cellStyle name="Percent 2 4 2 4 4 3" xfId="38933"/>
    <cellStyle name="Percent 2 4 2 4 4 3 2" xfId="38934"/>
    <cellStyle name="Percent 2 4 2 4 4 4" xfId="38935"/>
    <cellStyle name="Percent 2 4 2 4 4 4 2" xfId="38936"/>
    <cellStyle name="Percent 2 4 2 4 4 5" xfId="38937"/>
    <cellStyle name="Percent 2 4 2 4 4 6" xfId="38938"/>
    <cellStyle name="Percent 2 4 2 4 5" xfId="38939"/>
    <cellStyle name="Percent 2 4 2 4 5 2" xfId="38940"/>
    <cellStyle name="Percent 2 4 2 4 5 2 2" xfId="38941"/>
    <cellStyle name="Percent 2 4 2 4 5 3" xfId="38942"/>
    <cellStyle name="Percent 2 4 2 4 5 3 2" xfId="38943"/>
    <cellStyle name="Percent 2 4 2 4 5 4" xfId="38944"/>
    <cellStyle name="Percent 2 4 2 4 5 5" xfId="38945"/>
    <cellStyle name="Percent 2 4 2 4 6" xfId="38946"/>
    <cellStyle name="Percent 2 4 2 4 6 2" xfId="38947"/>
    <cellStyle name="Percent 2 4 2 4 7" xfId="38948"/>
    <cellStyle name="Percent 2 4 2 4 7 2" xfId="38949"/>
    <cellStyle name="Percent 2 4 2 4 8" xfId="38950"/>
    <cellStyle name="Percent 2 4 2 4 8 2" xfId="38951"/>
    <cellStyle name="Percent 2 4 2 4 9" xfId="38952"/>
    <cellStyle name="Percent 2 4 2 5" xfId="38953"/>
    <cellStyle name="Percent 2 4 2 5 2" xfId="38954"/>
    <cellStyle name="Percent 2 4 2 5 2 2" xfId="38955"/>
    <cellStyle name="Percent 2 4 2 5 3" xfId="38956"/>
    <cellStyle name="Percent 2 4 2 5 3 2" xfId="38957"/>
    <cellStyle name="Percent 2 4 2 5 4" xfId="38958"/>
    <cellStyle name="Percent 2 4 2 5 4 2" xfId="38959"/>
    <cellStyle name="Percent 2 4 2 5 5" xfId="38960"/>
    <cellStyle name="Percent 2 4 2 5 6" xfId="38961"/>
    <cellStyle name="Percent 2 4 2 6" xfId="38962"/>
    <cellStyle name="Percent 2 4 2 6 2" xfId="38963"/>
    <cellStyle name="Percent 2 4 2 6 2 2" xfId="38964"/>
    <cellStyle name="Percent 2 4 2 6 3" xfId="38965"/>
    <cellStyle name="Percent 2 4 2 6 3 2" xfId="38966"/>
    <cellStyle name="Percent 2 4 2 6 4" xfId="38967"/>
    <cellStyle name="Percent 2 4 2 6 4 2" xfId="38968"/>
    <cellStyle name="Percent 2 4 2 6 5" xfId="38969"/>
    <cellStyle name="Percent 2 4 2 6 6" xfId="38970"/>
    <cellStyle name="Percent 2 4 2 7" xfId="38971"/>
    <cellStyle name="Percent 2 4 2 7 2" xfId="38972"/>
    <cellStyle name="Percent 2 4 2 7 2 2" xfId="38973"/>
    <cellStyle name="Percent 2 4 2 7 3" xfId="38974"/>
    <cellStyle name="Percent 2 4 2 7 3 2" xfId="38975"/>
    <cellStyle name="Percent 2 4 2 7 4" xfId="38976"/>
    <cellStyle name="Percent 2 4 2 7 4 2" xfId="38977"/>
    <cellStyle name="Percent 2 4 2 7 5" xfId="38978"/>
    <cellStyle name="Percent 2 4 2 7 6" xfId="38979"/>
    <cellStyle name="Percent 2 4 2 8" xfId="38980"/>
    <cellStyle name="Percent 2 4 2 8 2" xfId="38981"/>
    <cellStyle name="Percent 2 4 2 8 2 2" xfId="38982"/>
    <cellStyle name="Percent 2 4 2 8 3" xfId="38983"/>
    <cellStyle name="Percent 2 4 2 8 3 2" xfId="38984"/>
    <cellStyle name="Percent 2 4 2 8 4" xfId="38985"/>
    <cellStyle name="Percent 2 4 2 8 5" xfId="38986"/>
    <cellStyle name="Percent 2 4 2 9" xfId="38987"/>
    <cellStyle name="Percent 2 4 2 9 2" xfId="38988"/>
    <cellStyle name="Percent 2 4 3" xfId="38989"/>
    <cellStyle name="Percent 2 4 3 10" xfId="38990"/>
    <cellStyle name="Percent 2 4 3 10 2" xfId="38991"/>
    <cellStyle name="Percent 2 4 3 11" xfId="38992"/>
    <cellStyle name="Percent 2 4 3 11 2" xfId="38993"/>
    <cellStyle name="Percent 2 4 3 12" xfId="38994"/>
    <cellStyle name="Percent 2 4 3 13" xfId="38995"/>
    <cellStyle name="Percent 2 4 3 2" xfId="38996"/>
    <cellStyle name="Percent 2 4 3 2 10" xfId="38997"/>
    <cellStyle name="Percent 2 4 3 2 11" xfId="38998"/>
    <cellStyle name="Percent 2 4 3 2 2" xfId="38999"/>
    <cellStyle name="Percent 2 4 3 2 2 2" xfId="39000"/>
    <cellStyle name="Percent 2 4 3 2 2 2 2" xfId="39001"/>
    <cellStyle name="Percent 2 4 3 2 2 3" xfId="39002"/>
    <cellStyle name="Percent 2 4 3 2 2 3 2" xfId="39003"/>
    <cellStyle name="Percent 2 4 3 2 2 4" xfId="39004"/>
    <cellStyle name="Percent 2 4 3 2 2 4 2" xfId="39005"/>
    <cellStyle name="Percent 2 4 3 2 2 5" xfId="39006"/>
    <cellStyle name="Percent 2 4 3 2 2 6" xfId="39007"/>
    <cellStyle name="Percent 2 4 3 2 3" xfId="39008"/>
    <cellStyle name="Percent 2 4 3 2 3 2" xfId="39009"/>
    <cellStyle name="Percent 2 4 3 2 3 2 2" xfId="39010"/>
    <cellStyle name="Percent 2 4 3 2 3 3" xfId="39011"/>
    <cellStyle name="Percent 2 4 3 2 3 3 2" xfId="39012"/>
    <cellStyle name="Percent 2 4 3 2 3 4" xfId="39013"/>
    <cellStyle name="Percent 2 4 3 2 3 4 2" xfId="39014"/>
    <cellStyle name="Percent 2 4 3 2 3 5" xfId="39015"/>
    <cellStyle name="Percent 2 4 3 2 3 6" xfId="39016"/>
    <cellStyle name="Percent 2 4 3 2 4" xfId="39017"/>
    <cellStyle name="Percent 2 4 3 2 4 2" xfId="39018"/>
    <cellStyle name="Percent 2 4 3 2 4 2 2" xfId="39019"/>
    <cellStyle name="Percent 2 4 3 2 4 3" xfId="39020"/>
    <cellStyle name="Percent 2 4 3 2 4 3 2" xfId="39021"/>
    <cellStyle name="Percent 2 4 3 2 4 4" xfId="39022"/>
    <cellStyle name="Percent 2 4 3 2 4 4 2" xfId="39023"/>
    <cellStyle name="Percent 2 4 3 2 4 5" xfId="39024"/>
    <cellStyle name="Percent 2 4 3 2 4 6" xfId="39025"/>
    <cellStyle name="Percent 2 4 3 2 5" xfId="39026"/>
    <cellStyle name="Percent 2 4 3 2 5 2" xfId="39027"/>
    <cellStyle name="Percent 2 4 3 2 5 2 2" xfId="39028"/>
    <cellStyle name="Percent 2 4 3 2 5 3" xfId="39029"/>
    <cellStyle name="Percent 2 4 3 2 5 3 2" xfId="39030"/>
    <cellStyle name="Percent 2 4 3 2 5 4" xfId="39031"/>
    <cellStyle name="Percent 2 4 3 2 5 4 2" xfId="39032"/>
    <cellStyle name="Percent 2 4 3 2 5 5" xfId="39033"/>
    <cellStyle name="Percent 2 4 3 2 5 6" xfId="39034"/>
    <cellStyle name="Percent 2 4 3 2 6" xfId="39035"/>
    <cellStyle name="Percent 2 4 3 2 6 2" xfId="39036"/>
    <cellStyle name="Percent 2 4 3 2 6 2 2" xfId="39037"/>
    <cellStyle name="Percent 2 4 3 2 6 3" xfId="39038"/>
    <cellStyle name="Percent 2 4 3 2 6 3 2" xfId="39039"/>
    <cellStyle name="Percent 2 4 3 2 6 4" xfId="39040"/>
    <cellStyle name="Percent 2 4 3 2 6 5" xfId="39041"/>
    <cellStyle name="Percent 2 4 3 2 7" xfId="39042"/>
    <cellStyle name="Percent 2 4 3 2 7 2" xfId="39043"/>
    <cellStyle name="Percent 2 4 3 2 8" xfId="39044"/>
    <cellStyle name="Percent 2 4 3 2 8 2" xfId="39045"/>
    <cellStyle name="Percent 2 4 3 2 9" xfId="39046"/>
    <cellStyle name="Percent 2 4 3 2 9 2" xfId="39047"/>
    <cellStyle name="Percent 2 4 3 3" xfId="39048"/>
    <cellStyle name="Percent 2 4 3 3 10" xfId="39049"/>
    <cellStyle name="Percent 2 4 3 3 2" xfId="39050"/>
    <cellStyle name="Percent 2 4 3 3 2 2" xfId="39051"/>
    <cellStyle name="Percent 2 4 3 3 2 2 2" xfId="39052"/>
    <cellStyle name="Percent 2 4 3 3 2 3" xfId="39053"/>
    <cellStyle name="Percent 2 4 3 3 2 3 2" xfId="39054"/>
    <cellStyle name="Percent 2 4 3 3 2 4" xfId="39055"/>
    <cellStyle name="Percent 2 4 3 3 2 4 2" xfId="39056"/>
    <cellStyle name="Percent 2 4 3 3 2 5" xfId="39057"/>
    <cellStyle name="Percent 2 4 3 3 2 6" xfId="39058"/>
    <cellStyle name="Percent 2 4 3 3 3" xfId="39059"/>
    <cellStyle name="Percent 2 4 3 3 3 2" xfId="39060"/>
    <cellStyle name="Percent 2 4 3 3 3 2 2" xfId="39061"/>
    <cellStyle name="Percent 2 4 3 3 3 3" xfId="39062"/>
    <cellStyle name="Percent 2 4 3 3 3 3 2" xfId="39063"/>
    <cellStyle name="Percent 2 4 3 3 3 4" xfId="39064"/>
    <cellStyle name="Percent 2 4 3 3 3 4 2" xfId="39065"/>
    <cellStyle name="Percent 2 4 3 3 3 5" xfId="39066"/>
    <cellStyle name="Percent 2 4 3 3 3 6" xfId="39067"/>
    <cellStyle name="Percent 2 4 3 3 4" xfId="39068"/>
    <cellStyle name="Percent 2 4 3 3 4 2" xfId="39069"/>
    <cellStyle name="Percent 2 4 3 3 4 2 2" xfId="39070"/>
    <cellStyle name="Percent 2 4 3 3 4 3" xfId="39071"/>
    <cellStyle name="Percent 2 4 3 3 4 3 2" xfId="39072"/>
    <cellStyle name="Percent 2 4 3 3 4 4" xfId="39073"/>
    <cellStyle name="Percent 2 4 3 3 4 4 2" xfId="39074"/>
    <cellStyle name="Percent 2 4 3 3 4 5" xfId="39075"/>
    <cellStyle name="Percent 2 4 3 3 4 6" xfId="39076"/>
    <cellStyle name="Percent 2 4 3 3 5" xfId="39077"/>
    <cellStyle name="Percent 2 4 3 3 5 2" xfId="39078"/>
    <cellStyle name="Percent 2 4 3 3 5 2 2" xfId="39079"/>
    <cellStyle name="Percent 2 4 3 3 5 3" xfId="39080"/>
    <cellStyle name="Percent 2 4 3 3 5 3 2" xfId="39081"/>
    <cellStyle name="Percent 2 4 3 3 5 4" xfId="39082"/>
    <cellStyle name="Percent 2 4 3 3 5 5" xfId="39083"/>
    <cellStyle name="Percent 2 4 3 3 6" xfId="39084"/>
    <cellStyle name="Percent 2 4 3 3 6 2" xfId="39085"/>
    <cellStyle name="Percent 2 4 3 3 7" xfId="39086"/>
    <cellStyle name="Percent 2 4 3 3 7 2" xfId="39087"/>
    <cellStyle name="Percent 2 4 3 3 8" xfId="39088"/>
    <cellStyle name="Percent 2 4 3 3 8 2" xfId="39089"/>
    <cellStyle name="Percent 2 4 3 3 9" xfId="39090"/>
    <cellStyle name="Percent 2 4 3 4" xfId="39091"/>
    <cellStyle name="Percent 2 4 3 4 10" xfId="39092"/>
    <cellStyle name="Percent 2 4 3 4 2" xfId="39093"/>
    <cellStyle name="Percent 2 4 3 4 2 2" xfId="39094"/>
    <cellStyle name="Percent 2 4 3 4 2 2 2" xfId="39095"/>
    <cellStyle name="Percent 2 4 3 4 2 3" xfId="39096"/>
    <cellStyle name="Percent 2 4 3 4 2 3 2" xfId="39097"/>
    <cellStyle name="Percent 2 4 3 4 2 4" xfId="39098"/>
    <cellStyle name="Percent 2 4 3 4 2 4 2" xfId="39099"/>
    <cellStyle name="Percent 2 4 3 4 2 5" xfId="39100"/>
    <cellStyle name="Percent 2 4 3 4 2 6" xfId="39101"/>
    <cellStyle name="Percent 2 4 3 4 3" xfId="39102"/>
    <cellStyle name="Percent 2 4 3 4 3 2" xfId="39103"/>
    <cellStyle name="Percent 2 4 3 4 3 2 2" xfId="39104"/>
    <cellStyle name="Percent 2 4 3 4 3 3" xfId="39105"/>
    <cellStyle name="Percent 2 4 3 4 3 3 2" xfId="39106"/>
    <cellStyle name="Percent 2 4 3 4 3 4" xfId="39107"/>
    <cellStyle name="Percent 2 4 3 4 3 4 2" xfId="39108"/>
    <cellStyle name="Percent 2 4 3 4 3 5" xfId="39109"/>
    <cellStyle name="Percent 2 4 3 4 3 6" xfId="39110"/>
    <cellStyle name="Percent 2 4 3 4 4" xfId="39111"/>
    <cellStyle name="Percent 2 4 3 4 4 2" xfId="39112"/>
    <cellStyle name="Percent 2 4 3 4 4 2 2" xfId="39113"/>
    <cellStyle name="Percent 2 4 3 4 4 3" xfId="39114"/>
    <cellStyle name="Percent 2 4 3 4 4 3 2" xfId="39115"/>
    <cellStyle name="Percent 2 4 3 4 4 4" xfId="39116"/>
    <cellStyle name="Percent 2 4 3 4 4 4 2" xfId="39117"/>
    <cellStyle name="Percent 2 4 3 4 4 5" xfId="39118"/>
    <cellStyle name="Percent 2 4 3 4 4 6" xfId="39119"/>
    <cellStyle name="Percent 2 4 3 4 5" xfId="39120"/>
    <cellStyle name="Percent 2 4 3 4 5 2" xfId="39121"/>
    <cellStyle name="Percent 2 4 3 4 5 2 2" xfId="39122"/>
    <cellStyle name="Percent 2 4 3 4 5 3" xfId="39123"/>
    <cellStyle name="Percent 2 4 3 4 5 3 2" xfId="39124"/>
    <cellStyle name="Percent 2 4 3 4 5 4" xfId="39125"/>
    <cellStyle name="Percent 2 4 3 4 5 5" xfId="39126"/>
    <cellStyle name="Percent 2 4 3 4 6" xfId="39127"/>
    <cellStyle name="Percent 2 4 3 4 6 2" xfId="39128"/>
    <cellStyle name="Percent 2 4 3 4 7" xfId="39129"/>
    <cellStyle name="Percent 2 4 3 4 7 2" xfId="39130"/>
    <cellStyle name="Percent 2 4 3 4 8" xfId="39131"/>
    <cellStyle name="Percent 2 4 3 4 8 2" xfId="39132"/>
    <cellStyle name="Percent 2 4 3 4 9" xfId="39133"/>
    <cellStyle name="Percent 2 4 3 5" xfId="39134"/>
    <cellStyle name="Percent 2 4 3 5 2" xfId="39135"/>
    <cellStyle name="Percent 2 4 3 5 2 2" xfId="39136"/>
    <cellStyle name="Percent 2 4 3 5 3" xfId="39137"/>
    <cellStyle name="Percent 2 4 3 5 3 2" xfId="39138"/>
    <cellStyle name="Percent 2 4 3 5 4" xfId="39139"/>
    <cellStyle name="Percent 2 4 3 5 4 2" xfId="39140"/>
    <cellStyle name="Percent 2 4 3 5 5" xfId="39141"/>
    <cellStyle name="Percent 2 4 3 5 6" xfId="39142"/>
    <cellStyle name="Percent 2 4 3 6" xfId="39143"/>
    <cellStyle name="Percent 2 4 3 6 2" xfId="39144"/>
    <cellStyle name="Percent 2 4 3 6 2 2" xfId="39145"/>
    <cellStyle name="Percent 2 4 3 6 3" xfId="39146"/>
    <cellStyle name="Percent 2 4 3 6 3 2" xfId="39147"/>
    <cellStyle name="Percent 2 4 3 6 4" xfId="39148"/>
    <cellStyle name="Percent 2 4 3 6 4 2" xfId="39149"/>
    <cellStyle name="Percent 2 4 3 6 5" xfId="39150"/>
    <cellStyle name="Percent 2 4 3 6 6" xfId="39151"/>
    <cellStyle name="Percent 2 4 3 7" xfId="39152"/>
    <cellStyle name="Percent 2 4 3 7 2" xfId="39153"/>
    <cellStyle name="Percent 2 4 3 7 2 2" xfId="39154"/>
    <cellStyle name="Percent 2 4 3 7 3" xfId="39155"/>
    <cellStyle name="Percent 2 4 3 7 3 2" xfId="39156"/>
    <cellStyle name="Percent 2 4 3 7 4" xfId="39157"/>
    <cellStyle name="Percent 2 4 3 7 4 2" xfId="39158"/>
    <cellStyle name="Percent 2 4 3 7 5" xfId="39159"/>
    <cellStyle name="Percent 2 4 3 7 6" xfId="39160"/>
    <cellStyle name="Percent 2 4 3 8" xfId="39161"/>
    <cellStyle name="Percent 2 4 3 8 2" xfId="39162"/>
    <cellStyle name="Percent 2 4 3 8 2 2" xfId="39163"/>
    <cellStyle name="Percent 2 4 3 8 3" xfId="39164"/>
    <cellStyle name="Percent 2 4 3 8 3 2" xfId="39165"/>
    <cellStyle name="Percent 2 4 3 8 4" xfId="39166"/>
    <cellStyle name="Percent 2 4 3 8 5" xfId="39167"/>
    <cellStyle name="Percent 2 4 3 9" xfId="39168"/>
    <cellStyle name="Percent 2 4 3 9 2" xfId="39169"/>
    <cellStyle name="Percent 2 4 4" xfId="39170"/>
    <cellStyle name="Percent 2 4 4 10" xfId="39171"/>
    <cellStyle name="Percent 2 4 4 10 2" xfId="39172"/>
    <cellStyle name="Percent 2 4 4 11" xfId="39173"/>
    <cellStyle name="Percent 2 4 4 12" xfId="39174"/>
    <cellStyle name="Percent 2 4 4 2" xfId="39175"/>
    <cellStyle name="Percent 2 4 4 2 10" xfId="39176"/>
    <cellStyle name="Percent 2 4 4 2 2" xfId="39177"/>
    <cellStyle name="Percent 2 4 4 2 2 2" xfId="39178"/>
    <cellStyle name="Percent 2 4 4 2 2 2 2" xfId="39179"/>
    <cellStyle name="Percent 2 4 4 2 2 3" xfId="39180"/>
    <cellStyle name="Percent 2 4 4 2 2 3 2" xfId="39181"/>
    <cellStyle name="Percent 2 4 4 2 2 4" xfId="39182"/>
    <cellStyle name="Percent 2 4 4 2 2 4 2" xfId="39183"/>
    <cellStyle name="Percent 2 4 4 2 2 5" xfId="39184"/>
    <cellStyle name="Percent 2 4 4 2 2 6" xfId="39185"/>
    <cellStyle name="Percent 2 4 4 2 3" xfId="39186"/>
    <cellStyle name="Percent 2 4 4 2 3 2" xfId="39187"/>
    <cellStyle name="Percent 2 4 4 2 3 2 2" xfId="39188"/>
    <cellStyle name="Percent 2 4 4 2 3 3" xfId="39189"/>
    <cellStyle name="Percent 2 4 4 2 3 3 2" xfId="39190"/>
    <cellStyle name="Percent 2 4 4 2 3 4" xfId="39191"/>
    <cellStyle name="Percent 2 4 4 2 3 4 2" xfId="39192"/>
    <cellStyle name="Percent 2 4 4 2 3 5" xfId="39193"/>
    <cellStyle name="Percent 2 4 4 2 3 6" xfId="39194"/>
    <cellStyle name="Percent 2 4 4 2 4" xfId="39195"/>
    <cellStyle name="Percent 2 4 4 2 4 2" xfId="39196"/>
    <cellStyle name="Percent 2 4 4 2 4 2 2" xfId="39197"/>
    <cellStyle name="Percent 2 4 4 2 4 3" xfId="39198"/>
    <cellStyle name="Percent 2 4 4 2 4 3 2" xfId="39199"/>
    <cellStyle name="Percent 2 4 4 2 4 4" xfId="39200"/>
    <cellStyle name="Percent 2 4 4 2 4 4 2" xfId="39201"/>
    <cellStyle name="Percent 2 4 4 2 4 5" xfId="39202"/>
    <cellStyle name="Percent 2 4 4 2 4 6" xfId="39203"/>
    <cellStyle name="Percent 2 4 4 2 5" xfId="39204"/>
    <cellStyle name="Percent 2 4 4 2 5 2" xfId="39205"/>
    <cellStyle name="Percent 2 4 4 2 5 2 2" xfId="39206"/>
    <cellStyle name="Percent 2 4 4 2 5 3" xfId="39207"/>
    <cellStyle name="Percent 2 4 4 2 5 3 2" xfId="39208"/>
    <cellStyle name="Percent 2 4 4 2 5 4" xfId="39209"/>
    <cellStyle name="Percent 2 4 4 2 5 5" xfId="39210"/>
    <cellStyle name="Percent 2 4 4 2 6" xfId="39211"/>
    <cellStyle name="Percent 2 4 4 2 6 2" xfId="39212"/>
    <cellStyle name="Percent 2 4 4 2 7" xfId="39213"/>
    <cellStyle name="Percent 2 4 4 2 7 2" xfId="39214"/>
    <cellStyle name="Percent 2 4 4 2 8" xfId="39215"/>
    <cellStyle name="Percent 2 4 4 2 8 2" xfId="39216"/>
    <cellStyle name="Percent 2 4 4 2 9" xfId="39217"/>
    <cellStyle name="Percent 2 4 4 3" xfId="39218"/>
    <cellStyle name="Percent 2 4 4 3 10" xfId="39219"/>
    <cellStyle name="Percent 2 4 4 3 2" xfId="39220"/>
    <cellStyle name="Percent 2 4 4 3 2 2" xfId="39221"/>
    <cellStyle name="Percent 2 4 4 3 2 2 2" xfId="39222"/>
    <cellStyle name="Percent 2 4 4 3 2 3" xfId="39223"/>
    <cellStyle name="Percent 2 4 4 3 2 3 2" xfId="39224"/>
    <cellStyle name="Percent 2 4 4 3 2 4" xfId="39225"/>
    <cellStyle name="Percent 2 4 4 3 2 4 2" xfId="39226"/>
    <cellStyle name="Percent 2 4 4 3 2 5" xfId="39227"/>
    <cellStyle name="Percent 2 4 4 3 2 6" xfId="39228"/>
    <cellStyle name="Percent 2 4 4 3 3" xfId="39229"/>
    <cellStyle name="Percent 2 4 4 3 3 2" xfId="39230"/>
    <cellStyle name="Percent 2 4 4 3 3 2 2" xfId="39231"/>
    <cellStyle name="Percent 2 4 4 3 3 3" xfId="39232"/>
    <cellStyle name="Percent 2 4 4 3 3 3 2" xfId="39233"/>
    <cellStyle name="Percent 2 4 4 3 3 4" xfId="39234"/>
    <cellStyle name="Percent 2 4 4 3 3 4 2" xfId="39235"/>
    <cellStyle name="Percent 2 4 4 3 3 5" xfId="39236"/>
    <cellStyle name="Percent 2 4 4 3 3 6" xfId="39237"/>
    <cellStyle name="Percent 2 4 4 3 4" xfId="39238"/>
    <cellStyle name="Percent 2 4 4 3 4 2" xfId="39239"/>
    <cellStyle name="Percent 2 4 4 3 4 2 2" xfId="39240"/>
    <cellStyle name="Percent 2 4 4 3 4 3" xfId="39241"/>
    <cellStyle name="Percent 2 4 4 3 4 3 2" xfId="39242"/>
    <cellStyle name="Percent 2 4 4 3 4 4" xfId="39243"/>
    <cellStyle name="Percent 2 4 4 3 4 4 2" xfId="39244"/>
    <cellStyle name="Percent 2 4 4 3 4 5" xfId="39245"/>
    <cellStyle name="Percent 2 4 4 3 4 6" xfId="39246"/>
    <cellStyle name="Percent 2 4 4 3 5" xfId="39247"/>
    <cellStyle name="Percent 2 4 4 3 5 2" xfId="39248"/>
    <cellStyle name="Percent 2 4 4 3 5 2 2" xfId="39249"/>
    <cellStyle name="Percent 2 4 4 3 5 3" xfId="39250"/>
    <cellStyle name="Percent 2 4 4 3 5 3 2" xfId="39251"/>
    <cellStyle name="Percent 2 4 4 3 5 4" xfId="39252"/>
    <cellStyle name="Percent 2 4 4 3 5 5" xfId="39253"/>
    <cellStyle name="Percent 2 4 4 3 6" xfId="39254"/>
    <cellStyle name="Percent 2 4 4 3 6 2" xfId="39255"/>
    <cellStyle name="Percent 2 4 4 3 7" xfId="39256"/>
    <cellStyle name="Percent 2 4 4 3 7 2" xfId="39257"/>
    <cellStyle name="Percent 2 4 4 3 8" xfId="39258"/>
    <cellStyle name="Percent 2 4 4 3 8 2" xfId="39259"/>
    <cellStyle name="Percent 2 4 4 3 9" xfId="39260"/>
    <cellStyle name="Percent 2 4 4 4" xfId="39261"/>
    <cellStyle name="Percent 2 4 4 4 2" xfId="39262"/>
    <cellStyle name="Percent 2 4 4 4 2 2" xfId="39263"/>
    <cellStyle name="Percent 2 4 4 4 3" xfId="39264"/>
    <cellStyle name="Percent 2 4 4 4 3 2" xfId="39265"/>
    <cellStyle name="Percent 2 4 4 4 4" xfId="39266"/>
    <cellStyle name="Percent 2 4 4 4 4 2" xfId="39267"/>
    <cellStyle name="Percent 2 4 4 4 5" xfId="39268"/>
    <cellStyle name="Percent 2 4 4 4 6" xfId="39269"/>
    <cellStyle name="Percent 2 4 4 5" xfId="39270"/>
    <cellStyle name="Percent 2 4 4 5 2" xfId="39271"/>
    <cellStyle name="Percent 2 4 4 5 2 2" xfId="39272"/>
    <cellStyle name="Percent 2 4 4 5 3" xfId="39273"/>
    <cellStyle name="Percent 2 4 4 5 3 2" xfId="39274"/>
    <cellStyle name="Percent 2 4 4 5 4" xfId="39275"/>
    <cellStyle name="Percent 2 4 4 5 4 2" xfId="39276"/>
    <cellStyle name="Percent 2 4 4 5 5" xfId="39277"/>
    <cellStyle name="Percent 2 4 4 5 6" xfId="39278"/>
    <cellStyle name="Percent 2 4 4 6" xfId="39279"/>
    <cellStyle name="Percent 2 4 4 6 2" xfId="39280"/>
    <cellStyle name="Percent 2 4 4 6 2 2" xfId="39281"/>
    <cellStyle name="Percent 2 4 4 6 3" xfId="39282"/>
    <cellStyle name="Percent 2 4 4 6 3 2" xfId="39283"/>
    <cellStyle name="Percent 2 4 4 6 4" xfId="39284"/>
    <cellStyle name="Percent 2 4 4 6 4 2" xfId="39285"/>
    <cellStyle name="Percent 2 4 4 6 5" xfId="39286"/>
    <cellStyle name="Percent 2 4 4 6 6" xfId="39287"/>
    <cellStyle name="Percent 2 4 4 7" xfId="39288"/>
    <cellStyle name="Percent 2 4 4 7 2" xfId="39289"/>
    <cellStyle name="Percent 2 4 4 7 2 2" xfId="39290"/>
    <cellStyle name="Percent 2 4 4 7 3" xfId="39291"/>
    <cellStyle name="Percent 2 4 4 7 3 2" xfId="39292"/>
    <cellStyle name="Percent 2 4 4 7 4" xfId="39293"/>
    <cellStyle name="Percent 2 4 4 7 5" xfId="39294"/>
    <cellStyle name="Percent 2 4 4 8" xfId="39295"/>
    <cellStyle name="Percent 2 4 4 8 2" xfId="39296"/>
    <cellStyle name="Percent 2 4 4 9" xfId="39297"/>
    <cellStyle name="Percent 2 4 4 9 2" xfId="39298"/>
    <cellStyle name="Percent 2 4 5" xfId="39299"/>
    <cellStyle name="Percent 2 4 5 10" xfId="39300"/>
    <cellStyle name="Percent 2 4 5 11" xfId="39301"/>
    <cellStyle name="Percent 2 4 5 2" xfId="39302"/>
    <cellStyle name="Percent 2 4 5 2 2" xfId="39303"/>
    <cellStyle name="Percent 2 4 5 2 2 2" xfId="39304"/>
    <cellStyle name="Percent 2 4 5 2 3" xfId="39305"/>
    <cellStyle name="Percent 2 4 5 2 3 2" xfId="39306"/>
    <cellStyle name="Percent 2 4 5 2 4" xfId="39307"/>
    <cellStyle name="Percent 2 4 5 2 4 2" xfId="39308"/>
    <cellStyle name="Percent 2 4 5 2 5" xfId="39309"/>
    <cellStyle name="Percent 2 4 5 2 6" xfId="39310"/>
    <cellStyle name="Percent 2 4 5 3" xfId="39311"/>
    <cellStyle name="Percent 2 4 5 3 2" xfId="39312"/>
    <cellStyle name="Percent 2 4 5 3 2 2" xfId="39313"/>
    <cellStyle name="Percent 2 4 5 3 3" xfId="39314"/>
    <cellStyle name="Percent 2 4 5 3 3 2" xfId="39315"/>
    <cellStyle name="Percent 2 4 5 3 4" xfId="39316"/>
    <cellStyle name="Percent 2 4 5 3 4 2" xfId="39317"/>
    <cellStyle name="Percent 2 4 5 3 5" xfId="39318"/>
    <cellStyle name="Percent 2 4 5 3 6" xfId="39319"/>
    <cellStyle name="Percent 2 4 5 4" xfId="39320"/>
    <cellStyle name="Percent 2 4 5 4 2" xfId="39321"/>
    <cellStyle name="Percent 2 4 5 4 2 2" xfId="39322"/>
    <cellStyle name="Percent 2 4 5 4 3" xfId="39323"/>
    <cellStyle name="Percent 2 4 5 4 3 2" xfId="39324"/>
    <cellStyle name="Percent 2 4 5 4 4" xfId="39325"/>
    <cellStyle name="Percent 2 4 5 4 4 2" xfId="39326"/>
    <cellStyle name="Percent 2 4 5 4 5" xfId="39327"/>
    <cellStyle name="Percent 2 4 5 4 6" xfId="39328"/>
    <cellStyle name="Percent 2 4 5 5" xfId="39329"/>
    <cellStyle name="Percent 2 4 5 5 2" xfId="39330"/>
    <cellStyle name="Percent 2 4 5 5 2 2" xfId="39331"/>
    <cellStyle name="Percent 2 4 5 5 3" xfId="39332"/>
    <cellStyle name="Percent 2 4 5 5 3 2" xfId="39333"/>
    <cellStyle name="Percent 2 4 5 5 4" xfId="39334"/>
    <cellStyle name="Percent 2 4 5 5 4 2" xfId="39335"/>
    <cellStyle name="Percent 2 4 5 5 5" xfId="39336"/>
    <cellStyle name="Percent 2 4 5 5 6" xfId="39337"/>
    <cellStyle name="Percent 2 4 5 6" xfId="39338"/>
    <cellStyle name="Percent 2 4 5 6 2" xfId="39339"/>
    <cellStyle name="Percent 2 4 5 6 2 2" xfId="39340"/>
    <cellStyle name="Percent 2 4 5 6 3" xfId="39341"/>
    <cellStyle name="Percent 2 4 5 6 3 2" xfId="39342"/>
    <cellStyle name="Percent 2 4 5 6 4" xfId="39343"/>
    <cellStyle name="Percent 2 4 5 6 5" xfId="39344"/>
    <cellStyle name="Percent 2 4 5 7" xfId="39345"/>
    <cellStyle name="Percent 2 4 5 7 2" xfId="39346"/>
    <cellStyle name="Percent 2 4 5 8" xfId="39347"/>
    <cellStyle name="Percent 2 4 5 8 2" xfId="39348"/>
    <cellStyle name="Percent 2 4 5 9" xfId="39349"/>
    <cellStyle name="Percent 2 4 5 9 2" xfId="39350"/>
    <cellStyle name="Percent 2 4 6" xfId="39351"/>
    <cellStyle name="Percent 2 4 6 10" xfId="39352"/>
    <cellStyle name="Percent 2 4 6 2" xfId="39353"/>
    <cellStyle name="Percent 2 4 6 2 2" xfId="39354"/>
    <cellStyle name="Percent 2 4 6 2 2 2" xfId="39355"/>
    <cellStyle name="Percent 2 4 6 2 3" xfId="39356"/>
    <cellStyle name="Percent 2 4 6 2 3 2" xfId="39357"/>
    <cellStyle name="Percent 2 4 6 2 4" xfId="39358"/>
    <cellStyle name="Percent 2 4 6 2 4 2" xfId="39359"/>
    <cellStyle name="Percent 2 4 6 2 5" xfId="39360"/>
    <cellStyle name="Percent 2 4 6 2 6" xfId="39361"/>
    <cellStyle name="Percent 2 4 6 3" xfId="39362"/>
    <cellStyle name="Percent 2 4 6 3 2" xfId="39363"/>
    <cellStyle name="Percent 2 4 6 3 2 2" xfId="39364"/>
    <cellStyle name="Percent 2 4 6 3 3" xfId="39365"/>
    <cellStyle name="Percent 2 4 6 3 3 2" xfId="39366"/>
    <cellStyle name="Percent 2 4 6 3 4" xfId="39367"/>
    <cellStyle name="Percent 2 4 6 3 4 2" xfId="39368"/>
    <cellStyle name="Percent 2 4 6 3 5" xfId="39369"/>
    <cellStyle name="Percent 2 4 6 3 6" xfId="39370"/>
    <cellStyle name="Percent 2 4 6 4" xfId="39371"/>
    <cellStyle name="Percent 2 4 6 4 2" xfId="39372"/>
    <cellStyle name="Percent 2 4 6 4 2 2" xfId="39373"/>
    <cellStyle name="Percent 2 4 6 4 3" xfId="39374"/>
    <cellStyle name="Percent 2 4 6 4 3 2" xfId="39375"/>
    <cellStyle name="Percent 2 4 6 4 4" xfId="39376"/>
    <cellStyle name="Percent 2 4 6 4 4 2" xfId="39377"/>
    <cellStyle name="Percent 2 4 6 4 5" xfId="39378"/>
    <cellStyle name="Percent 2 4 6 4 6" xfId="39379"/>
    <cellStyle name="Percent 2 4 6 5" xfId="39380"/>
    <cellStyle name="Percent 2 4 6 5 2" xfId="39381"/>
    <cellStyle name="Percent 2 4 6 5 2 2" xfId="39382"/>
    <cellStyle name="Percent 2 4 6 5 3" xfId="39383"/>
    <cellStyle name="Percent 2 4 6 5 3 2" xfId="39384"/>
    <cellStyle name="Percent 2 4 6 5 4" xfId="39385"/>
    <cellStyle name="Percent 2 4 6 5 5" xfId="39386"/>
    <cellStyle name="Percent 2 4 6 6" xfId="39387"/>
    <cellStyle name="Percent 2 4 6 6 2" xfId="39388"/>
    <cellStyle name="Percent 2 4 6 7" xfId="39389"/>
    <cellStyle name="Percent 2 4 6 7 2" xfId="39390"/>
    <cellStyle name="Percent 2 4 6 8" xfId="39391"/>
    <cellStyle name="Percent 2 4 6 8 2" xfId="39392"/>
    <cellStyle name="Percent 2 4 6 9" xfId="39393"/>
    <cellStyle name="Percent 2 4 7" xfId="39394"/>
    <cellStyle name="Percent 2 4 7 10" xfId="39395"/>
    <cellStyle name="Percent 2 4 7 2" xfId="39396"/>
    <cellStyle name="Percent 2 4 7 2 2" xfId="39397"/>
    <cellStyle name="Percent 2 4 7 2 2 2" xfId="39398"/>
    <cellStyle name="Percent 2 4 7 2 3" xfId="39399"/>
    <cellStyle name="Percent 2 4 7 2 3 2" xfId="39400"/>
    <cellStyle name="Percent 2 4 7 2 4" xfId="39401"/>
    <cellStyle name="Percent 2 4 7 2 4 2" xfId="39402"/>
    <cellStyle name="Percent 2 4 7 2 5" xfId="39403"/>
    <cellStyle name="Percent 2 4 7 2 6" xfId="39404"/>
    <cellStyle name="Percent 2 4 7 3" xfId="39405"/>
    <cellStyle name="Percent 2 4 7 3 2" xfId="39406"/>
    <cellStyle name="Percent 2 4 7 3 2 2" xfId="39407"/>
    <cellStyle name="Percent 2 4 7 3 3" xfId="39408"/>
    <cellStyle name="Percent 2 4 7 3 3 2" xfId="39409"/>
    <cellStyle name="Percent 2 4 7 3 4" xfId="39410"/>
    <cellStyle name="Percent 2 4 7 3 4 2" xfId="39411"/>
    <cellStyle name="Percent 2 4 7 3 5" xfId="39412"/>
    <cellStyle name="Percent 2 4 7 3 6" xfId="39413"/>
    <cellStyle name="Percent 2 4 7 4" xfId="39414"/>
    <cellStyle name="Percent 2 4 7 4 2" xfId="39415"/>
    <cellStyle name="Percent 2 4 7 4 2 2" xfId="39416"/>
    <cellStyle name="Percent 2 4 7 4 3" xfId="39417"/>
    <cellStyle name="Percent 2 4 7 4 3 2" xfId="39418"/>
    <cellStyle name="Percent 2 4 7 4 4" xfId="39419"/>
    <cellStyle name="Percent 2 4 7 4 4 2" xfId="39420"/>
    <cellStyle name="Percent 2 4 7 4 5" xfId="39421"/>
    <cellStyle name="Percent 2 4 7 4 6" xfId="39422"/>
    <cellStyle name="Percent 2 4 7 5" xfId="39423"/>
    <cellStyle name="Percent 2 4 7 5 2" xfId="39424"/>
    <cellStyle name="Percent 2 4 7 5 2 2" xfId="39425"/>
    <cellStyle name="Percent 2 4 7 5 3" xfId="39426"/>
    <cellStyle name="Percent 2 4 7 5 3 2" xfId="39427"/>
    <cellStyle name="Percent 2 4 7 5 4" xfId="39428"/>
    <cellStyle name="Percent 2 4 7 5 5" xfId="39429"/>
    <cellStyle name="Percent 2 4 7 6" xfId="39430"/>
    <cellStyle name="Percent 2 4 7 6 2" xfId="39431"/>
    <cellStyle name="Percent 2 4 7 7" xfId="39432"/>
    <cellStyle name="Percent 2 4 7 7 2" xfId="39433"/>
    <cellStyle name="Percent 2 4 7 8" xfId="39434"/>
    <cellStyle name="Percent 2 4 7 8 2" xfId="39435"/>
    <cellStyle name="Percent 2 4 7 9" xfId="39436"/>
    <cellStyle name="Percent 2 4 8" xfId="39437"/>
    <cellStyle name="Percent 2 4 8 2" xfId="39438"/>
    <cellStyle name="Percent 2 4 8 2 2" xfId="39439"/>
    <cellStyle name="Percent 2 4 8 3" xfId="39440"/>
    <cellStyle name="Percent 2 4 8 3 2" xfId="39441"/>
    <cellStyle name="Percent 2 4 8 4" xfId="39442"/>
    <cellStyle name="Percent 2 4 8 4 2" xfId="39443"/>
    <cellStyle name="Percent 2 4 8 5" xfId="39444"/>
    <cellStyle name="Percent 2 4 8 6" xfId="39445"/>
    <cellStyle name="Percent 2 4 9" xfId="39446"/>
    <cellStyle name="Percent 2 4 9 2" xfId="39447"/>
    <cellStyle name="Percent 2 4 9 2 2" xfId="39448"/>
    <cellStyle name="Percent 2 4 9 2 3" xfId="39449"/>
    <cellStyle name="Percent 2 4 9 2 3 2" xfId="39450"/>
    <cellStyle name="Percent 2 4 9 3" xfId="39451"/>
    <cellStyle name="Percent 2 4 9 3 2" xfId="39452"/>
    <cellStyle name="Percent 2 4 9 4" xfId="39453"/>
    <cellStyle name="Percent 2 4 9 4 2" xfId="39454"/>
    <cellStyle name="Percent 2 4 9 5" xfId="39455"/>
    <cellStyle name="Percent 2 4 9 6" xfId="39456"/>
    <cellStyle name="Percent 2 5" xfId="39457"/>
    <cellStyle name="Percent 2 5 10" xfId="39458"/>
    <cellStyle name="Percent 2 5 10 2" xfId="39459"/>
    <cellStyle name="Percent 2 5 10 2 2" xfId="39460"/>
    <cellStyle name="Percent 2 5 10 3" xfId="39461"/>
    <cellStyle name="Percent 2 5 10 3 2" xfId="39462"/>
    <cellStyle name="Percent 2 5 10 4" xfId="39463"/>
    <cellStyle name="Percent 2 5 11" xfId="39464"/>
    <cellStyle name="Percent 2 5 11 2" xfId="39465"/>
    <cellStyle name="Percent 2 5 11 3" xfId="39466"/>
    <cellStyle name="Percent 2 5 12" xfId="39467"/>
    <cellStyle name="Percent 2 5 12 2" xfId="39468"/>
    <cellStyle name="Percent 2 5 13" xfId="39469"/>
    <cellStyle name="Percent 2 5 13 2" xfId="39470"/>
    <cellStyle name="Percent 2 5 14" xfId="39471"/>
    <cellStyle name="Percent 2 5 15" xfId="39472"/>
    <cellStyle name="Percent 2 5 2" xfId="39473"/>
    <cellStyle name="Percent 2 5 2 10" xfId="39474"/>
    <cellStyle name="Percent 2 5 2 10 2" xfId="39475"/>
    <cellStyle name="Percent 2 5 2 11" xfId="39476"/>
    <cellStyle name="Percent 2 5 2 11 2" xfId="39477"/>
    <cellStyle name="Percent 2 5 2 12" xfId="39478"/>
    <cellStyle name="Percent 2 5 2 2" xfId="39479"/>
    <cellStyle name="Percent 2 5 2 2 10" xfId="39480"/>
    <cellStyle name="Percent 2 5 2 2 2" xfId="39481"/>
    <cellStyle name="Percent 2 5 2 2 2 2" xfId="39482"/>
    <cellStyle name="Percent 2 5 2 2 2 2 2" xfId="39483"/>
    <cellStyle name="Percent 2 5 2 2 2 2 2 2" xfId="39484"/>
    <cellStyle name="Percent 2 5 2 2 2 2 2 3" xfId="39485"/>
    <cellStyle name="Percent 2 5 2 2 2 2 3" xfId="39486"/>
    <cellStyle name="Percent 2 5 2 2 2 2 3 2" xfId="39487"/>
    <cellStyle name="Percent 2 5 2 2 2 2 4" xfId="39488"/>
    <cellStyle name="Percent 2 5 2 2 2 2 4 2" xfId="39489"/>
    <cellStyle name="Percent 2 5 2 2 2 2 5" xfId="39490"/>
    <cellStyle name="Percent 2 5 2 2 2 3" xfId="39491"/>
    <cellStyle name="Percent 2 5 2 2 2 3 2" xfId="39492"/>
    <cellStyle name="Percent 2 5 2 2 2 3 2 2" xfId="39493"/>
    <cellStyle name="Percent 2 5 2 2 2 3 3" xfId="39494"/>
    <cellStyle name="Percent 2 5 2 2 2 3 3 2" xfId="39495"/>
    <cellStyle name="Percent 2 5 2 2 2 3 4" xfId="39496"/>
    <cellStyle name="Percent 2 5 2 2 2 4" xfId="39497"/>
    <cellStyle name="Percent 2 5 2 2 2 4 2" xfId="39498"/>
    <cellStyle name="Percent 2 5 2 2 2 4 3" xfId="39499"/>
    <cellStyle name="Percent 2 5 2 2 2 5" xfId="39500"/>
    <cellStyle name="Percent 2 5 2 2 2 5 2" xfId="39501"/>
    <cellStyle name="Percent 2 5 2 2 2 6" xfId="39502"/>
    <cellStyle name="Percent 2 5 2 2 2 6 2" xfId="39503"/>
    <cellStyle name="Percent 2 5 2 2 2 7" xfId="39504"/>
    <cellStyle name="Percent 2 5 2 2 3" xfId="39505"/>
    <cellStyle name="Percent 2 5 2 2 3 2" xfId="39506"/>
    <cellStyle name="Percent 2 5 2 2 3 2 2" xfId="39507"/>
    <cellStyle name="Percent 2 5 2 2 3 2 2 2" xfId="39508"/>
    <cellStyle name="Percent 2 5 2 2 3 2 2 3" xfId="39509"/>
    <cellStyle name="Percent 2 5 2 2 3 2 3" xfId="39510"/>
    <cellStyle name="Percent 2 5 2 2 3 2 3 2" xfId="39511"/>
    <cellStyle name="Percent 2 5 2 2 3 2 4" xfId="39512"/>
    <cellStyle name="Percent 2 5 2 2 3 2 4 2" xfId="39513"/>
    <cellStyle name="Percent 2 5 2 2 3 2 5" xfId="39514"/>
    <cellStyle name="Percent 2 5 2 2 3 3" xfId="39515"/>
    <cellStyle name="Percent 2 5 2 2 3 3 2" xfId="39516"/>
    <cellStyle name="Percent 2 5 2 2 3 3 2 2" xfId="39517"/>
    <cellStyle name="Percent 2 5 2 2 3 3 3" xfId="39518"/>
    <cellStyle name="Percent 2 5 2 2 3 3 3 2" xfId="39519"/>
    <cellStyle name="Percent 2 5 2 2 3 3 4" xfId="39520"/>
    <cellStyle name="Percent 2 5 2 2 3 4" xfId="39521"/>
    <cellStyle name="Percent 2 5 2 2 3 4 2" xfId="39522"/>
    <cellStyle name="Percent 2 5 2 2 3 4 3" xfId="39523"/>
    <cellStyle name="Percent 2 5 2 2 3 5" xfId="39524"/>
    <cellStyle name="Percent 2 5 2 2 3 5 2" xfId="39525"/>
    <cellStyle name="Percent 2 5 2 2 3 6" xfId="39526"/>
    <cellStyle name="Percent 2 5 2 2 3 6 2" xfId="39527"/>
    <cellStyle name="Percent 2 5 2 2 3 7" xfId="39528"/>
    <cellStyle name="Percent 2 5 2 2 4" xfId="39529"/>
    <cellStyle name="Percent 2 5 2 2 4 2" xfId="39530"/>
    <cellStyle name="Percent 2 5 2 2 4 2 2" xfId="39531"/>
    <cellStyle name="Percent 2 5 2 2 4 2 2 2" xfId="39532"/>
    <cellStyle name="Percent 2 5 2 2 4 2 3" xfId="39533"/>
    <cellStyle name="Percent 2 5 2 2 4 2 3 2" xfId="39534"/>
    <cellStyle name="Percent 2 5 2 2 4 2 4" xfId="39535"/>
    <cellStyle name="Percent 2 5 2 2 4 3" xfId="39536"/>
    <cellStyle name="Percent 2 5 2 2 4 3 2" xfId="39537"/>
    <cellStyle name="Percent 2 5 2 2 4 3 3" xfId="39538"/>
    <cellStyle name="Percent 2 5 2 2 4 4" xfId="39539"/>
    <cellStyle name="Percent 2 5 2 2 4 4 2" xfId="39540"/>
    <cellStyle name="Percent 2 5 2 2 4 5" xfId="39541"/>
    <cellStyle name="Percent 2 5 2 2 4 5 2" xfId="39542"/>
    <cellStyle name="Percent 2 5 2 2 4 6" xfId="39543"/>
    <cellStyle name="Percent 2 5 2 2 5" xfId="39544"/>
    <cellStyle name="Percent 2 5 2 2 5 2" xfId="39545"/>
    <cellStyle name="Percent 2 5 2 2 5 2 2" xfId="39546"/>
    <cellStyle name="Percent 2 5 2 2 5 3" xfId="39547"/>
    <cellStyle name="Percent 2 5 2 2 5 3 2" xfId="39548"/>
    <cellStyle name="Percent 2 5 2 2 5 4" xfId="39549"/>
    <cellStyle name="Percent 2 5 2 2 6" xfId="39550"/>
    <cellStyle name="Percent 2 5 2 2 6 2" xfId="39551"/>
    <cellStyle name="Percent 2 5 2 2 6 2 2" xfId="39552"/>
    <cellStyle name="Percent 2 5 2 2 6 3" xfId="39553"/>
    <cellStyle name="Percent 2 5 2 2 6 3 2" xfId="39554"/>
    <cellStyle name="Percent 2 5 2 2 6 4" xfId="39555"/>
    <cellStyle name="Percent 2 5 2 2 7" xfId="39556"/>
    <cellStyle name="Percent 2 5 2 2 7 2" xfId="39557"/>
    <cellStyle name="Percent 2 5 2 2 7 3" xfId="39558"/>
    <cellStyle name="Percent 2 5 2 2 8" xfId="39559"/>
    <cellStyle name="Percent 2 5 2 2 8 2" xfId="39560"/>
    <cellStyle name="Percent 2 5 2 2 9" xfId="39561"/>
    <cellStyle name="Percent 2 5 2 2 9 2" xfId="39562"/>
    <cellStyle name="Percent 2 5 2 3" xfId="39563"/>
    <cellStyle name="Percent 2 5 2 3 2" xfId="39564"/>
    <cellStyle name="Percent 2 5 2 3 2 2" xfId="39565"/>
    <cellStyle name="Percent 2 5 2 3 2 2 2" xfId="39566"/>
    <cellStyle name="Percent 2 5 2 3 2 2 2 2" xfId="39567"/>
    <cellStyle name="Percent 2 5 2 3 2 2 2 3" xfId="39568"/>
    <cellStyle name="Percent 2 5 2 3 2 2 3" xfId="39569"/>
    <cellStyle name="Percent 2 5 2 3 2 2 3 2" xfId="39570"/>
    <cellStyle name="Percent 2 5 2 3 2 2 4" xfId="39571"/>
    <cellStyle name="Percent 2 5 2 3 2 2 4 2" xfId="39572"/>
    <cellStyle name="Percent 2 5 2 3 2 2 5" xfId="39573"/>
    <cellStyle name="Percent 2 5 2 3 2 3" xfId="39574"/>
    <cellStyle name="Percent 2 5 2 3 2 3 2" xfId="39575"/>
    <cellStyle name="Percent 2 5 2 3 2 3 2 2" xfId="39576"/>
    <cellStyle name="Percent 2 5 2 3 2 3 3" xfId="39577"/>
    <cellStyle name="Percent 2 5 2 3 2 3 3 2" xfId="39578"/>
    <cellStyle name="Percent 2 5 2 3 2 3 4" xfId="39579"/>
    <cellStyle name="Percent 2 5 2 3 2 4" xfId="39580"/>
    <cellStyle name="Percent 2 5 2 3 2 4 2" xfId="39581"/>
    <cellStyle name="Percent 2 5 2 3 2 4 3" xfId="39582"/>
    <cellStyle name="Percent 2 5 2 3 2 5" xfId="39583"/>
    <cellStyle name="Percent 2 5 2 3 2 5 2" xfId="39584"/>
    <cellStyle name="Percent 2 5 2 3 2 6" xfId="39585"/>
    <cellStyle name="Percent 2 5 2 3 2 6 2" xfId="39586"/>
    <cellStyle name="Percent 2 5 2 3 2 7" xfId="39587"/>
    <cellStyle name="Percent 2 5 2 3 3" xfId="39588"/>
    <cellStyle name="Percent 2 5 2 3 3 2" xfId="39589"/>
    <cellStyle name="Percent 2 5 2 3 3 2 2" xfId="39590"/>
    <cellStyle name="Percent 2 5 2 3 3 2 3" xfId="39591"/>
    <cellStyle name="Percent 2 5 2 3 3 3" xfId="39592"/>
    <cellStyle name="Percent 2 5 2 3 3 3 2" xfId="39593"/>
    <cellStyle name="Percent 2 5 2 3 3 4" xfId="39594"/>
    <cellStyle name="Percent 2 5 2 3 3 4 2" xfId="39595"/>
    <cellStyle name="Percent 2 5 2 3 3 5" xfId="39596"/>
    <cellStyle name="Percent 2 5 2 3 4" xfId="39597"/>
    <cellStyle name="Percent 2 5 2 3 4 2" xfId="39598"/>
    <cellStyle name="Percent 2 5 2 3 4 2 2" xfId="39599"/>
    <cellStyle name="Percent 2 5 2 3 4 3" xfId="39600"/>
    <cellStyle name="Percent 2 5 2 3 4 3 2" xfId="39601"/>
    <cellStyle name="Percent 2 5 2 3 4 4" xfId="39602"/>
    <cellStyle name="Percent 2 5 2 3 5" xfId="39603"/>
    <cellStyle name="Percent 2 5 2 3 5 2" xfId="39604"/>
    <cellStyle name="Percent 2 5 2 3 5 3" xfId="39605"/>
    <cellStyle name="Percent 2 5 2 3 6" xfId="39606"/>
    <cellStyle name="Percent 2 5 2 3 6 2" xfId="39607"/>
    <cellStyle name="Percent 2 5 2 3 7" xfId="39608"/>
    <cellStyle name="Percent 2 5 2 3 7 2" xfId="39609"/>
    <cellStyle name="Percent 2 5 2 3 8" xfId="39610"/>
    <cellStyle name="Percent 2 5 2 4" xfId="39611"/>
    <cellStyle name="Percent 2 5 2 4 2" xfId="39612"/>
    <cellStyle name="Percent 2 5 2 4 2 2" xfId="39613"/>
    <cellStyle name="Percent 2 5 2 4 2 2 2" xfId="39614"/>
    <cellStyle name="Percent 2 5 2 4 2 2 3" xfId="39615"/>
    <cellStyle name="Percent 2 5 2 4 2 3" xfId="39616"/>
    <cellStyle name="Percent 2 5 2 4 2 3 2" xfId="39617"/>
    <cellStyle name="Percent 2 5 2 4 2 4" xfId="39618"/>
    <cellStyle name="Percent 2 5 2 4 2 4 2" xfId="39619"/>
    <cellStyle name="Percent 2 5 2 4 2 5" xfId="39620"/>
    <cellStyle name="Percent 2 5 2 4 3" xfId="39621"/>
    <cellStyle name="Percent 2 5 2 4 3 2" xfId="39622"/>
    <cellStyle name="Percent 2 5 2 4 3 2 2" xfId="39623"/>
    <cellStyle name="Percent 2 5 2 4 3 3" xfId="39624"/>
    <cellStyle name="Percent 2 5 2 4 3 3 2" xfId="39625"/>
    <cellStyle name="Percent 2 5 2 4 3 4" xfId="39626"/>
    <cellStyle name="Percent 2 5 2 4 4" xfId="39627"/>
    <cellStyle name="Percent 2 5 2 4 4 2" xfId="39628"/>
    <cellStyle name="Percent 2 5 2 4 4 3" xfId="39629"/>
    <cellStyle name="Percent 2 5 2 4 5" xfId="39630"/>
    <cellStyle name="Percent 2 5 2 4 5 2" xfId="39631"/>
    <cellStyle name="Percent 2 5 2 4 6" xfId="39632"/>
    <cellStyle name="Percent 2 5 2 4 6 2" xfId="39633"/>
    <cellStyle name="Percent 2 5 2 4 7" xfId="39634"/>
    <cellStyle name="Percent 2 5 2 5" xfId="39635"/>
    <cellStyle name="Percent 2 5 2 5 2" xfId="39636"/>
    <cellStyle name="Percent 2 5 2 5 2 2" xfId="39637"/>
    <cellStyle name="Percent 2 5 2 5 2 2 2" xfId="39638"/>
    <cellStyle name="Percent 2 5 2 5 2 2 3" xfId="39639"/>
    <cellStyle name="Percent 2 5 2 5 2 3" xfId="39640"/>
    <cellStyle name="Percent 2 5 2 5 2 3 2" xfId="39641"/>
    <cellStyle name="Percent 2 5 2 5 2 4" xfId="39642"/>
    <cellStyle name="Percent 2 5 2 5 2 4 2" xfId="39643"/>
    <cellStyle name="Percent 2 5 2 5 2 5" xfId="39644"/>
    <cellStyle name="Percent 2 5 2 5 3" xfId="39645"/>
    <cellStyle name="Percent 2 5 2 5 3 2" xfId="39646"/>
    <cellStyle name="Percent 2 5 2 5 3 2 2" xfId="39647"/>
    <cellStyle name="Percent 2 5 2 5 3 3" xfId="39648"/>
    <cellStyle name="Percent 2 5 2 5 3 3 2" xfId="39649"/>
    <cellStyle name="Percent 2 5 2 5 3 4" xfId="39650"/>
    <cellStyle name="Percent 2 5 2 5 4" xfId="39651"/>
    <cellStyle name="Percent 2 5 2 5 4 2" xfId="39652"/>
    <cellStyle name="Percent 2 5 2 5 4 3" xfId="39653"/>
    <cellStyle name="Percent 2 5 2 5 5" xfId="39654"/>
    <cellStyle name="Percent 2 5 2 5 5 2" xfId="39655"/>
    <cellStyle name="Percent 2 5 2 5 6" xfId="39656"/>
    <cellStyle name="Percent 2 5 2 5 6 2" xfId="39657"/>
    <cellStyle name="Percent 2 5 2 5 7" xfId="39658"/>
    <cellStyle name="Percent 2 5 2 6" xfId="39659"/>
    <cellStyle name="Percent 2 5 2 6 2" xfId="39660"/>
    <cellStyle name="Percent 2 5 2 6 2 2" xfId="39661"/>
    <cellStyle name="Percent 2 5 2 6 2 2 2" xfId="39662"/>
    <cellStyle name="Percent 2 5 2 6 2 3" xfId="39663"/>
    <cellStyle name="Percent 2 5 2 6 2 3 2" xfId="39664"/>
    <cellStyle name="Percent 2 5 2 6 2 4" xfId="39665"/>
    <cellStyle name="Percent 2 5 2 6 3" xfId="39666"/>
    <cellStyle name="Percent 2 5 2 6 3 2" xfId="39667"/>
    <cellStyle name="Percent 2 5 2 6 3 3" xfId="39668"/>
    <cellStyle name="Percent 2 5 2 6 4" xfId="39669"/>
    <cellStyle name="Percent 2 5 2 6 4 2" xfId="39670"/>
    <cellStyle name="Percent 2 5 2 6 5" xfId="39671"/>
    <cellStyle name="Percent 2 5 2 6 5 2" xfId="39672"/>
    <cellStyle name="Percent 2 5 2 6 6" xfId="39673"/>
    <cellStyle name="Percent 2 5 2 7" xfId="39674"/>
    <cellStyle name="Percent 2 5 2 7 2" xfId="39675"/>
    <cellStyle name="Percent 2 5 2 7 2 2" xfId="39676"/>
    <cellStyle name="Percent 2 5 2 7 3" xfId="39677"/>
    <cellStyle name="Percent 2 5 2 7 3 2" xfId="39678"/>
    <cellStyle name="Percent 2 5 2 7 4" xfId="39679"/>
    <cellStyle name="Percent 2 5 2 8" xfId="39680"/>
    <cellStyle name="Percent 2 5 2 8 2" xfId="39681"/>
    <cellStyle name="Percent 2 5 2 8 2 2" xfId="39682"/>
    <cellStyle name="Percent 2 5 2 8 3" xfId="39683"/>
    <cellStyle name="Percent 2 5 2 8 3 2" xfId="39684"/>
    <cellStyle name="Percent 2 5 2 8 4" xfId="39685"/>
    <cellStyle name="Percent 2 5 2 9" xfId="39686"/>
    <cellStyle name="Percent 2 5 2 9 2" xfId="39687"/>
    <cellStyle name="Percent 2 5 2 9 3" xfId="39688"/>
    <cellStyle name="Percent 2 5 3" xfId="39689"/>
    <cellStyle name="Percent 2 5 3 10" xfId="39690"/>
    <cellStyle name="Percent 2 5 3 10 2" xfId="39691"/>
    <cellStyle name="Percent 2 5 3 11" xfId="39692"/>
    <cellStyle name="Percent 2 5 3 2" xfId="39693"/>
    <cellStyle name="Percent 2 5 3 2 2" xfId="39694"/>
    <cellStyle name="Percent 2 5 3 2 2 2" xfId="39695"/>
    <cellStyle name="Percent 2 5 3 2 2 2 2" xfId="39696"/>
    <cellStyle name="Percent 2 5 3 2 2 2 2 2" xfId="39697"/>
    <cellStyle name="Percent 2 5 3 2 2 2 2 3" xfId="39698"/>
    <cellStyle name="Percent 2 5 3 2 2 2 3" xfId="39699"/>
    <cellStyle name="Percent 2 5 3 2 2 2 3 2" xfId="39700"/>
    <cellStyle name="Percent 2 5 3 2 2 2 4" xfId="39701"/>
    <cellStyle name="Percent 2 5 3 2 2 2 4 2" xfId="39702"/>
    <cellStyle name="Percent 2 5 3 2 2 2 5" xfId="39703"/>
    <cellStyle name="Percent 2 5 3 2 2 3" xfId="39704"/>
    <cellStyle name="Percent 2 5 3 2 2 3 2" xfId="39705"/>
    <cellStyle name="Percent 2 5 3 2 2 3 2 2" xfId="39706"/>
    <cellStyle name="Percent 2 5 3 2 2 3 3" xfId="39707"/>
    <cellStyle name="Percent 2 5 3 2 2 3 3 2" xfId="39708"/>
    <cellStyle name="Percent 2 5 3 2 2 3 4" xfId="39709"/>
    <cellStyle name="Percent 2 5 3 2 2 4" xfId="39710"/>
    <cellStyle name="Percent 2 5 3 2 2 4 2" xfId="39711"/>
    <cellStyle name="Percent 2 5 3 2 2 4 3" xfId="39712"/>
    <cellStyle name="Percent 2 5 3 2 2 5" xfId="39713"/>
    <cellStyle name="Percent 2 5 3 2 2 5 2" xfId="39714"/>
    <cellStyle name="Percent 2 5 3 2 2 6" xfId="39715"/>
    <cellStyle name="Percent 2 5 3 2 2 6 2" xfId="39716"/>
    <cellStyle name="Percent 2 5 3 2 2 7" xfId="39717"/>
    <cellStyle name="Percent 2 5 3 2 3" xfId="39718"/>
    <cellStyle name="Percent 2 5 3 2 3 2" xfId="39719"/>
    <cellStyle name="Percent 2 5 3 2 3 2 2" xfId="39720"/>
    <cellStyle name="Percent 2 5 3 2 3 2 3" xfId="39721"/>
    <cellStyle name="Percent 2 5 3 2 3 3" xfId="39722"/>
    <cellStyle name="Percent 2 5 3 2 3 3 2" xfId="39723"/>
    <cellStyle name="Percent 2 5 3 2 3 4" xfId="39724"/>
    <cellStyle name="Percent 2 5 3 2 3 4 2" xfId="39725"/>
    <cellStyle name="Percent 2 5 3 2 3 5" xfId="39726"/>
    <cellStyle name="Percent 2 5 3 2 4" xfId="39727"/>
    <cellStyle name="Percent 2 5 3 2 4 2" xfId="39728"/>
    <cellStyle name="Percent 2 5 3 2 4 2 2" xfId="39729"/>
    <cellStyle name="Percent 2 5 3 2 4 3" xfId="39730"/>
    <cellStyle name="Percent 2 5 3 2 4 3 2" xfId="39731"/>
    <cellStyle name="Percent 2 5 3 2 4 4" xfId="39732"/>
    <cellStyle name="Percent 2 5 3 2 5" xfId="39733"/>
    <cellStyle name="Percent 2 5 3 2 5 2" xfId="39734"/>
    <cellStyle name="Percent 2 5 3 2 5 3" xfId="39735"/>
    <cellStyle name="Percent 2 5 3 2 6" xfId="39736"/>
    <cellStyle name="Percent 2 5 3 2 6 2" xfId="39737"/>
    <cellStyle name="Percent 2 5 3 2 7" xfId="39738"/>
    <cellStyle name="Percent 2 5 3 2 7 2" xfId="39739"/>
    <cellStyle name="Percent 2 5 3 2 8" xfId="39740"/>
    <cellStyle name="Percent 2 5 3 3" xfId="39741"/>
    <cellStyle name="Percent 2 5 3 3 2" xfId="39742"/>
    <cellStyle name="Percent 2 5 3 3 2 2" xfId="39743"/>
    <cellStyle name="Percent 2 5 3 3 2 2 2" xfId="39744"/>
    <cellStyle name="Percent 2 5 3 3 2 2 3" xfId="39745"/>
    <cellStyle name="Percent 2 5 3 3 2 3" xfId="39746"/>
    <cellStyle name="Percent 2 5 3 3 2 3 2" xfId="39747"/>
    <cellStyle name="Percent 2 5 3 3 2 4" xfId="39748"/>
    <cellStyle name="Percent 2 5 3 3 2 4 2" xfId="39749"/>
    <cellStyle name="Percent 2 5 3 3 2 5" xfId="39750"/>
    <cellStyle name="Percent 2 5 3 3 3" xfId="39751"/>
    <cellStyle name="Percent 2 5 3 3 3 2" xfId="39752"/>
    <cellStyle name="Percent 2 5 3 3 3 2 2" xfId="39753"/>
    <cellStyle name="Percent 2 5 3 3 3 3" xfId="39754"/>
    <cellStyle name="Percent 2 5 3 3 3 3 2" xfId="39755"/>
    <cellStyle name="Percent 2 5 3 3 3 4" xfId="39756"/>
    <cellStyle name="Percent 2 5 3 3 4" xfId="39757"/>
    <cellStyle name="Percent 2 5 3 3 4 2" xfId="39758"/>
    <cellStyle name="Percent 2 5 3 3 4 3" xfId="39759"/>
    <cellStyle name="Percent 2 5 3 3 5" xfId="39760"/>
    <cellStyle name="Percent 2 5 3 3 5 2" xfId="39761"/>
    <cellStyle name="Percent 2 5 3 3 6" xfId="39762"/>
    <cellStyle name="Percent 2 5 3 3 6 2" xfId="39763"/>
    <cellStyle name="Percent 2 5 3 3 7" xfId="39764"/>
    <cellStyle name="Percent 2 5 3 4" xfId="39765"/>
    <cellStyle name="Percent 2 5 3 4 2" xfId="39766"/>
    <cellStyle name="Percent 2 5 3 4 2 2" xfId="39767"/>
    <cellStyle name="Percent 2 5 3 4 2 2 2" xfId="39768"/>
    <cellStyle name="Percent 2 5 3 4 2 2 3" xfId="39769"/>
    <cellStyle name="Percent 2 5 3 4 2 3" xfId="39770"/>
    <cellStyle name="Percent 2 5 3 4 2 3 2" xfId="39771"/>
    <cellStyle name="Percent 2 5 3 4 2 4" xfId="39772"/>
    <cellStyle name="Percent 2 5 3 4 2 4 2" xfId="39773"/>
    <cellStyle name="Percent 2 5 3 4 2 5" xfId="39774"/>
    <cellStyle name="Percent 2 5 3 4 3" xfId="39775"/>
    <cellStyle name="Percent 2 5 3 4 3 2" xfId="39776"/>
    <cellStyle name="Percent 2 5 3 4 3 2 2" xfId="39777"/>
    <cellStyle name="Percent 2 5 3 4 3 3" xfId="39778"/>
    <cellStyle name="Percent 2 5 3 4 3 3 2" xfId="39779"/>
    <cellStyle name="Percent 2 5 3 4 3 4" xfId="39780"/>
    <cellStyle name="Percent 2 5 3 4 4" xfId="39781"/>
    <cellStyle name="Percent 2 5 3 4 4 2" xfId="39782"/>
    <cellStyle name="Percent 2 5 3 4 4 3" xfId="39783"/>
    <cellStyle name="Percent 2 5 3 4 5" xfId="39784"/>
    <cellStyle name="Percent 2 5 3 4 5 2" xfId="39785"/>
    <cellStyle name="Percent 2 5 3 4 6" xfId="39786"/>
    <cellStyle name="Percent 2 5 3 4 6 2" xfId="39787"/>
    <cellStyle name="Percent 2 5 3 4 7" xfId="39788"/>
    <cellStyle name="Percent 2 5 3 5" xfId="39789"/>
    <cellStyle name="Percent 2 5 3 5 2" xfId="39790"/>
    <cellStyle name="Percent 2 5 3 5 2 2" xfId="39791"/>
    <cellStyle name="Percent 2 5 3 5 2 2 2" xfId="39792"/>
    <cellStyle name="Percent 2 5 3 5 2 3" xfId="39793"/>
    <cellStyle name="Percent 2 5 3 5 2 3 2" xfId="39794"/>
    <cellStyle name="Percent 2 5 3 5 2 4" xfId="39795"/>
    <cellStyle name="Percent 2 5 3 5 3" xfId="39796"/>
    <cellStyle name="Percent 2 5 3 5 3 2" xfId="39797"/>
    <cellStyle name="Percent 2 5 3 5 3 3" xfId="39798"/>
    <cellStyle name="Percent 2 5 3 5 4" xfId="39799"/>
    <cellStyle name="Percent 2 5 3 5 4 2" xfId="39800"/>
    <cellStyle name="Percent 2 5 3 5 5" xfId="39801"/>
    <cellStyle name="Percent 2 5 3 5 5 2" xfId="39802"/>
    <cellStyle name="Percent 2 5 3 5 6" xfId="39803"/>
    <cellStyle name="Percent 2 5 3 6" xfId="39804"/>
    <cellStyle name="Percent 2 5 3 6 2" xfId="39805"/>
    <cellStyle name="Percent 2 5 3 6 2 2" xfId="39806"/>
    <cellStyle name="Percent 2 5 3 6 3" xfId="39807"/>
    <cellStyle name="Percent 2 5 3 6 3 2" xfId="39808"/>
    <cellStyle name="Percent 2 5 3 6 4" xfId="39809"/>
    <cellStyle name="Percent 2 5 3 7" xfId="39810"/>
    <cellStyle name="Percent 2 5 3 7 2" xfId="39811"/>
    <cellStyle name="Percent 2 5 3 7 2 2" xfId="39812"/>
    <cellStyle name="Percent 2 5 3 7 3" xfId="39813"/>
    <cellStyle name="Percent 2 5 3 7 3 2" xfId="39814"/>
    <cellStyle name="Percent 2 5 3 7 4" xfId="39815"/>
    <cellStyle name="Percent 2 5 3 8" xfId="39816"/>
    <cellStyle name="Percent 2 5 3 8 2" xfId="39817"/>
    <cellStyle name="Percent 2 5 3 8 3" xfId="39818"/>
    <cellStyle name="Percent 2 5 3 9" xfId="39819"/>
    <cellStyle name="Percent 2 5 3 9 2" xfId="39820"/>
    <cellStyle name="Percent 2 5 4" xfId="39821"/>
    <cellStyle name="Percent 2 5 4 10" xfId="39822"/>
    <cellStyle name="Percent 2 5 4 2" xfId="39823"/>
    <cellStyle name="Percent 2 5 4 2 2" xfId="39824"/>
    <cellStyle name="Percent 2 5 4 2 2 2" xfId="39825"/>
    <cellStyle name="Percent 2 5 4 2 2 2 2" xfId="39826"/>
    <cellStyle name="Percent 2 5 4 2 2 2 3" xfId="39827"/>
    <cellStyle name="Percent 2 5 4 2 2 3" xfId="39828"/>
    <cellStyle name="Percent 2 5 4 2 2 3 2" xfId="39829"/>
    <cellStyle name="Percent 2 5 4 2 2 4" xfId="39830"/>
    <cellStyle name="Percent 2 5 4 2 2 4 2" xfId="39831"/>
    <cellStyle name="Percent 2 5 4 2 2 5" xfId="39832"/>
    <cellStyle name="Percent 2 5 4 2 3" xfId="39833"/>
    <cellStyle name="Percent 2 5 4 2 3 2" xfId="39834"/>
    <cellStyle name="Percent 2 5 4 2 3 2 2" xfId="39835"/>
    <cellStyle name="Percent 2 5 4 2 3 3" xfId="39836"/>
    <cellStyle name="Percent 2 5 4 2 3 3 2" xfId="39837"/>
    <cellStyle name="Percent 2 5 4 2 3 4" xfId="39838"/>
    <cellStyle name="Percent 2 5 4 2 4" xfId="39839"/>
    <cellStyle name="Percent 2 5 4 2 4 2" xfId="39840"/>
    <cellStyle name="Percent 2 5 4 2 4 3" xfId="39841"/>
    <cellStyle name="Percent 2 5 4 2 5" xfId="39842"/>
    <cellStyle name="Percent 2 5 4 2 5 2" xfId="39843"/>
    <cellStyle name="Percent 2 5 4 2 6" xfId="39844"/>
    <cellStyle name="Percent 2 5 4 2 6 2" xfId="39845"/>
    <cellStyle name="Percent 2 5 4 2 7" xfId="39846"/>
    <cellStyle name="Percent 2 5 4 3" xfId="39847"/>
    <cellStyle name="Percent 2 5 4 3 2" xfId="39848"/>
    <cellStyle name="Percent 2 5 4 3 2 2" xfId="39849"/>
    <cellStyle name="Percent 2 5 4 3 2 2 2" xfId="39850"/>
    <cellStyle name="Percent 2 5 4 3 2 2 3" xfId="39851"/>
    <cellStyle name="Percent 2 5 4 3 2 3" xfId="39852"/>
    <cellStyle name="Percent 2 5 4 3 2 3 2" xfId="39853"/>
    <cellStyle name="Percent 2 5 4 3 2 4" xfId="39854"/>
    <cellStyle name="Percent 2 5 4 3 2 4 2" xfId="39855"/>
    <cellStyle name="Percent 2 5 4 3 2 5" xfId="39856"/>
    <cellStyle name="Percent 2 5 4 3 3" xfId="39857"/>
    <cellStyle name="Percent 2 5 4 3 3 2" xfId="39858"/>
    <cellStyle name="Percent 2 5 4 3 3 2 2" xfId="39859"/>
    <cellStyle name="Percent 2 5 4 3 3 3" xfId="39860"/>
    <cellStyle name="Percent 2 5 4 3 3 3 2" xfId="39861"/>
    <cellStyle name="Percent 2 5 4 3 3 4" xfId="39862"/>
    <cellStyle name="Percent 2 5 4 3 4" xfId="39863"/>
    <cellStyle name="Percent 2 5 4 3 4 2" xfId="39864"/>
    <cellStyle name="Percent 2 5 4 3 4 3" xfId="39865"/>
    <cellStyle name="Percent 2 5 4 3 5" xfId="39866"/>
    <cellStyle name="Percent 2 5 4 3 5 2" xfId="39867"/>
    <cellStyle name="Percent 2 5 4 3 6" xfId="39868"/>
    <cellStyle name="Percent 2 5 4 3 6 2" xfId="39869"/>
    <cellStyle name="Percent 2 5 4 3 7" xfId="39870"/>
    <cellStyle name="Percent 2 5 4 4" xfId="39871"/>
    <cellStyle name="Percent 2 5 4 4 2" xfId="39872"/>
    <cellStyle name="Percent 2 5 4 4 2 2" xfId="39873"/>
    <cellStyle name="Percent 2 5 4 4 2 2 2" xfId="39874"/>
    <cellStyle name="Percent 2 5 4 4 2 3" xfId="39875"/>
    <cellStyle name="Percent 2 5 4 4 2 3 2" xfId="39876"/>
    <cellStyle name="Percent 2 5 4 4 2 4" xfId="39877"/>
    <cellStyle name="Percent 2 5 4 4 3" xfId="39878"/>
    <cellStyle name="Percent 2 5 4 4 3 2" xfId="39879"/>
    <cellStyle name="Percent 2 5 4 4 3 3" xfId="39880"/>
    <cellStyle name="Percent 2 5 4 4 4" xfId="39881"/>
    <cellStyle name="Percent 2 5 4 4 4 2" xfId="39882"/>
    <cellStyle name="Percent 2 5 4 4 5" xfId="39883"/>
    <cellStyle name="Percent 2 5 4 4 5 2" xfId="39884"/>
    <cellStyle name="Percent 2 5 4 4 6" xfId="39885"/>
    <cellStyle name="Percent 2 5 4 5" xfId="39886"/>
    <cellStyle name="Percent 2 5 4 5 2" xfId="39887"/>
    <cellStyle name="Percent 2 5 4 5 2 2" xfId="39888"/>
    <cellStyle name="Percent 2 5 4 5 3" xfId="39889"/>
    <cellStyle name="Percent 2 5 4 5 3 2" xfId="39890"/>
    <cellStyle name="Percent 2 5 4 5 4" xfId="39891"/>
    <cellStyle name="Percent 2 5 4 6" xfId="39892"/>
    <cellStyle name="Percent 2 5 4 6 2" xfId="39893"/>
    <cellStyle name="Percent 2 5 4 6 2 2" xfId="39894"/>
    <cellStyle name="Percent 2 5 4 6 3" xfId="39895"/>
    <cellStyle name="Percent 2 5 4 6 3 2" xfId="39896"/>
    <cellStyle name="Percent 2 5 4 6 4" xfId="39897"/>
    <cellStyle name="Percent 2 5 4 7" xfId="39898"/>
    <cellStyle name="Percent 2 5 4 7 2" xfId="39899"/>
    <cellStyle name="Percent 2 5 4 7 3" xfId="39900"/>
    <cellStyle name="Percent 2 5 4 8" xfId="39901"/>
    <cellStyle name="Percent 2 5 4 8 2" xfId="39902"/>
    <cellStyle name="Percent 2 5 4 9" xfId="39903"/>
    <cellStyle name="Percent 2 5 4 9 2" xfId="39904"/>
    <cellStyle name="Percent 2 5 5" xfId="39905"/>
    <cellStyle name="Percent 2 5 5 2" xfId="39906"/>
    <cellStyle name="Percent 2 5 5 2 2" xfId="39907"/>
    <cellStyle name="Percent 2 5 5 2 2 2" xfId="39908"/>
    <cellStyle name="Percent 2 5 5 2 2 2 2" xfId="39909"/>
    <cellStyle name="Percent 2 5 5 2 2 2 3" xfId="39910"/>
    <cellStyle name="Percent 2 5 5 2 2 3" xfId="39911"/>
    <cellStyle name="Percent 2 5 5 2 2 3 2" xfId="39912"/>
    <cellStyle name="Percent 2 5 5 2 2 4" xfId="39913"/>
    <cellStyle name="Percent 2 5 5 2 2 4 2" xfId="39914"/>
    <cellStyle name="Percent 2 5 5 2 2 5" xfId="39915"/>
    <cellStyle name="Percent 2 5 5 2 3" xfId="39916"/>
    <cellStyle name="Percent 2 5 5 2 3 2" xfId="39917"/>
    <cellStyle name="Percent 2 5 5 2 3 2 2" xfId="39918"/>
    <cellStyle name="Percent 2 5 5 2 3 3" xfId="39919"/>
    <cellStyle name="Percent 2 5 5 2 3 3 2" xfId="39920"/>
    <cellStyle name="Percent 2 5 5 2 3 4" xfId="39921"/>
    <cellStyle name="Percent 2 5 5 2 4" xfId="39922"/>
    <cellStyle name="Percent 2 5 5 2 4 2" xfId="39923"/>
    <cellStyle name="Percent 2 5 5 2 4 3" xfId="39924"/>
    <cellStyle name="Percent 2 5 5 2 5" xfId="39925"/>
    <cellStyle name="Percent 2 5 5 2 5 2" xfId="39926"/>
    <cellStyle name="Percent 2 5 5 2 6" xfId="39927"/>
    <cellStyle name="Percent 2 5 5 2 6 2" xfId="39928"/>
    <cellStyle name="Percent 2 5 5 2 7" xfId="39929"/>
    <cellStyle name="Percent 2 5 5 3" xfId="39930"/>
    <cellStyle name="Percent 2 5 5 3 2" xfId="39931"/>
    <cellStyle name="Percent 2 5 5 3 2 2" xfId="39932"/>
    <cellStyle name="Percent 2 5 5 3 2 3" xfId="39933"/>
    <cellStyle name="Percent 2 5 5 3 3" xfId="39934"/>
    <cellStyle name="Percent 2 5 5 3 3 2" xfId="39935"/>
    <cellStyle name="Percent 2 5 5 3 4" xfId="39936"/>
    <cellStyle name="Percent 2 5 5 3 4 2" xfId="39937"/>
    <cellStyle name="Percent 2 5 5 3 5" xfId="39938"/>
    <cellStyle name="Percent 2 5 5 4" xfId="39939"/>
    <cellStyle name="Percent 2 5 5 4 2" xfId="39940"/>
    <cellStyle name="Percent 2 5 5 4 2 2" xfId="39941"/>
    <cellStyle name="Percent 2 5 5 4 3" xfId="39942"/>
    <cellStyle name="Percent 2 5 5 4 3 2" xfId="39943"/>
    <cellStyle name="Percent 2 5 5 4 4" xfId="39944"/>
    <cellStyle name="Percent 2 5 5 5" xfId="39945"/>
    <cellStyle name="Percent 2 5 5 5 2" xfId="39946"/>
    <cellStyle name="Percent 2 5 5 5 3" xfId="39947"/>
    <cellStyle name="Percent 2 5 5 6" xfId="39948"/>
    <cellStyle name="Percent 2 5 5 6 2" xfId="39949"/>
    <cellStyle name="Percent 2 5 5 7" xfId="39950"/>
    <cellStyle name="Percent 2 5 5 7 2" xfId="39951"/>
    <cellStyle name="Percent 2 5 5 8" xfId="39952"/>
    <cellStyle name="Percent 2 5 6" xfId="39953"/>
    <cellStyle name="Percent 2 5 6 2" xfId="39954"/>
    <cellStyle name="Percent 2 5 6 2 2" xfId="39955"/>
    <cellStyle name="Percent 2 5 6 2 2 2" xfId="39956"/>
    <cellStyle name="Percent 2 5 6 2 2 3" xfId="39957"/>
    <cellStyle name="Percent 2 5 6 2 3" xfId="39958"/>
    <cellStyle name="Percent 2 5 6 2 3 2" xfId="39959"/>
    <cellStyle name="Percent 2 5 6 2 4" xfId="39960"/>
    <cellStyle name="Percent 2 5 6 2 4 2" xfId="39961"/>
    <cellStyle name="Percent 2 5 6 2 5" xfId="39962"/>
    <cellStyle name="Percent 2 5 6 3" xfId="39963"/>
    <cellStyle name="Percent 2 5 6 3 2" xfId="39964"/>
    <cellStyle name="Percent 2 5 6 3 2 2" xfId="39965"/>
    <cellStyle name="Percent 2 5 6 3 3" xfId="39966"/>
    <cellStyle name="Percent 2 5 6 3 3 2" xfId="39967"/>
    <cellStyle name="Percent 2 5 6 3 4" xfId="39968"/>
    <cellStyle name="Percent 2 5 6 4" xfId="39969"/>
    <cellStyle name="Percent 2 5 6 4 2" xfId="39970"/>
    <cellStyle name="Percent 2 5 6 4 3" xfId="39971"/>
    <cellStyle name="Percent 2 5 6 5" xfId="39972"/>
    <cellStyle name="Percent 2 5 6 5 2" xfId="39973"/>
    <cellStyle name="Percent 2 5 6 6" xfId="39974"/>
    <cellStyle name="Percent 2 5 6 6 2" xfId="39975"/>
    <cellStyle name="Percent 2 5 6 7" xfId="39976"/>
    <cellStyle name="Percent 2 5 7" xfId="39977"/>
    <cellStyle name="Percent 2 5 7 2" xfId="39978"/>
    <cellStyle name="Percent 2 5 7 2 2" xfId="39979"/>
    <cellStyle name="Percent 2 5 7 2 2 2" xfId="39980"/>
    <cellStyle name="Percent 2 5 7 2 2 3" xfId="39981"/>
    <cellStyle name="Percent 2 5 7 2 3" xfId="39982"/>
    <cellStyle name="Percent 2 5 7 2 3 2" xfId="39983"/>
    <cellStyle name="Percent 2 5 7 2 4" xfId="39984"/>
    <cellStyle name="Percent 2 5 7 2 4 2" xfId="39985"/>
    <cellStyle name="Percent 2 5 7 2 5" xfId="39986"/>
    <cellStyle name="Percent 2 5 7 3" xfId="39987"/>
    <cellStyle name="Percent 2 5 7 3 2" xfId="39988"/>
    <cellStyle name="Percent 2 5 7 3 2 2" xfId="39989"/>
    <cellStyle name="Percent 2 5 7 3 3" xfId="39990"/>
    <cellStyle name="Percent 2 5 7 3 3 2" xfId="39991"/>
    <cellStyle name="Percent 2 5 7 3 4" xfId="39992"/>
    <cellStyle name="Percent 2 5 7 4" xfId="39993"/>
    <cellStyle name="Percent 2 5 7 4 2" xfId="39994"/>
    <cellStyle name="Percent 2 5 7 4 3" xfId="39995"/>
    <cellStyle name="Percent 2 5 7 5" xfId="39996"/>
    <cellStyle name="Percent 2 5 7 5 2" xfId="39997"/>
    <cellStyle name="Percent 2 5 7 6" xfId="39998"/>
    <cellStyle name="Percent 2 5 7 6 2" xfId="39999"/>
    <cellStyle name="Percent 2 5 7 7" xfId="40000"/>
    <cellStyle name="Percent 2 5 8" xfId="40001"/>
    <cellStyle name="Percent 2 5 8 2" xfId="40002"/>
    <cellStyle name="Percent 2 5 8 2 2" xfId="40003"/>
    <cellStyle name="Percent 2 5 8 2 2 2" xfId="40004"/>
    <cellStyle name="Percent 2 5 8 2 3" xfId="40005"/>
    <cellStyle name="Percent 2 5 8 2 3 2" xfId="40006"/>
    <cellStyle name="Percent 2 5 8 2 4" xfId="40007"/>
    <cellStyle name="Percent 2 5 8 3" xfId="40008"/>
    <cellStyle name="Percent 2 5 8 3 2" xfId="40009"/>
    <cellStyle name="Percent 2 5 8 3 3" xfId="40010"/>
    <cellStyle name="Percent 2 5 8 4" xfId="40011"/>
    <cellStyle name="Percent 2 5 8 4 2" xfId="40012"/>
    <cellStyle name="Percent 2 5 8 5" xfId="40013"/>
    <cellStyle name="Percent 2 5 8 5 2" xfId="40014"/>
    <cellStyle name="Percent 2 5 8 6" xfId="40015"/>
    <cellStyle name="Percent 2 5 9" xfId="40016"/>
    <cellStyle name="Percent 2 5 9 2" xfId="40017"/>
    <cellStyle name="Percent 2 5 9 2 2" xfId="40018"/>
    <cellStyle name="Percent 2 5 9 3" xfId="40019"/>
    <cellStyle name="Percent 2 5 9 3 2" xfId="40020"/>
    <cellStyle name="Percent 2 5 9 4" xfId="40021"/>
    <cellStyle name="Percent 2 6" xfId="40022"/>
    <cellStyle name="Percent 2 6 10" xfId="40023"/>
    <cellStyle name="Percent 2 6 10 2" xfId="40024"/>
    <cellStyle name="Percent 2 6 11" xfId="40025"/>
    <cellStyle name="Percent 2 6 2" xfId="40026"/>
    <cellStyle name="Percent 2 6 2 2" xfId="40027"/>
    <cellStyle name="Percent 2 6 2 2 2" xfId="40028"/>
    <cellStyle name="Percent 2 6 2 2 2 2" xfId="40029"/>
    <cellStyle name="Percent 2 6 2 2 2 2 2" xfId="40030"/>
    <cellStyle name="Percent 2 6 2 2 2 2 3" xfId="40031"/>
    <cellStyle name="Percent 2 6 2 2 2 3" xfId="40032"/>
    <cellStyle name="Percent 2 6 2 2 2 3 2" xfId="40033"/>
    <cellStyle name="Percent 2 6 2 2 2 4" xfId="40034"/>
    <cellStyle name="Percent 2 6 2 2 2 4 2" xfId="40035"/>
    <cellStyle name="Percent 2 6 2 2 2 5" xfId="40036"/>
    <cellStyle name="Percent 2 6 2 2 3" xfId="40037"/>
    <cellStyle name="Percent 2 6 2 2 3 2" xfId="40038"/>
    <cellStyle name="Percent 2 6 2 2 3 2 2" xfId="40039"/>
    <cellStyle name="Percent 2 6 2 2 3 3" xfId="40040"/>
    <cellStyle name="Percent 2 6 2 2 3 3 2" xfId="40041"/>
    <cellStyle name="Percent 2 6 2 2 3 4" xfId="40042"/>
    <cellStyle name="Percent 2 6 2 2 4" xfId="40043"/>
    <cellStyle name="Percent 2 6 2 2 4 2" xfId="40044"/>
    <cellStyle name="Percent 2 6 2 2 4 3" xfId="40045"/>
    <cellStyle name="Percent 2 6 2 2 5" xfId="40046"/>
    <cellStyle name="Percent 2 6 2 2 5 2" xfId="40047"/>
    <cellStyle name="Percent 2 6 2 2 6" xfId="40048"/>
    <cellStyle name="Percent 2 6 2 2 6 2" xfId="40049"/>
    <cellStyle name="Percent 2 6 2 2 7" xfId="40050"/>
    <cellStyle name="Percent 2 6 2 3" xfId="40051"/>
    <cellStyle name="Percent 2 6 2 3 2" xfId="40052"/>
    <cellStyle name="Percent 2 6 2 3 2 2" xfId="40053"/>
    <cellStyle name="Percent 2 6 2 3 2 3" xfId="40054"/>
    <cellStyle name="Percent 2 6 2 3 3" xfId="40055"/>
    <cellStyle name="Percent 2 6 2 3 3 2" xfId="40056"/>
    <cellStyle name="Percent 2 6 2 3 4" xfId="40057"/>
    <cellStyle name="Percent 2 6 2 3 4 2" xfId="40058"/>
    <cellStyle name="Percent 2 6 2 3 5" xfId="40059"/>
    <cellStyle name="Percent 2 6 2 4" xfId="40060"/>
    <cellStyle name="Percent 2 6 2 4 2" xfId="40061"/>
    <cellStyle name="Percent 2 6 2 4 2 2" xfId="40062"/>
    <cellStyle name="Percent 2 6 2 4 3" xfId="40063"/>
    <cellStyle name="Percent 2 6 2 4 3 2" xfId="40064"/>
    <cellStyle name="Percent 2 6 2 4 4" xfId="40065"/>
    <cellStyle name="Percent 2 6 2 5" xfId="40066"/>
    <cellStyle name="Percent 2 6 2 5 2" xfId="40067"/>
    <cellStyle name="Percent 2 6 2 5 3" xfId="40068"/>
    <cellStyle name="Percent 2 6 2 6" xfId="40069"/>
    <cellStyle name="Percent 2 6 2 6 2" xfId="40070"/>
    <cellStyle name="Percent 2 6 2 7" xfId="40071"/>
    <cellStyle name="Percent 2 6 2 7 2" xfId="40072"/>
    <cellStyle name="Percent 2 6 2 8" xfId="40073"/>
    <cellStyle name="Percent 2 6 3" xfId="40074"/>
    <cellStyle name="Percent 2 6 3 2" xfId="40075"/>
    <cellStyle name="Percent 2 6 3 2 2" xfId="40076"/>
    <cellStyle name="Percent 2 6 3 2 2 2" xfId="40077"/>
    <cellStyle name="Percent 2 6 3 2 2 3" xfId="40078"/>
    <cellStyle name="Percent 2 6 3 2 3" xfId="40079"/>
    <cellStyle name="Percent 2 6 3 2 3 2" xfId="40080"/>
    <cellStyle name="Percent 2 6 3 2 4" xfId="40081"/>
    <cellStyle name="Percent 2 6 3 2 4 2" xfId="40082"/>
    <cellStyle name="Percent 2 6 3 2 5" xfId="40083"/>
    <cellStyle name="Percent 2 6 3 3" xfId="40084"/>
    <cellStyle name="Percent 2 6 3 3 2" xfId="40085"/>
    <cellStyle name="Percent 2 6 3 3 2 2" xfId="40086"/>
    <cellStyle name="Percent 2 6 3 3 3" xfId="40087"/>
    <cellStyle name="Percent 2 6 3 3 3 2" xfId="40088"/>
    <cellStyle name="Percent 2 6 3 3 4" xfId="40089"/>
    <cellStyle name="Percent 2 6 3 4" xfId="40090"/>
    <cellStyle name="Percent 2 6 3 4 2" xfId="40091"/>
    <cellStyle name="Percent 2 6 3 4 3" xfId="40092"/>
    <cellStyle name="Percent 2 6 3 5" xfId="40093"/>
    <cellStyle name="Percent 2 6 3 5 2" xfId="40094"/>
    <cellStyle name="Percent 2 6 3 6" xfId="40095"/>
    <cellStyle name="Percent 2 6 3 6 2" xfId="40096"/>
    <cellStyle name="Percent 2 6 3 7" xfId="40097"/>
    <cellStyle name="Percent 2 6 4" xfId="40098"/>
    <cellStyle name="Percent 2 6 4 2" xfId="40099"/>
    <cellStyle name="Percent 2 6 4 2 2" xfId="40100"/>
    <cellStyle name="Percent 2 6 4 2 2 2" xfId="40101"/>
    <cellStyle name="Percent 2 6 4 2 2 3" xfId="40102"/>
    <cellStyle name="Percent 2 6 4 2 3" xfId="40103"/>
    <cellStyle name="Percent 2 6 4 2 3 2" xfId="40104"/>
    <cellStyle name="Percent 2 6 4 2 4" xfId="40105"/>
    <cellStyle name="Percent 2 6 4 2 4 2" xfId="40106"/>
    <cellStyle name="Percent 2 6 4 2 5" xfId="40107"/>
    <cellStyle name="Percent 2 6 4 3" xfId="40108"/>
    <cellStyle name="Percent 2 6 4 3 2" xfId="40109"/>
    <cellStyle name="Percent 2 6 4 3 2 2" xfId="40110"/>
    <cellStyle name="Percent 2 6 4 3 3" xfId="40111"/>
    <cellStyle name="Percent 2 6 4 3 3 2" xfId="40112"/>
    <cellStyle name="Percent 2 6 4 3 4" xfId="40113"/>
    <cellStyle name="Percent 2 6 4 4" xfId="40114"/>
    <cellStyle name="Percent 2 6 4 4 2" xfId="40115"/>
    <cellStyle name="Percent 2 6 4 4 3" xfId="40116"/>
    <cellStyle name="Percent 2 6 4 5" xfId="40117"/>
    <cellStyle name="Percent 2 6 4 5 2" xfId="40118"/>
    <cellStyle name="Percent 2 6 4 6" xfId="40119"/>
    <cellStyle name="Percent 2 6 4 6 2" xfId="40120"/>
    <cellStyle name="Percent 2 6 4 7" xfId="40121"/>
    <cellStyle name="Percent 2 6 5" xfId="40122"/>
    <cellStyle name="Percent 2 6 5 2" xfId="40123"/>
    <cellStyle name="Percent 2 6 5 2 2" xfId="40124"/>
    <cellStyle name="Percent 2 6 5 2 2 2" xfId="40125"/>
    <cellStyle name="Percent 2 6 5 2 3" xfId="40126"/>
    <cellStyle name="Percent 2 6 5 2 3 2" xfId="40127"/>
    <cellStyle name="Percent 2 6 5 2 4" xfId="40128"/>
    <cellStyle name="Percent 2 6 5 3" xfId="40129"/>
    <cellStyle name="Percent 2 6 5 3 2" xfId="40130"/>
    <cellStyle name="Percent 2 6 5 3 3" xfId="40131"/>
    <cellStyle name="Percent 2 6 5 4" xfId="40132"/>
    <cellStyle name="Percent 2 6 5 4 2" xfId="40133"/>
    <cellStyle name="Percent 2 6 5 5" xfId="40134"/>
    <cellStyle name="Percent 2 6 5 5 2" xfId="40135"/>
    <cellStyle name="Percent 2 6 5 6" xfId="40136"/>
    <cellStyle name="Percent 2 6 6" xfId="40137"/>
    <cellStyle name="Percent 2 6 6 2" xfId="40138"/>
    <cellStyle name="Percent 2 6 6 2 2" xfId="40139"/>
    <cellStyle name="Percent 2 6 6 3" xfId="40140"/>
    <cellStyle name="Percent 2 6 6 3 2" xfId="40141"/>
    <cellStyle name="Percent 2 6 6 4" xfId="40142"/>
    <cellStyle name="Percent 2 6 7" xfId="40143"/>
    <cellStyle name="Percent 2 6 7 2" xfId="40144"/>
    <cellStyle name="Percent 2 6 7 2 2" xfId="40145"/>
    <cellStyle name="Percent 2 6 7 3" xfId="40146"/>
    <cellStyle name="Percent 2 6 7 3 2" xfId="40147"/>
    <cellStyle name="Percent 2 6 7 4" xfId="40148"/>
    <cellStyle name="Percent 2 6 8" xfId="40149"/>
    <cellStyle name="Percent 2 6 8 2" xfId="40150"/>
    <cellStyle name="Percent 2 6 8 3" xfId="40151"/>
    <cellStyle name="Percent 2 6 9" xfId="40152"/>
    <cellStyle name="Percent 2 6 9 2" xfId="40153"/>
    <cellStyle name="Percent 2 7" xfId="40154"/>
    <cellStyle name="Percent 2 7 10" xfId="40155"/>
    <cellStyle name="Percent 2 7 2" xfId="40156"/>
    <cellStyle name="Percent 2 7 2 2" xfId="40157"/>
    <cellStyle name="Percent 2 7 2 2 2" xfId="40158"/>
    <cellStyle name="Percent 2 7 2 2 2 2" xfId="40159"/>
    <cellStyle name="Percent 2 7 2 2 2 3" xfId="40160"/>
    <cellStyle name="Percent 2 7 2 2 3" xfId="40161"/>
    <cellStyle name="Percent 2 7 2 2 3 2" xfId="40162"/>
    <cellStyle name="Percent 2 7 2 2 4" xfId="40163"/>
    <cellStyle name="Percent 2 7 2 2 4 2" xfId="40164"/>
    <cellStyle name="Percent 2 7 2 2 5" xfId="40165"/>
    <cellStyle name="Percent 2 7 2 3" xfId="40166"/>
    <cellStyle name="Percent 2 7 2 3 2" xfId="40167"/>
    <cellStyle name="Percent 2 7 2 3 2 2" xfId="40168"/>
    <cellStyle name="Percent 2 7 2 3 3" xfId="40169"/>
    <cellStyle name="Percent 2 7 2 3 3 2" xfId="40170"/>
    <cellStyle name="Percent 2 7 2 3 4" xfId="40171"/>
    <cellStyle name="Percent 2 7 2 4" xfId="40172"/>
    <cellStyle name="Percent 2 7 2 4 2" xfId="40173"/>
    <cellStyle name="Percent 2 7 2 4 3" xfId="40174"/>
    <cellStyle name="Percent 2 7 2 5" xfId="40175"/>
    <cellStyle name="Percent 2 7 2 5 2" xfId="40176"/>
    <cellStyle name="Percent 2 7 2 6" xfId="40177"/>
    <cellStyle name="Percent 2 7 2 6 2" xfId="40178"/>
    <cellStyle name="Percent 2 7 2 7" xfId="40179"/>
    <cellStyle name="Percent 2 7 3" xfId="40180"/>
    <cellStyle name="Percent 2 7 3 2" xfId="40181"/>
    <cellStyle name="Percent 2 7 3 2 2" xfId="40182"/>
    <cellStyle name="Percent 2 7 3 2 2 2" xfId="40183"/>
    <cellStyle name="Percent 2 7 3 2 2 3" xfId="40184"/>
    <cellStyle name="Percent 2 7 3 2 3" xfId="40185"/>
    <cellStyle name="Percent 2 7 3 2 3 2" xfId="40186"/>
    <cellStyle name="Percent 2 7 3 2 4" xfId="40187"/>
    <cellStyle name="Percent 2 7 3 2 4 2" xfId="40188"/>
    <cellStyle name="Percent 2 7 3 2 5" xfId="40189"/>
    <cellStyle name="Percent 2 7 3 3" xfId="40190"/>
    <cellStyle name="Percent 2 7 3 3 2" xfId="40191"/>
    <cellStyle name="Percent 2 7 3 3 2 2" xfId="40192"/>
    <cellStyle name="Percent 2 7 3 3 3" xfId="40193"/>
    <cellStyle name="Percent 2 7 3 3 3 2" xfId="40194"/>
    <cellStyle name="Percent 2 7 3 3 4" xfId="40195"/>
    <cellStyle name="Percent 2 7 3 4" xfId="40196"/>
    <cellStyle name="Percent 2 7 3 4 2" xfId="40197"/>
    <cellStyle name="Percent 2 7 3 4 3" xfId="40198"/>
    <cellStyle name="Percent 2 7 3 5" xfId="40199"/>
    <cellStyle name="Percent 2 7 3 5 2" xfId="40200"/>
    <cellStyle name="Percent 2 7 3 6" xfId="40201"/>
    <cellStyle name="Percent 2 7 3 6 2" xfId="40202"/>
    <cellStyle name="Percent 2 7 3 7" xfId="40203"/>
    <cellStyle name="Percent 2 7 4" xfId="40204"/>
    <cellStyle name="Percent 2 7 4 2" xfId="40205"/>
    <cellStyle name="Percent 2 7 4 2 2" xfId="40206"/>
    <cellStyle name="Percent 2 7 4 2 2 2" xfId="40207"/>
    <cellStyle name="Percent 2 7 4 2 3" xfId="40208"/>
    <cellStyle name="Percent 2 7 4 2 3 2" xfId="40209"/>
    <cellStyle name="Percent 2 7 4 2 4" xfId="40210"/>
    <cellStyle name="Percent 2 7 4 3" xfId="40211"/>
    <cellStyle name="Percent 2 7 4 3 2" xfId="40212"/>
    <cellStyle name="Percent 2 7 4 3 3" xfId="40213"/>
    <cellStyle name="Percent 2 7 4 4" xfId="40214"/>
    <cellStyle name="Percent 2 7 4 4 2" xfId="40215"/>
    <cellStyle name="Percent 2 7 4 5" xfId="40216"/>
    <cellStyle name="Percent 2 7 4 5 2" xfId="40217"/>
    <cellStyle name="Percent 2 7 4 6" xfId="40218"/>
    <cellStyle name="Percent 2 7 5" xfId="40219"/>
    <cellStyle name="Percent 2 7 5 2" xfId="40220"/>
    <cellStyle name="Percent 2 7 5 2 2" xfId="40221"/>
    <cellStyle name="Percent 2 7 5 3" xfId="40222"/>
    <cellStyle name="Percent 2 7 5 3 2" xfId="40223"/>
    <cellStyle name="Percent 2 7 5 4" xfId="40224"/>
    <cellStyle name="Percent 2 7 6" xfId="40225"/>
    <cellStyle name="Percent 2 7 6 2" xfId="40226"/>
    <cellStyle name="Percent 2 7 6 2 2" xfId="40227"/>
    <cellStyle name="Percent 2 7 6 3" xfId="40228"/>
    <cellStyle name="Percent 2 7 6 3 2" xfId="40229"/>
    <cellStyle name="Percent 2 7 6 4" xfId="40230"/>
    <cellStyle name="Percent 2 7 7" xfId="40231"/>
    <cellStyle name="Percent 2 7 7 2" xfId="40232"/>
    <cellStyle name="Percent 2 7 7 3" xfId="40233"/>
    <cellStyle name="Percent 2 7 8" xfId="40234"/>
    <cellStyle name="Percent 2 7 8 2" xfId="40235"/>
    <cellStyle name="Percent 2 7 9" xfId="40236"/>
    <cellStyle name="Percent 2 7 9 2" xfId="40237"/>
    <cellStyle name="Percent 2 8" xfId="40238"/>
    <cellStyle name="Percent 2 8 2" xfId="40239"/>
    <cellStyle name="Percent 2 8 2 2" xfId="40240"/>
    <cellStyle name="Percent 2 8 2 2 2" xfId="40241"/>
    <cellStyle name="Percent 2 8 2 3" xfId="40242"/>
    <cellStyle name="Percent 2 8 2 3 2" xfId="40243"/>
    <cellStyle name="Percent 2 8 2 4" xfId="40244"/>
    <cellStyle name="Percent 2 8 3" xfId="40245"/>
    <cellStyle name="Percent 2 8 3 2" xfId="40246"/>
    <cellStyle name="Percent 2 8 3 3" xfId="40247"/>
    <cellStyle name="Percent 2 8 4" xfId="40248"/>
    <cellStyle name="Percent 2 8 4 2" xfId="40249"/>
    <cellStyle name="Percent 2 8 5" xfId="40250"/>
    <cellStyle name="Percent 2 8 5 2" xfId="40251"/>
    <cellStyle name="Percent 2 8 6" xfId="40252"/>
    <cellStyle name="Percent 2 9" xfId="40253"/>
    <cellStyle name="Percent 2 9 2" xfId="40254"/>
    <cellStyle name="Percent 2 9 2 2" xfId="40255"/>
    <cellStyle name="Percent 2 9 3" xfId="40256"/>
    <cellStyle name="Percent 2 9 3 2" xfId="40257"/>
    <cellStyle name="Percent 2 9 4" xfId="40258"/>
    <cellStyle name="Percent 20" xfId="40259"/>
    <cellStyle name="Percent 20 2" xfId="40260"/>
    <cellStyle name="Percent 20 3" xfId="40261"/>
    <cellStyle name="Percent 20 3 2" xfId="40262"/>
    <cellStyle name="Percent 21" xfId="40263"/>
    <cellStyle name="Percent 21 2" xfId="40264"/>
    <cellStyle name="Percent 21 3" xfId="40265"/>
    <cellStyle name="Percent 21 3 2" xfId="40266"/>
    <cellStyle name="Percent 22" xfId="40267"/>
    <cellStyle name="Percent 22 2" xfId="40268"/>
    <cellStyle name="Percent 23" xfId="40269"/>
    <cellStyle name="Percent 23 2" xfId="40270"/>
    <cellStyle name="Percent 24" xfId="40271"/>
    <cellStyle name="Percent 25" xfId="40272"/>
    <cellStyle name="Percent 25 2" xfId="40273"/>
    <cellStyle name="Percent 25 3" xfId="40274"/>
    <cellStyle name="Percent 25 3 2" xfId="40275"/>
    <cellStyle name="Percent 26" xfId="40276"/>
    <cellStyle name="Percent 27" xfId="40277"/>
    <cellStyle name="Percent 27 2" xfId="40278"/>
    <cellStyle name="Percent 28" xfId="40279"/>
    <cellStyle name="Percent 28 2" xfId="40280"/>
    <cellStyle name="Percent 28 3" xfId="40281"/>
    <cellStyle name="Percent 29" xfId="40282"/>
    <cellStyle name="Percent 3" xfId="82"/>
    <cellStyle name="Percent 3 2" xfId="40283"/>
    <cellStyle name="Percent 3 2 2" xfId="40284"/>
    <cellStyle name="Percent 3 2 2 2" xfId="40285"/>
    <cellStyle name="Percent 3 2 3" xfId="40286"/>
    <cellStyle name="Percent 3 2 3 2" xfId="40287"/>
    <cellStyle name="Percent 3 2 3 3" xfId="40288"/>
    <cellStyle name="Percent 3 2 3 4" xfId="40289"/>
    <cellStyle name="Percent 3 2 4" xfId="40290"/>
    <cellStyle name="Percent 3 2 4 2" xfId="40291"/>
    <cellStyle name="Percent 3 2 4 2 2" xfId="40292"/>
    <cellStyle name="Percent 3 2 4 2 3" xfId="40293"/>
    <cellStyle name="Percent 3 2 4 2 3 2" xfId="40294"/>
    <cellStyle name="Percent 3 2 4 3" xfId="40295"/>
    <cellStyle name="Percent 3 2 5" xfId="40296"/>
    <cellStyle name="Percent 3 2 5 2" xfId="40297"/>
    <cellStyle name="Percent 3 2 5 3" xfId="40298"/>
    <cellStyle name="Percent 3 2 5 3 2" xfId="40299"/>
    <cellStyle name="Percent 3 2 6" xfId="40300"/>
    <cellStyle name="Percent 3 2 7" xfId="40301"/>
    <cellStyle name="Percent 3 2 7 2" xfId="40302"/>
    <cellStyle name="Percent 3 3" xfId="40303"/>
    <cellStyle name="Percent 3 3 2" xfId="40304"/>
    <cellStyle name="Percent 3 3 2 2" xfId="40305"/>
    <cellStyle name="Percent 3 3 3" xfId="40306"/>
    <cellStyle name="Percent 3 4" xfId="40307"/>
    <cellStyle name="Percent 3 4 2" xfId="40308"/>
    <cellStyle name="Percent 3 4 2 2" xfId="40309"/>
    <cellStyle name="Percent 3 4 3" xfId="40310"/>
    <cellStyle name="Percent 3 4 3 2" xfId="40311"/>
    <cellStyle name="Percent 3 5" xfId="40312"/>
    <cellStyle name="Percent 3 5 2" xfId="40313"/>
    <cellStyle name="Percent 3 5 2 2" xfId="40314"/>
    <cellStyle name="Percent 3 5 2 3" xfId="40315"/>
    <cellStyle name="Percent 3 5 3" xfId="40316"/>
    <cellStyle name="Percent 3 5 4" xfId="40317"/>
    <cellStyle name="Percent 3 6" xfId="40318"/>
    <cellStyle name="Percent 3 6 2" xfId="40319"/>
    <cellStyle name="Percent 3 6 3" xfId="40320"/>
    <cellStyle name="Percent 3 7" xfId="40321"/>
    <cellStyle name="Percent 30" xfId="40322"/>
    <cellStyle name="Percent 31" xfId="40323"/>
    <cellStyle name="Percent 32" xfId="40324"/>
    <cellStyle name="Percent 33" xfId="40325"/>
    <cellStyle name="Percent 34" xfId="40326"/>
    <cellStyle name="Percent 35" xfId="40327"/>
    <cellStyle name="Percent 36" xfId="40328"/>
    <cellStyle name="Percent 37" xfId="40329"/>
    <cellStyle name="Percent 38" xfId="40330"/>
    <cellStyle name="Percent 39" xfId="40331"/>
    <cellStyle name="Percent 4" xfId="40332"/>
    <cellStyle name="Percent 4 2" xfId="40333"/>
    <cellStyle name="Percent 4 2 2" xfId="40334"/>
    <cellStyle name="Percent 4 2 2 2" xfId="40335"/>
    <cellStyle name="Percent 4 2 2 2 2" xfId="40336"/>
    <cellStyle name="Percent 4 2 2 3" xfId="40337"/>
    <cellStyle name="Percent 4 2 2 3 2" xfId="40338"/>
    <cellStyle name="Percent 4 2 2 4" xfId="40339"/>
    <cellStyle name="Percent 4 2 3" xfId="40340"/>
    <cellStyle name="Percent 4 2 3 2" xfId="40341"/>
    <cellStyle name="Percent 4 2 4" xfId="40342"/>
    <cellStyle name="Percent 4 2 4 2" xfId="40343"/>
    <cellStyle name="Percent 4 2 5" xfId="40344"/>
    <cellStyle name="Percent 4 2 6" xfId="40345"/>
    <cellStyle name="Percent 4 3" xfId="40346"/>
    <cellStyle name="Percent 4 3 2" xfId="40347"/>
    <cellStyle name="Percent 4 3 2 2" xfId="40348"/>
    <cellStyle name="Percent 4 3 2 2 2" xfId="40349"/>
    <cellStyle name="Percent 4 3 2 3" xfId="40350"/>
    <cellStyle name="Percent 4 3 3" xfId="40351"/>
    <cellStyle name="Percent 4 3 3 2" xfId="40352"/>
    <cellStyle name="Percent 4 3 4" xfId="40353"/>
    <cellStyle name="Percent 4 3 4 2" xfId="40354"/>
    <cellStyle name="Percent 4 3 5" xfId="40355"/>
    <cellStyle name="Percent 4 3 6" xfId="40356"/>
    <cellStyle name="Percent 4 4" xfId="40357"/>
    <cellStyle name="Percent 4 4 2" xfId="40358"/>
    <cellStyle name="Percent 4 4 2 2" xfId="40359"/>
    <cellStyle name="Percent 4 4 2 2 2" xfId="40360"/>
    <cellStyle name="Percent 4 4 2 3" xfId="40361"/>
    <cellStyle name="Percent 4 4 2 3 2" xfId="40362"/>
    <cellStyle name="Percent 4 4 3" xfId="40363"/>
    <cellStyle name="Percent 4 4 3 2" xfId="40364"/>
    <cellStyle name="Percent 4 4 4" xfId="40365"/>
    <cellStyle name="Percent 4 4 4 2" xfId="40366"/>
    <cellStyle name="Percent 4 4 5" xfId="40367"/>
    <cellStyle name="Percent 4 5" xfId="40368"/>
    <cellStyle name="Percent 4 5 2" xfId="40369"/>
    <cellStyle name="Percent 4 5 2 2" xfId="40370"/>
    <cellStyle name="Percent 4 5 2 2 2" xfId="40371"/>
    <cellStyle name="Percent 4 5 2 3" xfId="40372"/>
    <cellStyle name="Percent 4 5 3" xfId="40373"/>
    <cellStyle name="Percent 4 5 3 2" xfId="40374"/>
    <cellStyle name="Percent 4 5 4" xfId="40375"/>
    <cellStyle name="Percent 4 5 4 2" xfId="40376"/>
    <cellStyle name="Percent 4 6" xfId="40377"/>
    <cellStyle name="Percent 4 6 2" xfId="40378"/>
    <cellStyle name="Percent 4 6 2 2" xfId="40379"/>
    <cellStyle name="Percent 4 6 3" xfId="40380"/>
    <cellStyle name="Percent 4 7" xfId="40381"/>
    <cellStyle name="Percent 4 7 2" xfId="40382"/>
    <cellStyle name="Percent 4 8" xfId="40383"/>
    <cellStyle name="Percent 4 8 2" xfId="40384"/>
    <cellStyle name="Percent 4 9" xfId="40385"/>
    <cellStyle name="Percent 40" xfId="40386"/>
    <cellStyle name="Percent 41" xfId="40387"/>
    <cellStyle name="Percent 42" xfId="40388"/>
    <cellStyle name="Percent 43" xfId="40389"/>
    <cellStyle name="Percent 44" xfId="40390"/>
    <cellStyle name="Percent 45" xfId="40391"/>
    <cellStyle name="Percent 46" xfId="40392"/>
    <cellStyle name="Percent 47" xfId="40393"/>
    <cellStyle name="Percent 48" xfId="40394"/>
    <cellStyle name="Percent 49" xfId="40395"/>
    <cellStyle name="Percent 5" xfId="40396"/>
    <cellStyle name="Percent 5 10" xfId="40397"/>
    <cellStyle name="Percent 5 10 2" xfId="40398"/>
    <cellStyle name="Percent 5 11" xfId="40399"/>
    <cellStyle name="Percent 5 12" xfId="40400"/>
    <cellStyle name="Percent 5 2" xfId="40401"/>
    <cellStyle name="Percent 5 2 2" xfId="40402"/>
    <cellStyle name="Percent 5 2 2 2" xfId="40403"/>
    <cellStyle name="Percent 5 2 2 2 2" xfId="40404"/>
    <cellStyle name="Percent 5 2 2 2 2 2" xfId="40405"/>
    <cellStyle name="Percent 5 2 2 2 2 3" xfId="40406"/>
    <cellStyle name="Percent 5 2 2 2 3" xfId="40407"/>
    <cellStyle name="Percent 5 2 2 2 3 2" xfId="40408"/>
    <cellStyle name="Percent 5 2 2 2 4" xfId="40409"/>
    <cellStyle name="Percent 5 2 2 2 4 2" xfId="40410"/>
    <cellStyle name="Percent 5 2 2 2 5" xfId="40411"/>
    <cellStyle name="Percent 5 2 2 3" xfId="40412"/>
    <cellStyle name="Percent 5 2 2 3 2" xfId="40413"/>
    <cellStyle name="Percent 5 2 2 3 2 2" xfId="40414"/>
    <cellStyle name="Percent 5 2 2 3 3" xfId="40415"/>
    <cellStyle name="Percent 5 2 2 3 3 2" xfId="40416"/>
    <cellStyle name="Percent 5 2 2 3 4" xfId="40417"/>
    <cellStyle name="Percent 5 2 2 4" xfId="40418"/>
    <cellStyle name="Percent 5 2 2 4 2" xfId="40419"/>
    <cellStyle name="Percent 5 2 2 4 3" xfId="40420"/>
    <cellStyle name="Percent 5 2 2 5" xfId="40421"/>
    <cellStyle name="Percent 5 2 2 5 2" xfId="40422"/>
    <cellStyle name="Percent 5 2 2 6" xfId="40423"/>
    <cellStyle name="Percent 5 2 2 6 2" xfId="40424"/>
    <cellStyle name="Percent 5 2 2 7" xfId="40425"/>
    <cellStyle name="Percent 5 2 3" xfId="40426"/>
    <cellStyle name="Percent 5 2 3 2" xfId="40427"/>
    <cellStyle name="Percent 5 2 3 2 2" xfId="40428"/>
    <cellStyle name="Percent 5 2 3 2 3" xfId="40429"/>
    <cellStyle name="Percent 5 2 3 3" xfId="40430"/>
    <cellStyle name="Percent 5 2 3 3 2" xfId="40431"/>
    <cellStyle name="Percent 5 2 3 4" xfId="40432"/>
    <cellStyle name="Percent 5 2 3 4 2" xfId="40433"/>
    <cellStyle name="Percent 5 2 3 5" xfId="40434"/>
    <cellStyle name="Percent 5 2 4" xfId="40435"/>
    <cellStyle name="Percent 5 2 4 2" xfId="40436"/>
    <cellStyle name="Percent 5 2 4 2 2" xfId="40437"/>
    <cellStyle name="Percent 5 2 4 3" xfId="40438"/>
    <cellStyle name="Percent 5 2 4 3 2" xfId="40439"/>
    <cellStyle name="Percent 5 2 4 4" xfId="40440"/>
    <cellStyle name="Percent 5 2 5" xfId="40441"/>
    <cellStyle name="Percent 5 2 5 2" xfId="40442"/>
    <cellStyle name="Percent 5 2 5 3" xfId="40443"/>
    <cellStyle name="Percent 5 2 6" xfId="40444"/>
    <cellStyle name="Percent 5 2 6 2" xfId="40445"/>
    <cellStyle name="Percent 5 2 7" xfId="40446"/>
    <cellStyle name="Percent 5 2 7 2" xfId="40447"/>
    <cellStyle name="Percent 5 2 8" xfId="40448"/>
    <cellStyle name="Percent 5 2 9" xfId="40449"/>
    <cellStyle name="Percent 5 3" xfId="40450"/>
    <cellStyle name="Percent 5 3 2" xfId="40451"/>
    <cellStyle name="Percent 5 3 2 2" xfId="40452"/>
    <cellStyle name="Percent 5 3 2 2 2" xfId="40453"/>
    <cellStyle name="Percent 5 3 2 2 3" xfId="40454"/>
    <cellStyle name="Percent 5 3 2 3" xfId="40455"/>
    <cellStyle name="Percent 5 3 2 3 2" xfId="40456"/>
    <cellStyle name="Percent 5 3 2 4" xfId="40457"/>
    <cellStyle name="Percent 5 3 2 4 2" xfId="40458"/>
    <cellStyle name="Percent 5 3 2 5" xfId="40459"/>
    <cellStyle name="Percent 5 3 3" xfId="40460"/>
    <cellStyle name="Percent 5 3 3 2" xfId="40461"/>
    <cellStyle name="Percent 5 3 3 2 2" xfId="40462"/>
    <cellStyle name="Percent 5 3 3 3" xfId="40463"/>
    <cellStyle name="Percent 5 3 3 3 2" xfId="40464"/>
    <cellStyle name="Percent 5 3 3 4" xfId="40465"/>
    <cellStyle name="Percent 5 3 4" xfId="40466"/>
    <cellStyle name="Percent 5 3 4 2" xfId="40467"/>
    <cellStyle name="Percent 5 3 4 3" xfId="40468"/>
    <cellStyle name="Percent 5 3 5" xfId="40469"/>
    <cellStyle name="Percent 5 3 5 2" xfId="40470"/>
    <cellStyle name="Percent 5 3 6" xfId="40471"/>
    <cellStyle name="Percent 5 3 6 2" xfId="40472"/>
    <cellStyle name="Percent 5 3 7" xfId="40473"/>
    <cellStyle name="Percent 5 4" xfId="40474"/>
    <cellStyle name="Percent 5 4 2" xfId="40475"/>
    <cellStyle name="Percent 5 4 2 2" xfId="40476"/>
    <cellStyle name="Percent 5 4 2 2 2" xfId="40477"/>
    <cellStyle name="Percent 5 4 2 2 3" xfId="40478"/>
    <cellStyle name="Percent 5 4 2 3" xfId="40479"/>
    <cellStyle name="Percent 5 4 2 3 2" xfId="40480"/>
    <cellStyle name="Percent 5 4 2 4" xfId="40481"/>
    <cellStyle name="Percent 5 4 2 4 2" xfId="40482"/>
    <cellStyle name="Percent 5 4 2 5" xfId="40483"/>
    <cellStyle name="Percent 5 4 3" xfId="40484"/>
    <cellStyle name="Percent 5 4 3 2" xfId="40485"/>
    <cellStyle name="Percent 5 4 3 2 2" xfId="40486"/>
    <cellStyle name="Percent 5 4 3 3" xfId="40487"/>
    <cellStyle name="Percent 5 4 3 3 2" xfId="40488"/>
    <cellStyle name="Percent 5 4 3 4" xfId="40489"/>
    <cellStyle name="Percent 5 4 4" xfId="40490"/>
    <cellStyle name="Percent 5 4 4 2" xfId="40491"/>
    <cellStyle name="Percent 5 4 4 3" xfId="40492"/>
    <cellStyle name="Percent 5 4 5" xfId="40493"/>
    <cellStyle name="Percent 5 4 5 2" xfId="40494"/>
    <cellStyle name="Percent 5 4 6" xfId="40495"/>
    <cellStyle name="Percent 5 4 6 2" xfId="40496"/>
    <cellStyle name="Percent 5 4 7" xfId="40497"/>
    <cellStyle name="Percent 5 5" xfId="40498"/>
    <cellStyle name="Percent 5 5 2" xfId="40499"/>
    <cellStyle name="Percent 5 5 2 2" xfId="40500"/>
    <cellStyle name="Percent 5 5 2 2 2" xfId="40501"/>
    <cellStyle name="Percent 5 5 2 3" xfId="40502"/>
    <cellStyle name="Percent 5 5 2 3 2" xfId="40503"/>
    <cellStyle name="Percent 5 5 2 4" xfId="40504"/>
    <cellStyle name="Percent 5 5 3" xfId="40505"/>
    <cellStyle name="Percent 5 5 3 2" xfId="40506"/>
    <cellStyle name="Percent 5 5 3 3" xfId="40507"/>
    <cellStyle name="Percent 5 5 4" xfId="40508"/>
    <cellStyle name="Percent 5 5 4 2" xfId="40509"/>
    <cellStyle name="Percent 5 5 5" xfId="40510"/>
    <cellStyle name="Percent 5 5 5 2" xfId="40511"/>
    <cellStyle name="Percent 5 5 6" xfId="40512"/>
    <cellStyle name="Percent 5 6" xfId="40513"/>
    <cellStyle name="Percent 5 6 2" xfId="40514"/>
    <cellStyle name="Percent 5 6 2 2" xfId="40515"/>
    <cellStyle name="Percent 5 6 3" xfId="40516"/>
    <cellStyle name="Percent 5 6 3 2" xfId="40517"/>
    <cellStyle name="Percent 5 6 4" xfId="40518"/>
    <cellStyle name="Percent 5 7" xfId="40519"/>
    <cellStyle name="Percent 5 7 2" xfId="40520"/>
    <cellStyle name="Percent 5 7 2 2" xfId="40521"/>
    <cellStyle name="Percent 5 7 3" xfId="40522"/>
    <cellStyle name="Percent 5 7 3 2" xfId="40523"/>
    <cellStyle name="Percent 5 7 4" xfId="40524"/>
    <cellStyle name="Percent 5 8" xfId="40525"/>
    <cellStyle name="Percent 5 8 2" xfId="40526"/>
    <cellStyle name="Percent 5 8 3" xfId="40527"/>
    <cellStyle name="Percent 5 9" xfId="40528"/>
    <cellStyle name="Percent 5 9 2" xfId="40529"/>
    <cellStyle name="Percent 5 9 3" xfId="40530"/>
    <cellStyle name="Percent 5 9 3 2" xfId="40531"/>
    <cellStyle name="Percent 50" xfId="40532"/>
    <cellStyle name="Percent 51" xfId="40533"/>
    <cellStyle name="Percent 52" xfId="40534"/>
    <cellStyle name="Percent 53" xfId="86"/>
    <cellStyle name="Percent 6" xfId="40535"/>
    <cellStyle name="Percent 6 10" xfId="40536"/>
    <cellStyle name="Percent 6 11" xfId="40537"/>
    <cellStyle name="Percent 6 11 2" xfId="40538"/>
    <cellStyle name="Percent 6 11 2 2" xfId="40539"/>
    <cellStyle name="Percent 6 11 2 3" xfId="40540"/>
    <cellStyle name="Percent 6 11 2 3 2" xfId="40541"/>
    <cellStyle name="Percent 6 12" xfId="40542"/>
    <cellStyle name="Percent 6 13" xfId="40543"/>
    <cellStyle name="Percent 6 13 2" xfId="40544"/>
    <cellStyle name="Percent 6 13 2 2" xfId="40545"/>
    <cellStyle name="Percent 6 13 2 3" xfId="40546"/>
    <cellStyle name="Percent 6 13 2 3 2" xfId="40547"/>
    <cellStyle name="Percent 6 14" xfId="40548"/>
    <cellStyle name="Percent 6 14 2" xfId="40549"/>
    <cellStyle name="Percent 6 15" xfId="40550"/>
    <cellStyle name="Percent 6 16" xfId="40551"/>
    <cellStyle name="Percent 6 16 2" xfId="40552"/>
    <cellStyle name="Percent 6 17" xfId="40553"/>
    <cellStyle name="Percent 6 2" xfId="40554"/>
    <cellStyle name="Percent 6 2 2" xfId="40555"/>
    <cellStyle name="Percent 6 2 2 2" xfId="40556"/>
    <cellStyle name="Percent 6 2 3" xfId="40557"/>
    <cellStyle name="Percent 6 2 3 2" xfId="40558"/>
    <cellStyle name="Percent 6 2 4" xfId="40559"/>
    <cellStyle name="Percent 6 2 5" xfId="40560"/>
    <cellStyle name="Percent 6 3" xfId="40561"/>
    <cellStyle name="Percent 6 3 2" xfId="40562"/>
    <cellStyle name="Percent 6 4" xfId="40563"/>
    <cellStyle name="Percent 6 4 2" xfId="40564"/>
    <cellStyle name="Percent 6 5" xfId="40565"/>
    <cellStyle name="Percent 6 6" xfId="40566"/>
    <cellStyle name="Percent 6 7" xfId="40567"/>
    <cellStyle name="Percent 6 7 2" xfId="40568"/>
    <cellStyle name="Percent 6 7 2 2" xfId="40569"/>
    <cellStyle name="Percent 6 7 2 3" xfId="40570"/>
    <cellStyle name="Percent 6 8" xfId="40571"/>
    <cellStyle name="Percent 6 9" xfId="40572"/>
    <cellStyle name="Percent 7" xfId="83"/>
    <cellStyle name="Percent 7 10" xfId="40573"/>
    <cellStyle name="Percent 7 10 2" xfId="40574"/>
    <cellStyle name="Percent 7 10 2 2" xfId="40575"/>
    <cellStyle name="Percent 7 10 2 2 2" xfId="40576"/>
    <cellStyle name="Percent 7 10 2 2 2 2" xfId="40577"/>
    <cellStyle name="Percent 7 10 2 2 3" xfId="40578"/>
    <cellStyle name="Percent 7 10 2 3" xfId="40579"/>
    <cellStyle name="Percent 7 10 2 3 2" xfId="40580"/>
    <cellStyle name="Percent 7 10 2 4" xfId="40581"/>
    <cellStyle name="Percent 7 10 3" xfId="40582"/>
    <cellStyle name="Percent 7 10 3 2" xfId="40583"/>
    <cellStyle name="Percent 7 10 3 2 2" xfId="40584"/>
    <cellStyle name="Percent 7 10 3 3" xfId="40585"/>
    <cellStyle name="Percent 7 10 3 4" xfId="40586"/>
    <cellStyle name="Percent 7 10 4" xfId="40587"/>
    <cellStyle name="Percent 7 10 4 2" xfId="40588"/>
    <cellStyle name="Percent 7 10 4 2 2" xfId="40589"/>
    <cellStyle name="Percent 7 10 4 3" xfId="40590"/>
    <cellStyle name="Percent 7 10 4 4" xfId="40591"/>
    <cellStyle name="Percent 7 10 5" xfId="40592"/>
    <cellStyle name="Percent 7 10 5 2" xfId="40593"/>
    <cellStyle name="Percent 7 10 6" xfId="40594"/>
    <cellStyle name="Percent 7 10 7" xfId="40595"/>
    <cellStyle name="Percent 7 10 8" xfId="40596"/>
    <cellStyle name="Percent 7 11" xfId="40597"/>
    <cellStyle name="Percent 7 11 2" xfId="40598"/>
    <cellStyle name="Percent 7 11 2 2" xfId="40599"/>
    <cellStyle name="Percent 7 11 2 2 2" xfId="40600"/>
    <cellStyle name="Percent 7 11 2 3" xfId="40601"/>
    <cellStyle name="Percent 7 11 2 3 2" xfId="40602"/>
    <cellStyle name="Percent 7 11 2 4" xfId="40603"/>
    <cellStyle name="Percent 7 11 3" xfId="40604"/>
    <cellStyle name="Percent 7 11 3 2" xfId="40605"/>
    <cellStyle name="Percent 7 11 3 3" xfId="40606"/>
    <cellStyle name="Percent 7 11 4" xfId="40607"/>
    <cellStyle name="Percent 7 11 5" xfId="40608"/>
    <cellStyle name="Percent 7 11 6" xfId="40609"/>
    <cellStyle name="Percent 7 11 7" xfId="40610"/>
    <cellStyle name="Percent 7 12" xfId="40611"/>
    <cellStyle name="Percent 7 12 2" xfId="40612"/>
    <cellStyle name="Percent 7 12 2 2" xfId="40613"/>
    <cellStyle name="Percent 7 12 3" xfId="40614"/>
    <cellStyle name="Percent 7 12 4" xfId="40615"/>
    <cellStyle name="Percent 7 13" xfId="40616"/>
    <cellStyle name="Percent 7 13 2" xfId="40617"/>
    <cellStyle name="Percent 7 13 2 2" xfId="40618"/>
    <cellStyle name="Percent 7 13 3" xfId="40619"/>
    <cellStyle name="Percent 7 13 4" xfId="40620"/>
    <cellStyle name="Percent 7 14" xfId="40621"/>
    <cellStyle name="Percent 7 14 2" xfId="40622"/>
    <cellStyle name="Percent 7 14 3" xfId="40623"/>
    <cellStyle name="Percent 7 15" xfId="40624"/>
    <cellStyle name="Percent 7 16" xfId="40625"/>
    <cellStyle name="Percent 7 17" xfId="40626"/>
    <cellStyle name="Percent 7 18" xfId="40627"/>
    <cellStyle name="Percent 7 19" xfId="40628"/>
    <cellStyle name="Percent 7 2" xfId="40629"/>
    <cellStyle name="Percent 7 2 10" xfId="40630"/>
    <cellStyle name="Percent 7 2 10 2" xfId="40631"/>
    <cellStyle name="Percent 7 2 10 2 2" xfId="40632"/>
    <cellStyle name="Percent 7 2 10 2 2 2" xfId="40633"/>
    <cellStyle name="Percent 7 2 10 2 3" xfId="40634"/>
    <cellStyle name="Percent 7 2 10 3" xfId="40635"/>
    <cellStyle name="Percent 7 2 10 3 2" xfId="40636"/>
    <cellStyle name="Percent 7 2 10 4" xfId="40637"/>
    <cellStyle name="Percent 7 2 11" xfId="40638"/>
    <cellStyle name="Percent 7 2 11 2" xfId="40639"/>
    <cellStyle name="Percent 7 2 11 2 2" xfId="40640"/>
    <cellStyle name="Percent 7 2 11 3" xfId="40641"/>
    <cellStyle name="Percent 7 2 11 4" xfId="40642"/>
    <cellStyle name="Percent 7 2 12" xfId="40643"/>
    <cellStyle name="Percent 7 2 12 2" xfId="40644"/>
    <cellStyle name="Percent 7 2 12 2 2" xfId="40645"/>
    <cellStyle name="Percent 7 2 12 3" xfId="40646"/>
    <cellStyle name="Percent 7 2 13" xfId="40647"/>
    <cellStyle name="Percent 7 2 13 2" xfId="40648"/>
    <cellStyle name="Percent 7 2 14" xfId="40649"/>
    <cellStyle name="Percent 7 2 15" xfId="40650"/>
    <cellStyle name="Percent 7 2 2" xfId="40651"/>
    <cellStyle name="Percent 7 2 2 10" xfId="40652"/>
    <cellStyle name="Percent 7 2 2 10 2" xfId="40653"/>
    <cellStyle name="Percent 7 2 2 10 2 2" xfId="40654"/>
    <cellStyle name="Percent 7 2 2 10 3" xfId="40655"/>
    <cellStyle name="Percent 7 2 2 11" xfId="40656"/>
    <cellStyle name="Percent 7 2 2 11 2" xfId="40657"/>
    <cellStyle name="Percent 7 2 2 11 2 2" xfId="40658"/>
    <cellStyle name="Percent 7 2 2 11 3" xfId="40659"/>
    <cellStyle name="Percent 7 2 2 12" xfId="40660"/>
    <cellStyle name="Percent 7 2 2 12 2" xfId="40661"/>
    <cellStyle name="Percent 7 2 2 13" xfId="40662"/>
    <cellStyle name="Percent 7 2 2 2" xfId="40663"/>
    <cellStyle name="Percent 7 2 2 2 10" xfId="40664"/>
    <cellStyle name="Percent 7 2 2 2 10 2" xfId="40665"/>
    <cellStyle name="Percent 7 2 2 2 10 3" xfId="40666"/>
    <cellStyle name="Percent 7 2 2 2 11" xfId="40667"/>
    <cellStyle name="Percent 7 2 2 2 11 2" xfId="40668"/>
    <cellStyle name="Percent 7 2 2 2 12" xfId="40669"/>
    <cellStyle name="Percent 7 2 2 2 2" xfId="40670"/>
    <cellStyle name="Percent 7 2 2 2 2 10" xfId="40671"/>
    <cellStyle name="Percent 7 2 2 2 2 10 2" xfId="40672"/>
    <cellStyle name="Percent 7 2 2 2 2 11" xfId="40673"/>
    <cellStyle name="Percent 7 2 2 2 2 2" xfId="40674"/>
    <cellStyle name="Percent 7 2 2 2 2 2 2" xfId="40675"/>
    <cellStyle name="Percent 7 2 2 2 2 2 2 2" xfId="40676"/>
    <cellStyle name="Percent 7 2 2 2 2 2 2 2 2" xfId="40677"/>
    <cellStyle name="Percent 7 2 2 2 2 2 2 2 2 2" xfId="40678"/>
    <cellStyle name="Percent 7 2 2 2 2 2 2 2 2 2 2" xfId="40679"/>
    <cellStyle name="Percent 7 2 2 2 2 2 2 2 2 2 3" xfId="40680"/>
    <cellStyle name="Percent 7 2 2 2 2 2 2 2 2 3" xfId="40681"/>
    <cellStyle name="Percent 7 2 2 2 2 2 2 2 2 4" xfId="40682"/>
    <cellStyle name="Percent 7 2 2 2 2 2 2 2 3" xfId="40683"/>
    <cellStyle name="Percent 7 2 2 2 2 2 2 2 3 2" xfId="40684"/>
    <cellStyle name="Percent 7 2 2 2 2 2 2 2 3 3" xfId="40685"/>
    <cellStyle name="Percent 7 2 2 2 2 2 2 2 4" xfId="40686"/>
    <cellStyle name="Percent 7 2 2 2 2 2 2 2 4 2" xfId="40687"/>
    <cellStyle name="Percent 7 2 2 2 2 2 2 2 4 3" xfId="40688"/>
    <cellStyle name="Percent 7 2 2 2 2 2 2 2 5" xfId="40689"/>
    <cellStyle name="Percent 7 2 2 2 2 2 2 2 6" xfId="40690"/>
    <cellStyle name="Percent 7 2 2 2 2 2 2 3" xfId="40691"/>
    <cellStyle name="Percent 7 2 2 2 2 2 2 3 2" xfId="40692"/>
    <cellStyle name="Percent 7 2 2 2 2 2 2 3 2 2" xfId="40693"/>
    <cellStyle name="Percent 7 2 2 2 2 2 2 3 2 3" xfId="40694"/>
    <cellStyle name="Percent 7 2 2 2 2 2 2 3 3" xfId="40695"/>
    <cellStyle name="Percent 7 2 2 2 2 2 2 3 4" xfId="40696"/>
    <cellStyle name="Percent 7 2 2 2 2 2 2 4" xfId="40697"/>
    <cellStyle name="Percent 7 2 2 2 2 2 2 4 2" xfId="40698"/>
    <cellStyle name="Percent 7 2 2 2 2 2 2 4 3" xfId="40699"/>
    <cellStyle name="Percent 7 2 2 2 2 2 2 5" xfId="40700"/>
    <cellStyle name="Percent 7 2 2 2 2 2 2 5 2" xfId="40701"/>
    <cellStyle name="Percent 7 2 2 2 2 2 2 5 3" xfId="40702"/>
    <cellStyle name="Percent 7 2 2 2 2 2 2 6" xfId="40703"/>
    <cellStyle name="Percent 7 2 2 2 2 2 2 7" xfId="40704"/>
    <cellStyle name="Percent 7 2 2 2 2 2 3" xfId="40705"/>
    <cellStyle name="Percent 7 2 2 2 2 2 3 2" xfId="40706"/>
    <cellStyle name="Percent 7 2 2 2 2 2 3 2 2" xfId="40707"/>
    <cellStyle name="Percent 7 2 2 2 2 2 3 2 2 2" xfId="40708"/>
    <cellStyle name="Percent 7 2 2 2 2 2 3 2 2 3" xfId="40709"/>
    <cellStyle name="Percent 7 2 2 2 2 2 3 2 3" xfId="40710"/>
    <cellStyle name="Percent 7 2 2 2 2 2 3 2 4" xfId="40711"/>
    <cellStyle name="Percent 7 2 2 2 2 2 3 3" xfId="40712"/>
    <cellStyle name="Percent 7 2 2 2 2 2 3 3 2" xfId="40713"/>
    <cellStyle name="Percent 7 2 2 2 2 2 3 3 3" xfId="40714"/>
    <cellStyle name="Percent 7 2 2 2 2 2 3 4" xfId="40715"/>
    <cellStyle name="Percent 7 2 2 2 2 2 3 4 2" xfId="40716"/>
    <cellStyle name="Percent 7 2 2 2 2 2 3 4 3" xfId="40717"/>
    <cellStyle name="Percent 7 2 2 2 2 2 3 5" xfId="40718"/>
    <cellStyle name="Percent 7 2 2 2 2 2 3 6" xfId="40719"/>
    <cellStyle name="Percent 7 2 2 2 2 2 4" xfId="40720"/>
    <cellStyle name="Percent 7 2 2 2 2 2 4 2" xfId="40721"/>
    <cellStyle name="Percent 7 2 2 2 2 2 4 2 2" xfId="40722"/>
    <cellStyle name="Percent 7 2 2 2 2 2 4 2 3" xfId="40723"/>
    <cellStyle name="Percent 7 2 2 2 2 2 4 3" xfId="40724"/>
    <cellStyle name="Percent 7 2 2 2 2 2 4 4" xfId="40725"/>
    <cellStyle name="Percent 7 2 2 2 2 2 5" xfId="40726"/>
    <cellStyle name="Percent 7 2 2 2 2 2 5 2" xfId="40727"/>
    <cellStyle name="Percent 7 2 2 2 2 2 5 3" xfId="40728"/>
    <cellStyle name="Percent 7 2 2 2 2 2 6" xfId="40729"/>
    <cellStyle name="Percent 7 2 2 2 2 2 6 2" xfId="40730"/>
    <cellStyle name="Percent 7 2 2 2 2 2 6 3" xfId="40731"/>
    <cellStyle name="Percent 7 2 2 2 2 2 7" xfId="40732"/>
    <cellStyle name="Percent 7 2 2 2 2 2 7 2" xfId="40733"/>
    <cellStyle name="Percent 7 2 2 2 2 2 8" xfId="40734"/>
    <cellStyle name="Percent 7 2 2 2 2 3" xfId="40735"/>
    <cellStyle name="Percent 7 2 2 2 2 3 2" xfId="40736"/>
    <cellStyle name="Percent 7 2 2 2 2 3 2 2" xfId="40737"/>
    <cellStyle name="Percent 7 2 2 2 2 3 2 2 2" xfId="40738"/>
    <cellStyle name="Percent 7 2 2 2 2 3 2 2 2 2" xfId="40739"/>
    <cellStyle name="Percent 7 2 2 2 2 3 2 2 2 2 2" xfId="40740"/>
    <cellStyle name="Percent 7 2 2 2 2 3 2 2 2 2 3" xfId="40741"/>
    <cellStyle name="Percent 7 2 2 2 2 3 2 2 2 3" xfId="40742"/>
    <cellStyle name="Percent 7 2 2 2 2 3 2 2 2 4" xfId="40743"/>
    <cellStyle name="Percent 7 2 2 2 2 3 2 2 3" xfId="40744"/>
    <cellStyle name="Percent 7 2 2 2 2 3 2 2 3 2" xfId="40745"/>
    <cellStyle name="Percent 7 2 2 2 2 3 2 2 3 3" xfId="40746"/>
    <cellStyle name="Percent 7 2 2 2 2 3 2 2 4" xfId="40747"/>
    <cellStyle name="Percent 7 2 2 2 2 3 2 2 4 2" xfId="40748"/>
    <cellStyle name="Percent 7 2 2 2 2 3 2 2 4 3" xfId="40749"/>
    <cellStyle name="Percent 7 2 2 2 2 3 2 2 5" xfId="40750"/>
    <cellStyle name="Percent 7 2 2 2 2 3 2 2 6" xfId="40751"/>
    <cellStyle name="Percent 7 2 2 2 2 3 2 3" xfId="40752"/>
    <cellStyle name="Percent 7 2 2 2 2 3 2 3 2" xfId="40753"/>
    <cellStyle name="Percent 7 2 2 2 2 3 2 3 2 2" xfId="40754"/>
    <cellStyle name="Percent 7 2 2 2 2 3 2 3 2 3" xfId="40755"/>
    <cellStyle name="Percent 7 2 2 2 2 3 2 3 3" xfId="40756"/>
    <cellStyle name="Percent 7 2 2 2 2 3 2 3 4" xfId="40757"/>
    <cellStyle name="Percent 7 2 2 2 2 3 2 4" xfId="40758"/>
    <cellStyle name="Percent 7 2 2 2 2 3 2 4 2" xfId="40759"/>
    <cellStyle name="Percent 7 2 2 2 2 3 2 4 3" xfId="40760"/>
    <cellStyle name="Percent 7 2 2 2 2 3 2 5" xfId="40761"/>
    <cellStyle name="Percent 7 2 2 2 2 3 2 5 2" xfId="40762"/>
    <cellStyle name="Percent 7 2 2 2 2 3 2 5 3" xfId="40763"/>
    <cellStyle name="Percent 7 2 2 2 2 3 2 6" xfId="40764"/>
    <cellStyle name="Percent 7 2 2 2 2 3 2 7" xfId="40765"/>
    <cellStyle name="Percent 7 2 2 2 2 3 3" xfId="40766"/>
    <cellStyle name="Percent 7 2 2 2 2 3 3 2" xfId="40767"/>
    <cellStyle name="Percent 7 2 2 2 2 3 3 2 2" xfId="40768"/>
    <cellStyle name="Percent 7 2 2 2 2 3 3 2 2 2" xfId="40769"/>
    <cellStyle name="Percent 7 2 2 2 2 3 3 2 2 3" xfId="40770"/>
    <cellStyle name="Percent 7 2 2 2 2 3 3 2 3" xfId="40771"/>
    <cellStyle name="Percent 7 2 2 2 2 3 3 2 4" xfId="40772"/>
    <cellStyle name="Percent 7 2 2 2 2 3 3 3" xfId="40773"/>
    <cellStyle name="Percent 7 2 2 2 2 3 3 3 2" xfId="40774"/>
    <cellStyle name="Percent 7 2 2 2 2 3 3 3 3" xfId="40775"/>
    <cellStyle name="Percent 7 2 2 2 2 3 3 4" xfId="40776"/>
    <cellStyle name="Percent 7 2 2 2 2 3 3 4 2" xfId="40777"/>
    <cellStyle name="Percent 7 2 2 2 2 3 3 4 3" xfId="40778"/>
    <cellStyle name="Percent 7 2 2 2 2 3 3 5" xfId="40779"/>
    <cellStyle name="Percent 7 2 2 2 2 3 3 6" xfId="40780"/>
    <cellStyle name="Percent 7 2 2 2 2 3 4" xfId="40781"/>
    <cellStyle name="Percent 7 2 2 2 2 3 4 2" xfId="40782"/>
    <cellStyle name="Percent 7 2 2 2 2 3 4 2 2" xfId="40783"/>
    <cellStyle name="Percent 7 2 2 2 2 3 4 2 3" xfId="40784"/>
    <cellStyle name="Percent 7 2 2 2 2 3 4 3" xfId="40785"/>
    <cellStyle name="Percent 7 2 2 2 2 3 4 4" xfId="40786"/>
    <cellStyle name="Percent 7 2 2 2 2 3 5" xfId="40787"/>
    <cellStyle name="Percent 7 2 2 2 2 3 5 2" xfId="40788"/>
    <cellStyle name="Percent 7 2 2 2 2 3 5 3" xfId="40789"/>
    <cellStyle name="Percent 7 2 2 2 2 3 6" xfId="40790"/>
    <cellStyle name="Percent 7 2 2 2 2 3 6 2" xfId="40791"/>
    <cellStyle name="Percent 7 2 2 2 2 3 6 3" xfId="40792"/>
    <cellStyle name="Percent 7 2 2 2 2 3 7" xfId="40793"/>
    <cellStyle name="Percent 7 2 2 2 2 3 8" xfId="40794"/>
    <cellStyle name="Percent 7 2 2 2 2 4" xfId="40795"/>
    <cellStyle name="Percent 7 2 2 2 2 4 2" xfId="40796"/>
    <cellStyle name="Percent 7 2 2 2 2 4 2 2" xfId="40797"/>
    <cellStyle name="Percent 7 2 2 2 2 4 2 2 2" xfId="40798"/>
    <cellStyle name="Percent 7 2 2 2 2 4 2 2 2 2" xfId="40799"/>
    <cellStyle name="Percent 7 2 2 2 2 4 2 2 2 2 2" xfId="40800"/>
    <cellStyle name="Percent 7 2 2 2 2 4 2 2 2 2 3" xfId="40801"/>
    <cellStyle name="Percent 7 2 2 2 2 4 2 2 2 3" xfId="40802"/>
    <cellStyle name="Percent 7 2 2 2 2 4 2 2 2 4" xfId="40803"/>
    <cellStyle name="Percent 7 2 2 2 2 4 2 2 3" xfId="40804"/>
    <cellStyle name="Percent 7 2 2 2 2 4 2 2 3 2" xfId="40805"/>
    <cellStyle name="Percent 7 2 2 2 2 4 2 2 3 3" xfId="40806"/>
    <cellStyle name="Percent 7 2 2 2 2 4 2 2 4" xfId="40807"/>
    <cellStyle name="Percent 7 2 2 2 2 4 2 2 4 2" xfId="40808"/>
    <cellStyle name="Percent 7 2 2 2 2 4 2 2 4 3" xfId="40809"/>
    <cellStyle name="Percent 7 2 2 2 2 4 2 2 5" xfId="40810"/>
    <cellStyle name="Percent 7 2 2 2 2 4 2 2 6" xfId="40811"/>
    <cellStyle name="Percent 7 2 2 2 2 4 2 3" xfId="40812"/>
    <cellStyle name="Percent 7 2 2 2 2 4 2 3 2" xfId="40813"/>
    <cellStyle name="Percent 7 2 2 2 2 4 2 3 2 2" xfId="40814"/>
    <cellStyle name="Percent 7 2 2 2 2 4 2 3 2 3" xfId="40815"/>
    <cellStyle name="Percent 7 2 2 2 2 4 2 3 3" xfId="40816"/>
    <cellStyle name="Percent 7 2 2 2 2 4 2 3 4" xfId="40817"/>
    <cellStyle name="Percent 7 2 2 2 2 4 2 4" xfId="40818"/>
    <cellStyle name="Percent 7 2 2 2 2 4 2 4 2" xfId="40819"/>
    <cellStyle name="Percent 7 2 2 2 2 4 2 4 3" xfId="40820"/>
    <cellStyle name="Percent 7 2 2 2 2 4 2 5" xfId="40821"/>
    <cellStyle name="Percent 7 2 2 2 2 4 2 5 2" xfId="40822"/>
    <cellStyle name="Percent 7 2 2 2 2 4 2 5 3" xfId="40823"/>
    <cellStyle name="Percent 7 2 2 2 2 4 2 6" xfId="40824"/>
    <cellStyle name="Percent 7 2 2 2 2 4 2 7" xfId="40825"/>
    <cellStyle name="Percent 7 2 2 2 2 4 3" xfId="40826"/>
    <cellStyle name="Percent 7 2 2 2 2 4 3 2" xfId="40827"/>
    <cellStyle name="Percent 7 2 2 2 2 4 3 2 2" xfId="40828"/>
    <cellStyle name="Percent 7 2 2 2 2 4 3 2 2 2" xfId="40829"/>
    <cellStyle name="Percent 7 2 2 2 2 4 3 2 2 3" xfId="40830"/>
    <cellStyle name="Percent 7 2 2 2 2 4 3 2 3" xfId="40831"/>
    <cellStyle name="Percent 7 2 2 2 2 4 3 2 4" xfId="40832"/>
    <cellStyle name="Percent 7 2 2 2 2 4 3 3" xfId="40833"/>
    <cellStyle name="Percent 7 2 2 2 2 4 3 3 2" xfId="40834"/>
    <cellStyle name="Percent 7 2 2 2 2 4 3 3 3" xfId="40835"/>
    <cellStyle name="Percent 7 2 2 2 2 4 3 4" xfId="40836"/>
    <cellStyle name="Percent 7 2 2 2 2 4 3 4 2" xfId="40837"/>
    <cellStyle name="Percent 7 2 2 2 2 4 3 4 3" xfId="40838"/>
    <cellStyle name="Percent 7 2 2 2 2 4 3 5" xfId="40839"/>
    <cellStyle name="Percent 7 2 2 2 2 4 3 6" xfId="40840"/>
    <cellStyle name="Percent 7 2 2 2 2 4 4" xfId="40841"/>
    <cellStyle name="Percent 7 2 2 2 2 4 4 2" xfId="40842"/>
    <cellStyle name="Percent 7 2 2 2 2 4 4 2 2" xfId="40843"/>
    <cellStyle name="Percent 7 2 2 2 2 4 4 2 3" xfId="40844"/>
    <cellStyle name="Percent 7 2 2 2 2 4 4 3" xfId="40845"/>
    <cellStyle name="Percent 7 2 2 2 2 4 4 4" xfId="40846"/>
    <cellStyle name="Percent 7 2 2 2 2 4 5" xfId="40847"/>
    <cellStyle name="Percent 7 2 2 2 2 4 5 2" xfId="40848"/>
    <cellStyle name="Percent 7 2 2 2 2 4 5 3" xfId="40849"/>
    <cellStyle name="Percent 7 2 2 2 2 4 6" xfId="40850"/>
    <cellStyle name="Percent 7 2 2 2 2 4 6 2" xfId="40851"/>
    <cellStyle name="Percent 7 2 2 2 2 4 6 3" xfId="40852"/>
    <cellStyle name="Percent 7 2 2 2 2 4 7" xfId="40853"/>
    <cellStyle name="Percent 7 2 2 2 2 4 8" xfId="40854"/>
    <cellStyle name="Percent 7 2 2 2 2 5" xfId="40855"/>
    <cellStyle name="Percent 7 2 2 2 2 5 2" xfId="40856"/>
    <cellStyle name="Percent 7 2 2 2 2 5 2 2" xfId="40857"/>
    <cellStyle name="Percent 7 2 2 2 2 5 2 2 2" xfId="40858"/>
    <cellStyle name="Percent 7 2 2 2 2 5 2 2 2 2" xfId="40859"/>
    <cellStyle name="Percent 7 2 2 2 2 5 2 2 2 3" xfId="40860"/>
    <cellStyle name="Percent 7 2 2 2 2 5 2 2 3" xfId="40861"/>
    <cellStyle name="Percent 7 2 2 2 2 5 2 2 4" xfId="40862"/>
    <cellStyle name="Percent 7 2 2 2 2 5 2 3" xfId="40863"/>
    <cellStyle name="Percent 7 2 2 2 2 5 2 3 2" xfId="40864"/>
    <cellStyle name="Percent 7 2 2 2 2 5 2 3 3" xfId="40865"/>
    <cellStyle name="Percent 7 2 2 2 2 5 2 4" xfId="40866"/>
    <cellStyle name="Percent 7 2 2 2 2 5 2 4 2" xfId="40867"/>
    <cellStyle name="Percent 7 2 2 2 2 5 2 4 3" xfId="40868"/>
    <cellStyle name="Percent 7 2 2 2 2 5 2 5" xfId="40869"/>
    <cellStyle name="Percent 7 2 2 2 2 5 2 6" xfId="40870"/>
    <cellStyle name="Percent 7 2 2 2 2 5 3" xfId="40871"/>
    <cellStyle name="Percent 7 2 2 2 2 5 3 2" xfId="40872"/>
    <cellStyle name="Percent 7 2 2 2 2 5 3 2 2" xfId="40873"/>
    <cellStyle name="Percent 7 2 2 2 2 5 3 2 3" xfId="40874"/>
    <cellStyle name="Percent 7 2 2 2 2 5 3 3" xfId="40875"/>
    <cellStyle name="Percent 7 2 2 2 2 5 3 4" xfId="40876"/>
    <cellStyle name="Percent 7 2 2 2 2 5 4" xfId="40877"/>
    <cellStyle name="Percent 7 2 2 2 2 5 4 2" xfId="40878"/>
    <cellStyle name="Percent 7 2 2 2 2 5 4 3" xfId="40879"/>
    <cellStyle name="Percent 7 2 2 2 2 5 5" xfId="40880"/>
    <cellStyle name="Percent 7 2 2 2 2 5 5 2" xfId="40881"/>
    <cellStyle name="Percent 7 2 2 2 2 5 5 3" xfId="40882"/>
    <cellStyle name="Percent 7 2 2 2 2 5 6" xfId="40883"/>
    <cellStyle name="Percent 7 2 2 2 2 5 7" xfId="40884"/>
    <cellStyle name="Percent 7 2 2 2 2 6" xfId="40885"/>
    <cellStyle name="Percent 7 2 2 2 2 6 2" xfId="40886"/>
    <cellStyle name="Percent 7 2 2 2 2 6 2 2" xfId="40887"/>
    <cellStyle name="Percent 7 2 2 2 2 6 2 2 2" xfId="40888"/>
    <cellStyle name="Percent 7 2 2 2 2 6 2 2 3" xfId="40889"/>
    <cellStyle name="Percent 7 2 2 2 2 6 2 3" xfId="40890"/>
    <cellStyle name="Percent 7 2 2 2 2 6 2 4" xfId="40891"/>
    <cellStyle name="Percent 7 2 2 2 2 6 3" xfId="40892"/>
    <cellStyle name="Percent 7 2 2 2 2 6 3 2" xfId="40893"/>
    <cellStyle name="Percent 7 2 2 2 2 6 3 3" xfId="40894"/>
    <cellStyle name="Percent 7 2 2 2 2 6 4" xfId="40895"/>
    <cellStyle name="Percent 7 2 2 2 2 6 4 2" xfId="40896"/>
    <cellStyle name="Percent 7 2 2 2 2 6 4 3" xfId="40897"/>
    <cellStyle name="Percent 7 2 2 2 2 6 5" xfId="40898"/>
    <cellStyle name="Percent 7 2 2 2 2 6 6" xfId="40899"/>
    <cellStyle name="Percent 7 2 2 2 2 7" xfId="40900"/>
    <cellStyle name="Percent 7 2 2 2 2 7 2" xfId="40901"/>
    <cellStyle name="Percent 7 2 2 2 2 7 2 2" xfId="40902"/>
    <cellStyle name="Percent 7 2 2 2 2 7 2 3" xfId="40903"/>
    <cellStyle name="Percent 7 2 2 2 2 7 3" xfId="40904"/>
    <cellStyle name="Percent 7 2 2 2 2 7 4" xfId="40905"/>
    <cellStyle name="Percent 7 2 2 2 2 8" xfId="40906"/>
    <cellStyle name="Percent 7 2 2 2 2 8 2" xfId="40907"/>
    <cellStyle name="Percent 7 2 2 2 2 8 3" xfId="40908"/>
    <cellStyle name="Percent 7 2 2 2 2 9" xfId="40909"/>
    <cellStyle name="Percent 7 2 2 2 2 9 2" xfId="40910"/>
    <cellStyle name="Percent 7 2 2 2 2 9 3" xfId="40911"/>
    <cellStyle name="Percent 7 2 2 2 3" xfId="40912"/>
    <cellStyle name="Percent 7 2 2 2 3 2" xfId="40913"/>
    <cellStyle name="Percent 7 2 2 2 3 2 2" xfId="40914"/>
    <cellStyle name="Percent 7 2 2 2 3 2 2 2" xfId="40915"/>
    <cellStyle name="Percent 7 2 2 2 3 2 2 2 2" xfId="40916"/>
    <cellStyle name="Percent 7 2 2 2 3 2 2 2 2 2" xfId="40917"/>
    <cellStyle name="Percent 7 2 2 2 3 2 2 2 2 3" xfId="40918"/>
    <cellStyle name="Percent 7 2 2 2 3 2 2 2 3" xfId="40919"/>
    <cellStyle name="Percent 7 2 2 2 3 2 2 2 4" xfId="40920"/>
    <cellStyle name="Percent 7 2 2 2 3 2 2 3" xfId="40921"/>
    <cellStyle name="Percent 7 2 2 2 3 2 2 3 2" xfId="40922"/>
    <cellStyle name="Percent 7 2 2 2 3 2 2 3 3" xfId="40923"/>
    <cellStyle name="Percent 7 2 2 2 3 2 2 4" xfId="40924"/>
    <cellStyle name="Percent 7 2 2 2 3 2 2 4 2" xfId="40925"/>
    <cellStyle name="Percent 7 2 2 2 3 2 2 4 3" xfId="40926"/>
    <cellStyle name="Percent 7 2 2 2 3 2 2 5" xfId="40927"/>
    <cellStyle name="Percent 7 2 2 2 3 2 2 6" xfId="40928"/>
    <cellStyle name="Percent 7 2 2 2 3 2 3" xfId="40929"/>
    <cellStyle name="Percent 7 2 2 2 3 2 3 2" xfId="40930"/>
    <cellStyle name="Percent 7 2 2 2 3 2 3 2 2" xfId="40931"/>
    <cellStyle name="Percent 7 2 2 2 3 2 3 2 3" xfId="40932"/>
    <cellStyle name="Percent 7 2 2 2 3 2 3 3" xfId="40933"/>
    <cellStyle name="Percent 7 2 2 2 3 2 3 4" xfId="40934"/>
    <cellStyle name="Percent 7 2 2 2 3 2 4" xfId="40935"/>
    <cellStyle name="Percent 7 2 2 2 3 2 4 2" xfId="40936"/>
    <cellStyle name="Percent 7 2 2 2 3 2 4 3" xfId="40937"/>
    <cellStyle name="Percent 7 2 2 2 3 2 5" xfId="40938"/>
    <cellStyle name="Percent 7 2 2 2 3 2 5 2" xfId="40939"/>
    <cellStyle name="Percent 7 2 2 2 3 2 5 3" xfId="40940"/>
    <cellStyle name="Percent 7 2 2 2 3 2 6" xfId="40941"/>
    <cellStyle name="Percent 7 2 2 2 3 2 6 2" xfId="40942"/>
    <cellStyle name="Percent 7 2 2 2 3 2 7" xfId="40943"/>
    <cellStyle name="Percent 7 2 2 2 3 3" xfId="40944"/>
    <cellStyle name="Percent 7 2 2 2 3 3 2" xfId="40945"/>
    <cellStyle name="Percent 7 2 2 2 3 3 2 2" xfId="40946"/>
    <cellStyle name="Percent 7 2 2 2 3 3 2 2 2" xfId="40947"/>
    <cellStyle name="Percent 7 2 2 2 3 3 2 2 3" xfId="40948"/>
    <cellStyle name="Percent 7 2 2 2 3 3 2 3" xfId="40949"/>
    <cellStyle name="Percent 7 2 2 2 3 3 2 4" xfId="40950"/>
    <cellStyle name="Percent 7 2 2 2 3 3 3" xfId="40951"/>
    <cellStyle name="Percent 7 2 2 2 3 3 3 2" xfId="40952"/>
    <cellStyle name="Percent 7 2 2 2 3 3 3 3" xfId="40953"/>
    <cellStyle name="Percent 7 2 2 2 3 3 4" xfId="40954"/>
    <cellStyle name="Percent 7 2 2 2 3 3 4 2" xfId="40955"/>
    <cellStyle name="Percent 7 2 2 2 3 3 4 3" xfId="40956"/>
    <cellStyle name="Percent 7 2 2 2 3 3 5" xfId="40957"/>
    <cellStyle name="Percent 7 2 2 2 3 3 6" xfId="40958"/>
    <cellStyle name="Percent 7 2 2 2 3 4" xfId="40959"/>
    <cellStyle name="Percent 7 2 2 2 3 4 2" xfId="40960"/>
    <cellStyle name="Percent 7 2 2 2 3 4 2 2" xfId="40961"/>
    <cellStyle name="Percent 7 2 2 2 3 4 2 3" xfId="40962"/>
    <cellStyle name="Percent 7 2 2 2 3 4 3" xfId="40963"/>
    <cellStyle name="Percent 7 2 2 2 3 4 4" xfId="40964"/>
    <cellStyle name="Percent 7 2 2 2 3 5" xfId="40965"/>
    <cellStyle name="Percent 7 2 2 2 3 5 2" xfId="40966"/>
    <cellStyle name="Percent 7 2 2 2 3 5 3" xfId="40967"/>
    <cellStyle name="Percent 7 2 2 2 3 6" xfId="40968"/>
    <cellStyle name="Percent 7 2 2 2 3 6 2" xfId="40969"/>
    <cellStyle name="Percent 7 2 2 2 3 6 3" xfId="40970"/>
    <cellStyle name="Percent 7 2 2 2 3 7" xfId="40971"/>
    <cellStyle name="Percent 7 2 2 2 3 7 2" xfId="40972"/>
    <cellStyle name="Percent 7 2 2 2 3 8" xfId="40973"/>
    <cellStyle name="Percent 7 2 2 2 4" xfId="40974"/>
    <cellStyle name="Percent 7 2 2 2 4 2" xfId="40975"/>
    <cellStyle name="Percent 7 2 2 2 4 2 2" xfId="40976"/>
    <cellStyle name="Percent 7 2 2 2 4 2 2 2" xfId="40977"/>
    <cellStyle name="Percent 7 2 2 2 4 2 2 2 2" xfId="40978"/>
    <cellStyle name="Percent 7 2 2 2 4 2 2 2 2 2" xfId="40979"/>
    <cellStyle name="Percent 7 2 2 2 4 2 2 2 2 3" xfId="40980"/>
    <cellStyle name="Percent 7 2 2 2 4 2 2 2 3" xfId="40981"/>
    <cellStyle name="Percent 7 2 2 2 4 2 2 2 4" xfId="40982"/>
    <cellStyle name="Percent 7 2 2 2 4 2 2 3" xfId="40983"/>
    <cellStyle name="Percent 7 2 2 2 4 2 2 3 2" xfId="40984"/>
    <cellStyle name="Percent 7 2 2 2 4 2 2 3 3" xfId="40985"/>
    <cellStyle name="Percent 7 2 2 2 4 2 2 4" xfId="40986"/>
    <cellStyle name="Percent 7 2 2 2 4 2 2 4 2" xfId="40987"/>
    <cellStyle name="Percent 7 2 2 2 4 2 2 4 3" xfId="40988"/>
    <cellStyle name="Percent 7 2 2 2 4 2 2 5" xfId="40989"/>
    <cellStyle name="Percent 7 2 2 2 4 2 2 6" xfId="40990"/>
    <cellStyle name="Percent 7 2 2 2 4 2 3" xfId="40991"/>
    <cellStyle name="Percent 7 2 2 2 4 2 3 2" xfId="40992"/>
    <cellStyle name="Percent 7 2 2 2 4 2 3 2 2" xfId="40993"/>
    <cellStyle name="Percent 7 2 2 2 4 2 3 2 3" xfId="40994"/>
    <cellStyle name="Percent 7 2 2 2 4 2 3 3" xfId="40995"/>
    <cellStyle name="Percent 7 2 2 2 4 2 3 4" xfId="40996"/>
    <cellStyle name="Percent 7 2 2 2 4 2 4" xfId="40997"/>
    <cellStyle name="Percent 7 2 2 2 4 2 4 2" xfId="40998"/>
    <cellStyle name="Percent 7 2 2 2 4 2 4 3" xfId="40999"/>
    <cellStyle name="Percent 7 2 2 2 4 2 5" xfId="41000"/>
    <cellStyle name="Percent 7 2 2 2 4 2 5 2" xfId="41001"/>
    <cellStyle name="Percent 7 2 2 2 4 2 5 3" xfId="41002"/>
    <cellStyle name="Percent 7 2 2 2 4 2 6" xfId="41003"/>
    <cellStyle name="Percent 7 2 2 2 4 2 6 2" xfId="41004"/>
    <cellStyle name="Percent 7 2 2 2 4 2 7" xfId="41005"/>
    <cellStyle name="Percent 7 2 2 2 4 3" xfId="41006"/>
    <cellStyle name="Percent 7 2 2 2 4 3 2" xfId="41007"/>
    <cellStyle name="Percent 7 2 2 2 4 3 2 2" xfId="41008"/>
    <cellStyle name="Percent 7 2 2 2 4 3 2 2 2" xfId="41009"/>
    <cellStyle name="Percent 7 2 2 2 4 3 2 2 3" xfId="41010"/>
    <cellStyle name="Percent 7 2 2 2 4 3 2 3" xfId="41011"/>
    <cellStyle name="Percent 7 2 2 2 4 3 2 4" xfId="41012"/>
    <cellStyle name="Percent 7 2 2 2 4 3 3" xfId="41013"/>
    <cellStyle name="Percent 7 2 2 2 4 3 3 2" xfId="41014"/>
    <cellStyle name="Percent 7 2 2 2 4 3 3 3" xfId="41015"/>
    <cellStyle name="Percent 7 2 2 2 4 3 4" xfId="41016"/>
    <cellStyle name="Percent 7 2 2 2 4 3 4 2" xfId="41017"/>
    <cellStyle name="Percent 7 2 2 2 4 3 4 3" xfId="41018"/>
    <cellStyle name="Percent 7 2 2 2 4 3 5" xfId="41019"/>
    <cellStyle name="Percent 7 2 2 2 4 3 6" xfId="41020"/>
    <cellStyle name="Percent 7 2 2 2 4 4" xfId="41021"/>
    <cellStyle name="Percent 7 2 2 2 4 4 2" xfId="41022"/>
    <cellStyle name="Percent 7 2 2 2 4 4 2 2" xfId="41023"/>
    <cellStyle name="Percent 7 2 2 2 4 4 2 3" xfId="41024"/>
    <cellStyle name="Percent 7 2 2 2 4 4 3" xfId="41025"/>
    <cellStyle name="Percent 7 2 2 2 4 4 4" xfId="41026"/>
    <cellStyle name="Percent 7 2 2 2 4 5" xfId="41027"/>
    <cellStyle name="Percent 7 2 2 2 4 5 2" xfId="41028"/>
    <cellStyle name="Percent 7 2 2 2 4 5 3" xfId="41029"/>
    <cellStyle name="Percent 7 2 2 2 4 6" xfId="41030"/>
    <cellStyle name="Percent 7 2 2 2 4 6 2" xfId="41031"/>
    <cellStyle name="Percent 7 2 2 2 4 6 3" xfId="41032"/>
    <cellStyle name="Percent 7 2 2 2 4 7" xfId="41033"/>
    <cellStyle name="Percent 7 2 2 2 4 7 2" xfId="41034"/>
    <cellStyle name="Percent 7 2 2 2 4 8" xfId="41035"/>
    <cellStyle name="Percent 7 2 2 2 5" xfId="41036"/>
    <cellStyle name="Percent 7 2 2 2 5 2" xfId="41037"/>
    <cellStyle name="Percent 7 2 2 2 5 2 2" xfId="41038"/>
    <cellStyle name="Percent 7 2 2 2 5 2 2 2" xfId="41039"/>
    <cellStyle name="Percent 7 2 2 2 5 2 2 2 2" xfId="41040"/>
    <cellStyle name="Percent 7 2 2 2 5 2 2 2 2 2" xfId="41041"/>
    <cellStyle name="Percent 7 2 2 2 5 2 2 2 2 3" xfId="41042"/>
    <cellStyle name="Percent 7 2 2 2 5 2 2 2 3" xfId="41043"/>
    <cellStyle name="Percent 7 2 2 2 5 2 2 2 4" xfId="41044"/>
    <cellStyle name="Percent 7 2 2 2 5 2 2 3" xfId="41045"/>
    <cellStyle name="Percent 7 2 2 2 5 2 2 3 2" xfId="41046"/>
    <cellStyle name="Percent 7 2 2 2 5 2 2 3 3" xfId="41047"/>
    <cellStyle name="Percent 7 2 2 2 5 2 2 4" xfId="41048"/>
    <cellStyle name="Percent 7 2 2 2 5 2 2 4 2" xfId="41049"/>
    <cellStyle name="Percent 7 2 2 2 5 2 2 4 3" xfId="41050"/>
    <cellStyle name="Percent 7 2 2 2 5 2 2 5" xfId="41051"/>
    <cellStyle name="Percent 7 2 2 2 5 2 2 6" xfId="41052"/>
    <cellStyle name="Percent 7 2 2 2 5 2 3" xfId="41053"/>
    <cellStyle name="Percent 7 2 2 2 5 2 3 2" xfId="41054"/>
    <cellStyle name="Percent 7 2 2 2 5 2 3 2 2" xfId="41055"/>
    <cellStyle name="Percent 7 2 2 2 5 2 3 2 3" xfId="41056"/>
    <cellStyle name="Percent 7 2 2 2 5 2 3 3" xfId="41057"/>
    <cellStyle name="Percent 7 2 2 2 5 2 3 4" xfId="41058"/>
    <cellStyle name="Percent 7 2 2 2 5 2 4" xfId="41059"/>
    <cellStyle name="Percent 7 2 2 2 5 2 4 2" xfId="41060"/>
    <cellStyle name="Percent 7 2 2 2 5 2 4 3" xfId="41061"/>
    <cellStyle name="Percent 7 2 2 2 5 2 5" xfId="41062"/>
    <cellStyle name="Percent 7 2 2 2 5 2 5 2" xfId="41063"/>
    <cellStyle name="Percent 7 2 2 2 5 2 5 3" xfId="41064"/>
    <cellStyle name="Percent 7 2 2 2 5 2 6" xfId="41065"/>
    <cellStyle name="Percent 7 2 2 2 5 2 7" xfId="41066"/>
    <cellStyle name="Percent 7 2 2 2 5 3" xfId="41067"/>
    <cellStyle name="Percent 7 2 2 2 5 3 2" xfId="41068"/>
    <cellStyle name="Percent 7 2 2 2 5 3 2 2" xfId="41069"/>
    <cellStyle name="Percent 7 2 2 2 5 3 2 2 2" xfId="41070"/>
    <cellStyle name="Percent 7 2 2 2 5 3 2 2 3" xfId="41071"/>
    <cellStyle name="Percent 7 2 2 2 5 3 2 3" xfId="41072"/>
    <cellStyle name="Percent 7 2 2 2 5 3 2 4" xfId="41073"/>
    <cellStyle name="Percent 7 2 2 2 5 3 3" xfId="41074"/>
    <cellStyle name="Percent 7 2 2 2 5 3 3 2" xfId="41075"/>
    <cellStyle name="Percent 7 2 2 2 5 3 3 3" xfId="41076"/>
    <cellStyle name="Percent 7 2 2 2 5 3 4" xfId="41077"/>
    <cellStyle name="Percent 7 2 2 2 5 3 4 2" xfId="41078"/>
    <cellStyle name="Percent 7 2 2 2 5 3 4 3" xfId="41079"/>
    <cellStyle name="Percent 7 2 2 2 5 3 5" xfId="41080"/>
    <cellStyle name="Percent 7 2 2 2 5 3 6" xfId="41081"/>
    <cellStyle name="Percent 7 2 2 2 5 4" xfId="41082"/>
    <cellStyle name="Percent 7 2 2 2 5 4 2" xfId="41083"/>
    <cellStyle name="Percent 7 2 2 2 5 4 2 2" xfId="41084"/>
    <cellStyle name="Percent 7 2 2 2 5 4 2 3" xfId="41085"/>
    <cellStyle name="Percent 7 2 2 2 5 4 3" xfId="41086"/>
    <cellStyle name="Percent 7 2 2 2 5 4 4" xfId="41087"/>
    <cellStyle name="Percent 7 2 2 2 5 5" xfId="41088"/>
    <cellStyle name="Percent 7 2 2 2 5 5 2" xfId="41089"/>
    <cellStyle name="Percent 7 2 2 2 5 5 3" xfId="41090"/>
    <cellStyle name="Percent 7 2 2 2 5 6" xfId="41091"/>
    <cellStyle name="Percent 7 2 2 2 5 6 2" xfId="41092"/>
    <cellStyle name="Percent 7 2 2 2 5 6 3" xfId="41093"/>
    <cellStyle name="Percent 7 2 2 2 5 7" xfId="41094"/>
    <cellStyle name="Percent 7 2 2 2 5 7 2" xfId="41095"/>
    <cellStyle name="Percent 7 2 2 2 5 8" xfId="41096"/>
    <cellStyle name="Percent 7 2 2 2 6" xfId="41097"/>
    <cellStyle name="Percent 7 2 2 2 6 2" xfId="41098"/>
    <cellStyle name="Percent 7 2 2 2 6 2 2" xfId="41099"/>
    <cellStyle name="Percent 7 2 2 2 6 2 2 2" xfId="41100"/>
    <cellStyle name="Percent 7 2 2 2 6 2 2 2 2" xfId="41101"/>
    <cellStyle name="Percent 7 2 2 2 6 2 2 2 3" xfId="41102"/>
    <cellStyle name="Percent 7 2 2 2 6 2 2 3" xfId="41103"/>
    <cellStyle name="Percent 7 2 2 2 6 2 2 4" xfId="41104"/>
    <cellStyle name="Percent 7 2 2 2 6 2 3" xfId="41105"/>
    <cellStyle name="Percent 7 2 2 2 6 2 3 2" xfId="41106"/>
    <cellStyle name="Percent 7 2 2 2 6 2 3 3" xfId="41107"/>
    <cellStyle name="Percent 7 2 2 2 6 2 4" xfId="41108"/>
    <cellStyle name="Percent 7 2 2 2 6 2 4 2" xfId="41109"/>
    <cellStyle name="Percent 7 2 2 2 6 2 4 3" xfId="41110"/>
    <cellStyle name="Percent 7 2 2 2 6 2 5" xfId="41111"/>
    <cellStyle name="Percent 7 2 2 2 6 2 6" xfId="41112"/>
    <cellStyle name="Percent 7 2 2 2 6 3" xfId="41113"/>
    <cellStyle name="Percent 7 2 2 2 6 3 2" xfId="41114"/>
    <cellStyle name="Percent 7 2 2 2 6 3 2 2" xfId="41115"/>
    <cellStyle name="Percent 7 2 2 2 6 3 2 3" xfId="41116"/>
    <cellStyle name="Percent 7 2 2 2 6 3 3" xfId="41117"/>
    <cellStyle name="Percent 7 2 2 2 6 3 4" xfId="41118"/>
    <cellStyle name="Percent 7 2 2 2 6 4" xfId="41119"/>
    <cellStyle name="Percent 7 2 2 2 6 4 2" xfId="41120"/>
    <cellStyle name="Percent 7 2 2 2 6 4 3" xfId="41121"/>
    <cellStyle name="Percent 7 2 2 2 6 5" xfId="41122"/>
    <cellStyle name="Percent 7 2 2 2 6 5 2" xfId="41123"/>
    <cellStyle name="Percent 7 2 2 2 6 5 3" xfId="41124"/>
    <cellStyle name="Percent 7 2 2 2 6 6" xfId="41125"/>
    <cellStyle name="Percent 7 2 2 2 6 6 2" xfId="41126"/>
    <cellStyle name="Percent 7 2 2 2 6 7" xfId="41127"/>
    <cellStyle name="Percent 7 2 2 2 7" xfId="41128"/>
    <cellStyle name="Percent 7 2 2 2 7 2" xfId="41129"/>
    <cellStyle name="Percent 7 2 2 2 7 2 2" xfId="41130"/>
    <cellStyle name="Percent 7 2 2 2 7 2 2 2" xfId="41131"/>
    <cellStyle name="Percent 7 2 2 2 7 2 2 3" xfId="41132"/>
    <cellStyle name="Percent 7 2 2 2 7 2 3" xfId="41133"/>
    <cellStyle name="Percent 7 2 2 2 7 2 4" xfId="41134"/>
    <cellStyle name="Percent 7 2 2 2 7 3" xfId="41135"/>
    <cellStyle name="Percent 7 2 2 2 7 3 2" xfId="41136"/>
    <cellStyle name="Percent 7 2 2 2 7 3 3" xfId="41137"/>
    <cellStyle name="Percent 7 2 2 2 7 4" xfId="41138"/>
    <cellStyle name="Percent 7 2 2 2 7 4 2" xfId="41139"/>
    <cellStyle name="Percent 7 2 2 2 7 4 3" xfId="41140"/>
    <cellStyle name="Percent 7 2 2 2 7 5" xfId="41141"/>
    <cellStyle name="Percent 7 2 2 2 7 6" xfId="41142"/>
    <cellStyle name="Percent 7 2 2 2 8" xfId="41143"/>
    <cellStyle name="Percent 7 2 2 2 8 2" xfId="41144"/>
    <cellStyle name="Percent 7 2 2 2 8 2 2" xfId="41145"/>
    <cellStyle name="Percent 7 2 2 2 8 2 3" xfId="41146"/>
    <cellStyle name="Percent 7 2 2 2 8 3" xfId="41147"/>
    <cellStyle name="Percent 7 2 2 2 8 4" xfId="41148"/>
    <cellStyle name="Percent 7 2 2 2 9" xfId="41149"/>
    <cellStyle name="Percent 7 2 2 2 9 2" xfId="41150"/>
    <cellStyle name="Percent 7 2 2 2 9 3" xfId="41151"/>
    <cellStyle name="Percent 7 2 2 3" xfId="41152"/>
    <cellStyle name="Percent 7 2 2 3 10" xfId="41153"/>
    <cellStyle name="Percent 7 2 2 3 10 2" xfId="41154"/>
    <cellStyle name="Percent 7 2 2 3 11" xfId="41155"/>
    <cellStyle name="Percent 7 2 2 3 2" xfId="41156"/>
    <cellStyle name="Percent 7 2 2 3 2 2" xfId="41157"/>
    <cellStyle name="Percent 7 2 2 3 2 2 2" xfId="41158"/>
    <cellStyle name="Percent 7 2 2 3 2 2 2 2" xfId="41159"/>
    <cellStyle name="Percent 7 2 2 3 2 2 2 2 2" xfId="41160"/>
    <cellStyle name="Percent 7 2 2 3 2 2 2 2 2 2" xfId="41161"/>
    <cellStyle name="Percent 7 2 2 3 2 2 2 2 2 3" xfId="41162"/>
    <cellStyle name="Percent 7 2 2 3 2 2 2 2 3" xfId="41163"/>
    <cellStyle name="Percent 7 2 2 3 2 2 2 2 4" xfId="41164"/>
    <cellStyle name="Percent 7 2 2 3 2 2 2 3" xfId="41165"/>
    <cellStyle name="Percent 7 2 2 3 2 2 2 3 2" xfId="41166"/>
    <cellStyle name="Percent 7 2 2 3 2 2 2 3 3" xfId="41167"/>
    <cellStyle name="Percent 7 2 2 3 2 2 2 4" xfId="41168"/>
    <cellStyle name="Percent 7 2 2 3 2 2 2 4 2" xfId="41169"/>
    <cellStyle name="Percent 7 2 2 3 2 2 2 4 3" xfId="41170"/>
    <cellStyle name="Percent 7 2 2 3 2 2 2 5" xfId="41171"/>
    <cellStyle name="Percent 7 2 2 3 2 2 2 6" xfId="41172"/>
    <cellStyle name="Percent 7 2 2 3 2 2 3" xfId="41173"/>
    <cellStyle name="Percent 7 2 2 3 2 2 3 2" xfId="41174"/>
    <cellStyle name="Percent 7 2 2 3 2 2 3 2 2" xfId="41175"/>
    <cellStyle name="Percent 7 2 2 3 2 2 3 2 3" xfId="41176"/>
    <cellStyle name="Percent 7 2 2 3 2 2 3 3" xfId="41177"/>
    <cellStyle name="Percent 7 2 2 3 2 2 3 4" xfId="41178"/>
    <cellStyle name="Percent 7 2 2 3 2 2 4" xfId="41179"/>
    <cellStyle name="Percent 7 2 2 3 2 2 4 2" xfId="41180"/>
    <cellStyle name="Percent 7 2 2 3 2 2 4 3" xfId="41181"/>
    <cellStyle name="Percent 7 2 2 3 2 2 5" xfId="41182"/>
    <cellStyle name="Percent 7 2 2 3 2 2 5 2" xfId="41183"/>
    <cellStyle name="Percent 7 2 2 3 2 2 5 3" xfId="41184"/>
    <cellStyle name="Percent 7 2 2 3 2 2 6" xfId="41185"/>
    <cellStyle name="Percent 7 2 2 3 2 2 6 2" xfId="41186"/>
    <cellStyle name="Percent 7 2 2 3 2 2 7" xfId="41187"/>
    <cellStyle name="Percent 7 2 2 3 2 3" xfId="41188"/>
    <cellStyle name="Percent 7 2 2 3 2 3 2" xfId="41189"/>
    <cellStyle name="Percent 7 2 2 3 2 3 2 2" xfId="41190"/>
    <cellStyle name="Percent 7 2 2 3 2 3 2 2 2" xfId="41191"/>
    <cellStyle name="Percent 7 2 2 3 2 3 2 2 3" xfId="41192"/>
    <cellStyle name="Percent 7 2 2 3 2 3 2 3" xfId="41193"/>
    <cellStyle name="Percent 7 2 2 3 2 3 2 4" xfId="41194"/>
    <cellStyle name="Percent 7 2 2 3 2 3 3" xfId="41195"/>
    <cellStyle name="Percent 7 2 2 3 2 3 3 2" xfId="41196"/>
    <cellStyle name="Percent 7 2 2 3 2 3 3 3" xfId="41197"/>
    <cellStyle name="Percent 7 2 2 3 2 3 4" xfId="41198"/>
    <cellStyle name="Percent 7 2 2 3 2 3 4 2" xfId="41199"/>
    <cellStyle name="Percent 7 2 2 3 2 3 4 3" xfId="41200"/>
    <cellStyle name="Percent 7 2 2 3 2 3 5" xfId="41201"/>
    <cellStyle name="Percent 7 2 2 3 2 3 6" xfId="41202"/>
    <cellStyle name="Percent 7 2 2 3 2 4" xfId="41203"/>
    <cellStyle name="Percent 7 2 2 3 2 4 2" xfId="41204"/>
    <cellStyle name="Percent 7 2 2 3 2 4 2 2" xfId="41205"/>
    <cellStyle name="Percent 7 2 2 3 2 4 2 3" xfId="41206"/>
    <cellStyle name="Percent 7 2 2 3 2 4 3" xfId="41207"/>
    <cellStyle name="Percent 7 2 2 3 2 4 4" xfId="41208"/>
    <cellStyle name="Percent 7 2 2 3 2 5" xfId="41209"/>
    <cellStyle name="Percent 7 2 2 3 2 5 2" xfId="41210"/>
    <cellStyle name="Percent 7 2 2 3 2 5 3" xfId="41211"/>
    <cellStyle name="Percent 7 2 2 3 2 6" xfId="41212"/>
    <cellStyle name="Percent 7 2 2 3 2 6 2" xfId="41213"/>
    <cellStyle name="Percent 7 2 2 3 2 6 3" xfId="41214"/>
    <cellStyle name="Percent 7 2 2 3 2 7" xfId="41215"/>
    <cellStyle name="Percent 7 2 2 3 2 7 2" xfId="41216"/>
    <cellStyle name="Percent 7 2 2 3 2 8" xfId="41217"/>
    <cellStyle name="Percent 7 2 2 3 3" xfId="41218"/>
    <cellStyle name="Percent 7 2 2 3 3 2" xfId="41219"/>
    <cellStyle name="Percent 7 2 2 3 3 2 2" xfId="41220"/>
    <cellStyle name="Percent 7 2 2 3 3 2 2 2" xfId="41221"/>
    <cellStyle name="Percent 7 2 2 3 3 2 2 2 2" xfId="41222"/>
    <cellStyle name="Percent 7 2 2 3 3 2 2 2 2 2" xfId="41223"/>
    <cellStyle name="Percent 7 2 2 3 3 2 2 2 2 3" xfId="41224"/>
    <cellStyle name="Percent 7 2 2 3 3 2 2 2 3" xfId="41225"/>
    <cellStyle name="Percent 7 2 2 3 3 2 2 2 4" xfId="41226"/>
    <cellStyle name="Percent 7 2 2 3 3 2 2 3" xfId="41227"/>
    <cellStyle name="Percent 7 2 2 3 3 2 2 3 2" xfId="41228"/>
    <cellStyle name="Percent 7 2 2 3 3 2 2 3 3" xfId="41229"/>
    <cellStyle name="Percent 7 2 2 3 3 2 2 4" xfId="41230"/>
    <cellStyle name="Percent 7 2 2 3 3 2 2 4 2" xfId="41231"/>
    <cellStyle name="Percent 7 2 2 3 3 2 2 4 3" xfId="41232"/>
    <cellStyle name="Percent 7 2 2 3 3 2 2 5" xfId="41233"/>
    <cellStyle name="Percent 7 2 2 3 3 2 2 6" xfId="41234"/>
    <cellStyle name="Percent 7 2 2 3 3 2 3" xfId="41235"/>
    <cellStyle name="Percent 7 2 2 3 3 2 3 2" xfId="41236"/>
    <cellStyle name="Percent 7 2 2 3 3 2 3 2 2" xfId="41237"/>
    <cellStyle name="Percent 7 2 2 3 3 2 3 2 3" xfId="41238"/>
    <cellStyle name="Percent 7 2 2 3 3 2 3 3" xfId="41239"/>
    <cellStyle name="Percent 7 2 2 3 3 2 3 4" xfId="41240"/>
    <cellStyle name="Percent 7 2 2 3 3 2 4" xfId="41241"/>
    <cellStyle name="Percent 7 2 2 3 3 2 4 2" xfId="41242"/>
    <cellStyle name="Percent 7 2 2 3 3 2 4 3" xfId="41243"/>
    <cellStyle name="Percent 7 2 2 3 3 2 5" xfId="41244"/>
    <cellStyle name="Percent 7 2 2 3 3 2 5 2" xfId="41245"/>
    <cellStyle name="Percent 7 2 2 3 3 2 5 3" xfId="41246"/>
    <cellStyle name="Percent 7 2 2 3 3 2 6" xfId="41247"/>
    <cellStyle name="Percent 7 2 2 3 3 2 6 2" xfId="41248"/>
    <cellStyle name="Percent 7 2 2 3 3 2 7" xfId="41249"/>
    <cellStyle name="Percent 7 2 2 3 3 3" xfId="41250"/>
    <cellStyle name="Percent 7 2 2 3 3 3 2" xfId="41251"/>
    <cellStyle name="Percent 7 2 2 3 3 3 2 2" xfId="41252"/>
    <cellStyle name="Percent 7 2 2 3 3 3 2 2 2" xfId="41253"/>
    <cellStyle name="Percent 7 2 2 3 3 3 2 2 3" xfId="41254"/>
    <cellStyle name="Percent 7 2 2 3 3 3 2 3" xfId="41255"/>
    <cellStyle name="Percent 7 2 2 3 3 3 2 4" xfId="41256"/>
    <cellStyle name="Percent 7 2 2 3 3 3 3" xfId="41257"/>
    <cellStyle name="Percent 7 2 2 3 3 3 3 2" xfId="41258"/>
    <cellStyle name="Percent 7 2 2 3 3 3 3 3" xfId="41259"/>
    <cellStyle name="Percent 7 2 2 3 3 3 4" xfId="41260"/>
    <cellStyle name="Percent 7 2 2 3 3 3 4 2" xfId="41261"/>
    <cellStyle name="Percent 7 2 2 3 3 3 4 3" xfId="41262"/>
    <cellStyle name="Percent 7 2 2 3 3 3 5" xfId="41263"/>
    <cellStyle name="Percent 7 2 2 3 3 3 6" xfId="41264"/>
    <cellStyle name="Percent 7 2 2 3 3 4" xfId="41265"/>
    <cellStyle name="Percent 7 2 2 3 3 4 2" xfId="41266"/>
    <cellStyle name="Percent 7 2 2 3 3 4 2 2" xfId="41267"/>
    <cellStyle name="Percent 7 2 2 3 3 4 2 3" xfId="41268"/>
    <cellStyle name="Percent 7 2 2 3 3 4 3" xfId="41269"/>
    <cellStyle name="Percent 7 2 2 3 3 4 4" xfId="41270"/>
    <cellStyle name="Percent 7 2 2 3 3 5" xfId="41271"/>
    <cellStyle name="Percent 7 2 2 3 3 5 2" xfId="41272"/>
    <cellStyle name="Percent 7 2 2 3 3 5 3" xfId="41273"/>
    <cellStyle name="Percent 7 2 2 3 3 6" xfId="41274"/>
    <cellStyle name="Percent 7 2 2 3 3 6 2" xfId="41275"/>
    <cellStyle name="Percent 7 2 2 3 3 6 3" xfId="41276"/>
    <cellStyle name="Percent 7 2 2 3 3 7" xfId="41277"/>
    <cellStyle name="Percent 7 2 2 3 3 7 2" xfId="41278"/>
    <cellStyle name="Percent 7 2 2 3 3 8" xfId="41279"/>
    <cellStyle name="Percent 7 2 2 3 4" xfId="41280"/>
    <cellStyle name="Percent 7 2 2 3 4 2" xfId="41281"/>
    <cellStyle name="Percent 7 2 2 3 4 2 2" xfId="41282"/>
    <cellStyle name="Percent 7 2 2 3 4 2 2 2" xfId="41283"/>
    <cellStyle name="Percent 7 2 2 3 4 2 2 2 2" xfId="41284"/>
    <cellStyle name="Percent 7 2 2 3 4 2 2 2 2 2" xfId="41285"/>
    <cellStyle name="Percent 7 2 2 3 4 2 2 2 2 3" xfId="41286"/>
    <cellStyle name="Percent 7 2 2 3 4 2 2 2 3" xfId="41287"/>
    <cellStyle name="Percent 7 2 2 3 4 2 2 2 4" xfId="41288"/>
    <cellStyle name="Percent 7 2 2 3 4 2 2 3" xfId="41289"/>
    <cellStyle name="Percent 7 2 2 3 4 2 2 3 2" xfId="41290"/>
    <cellStyle name="Percent 7 2 2 3 4 2 2 3 3" xfId="41291"/>
    <cellStyle name="Percent 7 2 2 3 4 2 2 4" xfId="41292"/>
    <cellStyle name="Percent 7 2 2 3 4 2 2 4 2" xfId="41293"/>
    <cellStyle name="Percent 7 2 2 3 4 2 2 4 3" xfId="41294"/>
    <cellStyle name="Percent 7 2 2 3 4 2 2 5" xfId="41295"/>
    <cellStyle name="Percent 7 2 2 3 4 2 2 6" xfId="41296"/>
    <cellStyle name="Percent 7 2 2 3 4 2 3" xfId="41297"/>
    <cellStyle name="Percent 7 2 2 3 4 2 3 2" xfId="41298"/>
    <cellStyle name="Percent 7 2 2 3 4 2 3 2 2" xfId="41299"/>
    <cellStyle name="Percent 7 2 2 3 4 2 3 2 3" xfId="41300"/>
    <cellStyle name="Percent 7 2 2 3 4 2 3 3" xfId="41301"/>
    <cellStyle name="Percent 7 2 2 3 4 2 3 4" xfId="41302"/>
    <cellStyle name="Percent 7 2 2 3 4 2 4" xfId="41303"/>
    <cellStyle name="Percent 7 2 2 3 4 2 4 2" xfId="41304"/>
    <cellStyle name="Percent 7 2 2 3 4 2 4 3" xfId="41305"/>
    <cellStyle name="Percent 7 2 2 3 4 2 5" xfId="41306"/>
    <cellStyle name="Percent 7 2 2 3 4 2 5 2" xfId="41307"/>
    <cellStyle name="Percent 7 2 2 3 4 2 5 3" xfId="41308"/>
    <cellStyle name="Percent 7 2 2 3 4 2 6" xfId="41309"/>
    <cellStyle name="Percent 7 2 2 3 4 2 6 2" xfId="41310"/>
    <cellStyle name="Percent 7 2 2 3 4 2 7" xfId="41311"/>
    <cellStyle name="Percent 7 2 2 3 4 3" xfId="41312"/>
    <cellStyle name="Percent 7 2 2 3 4 3 2" xfId="41313"/>
    <cellStyle name="Percent 7 2 2 3 4 3 2 2" xfId="41314"/>
    <cellStyle name="Percent 7 2 2 3 4 3 2 2 2" xfId="41315"/>
    <cellStyle name="Percent 7 2 2 3 4 3 2 2 3" xfId="41316"/>
    <cellStyle name="Percent 7 2 2 3 4 3 2 3" xfId="41317"/>
    <cellStyle name="Percent 7 2 2 3 4 3 2 4" xfId="41318"/>
    <cellStyle name="Percent 7 2 2 3 4 3 3" xfId="41319"/>
    <cellStyle name="Percent 7 2 2 3 4 3 3 2" xfId="41320"/>
    <cellStyle name="Percent 7 2 2 3 4 3 3 3" xfId="41321"/>
    <cellStyle name="Percent 7 2 2 3 4 3 4" xfId="41322"/>
    <cellStyle name="Percent 7 2 2 3 4 3 4 2" xfId="41323"/>
    <cellStyle name="Percent 7 2 2 3 4 3 4 3" xfId="41324"/>
    <cellStyle name="Percent 7 2 2 3 4 3 5" xfId="41325"/>
    <cellStyle name="Percent 7 2 2 3 4 3 6" xfId="41326"/>
    <cellStyle name="Percent 7 2 2 3 4 4" xfId="41327"/>
    <cellStyle name="Percent 7 2 2 3 4 4 2" xfId="41328"/>
    <cellStyle name="Percent 7 2 2 3 4 4 2 2" xfId="41329"/>
    <cellStyle name="Percent 7 2 2 3 4 4 2 3" xfId="41330"/>
    <cellStyle name="Percent 7 2 2 3 4 4 3" xfId="41331"/>
    <cellStyle name="Percent 7 2 2 3 4 4 4" xfId="41332"/>
    <cellStyle name="Percent 7 2 2 3 4 5" xfId="41333"/>
    <cellStyle name="Percent 7 2 2 3 4 5 2" xfId="41334"/>
    <cellStyle name="Percent 7 2 2 3 4 5 3" xfId="41335"/>
    <cellStyle name="Percent 7 2 2 3 4 6" xfId="41336"/>
    <cellStyle name="Percent 7 2 2 3 4 6 2" xfId="41337"/>
    <cellStyle name="Percent 7 2 2 3 4 6 3" xfId="41338"/>
    <cellStyle name="Percent 7 2 2 3 4 7" xfId="41339"/>
    <cellStyle name="Percent 7 2 2 3 4 7 2" xfId="41340"/>
    <cellStyle name="Percent 7 2 2 3 4 8" xfId="41341"/>
    <cellStyle name="Percent 7 2 2 3 5" xfId="41342"/>
    <cellStyle name="Percent 7 2 2 3 5 2" xfId="41343"/>
    <cellStyle name="Percent 7 2 2 3 5 2 2" xfId="41344"/>
    <cellStyle name="Percent 7 2 2 3 5 2 2 2" xfId="41345"/>
    <cellStyle name="Percent 7 2 2 3 5 2 2 2 2" xfId="41346"/>
    <cellStyle name="Percent 7 2 2 3 5 2 2 2 3" xfId="41347"/>
    <cellStyle name="Percent 7 2 2 3 5 2 2 3" xfId="41348"/>
    <cellStyle name="Percent 7 2 2 3 5 2 2 4" xfId="41349"/>
    <cellStyle name="Percent 7 2 2 3 5 2 3" xfId="41350"/>
    <cellStyle name="Percent 7 2 2 3 5 2 3 2" xfId="41351"/>
    <cellStyle name="Percent 7 2 2 3 5 2 3 3" xfId="41352"/>
    <cellStyle name="Percent 7 2 2 3 5 2 4" xfId="41353"/>
    <cellStyle name="Percent 7 2 2 3 5 2 4 2" xfId="41354"/>
    <cellStyle name="Percent 7 2 2 3 5 2 4 3" xfId="41355"/>
    <cellStyle name="Percent 7 2 2 3 5 2 5" xfId="41356"/>
    <cellStyle name="Percent 7 2 2 3 5 2 6" xfId="41357"/>
    <cellStyle name="Percent 7 2 2 3 5 3" xfId="41358"/>
    <cellStyle name="Percent 7 2 2 3 5 3 2" xfId="41359"/>
    <cellStyle name="Percent 7 2 2 3 5 3 2 2" xfId="41360"/>
    <cellStyle name="Percent 7 2 2 3 5 3 2 3" xfId="41361"/>
    <cellStyle name="Percent 7 2 2 3 5 3 3" xfId="41362"/>
    <cellStyle name="Percent 7 2 2 3 5 3 4" xfId="41363"/>
    <cellStyle name="Percent 7 2 2 3 5 4" xfId="41364"/>
    <cellStyle name="Percent 7 2 2 3 5 4 2" xfId="41365"/>
    <cellStyle name="Percent 7 2 2 3 5 4 3" xfId="41366"/>
    <cellStyle name="Percent 7 2 2 3 5 5" xfId="41367"/>
    <cellStyle name="Percent 7 2 2 3 5 5 2" xfId="41368"/>
    <cellStyle name="Percent 7 2 2 3 5 5 3" xfId="41369"/>
    <cellStyle name="Percent 7 2 2 3 5 6" xfId="41370"/>
    <cellStyle name="Percent 7 2 2 3 5 6 2" xfId="41371"/>
    <cellStyle name="Percent 7 2 2 3 5 7" xfId="41372"/>
    <cellStyle name="Percent 7 2 2 3 6" xfId="41373"/>
    <cellStyle name="Percent 7 2 2 3 6 2" xfId="41374"/>
    <cellStyle name="Percent 7 2 2 3 6 2 2" xfId="41375"/>
    <cellStyle name="Percent 7 2 2 3 6 2 2 2" xfId="41376"/>
    <cellStyle name="Percent 7 2 2 3 6 2 2 3" xfId="41377"/>
    <cellStyle name="Percent 7 2 2 3 6 2 3" xfId="41378"/>
    <cellStyle name="Percent 7 2 2 3 6 2 4" xfId="41379"/>
    <cellStyle name="Percent 7 2 2 3 6 3" xfId="41380"/>
    <cellStyle name="Percent 7 2 2 3 6 3 2" xfId="41381"/>
    <cellStyle name="Percent 7 2 2 3 6 3 3" xfId="41382"/>
    <cellStyle name="Percent 7 2 2 3 6 4" xfId="41383"/>
    <cellStyle name="Percent 7 2 2 3 6 4 2" xfId="41384"/>
    <cellStyle name="Percent 7 2 2 3 6 4 3" xfId="41385"/>
    <cellStyle name="Percent 7 2 2 3 6 5" xfId="41386"/>
    <cellStyle name="Percent 7 2 2 3 6 5 2" xfId="41387"/>
    <cellStyle name="Percent 7 2 2 3 6 6" xfId="41388"/>
    <cellStyle name="Percent 7 2 2 3 7" xfId="41389"/>
    <cellStyle name="Percent 7 2 2 3 7 2" xfId="41390"/>
    <cellStyle name="Percent 7 2 2 3 7 2 2" xfId="41391"/>
    <cellStyle name="Percent 7 2 2 3 7 2 3" xfId="41392"/>
    <cellStyle name="Percent 7 2 2 3 7 3" xfId="41393"/>
    <cellStyle name="Percent 7 2 2 3 7 4" xfId="41394"/>
    <cellStyle name="Percent 7 2 2 3 8" xfId="41395"/>
    <cellStyle name="Percent 7 2 2 3 8 2" xfId="41396"/>
    <cellStyle name="Percent 7 2 2 3 8 3" xfId="41397"/>
    <cellStyle name="Percent 7 2 2 3 9" xfId="41398"/>
    <cellStyle name="Percent 7 2 2 3 9 2" xfId="41399"/>
    <cellStyle name="Percent 7 2 2 3 9 3" xfId="41400"/>
    <cellStyle name="Percent 7 2 2 4" xfId="41401"/>
    <cellStyle name="Percent 7 2 2 4 2" xfId="41402"/>
    <cellStyle name="Percent 7 2 2 4 2 2" xfId="41403"/>
    <cellStyle name="Percent 7 2 2 4 2 2 2" xfId="41404"/>
    <cellStyle name="Percent 7 2 2 4 2 2 2 2" xfId="41405"/>
    <cellStyle name="Percent 7 2 2 4 2 2 2 2 2" xfId="41406"/>
    <cellStyle name="Percent 7 2 2 4 2 2 2 2 3" xfId="41407"/>
    <cellStyle name="Percent 7 2 2 4 2 2 2 3" xfId="41408"/>
    <cellStyle name="Percent 7 2 2 4 2 2 2 4" xfId="41409"/>
    <cellStyle name="Percent 7 2 2 4 2 2 3" xfId="41410"/>
    <cellStyle name="Percent 7 2 2 4 2 2 3 2" xfId="41411"/>
    <cellStyle name="Percent 7 2 2 4 2 2 3 3" xfId="41412"/>
    <cellStyle name="Percent 7 2 2 4 2 2 4" xfId="41413"/>
    <cellStyle name="Percent 7 2 2 4 2 2 4 2" xfId="41414"/>
    <cellStyle name="Percent 7 2 2 4 2 2 4 3" xfId="41415"/>
    <cellStyle name="Percent 7 2 2 4 2 2 5" xfId="41416"/>
    <cellStyle name="Percent 7 2 2 4 2 2 5 2" xfId="41417"/>
    <cellStyle name="Percent 7 2 2 4 2 2 6" xfId="41418"/>
    <cellStyle name="Percent 7 2 2 4 2 3" xfId="41419"/>
    <cellStyle name="Percent 7 2 2 4 2 3 2" xfId="41420"/>
    <cellStyle name="Percent 7 2 2 4 2 3 2 2" xfId="41421"/>
    <cellStyle name="Percent 7 2 2 4 2 3 2 3" xfId="41422"/>
    <cellStyle name="Percent 7 2 2 4 2 3 3" xfId="41423"/>
    <cellStyle name="Percent 7 2 2 4 2 3 4" xfId="41424"/>
    <cellStyle name="Percent 7 2 2 4 2 4" xfId="41425"/>
    <cellStyle name="Percent 7 2 2 4 2 4 2" xfId="41426"/>
    <cellStyle name="Percent 7 2 2 4 2 4 3" xfId="41427"/>
    <cellStyle name="Percent 7 2 2 4 2 5" xfId="41428"/>
    <cellStyle name="Percent 7 2 2 4 2 5 2" xfId="41429"/>
    <cellStyle name="Percent 7 2 2 4 2 5 3" xfId="41430"/>
    <cellStyle name="Percent 7 2 2 4 2 6" xfId="41431"/>
    <cellStyle name="Percent 7 2 2 4 2 6 2" xfId="41432"/>
    <cellStyle name="Percent 7 2 2 4 2 7" xfId="41433"/>
    <cellStyle name="Percent 7 2 2 4 3" xfId="41434"/>
    <cellStyle name="Percent 7 2 2 4 3 2" xfId="41435"/>
    <cellStyle name="Percent 7 2 2 4 3 2 2" xfId="41436"/>
    <cellStyle name="Percent 7 2 2 4 3 2 2 2" xfId="41437"/>
    <cellStyle name="Percent 7 2 2 4 3 2 2 3" xfId="41438"/>
    <cellStyle name="Percent 7 2 2 4 3 2 3" xfId="41439"/>
    <cellStyle name="Percent 7 2 2 4 3 2 3 2" xfId="41440"/>
    <cellStyle name="Percent 7 2 2 4 3 2 4" xfId="41441"/>
    <cellStyle name="Percent 7 2 2 4 3 3" xfId="41442"/>
    <cellStyle name="Percent 7 2 2 4 3 3 2" xfId="41443"/>
    <cellStyle name="Percent 7 2 2 4 3 3 3" xfId="41444"/>
    <cellStyle name="Percent 7 2 2 4 3 4" xfId="41445"/>
    <cellStyle name="Percent 7 2 2 4 3 4 2" xfId="41446"/>
    <cellStyle name="Percent 7 2 2 4 3 4 3" xfId="41447"/>
    <cellStyle name="Percent 7 2 2 4 3 5" xfId="41448"/>
    <cellStyle name="Percent 7 2 2 4 3 5 2" xfId="41449"/>
    <cellStyle name="Percent 7 2 2 4 3 6" xfId="41450"/>
    <cellStyle name="Percent 7 2 2 4 4" xfId="41451"/>
    <cellStyle name="Percent 7 2 2 4 4 2" xfId="41452"/>
    <cellStyle name="Percent 7 2 2 4 4 2 2" xfId="41453"/>
    <cellStyle name="Percent 7 2 2 4 4 2 2 2" xfId="41454"/>
    <cellStyle name="Percent 7 2 2 4 4 2 3" xfId="41455"/>
    <cellStyle name="Percent 7 2 2 4 4 3" xfId="41456"/>
    <cellStyle name="Percent 7 2 2 4 4 3 2" xfId="41457"/>
    <cellStyle name="Percent 7 2 2 4 4 4" xfId="41458"/>
    <cellStyle name="Percent 7 2 2 4 5" xfId="41459"/>
    <cellStyle name="Percent 7 2 2 4 5 2" xfId="41460"/>
    <cellStyle name="Percent 7 2 2 4 5 2 2" xfId="41461"/>
    <cellStyle name="Percent 7 2 2 4 5 3" xfId="41462"/>
    <cellStyle name="Percent 7 2 2 4 6" xfId="41463"/>
    <cellStyle name="Percent 7 2 2 4 6 2" xfId="41464"/>
    <cellStyle name="Percent 7 2 2 4 6 2 2" xfId="41465"/>
    <cellStyle name="Percent 7 2 2 4 6 3" xfId="41466"/>
    <cellStyle name="Percent 7 2 2 4 7" xfId="41467"/>
    <cellStyle name="Percent 7 2 2 4 7 2" xfId="41468"/>
    <cellStyle name="Percent 7 2 2 4 8" xfId="41469"/>
    <cellStyle name="Percent 7 2 2 5" xfId="41470"/>
    <cellStyle name="Percent 7 2 2 5 2" xfId="41471"/>
    <cellStyle name="Percent 7 2 2 5 2 2" xfId="41472"/>
    <cellStyle name="Percent 7 2 2 5 2 2 2" xfId="41473"/>
    <cellStyle name="Percent 7 2 2 5 2 2 2 2" xfId="41474"/>
    <cellStyle name="Percent 7 2 2 5 2 2 2 2 2" xfId="41475"/>
    <cellStyle name="Percent 7 2 2 5 2 2 2 2 3" xfId="41476"/>
    <cellStyle name="Percent 7 2 2 5 2 2 2 3" xfId="41477"/>
    <cellStyle name="Percent 7 2 2 5 2 2 2 4" xfId="41478"/>
    <cellStyle name="Percent 7 2 2 5 2 2 3" xfId="41479"/>
    <cellStyle name="Percent 7 2 2 5 2 2 3 2" xfId="41480"/>
    <cellStyle name="Percent 7 2 2 5 2 2 3 3" xfId="41481"/>
    <cellStyle name="Percent 7 2 2 5 2 2 4" xfId="41482"/>
    <cellStyle name="Percent 7 2 2 5 2 2 4 2" xfId="41483"/>
    <cellStyle name="Percent 7 2 2 5 2 2 4 3" xfId="41484"/>
    <cellStyle name="Percent 7 2 2 5 2 2 5" xfId="41485"/>
    <cellStyle name="Percent 7 2 2 5 2 2 5 2" xfId="41486"/>
    <cellStyle name="Percent 7 2 2 5 2 2 6" xfId="41487"/>
    <cellStyle name="Percent 7 2 2 5 2 3" xfId="41488"/>
    <cellStyle name="Percent 7 2 2 5 2 3 2" xfId="41489"/>
    <cellStyle name="Percent 7 2 2 5 2 3 2 2" xfId="41490"/>
    <cellStyle name="Percent 7 2 2 5 2 3 2 3" xfId="41491"/>
    <cellStyle name="Percent 7 2 2 5 2 3 3" xfId="41492"/>
    <cellStyle name="Percent 7 2 2 5 2 3 4" xfId="41493"/>
    <cellStyle name="Percent 7 2 2 5 2 4" xfId="41494"/>
    <cellStyle name="Percent 7 2 2 5 2 4 2" xfId="41495"/>
    <cellStyle name="Percent 7 2 2 5 2 4 3" xfId="41496"/>
    <cellStyle name="Percent 7 2 2 5 2 5" xfId="41497"/>
    <cellStyle name="Percent 7 2 2 5 2 5 2" xfId="41498"/>
    <cellStyle name="Percent 7 2 2 5 2 5 3" xfId="41499"/>
    <cellStyle name="Percent 7 2 2 5 2 6" xfId="41500"/>
    <cellStyle name="Percent 7 2 2 5 2 6 2" xfId="41501"/>
    <cellStyle name="Percent 7 2 2 5 2 7" xfId="41502"/>
    <cellStyle name="Percent 7 2 2 5 3" xfId="41503"/>
    <cellStyle name="Percent 7 2 2 5 3 2" xfId="41504"/>
    <cellStyle name="Percent 7 2 2 5 3 2 2" xfId="41505"/>
    <cellStyle name="Percent 7 2 2 5 3 2 2 2" xfId="41506"/>
    <cellStyle name="Percent 7 2 2 5 3 2 2 3" xfId="41507"/>
    <cellStyle name="Percent 7 2 2 5 3 2 3" xfId="41508"/>
    <cellStyle name="Percent 7 2 2 5 3 2 3 2" xfId="41509"/>
    <cellStyle name="Percent 7 2 2 5 3 2 4" xfId="41510"/>
    <cellStyle name="Percent 7 2 2 5 3 3" xfId="41511"/>
    <cellStyle name="Percent 7 2 2 5 3 3 2" xfId="41512"/>
    <cellStyle name="Percent 7 2 2 5 3 3 3" xfId="41513"/>
    <cellStyle name="Percent 7 2 2 5 3 4" xfId="41514"/>
    <cellStyle name="Percent 7 2 2 5 3 4 2" xfId="41515"/>
    <cellStyle name="Percent 7 2 2 5 3 4 3" xfId="41516"/>
    <cellStyle name="Percent 7 2 2 5 3 5" xfId="41517"/>
    <cellStyle name="Percent 7 2 2 5 3 5 2" xfId="41518"/>
    <cellStyle name="Percent 7 2 2 5 3 6" xfId="41519"/>
    <cellStyle name="Percent 7 2 2 5 4" xfId="41520"/>
    <cellStyle name="Percent 7 2 2 5 4 2" xfId="41521"/>
    <cellStyle name="Percent 7 2 2 5 4 2 2" xfId="41522"/>
    <cellStyle name="Percent 7 2 2 5 4 2 2 2" xfId="41523"/>
    <cellStyle name="Percent 7 2 2 5 4 2 3" xfId="41524"/>
    <cellStyle name="Percent 7 2 2 5 4 3" xfId="41525"/>
    <cellStyle name="Percent 7 2 2 5 4 3 2" xfId="41526"/>
    <cellStyle name="Percent 7 2 2 5 4 4" xfId="41527"/>
    <cellStyle name="Percent 7 2 2 5 5" xfId="41528"/>
    <cellStyle name="Percent 7 2 2 5 5 2" xfId="41529"/>
    <cellStyle name="Percent 7 2 2 5 5 2 2" xfId="41530"/>
    <cellStyle name="Percent 7 2 2 5 5 3" xfId="41531"/>
    <cellStyle name="Percent 7 2 2 5 6" xfId="41532"/>
    <cellStyle name="Percent 7 2 2 5 6 2" xfId="41533"/>
    <cellStyle name="Percent 7 2 2 5 6 2 2" xfId="41534"/>
    <cellStyle name="Percent 7 2 2 5 6 3" xfId="41535"/>
    <cellStyle name="Percent 7 2 2 5 7" xfId="41536"/>
    <cellStyle name="Percent 7 2 2 5 7 2" xfId="41537"/>
    <cellStyle name="Percent 7 2 2 5 8" xfId="41538"/>
    <cellStyle name="Percent 7 2 2 6" xfId="41539"/>
    <cellStyle name="Percent 7 2 2 6 2" xfId="41540"/>
    <cellStyle name="Percent 7 2 2 6 2 2" xfId="41541"/>
    <cellStyle name="Percent 7 2 2 6 2 2 2" xfId="41542"/>
    <cellStyle name="Percent 7 2 2 6 2 2 2 2" xfId="41543"/>
    <cellStyle name="Percent 7 2 2 6 2 2 2 2 2" xfId="41544"/>
    <cellStyle name="Percent 7 2 2 6 2 2 2 2 3" xfId="41545"/>
    <cellStyle name="Percent 7 2 2 6 2 2 2 3" xfId="41546"/>
    <cellStyle name="Percent 7 2 2 6 2 2 2 4" xfId="41547"/>
    <cellStyle name="Percent 7 2 2 6 2 2 3" xfId="41548"/>
    <cellStyle name="Percent 7 2 2 6 2 2 3 2" xfId="41549"/>
    <cellStyle name="Percent 7 2 2 6 2 2 3 3" xfId="41550"/>
    <cellStyle name="Percent 7 2 2 6 2 2 4" xfId="41551"/>
    <cellStyle name="Percent 7 2 2 6 2 2 4 2" xfId="41552"/>
    <cellStyle name="Percent 7 2 2 6 2 2 4 3" xfId="41553"/>
    <cellStyle name="Percent 7 2 2 6 2 2 5" xfId="41554"/>
    <cellStyle name="Percent 7 2 2 6 2 2 5 2" xfId="41555"/>
    <cellStyle name="Percent 7 2 2 6 2 2 6" xfId="41556"/>
    <cellStyle name="Percent 7 2 2 6 2 3" xfId="41557"/>
    <cellStyle name="Percent 7 2 2 6 2 3 2" xfId="41558"/>
    <cellStyle name="Percent 7 2 2 6 2 3 2 2" xfId="41559"/>
    <cellStyle name="Percent 7 2 2 6 2 3 2 3" xfId="41560"/>
    <cellStyle name="Percent 7 2 2 6 2 3 3" xfId="41561"/>
    <cellStyle name="Percent 7 2 2 6 2 3 4" xfId="41562"/>
    <cellStyle name="Percent 7 2 2 6 2 4" xfId="41563"/>
    <cellStyle name="Percent 7 2 2 6 2 4 2" xfId="41564"/>
    <cellStyle name="Percent 7 2 2 6 2 4 3" xfId="41565"/>
    <cellStyle name="Percent 7 2 2 6 2 5" xfId="41566"/>
    <cellStyle name="Percent 7 2 2 6 2 5 2" xfId="41567"/>
    <cellStyle name="Percent 7 2 2 6 2 5 3" xfId="41568"/>
    <cellStyle name="Percent 7 2 2 6 2 6" xfId="41569"/>
    <cellStyle name="Percent 7 2 2 6 2 6 2" xfId="41570"/>
    <cellStyle name="Percent 7 2 2 6 2 7" xfId="41571"/>
    <cellStyle name="Percent 7 2 2 6 3" xfId="41572"/>
    <cellStyle name="Percent 7 2 2 6 3 2" xfId="41573"/>
    <cellStyle name="Percent 7 2 2 6 3 2 2" xfId="41574"/>
    <cellStyle name="Percent 7 2 2 6 3 2 2 2" xfId="41575"/>
    <cellStyle name="Percent 7 2 2 6 3 2 2 3" xfId="41576"/>
    <cellStyle name="Percent 7 2 2 6 3 2 3" xfId="41577"/>
    <cellStyle name="Percent 7 2 2 6 3 2 3 2" xfId="41578"/>
    <cellStyle name="Percent 7 2 2 6 3 2 4" xfId="41579"/>
    <cellStyle name="Percent 7 2 2 6 3 3" xfId="41580"/>
    <cellStyle name="Percent 7 2 2 6 3 3 2" xfId="41581"/>
    <cellStyle name="Percent 7 2 2 6 3 3 3" xfId="41582"/>
    <cellStyle name="Percent 7 2 2 6 3 4" xfId="41583"/>
    <cellStyle name="Percent 7 2 2 6 3 4 2" xfId="41584"/>
    <cellStyle name="Percent 7 2 2 6 3 4 3" xfId="41585"/>
    <cellStyle name="Percent 7 2 2 6 3 5" xfId="41586"/>
    <cellStyle name="Percent 7 2 2 6 3 5 2" xfId="41587"/>
    <cellStyle name="Percent 7 2 2 6 3 6" xfId="41588"/>
    <cellStyle name="Percent 7 2 2 6 4" xfId="41589"/>
    <cellStyle name="Percent 7 2 2 6 4 2" xfId="41590"/>
    <cellStyle name="Percent 7 2 2 6 4 2 2" xfId="41591"/>
    <cellStyle name="Percent 7 2 2 6 4 2 3" xfId="41592"/>
    <cellStyle name="Percent 7 2 2 6 4 3" xfId="41593"/>
    <cellStyle name="Percent 7 2 2 6 4 3 2" xfId="41594"/>
    <cellStyle name="Percent 7 2 2 6 4 4" xfId="41595"/>
    <cellStyle name="Percent 7 2 2 6 5" xfId="41596"/>
    <cellStyle name="Percent 7 2 2 6 5 2" xfId="41597"/>
    <cellStyle name="Percent 7 2 2 6 5 2 2" xfId="41598"/>
    <cellStyle name="Percent 7 2 2 6 5 3" xfId="41599"/>
    <cellStyle name="Percent 7 2 2 6 6" xfId="41600"/>
    <cellStyle name="Percent 7 2 2 6 6 2" xfId="41601"/>
    <cellStyle name="Percent 7 2 2 6 6 3" xfId="41602"/>
    <cellStyle name="Percent 7 2 2 6 7" xfId="41603"/>
    <cellStyle name="Percent 7 2 2 6 7 2" xfId="41604"/>
    <cellStyle name="Percent 7 2 2 6 8" xfId="41605"/>
    <cellStyle name="Percent 7 2 2 7" xfId="41606"/>
    <cellStyle name="Percent 7 2 2 7 2" xfId="41607"/>
    <cellStyle name="Percent 7 2 2 7 2 2" xfId="41608"/>
    <cellStyle name="Percent 7 2 2 7 2 2 2" xfId="41609"/>
    <cellStyle name="Percent 7 2 2 7 2 2 2 2" xfId="41610"/>
    <cellStyle name="Percent 7 2 2 7 2 2 2 3" xfId="41611"/>
    <cellStyle name="Percent 7 2 2 7 2 2 3" xfId="41612"/>
    <cellStyle name="Percent 7 2 2 7 2 2 4" xfId="41613"/>
    <cellStyle name="Percent 7 2 2 7 2 3" xfId="41614"/>
    <cellStyle name="Percent 7 2 2 7 2 3 2" xfId="41615"/>
    <cellStyle name="Percent 7 2 2 7 2 3 3" xfId="41616"/>
    <cellStyle name="Percent 7 2 2 7 2 4" xfId="41617"/>
    <cellStyle name="Percent 7 2 2 7 2 4 2" xfId="41618"/>
    <cellStyle name="Percent 7 2 2 7 2 4 3" xfId="41619"/>
    <cellStyle name="Percent 7 2 2 7 2 5" xfId="41620"/>
    <cellStyle name="Percent 7 2 2 7 2 5 2" xfId="41621"/>
    <cellStyle name="Percent 7 2 2 7 2 6" xfId="41622"/>
    <cellStyle name="Percent 7 2 2 7 3" xfId="41623"/>
    <cellStyle name="Percent 7 2 2 7 3 2" xfId="41624"/>
    <cellStyle name="Percent 7 2 2 7 3 2 2" xfId="41625"/>
    <cellStyle name="Percent 7 2 2 7 3 2 3" xfId="41626"/>
    <cellStyle name="Percent 7 2 2 7 3 3" xfId="41627"/>
    <cellStyle name="Percent 7 2 2 7 3 4" xfId="41628"/>
    <cellStyle name="Percent 7 2 2 7 4" xfId="41629"/>
    <cellStyle name="Percent 7 2 2 7 4 2" xfId="41630"/>
    <cellStyle name="Percent 7 2 2 7 4 3" xfId="41631"/>
    <cellStyle name="Percent 7 2 2 7 5" xfId="41632"/>
    <cellStyle name="Percent 7 2 2 7 5 2" xfId="41633"/>
    <cellStyle name="Percent 7 2 2 7 5 3" xfId="41634"/>
    <cellStyle name="Percent 7 2 2 7 6" xfId="41635"/>
    <cellStyle name="Percent 7 2 2 7 6 2" xfId="41636"/>
    <cellStyle name="Percent 7 2 2 7 7" xfId="41637"/>
    <cellStyle name="Percent 7 2 2 8" xfId="41638"/>
    <cellStyle name="Percent 7 2 2 8 2" xfId="41639"/>
    <cellStyle name="Percent 7 2 2 8 2 2" xfId="41640"/>
    <cellStyle name="Percent 7 2 2 8 2 2 2" xfId="41641"/>
    <cellStyle name="Percent 7 2 2 8 2 2 3" xfId="41642"/>
    <cellStyle name="Percent 7 2 2 8 2 3" xfId="41643"/>
    <cellStyle name="Percent 7 2 2 8 2 3 2" xfId="41644"/>
    <cellStyle name="Percent 7 2 2 8 2 4" xfId="41645"/>
    <cellStyle name="Percent 7 2 2 8 3" xfId="41646"/>
    <cellStyle name="Percent 7 2 2 8 3 2" xfId="41647"/>
    <cellStyle name="Percent 7 2 2 8 3 3" xfId="41648"/>
    <cellStyle name="Percent 7 2 2 8 4" xfId="41649"/>
    <cellStyle name="Percent 7 2 2 8 4 2" xfId="41650"/>
    <cellStyle name="Percent 7 2 2 8 4 3" xfId="41651"/>
    <cellStyle name="Percent 7 2 2 8 5" xfId="41652"/>
    <cellStyle name="Percent 7 2 2 8 5 2" xfId="41653"/>
    <cellStyle name="Percent 7 2 2 8 6" xfId="41654"/>
    <cellStyle name="Percent 7 2 2 9" xfId="41655"/>
    <cellStyle name="Percent 7 2 2 9 2" xfId="41656"/>
    <cellStyle name="Percent 7 2 2 9 2 2" xfId="41657"/>
    <cellStyle name="Percent 7 2 2 9 2 2 2" xfId="41658"/>
    <cellStyle name="Percent 7 2 2 9 2 3" xfId="41659"/>
    <cellStyle name="Percent 7 2 2 9 3" xfId="41660"/>
    <cellStyle name="Percent 7 2 2 9 3 2" xfId="41661"/>
    <cellStyle name="Percent 7 2 2 9 4" xfId="41662"/>
    <cellStyle name="Percent 7 2 3" xfId="41663"/>
    <cellStyle name="Percent 7 2 3 10" xfId="41664"/>
    <cellStyle name="Percent 7 2 3 10 2" xfId="41665"/>
    <cellStyle name="Percent 7 2 3 10 2 2" xfId="41666"/>
    <cellStyle name="Percent 7 2 3 10 3" xfId="41667"/>
    <cellStyle name="Percent 7 2 3 11" xfId="41668"/>
    <cellStyle name="Percent 7 2 3 11 2" xfId="41669"/>
    <cellStyle name="Percent 7 2 3 12" xfId="41670"/>
    <cellStyle name="Percent 7 2 3 2" xfId="41671"/>
    <cellStyle name="Percent 7 2 3 2 10" xfId="41672"/>
    <cellStyle name="Percent 7 2 3 2 10 2" xfId="41673"/>
    <cellStyle name="Percent 7 2 3 2 11" xfId="41674"/>
    <cellStyle name="Percent 7 2 3 2 2" xfId="41675"/>
    <cellStyle name="Percent 7 2 3 2 2 2" xfId="41676"/>
    <cellStyle name="Percent 7 2 3 2 2 2 2" xfId="41677"/>
    <cellStyle name="Percent 7 2 3 2 2 2 2 2" xfId="41678"/>
    <cellStyle name="Percent 7 2 3 2 2 2 2 2 2" xfId="41679"/>
    <cellStyle name="Percent 7 2 3 2 2 2 2 2 2 2" xfId="41680"/>
    <cellStyle name="Percent 7 2 3 2 2 2 2 2 2 3" xfId="41681"/>
    <cellStyle name="Percent 7 2 3 2 2 2 2 2 3" xfId="41682"/>
    <cellStyle name="Percent 7 2 3 2 2 2 2 2 4" xfId="41683"/>
    <cellStyle name="Percent 7 2 3 2 2 2 2 3" xfId="41684"/>
    <cellStyle name="Percent 7 2 3 2 2 2 2 3 2" xfId="41685"/>
    <cellStyle name="Percent 7 2 3 2 2 2 2 3 3" xfId="41686"/>
    <cellStyle name="Percent 7 2 3 2 2 2 2 4" xfId="41687"/>
    <cellStyle name="Percent 7 2 3 2 2 2 2 4 2" xfId="41688"/>
    <cellStyle name="Percent 7 2 3 2 2 2 2 4 3" xfId="41689"/>
    <cellStyle name="Percent 7 2 3 2 2 2 2 5" xfId="41690"/>
    <cellStyle name="Percent 7 2 3 2 2 2 2 6" xfId="41691"/>
    <cellStyle name="Percent 7 2 3 2 2 2 3" xfId="41692"/>
    <cellStyle name="Percent 7 2 3 2 2 2 3 2" xfId="41693"/>
    <cellStyle name="Percent 7 2 3 2 2 2 3 2 2" xfId="41694"/>
    <cellStyle name="Percent 7 2 3 2 2 2 3 2 3" xfId="41695"/>
    <cellStyle name="Percent 7 2 3 2 2 2 3 3" xfId="41696"/>
    <cellStyle name="Percent 7 2 3 2 2 2 3 4" xfId="41697"/>
    <cellStyle name="Percent 7 2 3 2 2 2 4" xfId="41698"/>
    <cellStyle name="Percent 7 2 3 2 2 2 4 2" xfId="41699"/>
    <cellStyle name="Percent 7 2 3 2 2 2 4 3" xfId="41700"/>
    <cellStyle name="Percent 7 2 3 2 2 2 5" xfId="41701"/>
    <cellStyle name="Percent 7 2 3 2 2 2 5 2" xfId="41702"/>
    <cellStyle name="Percent 7 2 3 2 2 2 5 3" xfId="41703"/>
    <cellStyle name="Percent 7 2 3 2 2 2 6" xfId="41704"/>
    <cellStyle name="Percent 7 2 3 2 2 2 6 2" xfId="41705"/>
    <cellStyle name="Percent 7 2 3 2 2 2 7" xfId="41706"/>
    <cellStyle name="Percent 7 2 3 2 2 3" xfId="41707"/>
    <cellStyle name="Percent 7 2 3 2 2 3 2" xfId="41708"/>
    <cellStyle name="Percent 7 2 3 2 2 3 2 2" xfId="41709"/>
    <cellStyle name="Percent 7 2 3 2 2 3 2 2 2" xfId="41710"/>
    <cellStyle name="Percent 7 2 3 2 2 3 2 2 3" xfId="41711"/>
    <cellStyle name="Percent 7 2 3 2 2 3 2 3" xfId="41712"/>
    <cellStyle name="Percent 7 2 3 2 2 3 2 4" xfId="41713"/>
    <cellStyle name="Percent 7 2 3 2 2 3 3" xfId="41714"/>
    <cellStyle name="Percent 7 2 3 2 2 3 3 2" xfId="41715"/>
    <cellStyle name="Percent 7 2 3 2 2 3 3 3" xfId="41716"/>
    <cellStyle name="Percent 7 2 3 2 2 3 4" xfId="41717"/>
    <cellStyle name="Percent 7 2 3 2 2 3 4 2" xfId="41718"/>
    <cellStyle name="Percent 7 2 3 2 2 3 4 3" xfId="41719"/>
    <cellStyle name="Percent 7 2 3 2 2 3 5" xfId="41720"/>
    <cellStyle name="Percent 7 2 3 2 2 3 6" xfId="41721"/>
    <cellStyle name="Percent 7 2 3 2 2 4" xfId="41722"/>
    <cellStyle name="Percent 7 2 3 2 2 4 2" xfId="41723"/>
    <cellStyle name="Percent 7 2 3 2 2 4 2 2" xfId="41724"/>
    <cellStyle name="Percent 7 2 3 2 2 4 2 3" xfId="41725"/>
    <cellStyle name="Percent 7 2 3 2 2 4 3" xfId="41726"/>
    <cellStyle name="Percent 7 2 3 2 2 4 4" xfId="41727"/>
    <cellStyle name="Percent 7 2 3 2 2 5" xfId="41728"/>
    <cellStyle name="Percent 7 2 3 2 2 5 2" xfId="41729"/>
    <cellStyle name="Percent 7 2 3 2 2 5 3" xfId="41730"/>
    <cellStyle name="Percent 7 2 3 2 2 6" xfId="41731"/>
    <cellStyle name="Percent 7 2 3 2 2 6 2" xfId="41732"/>
    <cellStyle name="Percent 7 2 3 2 2 6 3" xfId="41733"/>
    <cellStyle name="Percent 7 2 3 2 2 7" xfId="41734"/>
    <cellStyle name="Percent 7 2 3 2 2 7 2" xfId="41735"/>
    <cellStyle name="Percent 7 2 3 2 2 8" xfId="41736"/>
    <cellStyle name="Percent 7 2 3 2 3" xfId="41737"/>
    <cellStyle name="Percent 7 2 3 2 3 2" xfId="41738"/>
    <cellStyle name="Percent 7 2 3 2 3 2 2" xfId="41739"/>
    <cellStyle name="Percent 7 2 3 2 3 2 2 2" xfId="41740"/>
    <cellStyle name="Percent 7 2 3 2 3 2 2 2 2" xfId="41741"/>
    <cellStyle name="Percent 7 2 3 2 3 2 2 2 2 2" xfId="41742"/>
    <cellStyle name="Percent 7 2 3 2 3 2 2 2 2 3" xfId="41743"/>
    <cellStyle name="Percent 7 2 3 2 3 2 2 2 3" xfId="41744"/>
    <cellStyle name="Percent 7 2 3 2 3 2 2 2 4" xfId="41745"/>
    <cellStyle name="Percent 7 2 3 2 3 2 2 3" xfId="41746"/>
    <cellStyle name="Percent 7 2 3 2 3 2 2 3 2" xfId="41747"/>
    <cellStyle name="Percent 7 2 3 2 3 2 2 3 3" xfId="41748"/>
    <cellStyle name="Percent 7 2 3 2 3 2 2 4" xfId="41749"/>
    <cellStyle name="Percent 7 2 3 2 3 2 2 4 2" xfId="41750"/>
    <cellStyle name="Percent 7 2 3 2 3 2 2 4 3" xfId="41751"/>
    <cellStyle name="Percent 7 2 3 2 3 2 2 5" xfId="41752"/>
    <cellStyle name="Percent 7 2 3 2 3 2 2 6" xfId="41753"/>
    <cellStyle name="Percent 7 2 3 2 3 2 3" xfId="41754"/>
    <cellStyle name="Percent 7 2 3 2 3 2 3 2" xfId="41755"/>
    <cellStyle name="Percent 7 2 3 2 3 2 3 2 2" xfId="41756"/>
    <cellStyle name="Percent 7 2 3 2 3 2 3 2 3" xfId="41757"/>
    <cellStyle name="Percent 7 2 3 2 3 2 3 3" xfId="41758"/>
    <cellStyle name="Percent 7 2 3 2 3 2 3 4" xfId="41759"/>
    <cellStyle name="Percent 7 2 3 2 3 2 4" xfId="41760"/>
    <cellStyle name="Percent 7 2 3 2 3 2 4 2" xfId="41761"/>
    <cellStyle name="Percent 7 2 3 2 3 2 4 3" xfId="41762"/>
    <cellStyle name="Percent 7 2 3 2 3 2 5" xfId="41763"/>
    <cellStyle name="Percent 7 2 3 2 3 2 5 2" xfId="41764"/>
    <cellStyle name="Percent 7 2 3 2 3 2 5 3" xfId="41765"/>
    <cellStyle name="Percent 7 2 3 2 3 2 6" xfId="41766"/>
    <cellStyle name="Percent 7 2 3 2 3 2 6 2" xfId="41767"/>
    <cellStyle name="Percent 7 2 3 2 3 2 7" xfId="41768"/>
    <cellStyle name="Percent 7 2 3 2 3 3" xfId="41769"/>
    <cellStyle name="Percent 7 2 3 2 3 3 2" xfId="41770"/>
    <cellStyle name="Percent 7 2 3 2 3 3 2 2" xfId="41771"/>
    <cellStyle name="Percent 7 2 3 2 3 3 2 2 2" xfId="41772"/>
    <cellStyle name="Percent 7 2 3 2 3 3 2 2 3" xfId="41773"/>
    <cellStyle name="Percent 7 2 3 2 3 3 2 3" xfId="41774"/>
    <cellStyle name="Percent 7 2 3 2 3 3 2 4" xfId="41775"/>
    <cellStyle name="Percent 7 2 3 2 3 3 3" xfId="41776"/>
    <cellStyle name="Percent 7 2 3 2 3 3 3 2" xfId="41777"/>
    <cellStyle name="Percent 7 2 3 2 3 3 3 3" xfId="41778"/>
    <cellStyle name="Percent 7 2 3 2 3 3 4" xfId="41779"/>
    <cellStyle name="Percent 7 2 3 2 3 3 4 2" xfId="41780"/>
    <cellStyle name="Percent 7 2 3 2 3 3 4 3" xfId="41781"/>
    <cellStyle name="Percent 7 2 3 2 3 3 5" xfId="41782"/>
    <cellStyle name="Percent 7 2 3 2 3 3 6" xfId="41783"/>
    <cellStyle name="Percent 7 2 3 2 3 4" xfId="41784"/>
    <cellStyle name="Percent 7 2 3 2 3 4 2" xfId="41785"/>
    <cellStyle name="Percent 7 2 3 2 3 4 2 2" xfId="41786"/>
    <cellStyle name="Percent 7 2 3 2 3 4 2 3" xfId="41787"/>
    <cellStyle name="Percent 7 2 3 2 3 4 3" xfId="41788"/>
    <cellStyle name="Percent 7 2 3 2 3 4 4" xfId="41789"/>
    <cellStyle name="Percent 7 2 3 2 3 5" xfId="41790"/>
    <cellStyle name="Percent 7 2 3 2 3 5 2" xfId="41791"/>
    <cellStyle name="Percent 7 2 3 2 3 5 3" xfId="41792"/>
    <cellStyle name="Percent 7 2 3 2 3 6" xfId="41793"/>
    <cellStyle name="Percent 7 2 3 2 3 6 2" xfId="41794"/>
    <cellStyle name="Percent 7 2 3 2 3 6 3" xfId="41795"/>
    <cellStyle name="Percent 7 2 3 2 3 7" xfId="41796"/>
    <cellStyle name="Percent 7 2 3 2 3 7 2" xfId="41797"/>
    <cellStyle name="Percent 7 2 3 2 3 8" xfId="41798"/>
    <cellStyle name="Percent 7 2 3 2 4" xfId="41799"/>
    <cellStyle name="Percent 7 2 3 2 4 2" xfId="41800"/>
    <cellStyle name="Percent 7 2 3 2 4 2 2" xfId="41801"/>
    <cellStyle name="Percent 7 2 3 2 4 2 2 2" xfId="41802"/>
    <cellStyle name="Percent 7 2 3 2 4 2 2 2 2" xfId="41803"/>
    <cellStyle name="Percent 7 2 3 2 4 2 2 2 2 2" xfId="41804"/>
    <cellStyle name="Percent 7 2 3 2 4 2 2 2 2 3" xfId="41805"/>
    <cellStyle name="Percent 7 2 3 2 4 2 2 2 3" xfId="41806"/>
    <cellStyle name="Percent 7 2 3 2 4 2 2 2 4" xfId="41807"/>
    <cellStyle name="Percent 7 2 3 2 4 2 2 3" xfId="41808"/>
    <cellStyle name="Percent 7 2 3 2 4 2 2 3 2" xfId="41809"/>
    <cellStyle name="Percent 7 2 3 2 4 2 2 3 3" xfId="41810"/>
    <cellStyle name="Percent 7 2 3 2 4 2 2 4" xfId="41811"/>
    <cellStyle name="Percent 7 2 3 2 4 2 2 4 2" xfId="41812"/>
    <cellStyle name="Percent 7 2 3 2 4 2 2 4 3" xfId="41813"/>
    <cellStyle name="Percent 7 2 3 2 4 2 2 5" xfId="41814"/>
    <cellStyle name="Percent 7 2 3 2 4 2 2 6" xfId="41815"/>
    <cellStyle name="Percent 7 2 3 2 4 2 3" xfId="41816"/>
    <cellStyle name="Percent 7 2 3 2 4 2 3 2" xfId="41817"/>
    <cellStyle name="Percent 7 2 3 2 4 2 3 2 2" xfId="41818"/>
    <cellStyle name="Percent 7 2 3 2 4 2 3 2 3" xfId="41819"/>
    <cellStyle name="Percent 7 2 3 2 4 2 3 3" xfId="41820"/>
    <cellStyle name="Percent 7 2 3 2 4 2 3 4" xfId="41821"/>
    <cellStyle name="Percent 7 2 3 2 4 2 4" xfId="41822"/>
    <cellStyle name="Percent 7 2 3 2 4 2 4 2" xfId="41823"/>
    <cellStyle name="Percent 7 2 3 2 4 2 4 3" xfId="41824"/>
    <cellStyle name="Percent 7 2 3 2 4 2 5" xfId="41825"/>
    <cellStyle name="Percent 7 2 3 2 4 2 5 2" xfId="41826"/>
    <cellStyle name="Percent 7 2 3 2 4 2 5 3" xfId="41827"/>
    <cellStyle name="Percent 7 2 3 2 4 2 6" xfId="41828"/>
    <cellStyle name="Percent 7 2 3 2 4 2 6 2" xfId="41829"/>
    <cellStyle name="Percent 7 2 3 2 4 2 7" xfId="41830"/>
    <cellStyle name="Percent 7 2 3 2 4 3" xfId="41831"/>
    <cellStyle name="Percent 7 2 3 2 4 3 2" xfId="41832"/>
    <cellStyle name="Percent 7 2 3 2 4 3 2 2" xfId="41833"/>
    <cellStyle name="Percent 7 2 3 2 4 3 2 2 2" xfId="41834"/>
    <cellStyle name="Percent 7 2 3 2 4 3 2 2 3" xfId="41835"/>
    <cellStyle name="Percent 7 2 3 2 4 3 2 3" xfId="41836"/>
    <cellStyle name="Percent 7 2 3 2 4 3 2 4" xfId="41837"/>
    <cellStyle name="Percent 7 2 3 2 4 3 3" xfId="41838"/>
    <cellStyle name="Percent 7 2 3 2 4 3 3 2" xfId="41839"/>
    <cellStyle name="Percent 7 2 3 2 4 3 3 3" xfId="41840"/>
    <cellStyle name="Percent 7 2 3 2 4 3 4" xfId="41841"/>
    <cellStyle name="Percent 7 2 3 2 4 3 4 2" xfId="41842"/>
    <cellStyle name="Percent 7 2 3 2 4 3 4 3" xfId="41843"/>
    <cellStyle name="Percent 7 2 3 2 4 3 5" xfId="41844"/>
    <cellStyle name="Percent 7 2 3 2 4 3 6" xfId="41845"/>
    <cellStyle name="Percent 7 2 3 2 4 4" xfId="41846"/>
    <cellStyle name="Percent 7 2 3 2 4 4 2" xfId="41847"/>
    <cellStyle name="Percent 7 2 3 2 4 4 2 2" xfId="41848"/>
    <cellStyle name="Percent 7 2 3 2 4 4 2 3" xfId="41849"/>
    <cellStyle name="Percent 7 2 3 2 4 4 3" xfId="41850"/>
    <cellStyle name="Percent 7 2 3 2 4 4 4" xfId="41851"/>
    <cellStyle name="Percent 7 2 3 2 4 5" xfId="41852"/>
    <cellStyle name="Percent 7 2 3 2 4 5 2" xfId="41853"/>
    <cellStyle name="Percent 7 2 3 2 4 5 3" xfId="41854"/>
    <cellStyle name="Percent 7 2 3 2 4 6" xfId="41855"/>
    <cellStyle name="Percent 7 2 3 2 4 6 2" xfId="41856"/>
    <cellStyle name="Percent 7 2 3 2 4 6 3" xfId="41857"/>
    <cellStyle name="Percent 7 2 3 2 4 7" xfId="41858"/>
    <cellStyle name="Percent 7 2 3 2 4 7 2" xfId="41859"/>
    <cellStyle name="Percent 7 2 3 2 4 8" xfId="41860"/>
    <cellStyle name="Percent 7 2 3 2 5" xfId="41861"/>
    <cellStyle name="Percent 7 2 3 2 5 2" xfId="41862"/>
    <cellStyle name="Percent 7 2 3 2 5 2 2" xfId="41863"/>
    <cellStyle name="Percent 7 2 3 2 5 2 2 2" xfId="41864"/>
    <cellStyle name="Percent 7 2 3 2 5 2 2 2 2" xfId="41865"/>
    <cellStyle name="Percent 7 2 3 2 5 2 2 2 3" xfId="41866"/>
    <cellStyle name="Percent 7 2 3 2 5 2 2 3" xfId="41867"/>
    <cellStyle name="Percent 7 2 3 2 5 2 2 4" xfId="41868"/>
    <cellStyle name="Percent 7 2 3 2 5 2 3" xfId="41869"/>
    <cellStyle name="Percent 7 2 3 2 5 2 3 2" xfId="41870"/>
    <cellStyle name="Percent 7 2 3 2 5 2 3 3" xfId="41871"/>
    <cellStyle name="Percent 7 2 3 2 5 2 4" xfId="41872"/>
    <cellStyle name="Percent 7 2 3 2 5 2 4 2" xfId="41873"/>
    <cellStyle name="Percent 7 2 3 2 5 2 4 3" xfId="41874"/>
    <cellStyle name="Percent 7 2 3 2 5 2 5" xfId="41875"/>
    <cellStyle name="Percent 7 2 3 2 5 2 6" xfId="41876"/>
    <cellStyle name="Percent 7 2 3 2 5 3" xfId="41877"/>
    <cellStyle name="Percent 7 2 3 2 5 3 2" xfId="41878"/>
    <cellStyle name="Percent 7 2 3 2 5 3 2 2" xfId="41879"/>
    <cellStyle name="Percent 7 2 3 2 5 3 2 3" xfId="41880"/>
    <cellStyle name="Percent 7 2 3 2 5 3 3" xfId="41881"/>
    <cellStyle name="Percent 7 2 3 2 5 3 4" xfId="41882"/>
    <cellStyle name="Percent 7 2 3 2 5 4" xfId="41883"/>
    <cellStyle name="Percent 7 2 3 2 5 4 2" xfId="41884"/>
    <cellStyle name="Percent 7 2 3 2 5 4 3" xfId="41885"/>
    <cellStyle name="Percent 7 2 3 2 5 5" xfId="41886"/>
    <cellStyle name="Percent 7 2 3 2 5 5 2" xfId="41887"/>
    <cellStyle name="Percent 7 2 3 2 5 5 3" xfId="41888"/>
    <cellStyle name="Percent 7 2 3 2 5 6" xfId="41889"/>
    <cellStyle name="Percent 7 2 3 2 5 6 2" xfId="41890"/>
    <cellStyle name="Percent 7 2 3 2 5 7" xfId="41891"/>
    <cellStyle name="Percent 7 2 3 2 6" xfId="41892"/>
    <cellStyle name="Percent 7 2 3 2 6 2" xfId="41893"/>
    <cellStyle name="Percent 7 2 3 2 6 2 2" xfId="41894"/>
    <cellStyle name="Percent 7 2 3 2 6 2 2 2" xfId="41895"/>
    <cellStyle name="Percent 7 2 3 2 6 2 2 3" xfId="41896"/>
    <cellStyle name="Percent 7 2 3 2 6 2 3" xfId="41897"/>
    <cellStyle name="Percent 7 2 3 2 6 2 4" xfId="41898"/>
    <cellStyle name="Percent 7 2 3 2 6 3" xfId="41899"/>
    <cellStyle name="Percent 7 2 3 2 6 3 2" xfId="41900"/>
    <cellStyle name="Percent 7 2 3 2 6 3 3" xfId="41901"/>
    <cellStyle name="Percent 7 2 3 2 6 4" xfId="41902"/>
    <cellStyle name="Percent 7 2 3 2 6 4 2" xfId="41903"/>
    <cellStyle name="Percent 7 2 3 2 6 4 3" xfId="41904"/>
    <cellStyle name="Percent 7 2 3 2 6 5" xfId="41905"/>
    <cellStyle name="Percent 7 2 3 2 6 5 2" xfId="41906"/>
    <cellStyle name="Percent 7 2 3 2 6 6" xfId="41907"/>
    <cellStyle name="Percent 7 2 3 2 7" xfId="41908"/>
    <cellStyle name="Percent 7 2 3 2 7 2" xfId="41909"/>
    <cellStyle name="Percent 7 2 3 2 7 2 2" xfId="41910"/>
    <cellStyle name="Percent 7 2 3 2 7 2 3" xfId="41911"/>
    <cellStyle name="Percent 7 2 3 2 7 3" xfId="41912"/>
    <cellStyle name="Percent 7 2 3 2 7 4" xfId="41913"/>
    <cellStyle name="Percent 7 2 3 2 8" xfId="41914"/>
    <cellStyle name="Percent 7 2 3 2 8 2" xfId="41915"/>
    <cellStyle name="Percent 7 2 3 2 8 3" xfId="41916"/>
    <cellStyle name="Percent 7 2 3 2 9" xfId="41917"/>
    <cellStyle name="Percent 7 2 3 2 9 2" xfId="41918"/>
    <cellStyle name="Percent 7 2 3 2 9 3" xfId="41919"/>
    <cellStyle name="Percent 7 2 3 3" xfId="41920"/>
    <cellStyle name="Percent 7 2 3 3 2" xfId="41921"/>
    <cellStyle name="Percent 7 2 3 3 2 2" xfId="41922"/>
    <cellStyle name="Percent 7 2 3 3 2 2 2" xfId="41923"/>
    <cellStyle name="Percent 7 2 3 3 2 2 2 2" xfId="41924"/>
    <cellStyle name="Percent 7 2 3 3 2 2 2 2 2" xfId="41925"/>
    <cellStyle name="Percent 7 2 3 3 2 2 2 2 3" xfId="41926"/>
    <cellStyle name="Percent 7 2 3 3 2 2 2 3" xfId="41927"/>
    <cellStyle name="Percent 7 2 3 3 2 2 2 4" xfId="41928"/>
    <cellStyle name="Percent 7 2 3 3 2 2 3" xfId="41929"/>
    <cellStyle name="Percent 7 2 3 3 2 2 3 2" xfId="41930"/>
    <cellStyle name="Percent 7 2 3 3 2 2 3 3" xfId="41931"/>
    <cellStyle name="Percent 7 2 3 3 2 2 4" xfId="41932"/>
    <cellStyle name="Percent 7 2 3 3 2 2 4 2" xfId="41933"/>
    <cellStyle name="Percent 7 2 3 3 2 2 4 3" xfId="41934"/>
    <cellStyle name="Percent 7 2 3 3 2 2 5" xfId="41935"/>
    <cellStyle name="Percent 7 2 3 3 2 2 5 2" xfId="41936"/>
    <cellStyle name="Percent 7 2 3 3 2 2 6" xfId="41937"/>
    <cellStyle name="Percent 7 2 3 3 2 3" xfId="41938"/>
    <cellStyle name="Percent 7 2 3 3 2 3 2" xfId="41939"/>
    <cellStyle name="Percent 7 2 3 3 2 3 2 2" xfId="41940"/>
    <cellStyle name="Percent 7 2 3 3 2 3 2 3" xfId="41941"/>
    <cellStyle name="Percent 7 2 3 3 2 3 3" xfId="41942"/>
    <cellStyle name="Percent 7 2 3 3 2 3 4" xfId="41943"/>
    <cellStyle name="Percent 7 2 3 3 2 4" xfId="41944"/>
    <cellStyle name="Percent 7 2 3 3 2 4 2" xfId="41945"/>
    <cellStyle name="Percent 7 2 3 3 2 4 3" xfId="41946"/>
    <cellStyle name="Percent 7 2 3 3 2 5" xfId="41947"/>
    <cellStyle name="Percent 7 2 3 3 2 5 2" xfId="41948"/>
    <cellStyle name="Percent 7 2 3 3 2 5 3" xfId="41949"/>
    <cellStyle name="Percent 7 2 3 3 2 6" xfId="41950"/>
    <cellStyle name="Percent 7 2 3 3 2 6 2" xfId="41951"/>
    <cellStyle name="Percent 7 2 3 3 2 7" xfId="41952"/>
    <cellStyle name="Percent 7 2 3 3 3" xfId="41953"/>
    <cellStyle name="Percent 7 2 3 3 3 2" xfId="41954"/>
    <cellStyle name="Percent 7 2 3 3 3 2 2" xfId="41955"/>
    <cellStyle name="Percent 7 2 3 3 3 2 2 2" xfId="41956"/>
    <cellStyle name="Percent 7 2 3 3 3 2 2 3" xfId="41957"/>
    <cellStyle name="Percent 7 2 3 3 3 2 3" xfId="41958"/>
    <cellStyle name="Percent 7 2 3 3 3 2 3 2" xfId="41959"/>
    <cellStyle name="Percent 7 2 3 3 3 2 4" xfId="41960"/>
    <cellStyle name="Percent 7 2 3 3 3 3" xfId="41961"/>
    <cellStyle name="Percent 7 2 3 3 3 3 2" xfId="41962"/>
    <cellStyle name="Percent 7 2 3 3 3 3 3" xfId="41963"/>
    <cellStyle name="Percent 7 2 3 3 3 4" xfId="41964"/>
    <cellStyle name="Percent 7 2 3 3 3 4 2" xfId="41965"/>
    <cellStyle name="Percent 7 2 3 3 3 4 3" xfId="41966"/>
    <cellStyle name="Percent 7 2 3 3 3 5" xfId="41967"/>
    <cellStyle name="Percent 7 2 3 3 3 5 2" xfId="41968"/>
    <cellStyle name="Percent 7 2 3 3 3 6" xfId="41969"/>
    <cellStyle name="Percent 7 2 3 3 4" xfId="41970"/>
    <cellStyle name="Percent 7 2 3 3 4 2" xfId="41971"/>
    <cellStyle name="Percent 7 2 3 3 4 2 2" xfId="41972"/>
    <cellStyle name="Percent 7 2 3 3 4 2 2 2" xfId="41973"/>
    <cellStyle name="Percent 7 2 3 3 4 2 3" xfId="41974"/>
    <cellStyle name="Percent 7 2 3 3 4 3" xfId="41975"/>
    <cellStyle name="Percent 7 2 3 3 4 3 2" xfId="41976"/>
    <cellStyle name="Percent 7 2 3 3 4 4" xfId="41977"/>
    <cellStyle name="Percent 7 2 3 3 5" xfId="41978"/>
    <cellStyle name="Percent 7 2 3 3 5 2" xfId="41979"/>
    <cellStyle name="Percent 7 2 3 3 5 2 2" xfId="41980"/>
    <cellStyle name="Percent 7 2 3 3 5 3" xfId="41981"/>
    <cellStyle name="Percent 7 2 3 3 6" xfId="41982"/>
    <cellStyle name="Percent 7 2 3 3 6 2" xfId="41983"/>
    <cellStyle name="Percent 7 2 3 3 6 2 2" xfId="41984"/>
    <cellStyle name="Percent 7 2 3 3 6 3" xfId="41985"/>
    <cellStyle name="Percent 7 2 3 3 7" xfId="41986"/>
    <cellStyle name="Percent 7 2 3 3 7 2" xfId="41987"/>
    <cellStyle name="Percent 7 2 3 3 8" xfId="41988"/>
    <cellStyle name="Percent 7 2 3 4" xfId="41989"/>
    <cellStyle name="Percent 7 2 3 4 2" xfId="41990"/>
    <cellStyle name="Percent 7 2 3 4 2 2" xfId="41991"/>
    <cellStyle name="Percent 7 2 3 4 2 2 2" xfId="41992"/>
    <cellStyle name="Percent 7 2 3 4 2 2 2 2" xfId="41993"/>
    <cellStyle name="Percent 7 2 3 4 2 2 2 2 2" xfId="41994"/>
    <cellStyle name="Percent 7 2 3 4 2 2 2 2 3" xfId="41995"/>
    <cellStyle name="Percent 7 2 3 4 2 2 2 3" xfId="41996"/>
    <cellStyle name="Percent 7 2 3 4 2 2 2 4" xfId="41997"/>
    <cellStyle name="Percent 7 2 3 4 2 2 3" xfId="41998"/>
    <cellStyle name="Percent 7 2 3 4 2 2 3 2" xfId="41999"/>
    <cellStyle name="Percent 7 2 3 4 2 2 3 3" xfId="42000"/>
    <cellStyle name="Percent 7 2 3 4 2 2 4" xfId="42001"/>
    <cellStyle name="Percent 7 2 3 4 2 2 4 2" xfId="42002"/>
    <cellStyle name="Percent 7 2 3 4 2 2 4 3" xfId="42003"/>
    <cellStyle name="Percent 7 2 3 4 2 2 5" xfId="42004"/>
    <cellStyle name="Percent 7 2 3 4 2 2 5 2" xfId="42005"/>
    <cellStyle name="Percent 7 2 3 4 2 2 6" xfId="42006"/>
    <cellStyle name="Percent 7 2 3 4 2 3" xfId="42007"/>
    <cellStyle name="Percent 7 2 3 4 2 3 2" xfId="42008"/>
    <cellStyle name="Percent 7 2 3 4 2 3 2 2" xfId="42009"/>
    <cellStyle name="Percent 7 2 3 4 2 3 2 3" xfId="42010"/>
    <cellStyle name="Percent 7 2 3 4 2 3 3" xfId="42011"/>
    <cellStyle name="Percent 7 2 3 4 2 3 4" xfId="42012"/>
    <cellStyle name="Percent 7 2 3 4 2 4" xfId="42013"/>
    <cellStyle name="Percent 7 2 3 4 2 4 2" xfId="42014"/>
    <cellStyle name="Percent 7 2 3 4 2 4 3" xfId="42015"/>
    <cellStyle name="Percent 7 2 3 4 2 5" xfId="42016"/>
    <cellStyle name="Percent 7 2 3 4 2 5 2" xfId="42017"/>
    <cellStyle name="Percent 7 2 3 4 2 5 3" xfId="42018"/>
    <cellStyle name="Percent 7 2 3 4 2 6" xfId="42019"/>
    <cellStyle name="Percent 7 2 3 4 2 6 2" xfId="42020"/>
    <cellStyle name="Percent 7 2 3 4 2 7" xfId="42021"/>
    <cellStyle name="Percent 7 2 3 4 3" xfId="42022"/>
    <cellStyle name="Percent 7 2 3 4 3 2" xfId="42023"/>
    <cellStyle name="Percent 7 2 3 4 3 2 2" xfId="42024"/>
    <cellStyle name="Percent 7 2 3 4 3 2 2 2" xfId="42025"/>
    <cellStyle name="Percent 7 2 3 4 3 2 2 3" xfId="42026"/>
    <cellStyle name="Percent 7 2 3 4 3 2 3" xfId="42027"/>
    <cellStyle name="Percent 7 2 3 4 3 2 3 2" xfId="42028"/>
    <cellStyle name="Percent 7 2 3 4 3 2 4" xfId="42029"/>
    <cellStyle name="Percent 7 2 3 4 3 3" xfId="42030"/>
    <cellStyle name="Percent 7 2 3 4 3 3 2" xfId="42031"/>
    <cellStyle name="Percent 7 2 3 4 3 3 3" xfId="42032"/>
    <cellStyle name="Percent 7 2 3 4 3 4" xfId="42033"/>
    <cellStyle name="Percent 7 2 3 4 3 4 2" xfId="42034"/>
    <cellStyle name="Percent 7 2 3 4 3 4 3" xfId="42035"/>
    <cellStyle name="Percent 7 2 3 4 3 5" xfId="42036"/>
    <cellStyle name="Percent 7 2 3 4 3 5 2" xfId="42037"/>
    <cellStyle name="Percent 7 2 3 4 3 6" xfId="42038"/>
    <cellStyle name="Percent 7 2 3 4 4" xfId="42039"/>
    <cellStyle name="Percent 7 2 3 4 4 2" xfId="42040"/>
    <cellStyle name="Percent 7 2 3 4 4 2 2" xfId="42041"/>
    <cellStyle name="Percent 7 2 3 4 4 2 2 2" xfId="42042"/>
    <cellStyle name="Percent 7 2 3 4 4 2 3" xfId="42043"/>
    <cellStyle name="Percent 7 2 3 4 4 3" xfId="42044"/>
    <cellStyle name="Percent 7 2 3 4 4 3 2" xfId="42045"/>
    <cellStyle name="Percent 7 2 3 4 4 4" xfId="42046"/>
    <cellStyle name="Percent 7 2 3 4 5" xfId="42047"/>
    <cellStyle name="Percent 7 2 3 4 5 2" xfId="42048"/>
    <cellStyle name="Percent 7 2 3 4 5 2 2" xfId="42049"/>
    <cellStyle name="Percent 7 2 3 4 5 3" xfId="42050"/>
    <cellStyle name="Percent 7 2 3 4 6" xfId="42051"/>
    <cellStyle name="Percent 7 2 3 4 6 2" xfId="42052"/>
    <cellStyle name="Percent 7 2 3 4 6 2 2" xfId="42053"/>
    <cellStyle name="Percent 7 2 3 4 6 3" xfId="42054"/>
    <cellStyle name="Percent 7 2 3 4 7" xfId="42055"/>
    <cellStyle name="Percent 7 2 3 4 7 2" xfId="42056"/>
    <cellStyle name="Percent 7 2 3 4 8" xfId="42057"/>
    <cellStyle name="Percent 7 2 3 5" xfId="42058"/>
    <cellStyle name="Percent 7 2 3 5 2" xfId="42059"/>
    <cellStyle name="Percent 7 2 3 5 2 2" xfId="42060"/>
    <cellStyle name="Percent 7 2 3 5 2 2 2" xfId="42061"/>
    <cellStyle name="Percent 7 2 3 5 2 2 2 2" xfId="42062"/>
    <cellStyle name="Percent 7 2 3 5 2 2 2 2 2" xfId="42063"/>
    <cellStyle name="Percent 7 2 3 5 2 2 2 2 3" xfId="42064"/>
    <cellStyle name="Percent 7 2 3 5 2 2 2 3" xfId="42065"/>
    <cellStyle name="Percent 7 2 3 5 2 2 2 4" xfId="42066"/>
    <cellStyle name="Percent 7 2 3 5 2 2 3" xfId="42067"/>
    <cellStyle name="Percent 7 2 3 5 2 2 3 2" xfId="42068"/>
    <cellStyle name="Percent 7 2 3 5 2 2 3 3" xfId="42069"/>
    <cellStyle name="Percent 7 2 3 5 2 2 4" xfId="42070"/>
    <cellStyle name="Percent 7 2 3 5 2 2 4 2" xfId="42071"/>
    <cellStyle name="Percent 7 2 3 5 2 2 4 3" xfId="42072"/>
    <cellStyle name="Percent 7 2 3 5 2 2 5" xfId="42073"/>
    <cellStyle name="Percent 7 2 3 5 2 2 5 2" xfId="42074"/>
    <cellStyle name="Percent 7 2 3 5 2 2 6" xfId="42075"/>
    <cellStyle name="Percent 7 2 3 5 2 3" xfId="42076"/>
    <cellStyle name="Percent 7 2 3 5 2 3 2" xfId="42077"/>
    <cellStyle name="Percent 7 2 3 5 2 3 2 2" xfId="42078"/>
    <cellStyle name="Percent 7 2 3 5 2 3 2 3" xfId="42079"/>
    <cellStyle name="Percent 7 2 3 5 2 3 3" xfId="42080"/>
    <cellStyle name="Percent 7 2 3 5 2 3 4" xfId="42081"/>
    <cellStyle name="Percent 7 2 3 5 2 4" xfId="42082"/>
    <cellStyle name="Percent 7 2 3 5 2 4 2" xfId="42083"/>
    <cellStyle name="Percent 7 2 3 5 2 4 3" xfId="42084"/>
    <cellStyle name="Percent 7 2 3 5 2 5" xfId="42085"/>
    <cellStyle name="Percent 7 2 3 5 2 5 2" xfId="42086"/>
    <cellStyle name="Percent 7 2 3 5 2 5 3" xfId="42087"/>
    <cellStyle name="Percent 7 2 3 5 2 6" xfId="42088"/>
    <cellStyle name="Percent 7 2 3 5 2 6 2" xfId="42089"/>
    <cellStyle name="Percent 7 2 3 5 2 7" xfId="42090"/>
    <cellStyle name="Percent 7 2 3 5 3" xfId="42091"/>
    <cellStyle name="Percent 7 2 3 5 3 2" xfId="42092"/>
    <cellStyle name="Percent 7 2 3 5 3 2 2" xfId="42093"/>
    <cellStyle name="Percent 7 2 3 5 3 2 2 2" xfId="42094"/>
    <cellStyle name="Percent 7 2 3 5 3 2 2 3" xfId="42095"/>
    <cellStyle name="Percent 7 2 3 5 3 2 3" xfId="42096"/>
    <cellStyle name="Percent 7 2 3 5 3 2 3 2" xfId="42097"/>
    <cellStyle name="Percent 7 2 3 5 3 2 4" xfId="42098"/>
    <cellStyle name="Percent 7 2 3 5 3 3" xfId="42099"/>
    <cellStyle name="Percent 7 2 3 5 3 3 2" xfId="42100"/>
    <cellStyle name="Percent 7 2 3 5 3 3 3" xfId="42101"/>
    <cellStyle name="Percent 7 2 3 5 3 4" xfId="42102"/>
    <cellStyle name="Percent 7 2 3 5 3 4 2" xfId="42103"/>
    <cellStyle name="Percent 7 2 3 5 3 4 3" xfId="42104"/>
    <cellStyle name="Percent 7 2 3 5 3 5" xfId="42105"/>
    <cellStyle name="Percent 7 2 3 5 3 5 2" xfId="42106"/>
    <cellStyle name="Percent 7 2 3 5 3 6" xfId="42107"/>
    <cellStyle name="Percent 7 2 3 5 4" xfId="42108"/>
    <cellStyle name="Percent 7 2 3 5 4 2" xfId="42109"/>
    <cellStyle name="Percent 7 2 3 5 4 2 2" xfId="42110"/>
    <cellStyle name="Percent 7 2 3 5 4 2 3" xfId="42111"/>
    <cellStyle name="Percent 7 2 3 5 4 3" xfId="42112"/>
    <cellStyle name="Percent 7 2 3 5 4 3 2" xfId="42113"/>
    <cellStyle name="Percent 7 2 3 5 4 4" xfId="42114"/>
    <cellStyle name="Percent 7 2 3 5 5" xfId="42115"/>
    <cellStyle name="Percent 7 2 3 5 5 2" xfId="42116"/>
    <cellStyle name="Percent 7 2 3 5 5 2 2" xfId="42117"/>
    <cellStyle name="Percent 7 2 3 5 5 3" xfId="42118"/>
    <cellStyle name="Percent 7 2 3 5 6" xfId="42119"/>
    <cellStyle name="Percent 7 2 3 5 6 2" xfId="42120"/>
    <cellStyle name="Percent 7 2 3 5 6 3" xfId="42121"/>
    <cellStyle name="Percent 7 2 3 5 7" xfId="42122"/>
    <cellStyle name="Percent 7 2 3 5 7 2" xfId="42123"/>
    <cellStyle name="Percent 7 2 3 5 8" xfId="42124"/>
    <cellStyle name="Percent 7 2 3 6" xfId="42125"/>
    <cellStyle name="Percent 7 2 3 6 2" xfId="42126"/>
    <cellStyle name="Percent 7 2 3 6 2 2" xfId="42127"/>
    <cellStyle name="Percent 7 2 3 6 2 2 2" xfId="42128"/>
    <cellStyle name="Percent 7 2 3 6 2 2 2 2" xfId="42129"/>
    <cellStyle name="Percent 7 2 3 6 2 2 2 3" xfId="42130"/>
    <cellStyle name="Percent 7 2 3 6 2 2 3" xfId="42131"/>
    <cellStyle name="Percent 7 2 3 6 2 2 4" xfId="42132"/>
    <cellStyle name="Percent 7 2 3 6 2 3" xfId="42133"/>
    <cellStyle name="Percent 7 2 3 6 2 3 2" xfId="42134"/>
    <cellStyle name="Percent 7 2 3 6 2 3 3" xfId="42135"/>
    <cellStyle name="Percent 7 2 3 6 2 4" xfId="42136"/>
    <cellStyle name="Percent 7 2 3 6 2 4 2" xfId="42137"/>
    <cellStyle name="Percent 7 2 3 6 2 4 3" xfId="42138"/>
    <cellStyle name="Percent 7 2 3 6 2 5" xfId="42139"/>
    <cellStyle name="Percent 7 2 3 6 2 5 2" xfId="42140"/>
    <cellStyle name="Percent 7 2 3 6 2 6" xfId="42141"/>
    <cellStyle name="Percent 7 2 3 6 3" xfId="42142"/>
    <cellStyle name="Percent 7 2 3 6 3 2" xfId="42143"/>
    <cellStyle name="Percent 7 2 3 6 3 2 2" xfId="42144"/>
    <cellStyle name="Percent 7 2 3 6 3 2 3" xfId="42145"/>
    <cellStyle name="Percent 7 2 3 6 3 3" xfId="42146"/>
    <cellStyle name="Percent 7 2 3 6 3 4" xfId="42147"/>
    <cellStyle name="Percent 7 2 3 6 4" xfId="42148"/>
    <cellStyle name="Percent 7 2 3 6 4 2" xfId="42149"/>
    <cellStyle name="Percent 7 2 3 6 4 3" xfId="42150"/>
    <cellStyle name="Percent 7 2 3 6 5" xfId="42151"/>
    <cellStyle name="Percent 7 2 3 6 5 2" xfId="42152"/>
    <cellStyle name="Percent 7 2 3 6 5 3" xfId="42153"/>
    <cellStyle name="Percent 7 2 3 6 6" xfId="42154"/>
    <cellStyle name="Percent 7 2 3 6 6 2" xfId="42155"/>
    <cellStyle name="Percent 7 2 3 6 7" xfId="42156"/>
    <cellStyle name="Percent 7 2 3 7" xfId="42157"/>
    <cellStyle name="Percent 7 2 3 7 2" xfId="42158"/>
    <cellStyle name="Percent 7 2 3 7 2 2" xfId="42159"/>
    <cellStyle name="Percent 7 2 3 7 2 2 2" xfId="42160"/>
    <cellStyle name="Percent 7 2 3 7 2 2 3" xfId="42161"/>
    <cellStyle name="Percent 7 2 3 7 2 3" xfId="42162"/>
    <cellStyle name="Percent 7 2 3 7 2 3 2" xfId="42163"/>
    <cellStyle name="Percent 7 2 3 7 2 4" xfId="42164"/>
    <cellStyle name="Percent 7 2 3 7 3" xfId="42165"/>
    <cellStyle name="Percent 7 2 3 7 3 2" xfId="42166"/>
    <cellStyle name="Percent 7 2 3 7 3 3" xfId="42167"/>
    <cellStyle name="Percent 7 2 3 7 4" xfId="42168"/>
    <cellStyle name="Percent 7 2 3 7 4 2" xfId="42169"/>
    <cellStyle name="Percent 7 2 3 7 4 3" xfId="42170"/>
    <cellStyle name="Percent 7 2 3 7 5" xfId="42171"/>
    <cellStyle name="Percent 7 2 3 7 5 2" xfId="42172"/>
    <cellStyle name="Percent 7 2 3 7 6" xfId="42173"/>
    <cellStyle name="Percent 7 2 3 8" xfId="42174"/>
    <cellStyle name="Percent 7 2 3 8 2" xfId="42175"/>
    <cellStyle name="Percent 7 2 3 8 2 2" xfId="42176"/>
    <cellStyle name="Percent 7 2 3 8 2 2 2" xfId="42177"/>
    <cellStyle name="Percent 7 2 3 8 2 3" xfId="42178"/>
    <cellStyle name="Percent 7 2 3 8 3" xfId="42179"/>
    <cellStyle name="Percent 7 2 3 8 3 2" xfId="42180"/>
    <cellStyle name="Percent 7 2 3 8 4" xfId="42181"/>
    <cellStyle name="Percent 7 2 3 9" xfId="42182"/>
    <cellStyle name="Percent 7 2 3 9 2" xfId="42183"/>
    <cellStyle name="Percent 7 2 3 9 2 2" xfId="42184"/>
    <cellStyle name="Percent 7 2 3 9 3" xfId="42185"/>
    <cellStyle name="Percent 7 2 4" xfId="42186"/>
    <cellStyle name="Percent 7 2 4 10" xfId="42187"/>
    <cellStyle name="Percent 7 2 4 10 2" xfId="42188"/>
    <cellStyle name="Percent 7 2 4 11" xfId="42189"/>
    <cellStyle name="Percent 7 2 4 12" xfId="42190"/>
    <cellStyle name="Percent 7 2 4 2" xfId="42191"/>
    <cellStyle name="Percent 7 2 4 2 2" xfId="42192"/>
    <cellStyle name="Percent 7 2 4 2 2 2" xfId="42193"/>
    <cellStyle name="Percent 7 2 4 2 2 2 2" xfId="42194"/>
    <cellStyle name="Percent 7 2 4 2 2 2 2 2" xfId="42195"/>
    <cellStyle name="Percent 7 2 4 2 2 2 2 2 2" xfId="42196"/>
    <cellStyle name="Percent 7 2 4 2 2 2 2 2 3" xfId="42197"/>
    <cellStyle name="Percent 7 2 4 2 2 2 2 3" xfId="42198"/>
    <cellStyle name="Percent 7 2 4 2 2 2 2 4" xfId="42199"/>
    <cellStyle name="Percent 7 2 4 2 2 2 3" xfId="42200"/>
    <cellStyle name="Percent 7 2 4 2 2 2 3 2" xfId="42201"/>
    <cellStyle name="Percent 7 2 4 2 2 2 3 3" xfId="42202"/>
    <cellStyle name="Percent 7 2 4 2 2 2 4" xfId="42203"/>
    <cellStyle name="Percent 7 2 4 2 2 2 4 2" xfId="42204"/>
    <cellStyle name="Percent 7 2 4 2 2 2 4 3" xfId="42205"/>
    <cellStyle name="Percent 7 2 4 2 2 2 5" xfId="42206"/>
    <cellStyle name="Percent 7 2 4 2 2 2 5 2" xfId="42207"/>
    <cellStyle name="Percent 7 2 4 2 2 2 6" xfId="42208"/>
    <cellStyle name="Percent 7 2 4 2 2 3" xfId="42209"/>
    <cellStyle name="Percent 7 2 4 2 2 3 2" xfId="42210"/>
    <cellStyle name="Percent 7 2 4 2 2 3 2 2" xfId="42211"/>
    <cellStyle name="Percent 7 2 4 2 2 3 2 3" xfId="42212"/>
    <cellStyle name="Percent 7 2 4 2 2 3 3" xfId="42213"/>
    <cellStyle name="Percent 7 2 4 2 2 3 4" xfId="42214"/>
    <cellStyle name="Percent 7 2 4 2 2 4" xfId="42215"/>
    <cellStyle name="Percent 7 2 4 2 2 4 2" xfId="42216"/>
    <cellStyle name="Percent 7 2 4 2 2 4 3" xfId="42217"/>
    <cellStyle name="Percent 7 2 4 2 2 5" xfId="42218"/>
    <cellStyle name="Percent 7 2 4 2 2 5 2" xfId="42219"/>
    <cellStyle name="Percent 7 2 4 2 2 5 3" xfId="42220"/>
    <cellStyle name="Percent 7 2 4 2 2 6" xfId="42221"/>
    <cellStyle name="Percent 7 2 4 2 2 6 2" xfId="42222"/>
    <cellStyle name="Percent 7 2 4 2 2 7" xfId="42223"/>
    <cellStyle name="Percent 7 2 4 2 3" xfId="42224"/>
    <cellStyle name="Percent 7 2 4 2 3 2" xfId="42225"/>
    <cellStyle name="Percent 7 2 4 2 3 2 2" xfId="42226"/>
    <cellStyle name="Percent 7 2 4 2 3 2 2 2" xfId="42227"/>
    <cellStyle name="Percent 7 2 4 2 3 2 2 3" xfId="42228"/>
    <cellStyle name="Percent 7 2 4 2 3 2 3" xfId="42229"/>
    <cellStyle name="Percent 7 2 4 2 3 2 3 2" xfId="42230"/>
    <cellStyle name="Percent 7 2 4 2 3 2 4" xfId="42231"/>
    <cellStyle name="Percent 7 2 4 2 3 3" xfId="42232"/>
    <cellStyle name="Percent 7 2 4 2 3 3 2" xfId="42233"/>
    <cellStyle name="Percent 7 2 4 2 3 3 3" xfId="42234"/>
    <cellStyle name="Percent 7 2 4 2 3 4" xfId="42235"/>
    <cellStyle name="Percent 7 2 4 2 3 4 2" xfId="42236"/>
    <cellStyle name="Percent 7 2 4 2 3 4 3" xfId="42237"/>
    <cellStyle name="Percent 7 2 4 2 3 5" xfId="42238"/>
    <cellStyle name="Percent 7 2 4 2 3 5 2" xfId="42239"/>
    <cellStyle name="Percent 7 2 4 2 3 6" xfId="42240"/>
    <cellStyle name="Percent 7 2 4 2 4" xfId="42241"/>
    <cellStyle name="Percent 7 2 4 2 4 2" xfId="42242"/>
    <cellStyle name="Percent 7 2 4 2 4 2 2" xfId="42243"/>
    <cellStyle name="Percent 7 2 4 2 4 2 2 2" xfId="42244"/>
    <cellStyle name="Percent 7 2 4 2 4 2 3" xfId="42245"/>
    <cellStyle name="Percent 7 2 4 2 4 3" xfId="42246"/>
    <cellStyle name="Percent 7 2 4 2 4 3 2" xfId="42247"/>
    <cellStyle name="Percent 7 2 4 2 4 4" xfId="42248"/>
    <cellStyle name="Percent 7 2 4 2 5" xfId="42249"/>
    <cellStyle name="Percent 7 2 4 2 5 2" xfId="42250"/>
    <cellStyle name="Percent 7 2 4 2 5 2 2" xfId="42251"/>
    <cellStyle name="Percent 7 2 4 2 5 3" xfId="42252"/>
    <cellStyle name="Percent 7 2 4 2 6" xfId="42253"/>
    <cellStyle name="Percent 7 2 4 2 6 2" xfId="42254"/>
    <cellStyle name="Percent 7 2 4 2 6 2 2" xfId="42255"/>
    <cellStyle name="Percent 7 2 4 2 6 3" xfId="42256"/>
    <cellStyle name="Percent 7 2 4 2 7" xfId="42257"/>
    <cellStyle name="Percent 7 2 4 2 7 2" xfId="42258"/>
    <cellStyle name="Percent 7 2 4 2 8" xfId="42259"/>
    <cellStyle name="Percent 7 2 4 3" xfId="42260"/>
    <cellStyle name="Percent 7 2 4 3 2" xfId="42261"/>
    <cellStyle name="Percent 7 2 4 3 2 2" xfId="42262"/>
    <cellStyle name="Percent 7 2 4 3 2 2 2" xfId="42263"/>
    <cellStyle name="Percent 7 2 4 3 2 2 2 2" xfId="42264"/>
    <cellStyle name="Percent 7 2 4 3 2 2 2 2 2" xfId="42265"/>
    <cellStyle name="Percent 7 2 4 3 2 2 2 2 3" xfId="42266"/>
    <cellStyle name="Percent 7 2 4 3 2 2 2 3" xfId="42267"/>
    <cellStyle name="Percent 7 2 4 3 2 2 2 4" xfId="42268"/>
    <cellStyle name="Percent 7 2 4 3 2 2 3" xfId="42269"/>
    <cellStyle name="Percent 7 2 4 3 2 2 3 2" xfId="42270"/>
    <cellStyle name="Percent 7 2 4 3 2 2 3 3" xfId="42271"/>
    <cellStyle name="Percent 7 2 4 3 2 2 4" xfId="42272"/>
    <cellStyle name="Percent 7 2 4 3 2 2 4 2" xfId="42273"/>
    <cellStyle name="Percent 7 2 4 3 2 2 4 3" xfId="42274"/>
    <cellStyle name="Percent 7 2 4 3 2 2 5" xfId="42275"/>
    <cellStyle name="Percent 7 2 4 3 2 2 5 2" xfId="42276"/>
    <cellStyle name="Percent 7 2 4 3 2 2 6" xfId="42277"/>
    <cellStyle name="Percent 7 2 4 3 2 3" xfId="42278"/>
    <cellStyle name="Percent 7 2 4 3 2 3 2" xfId="42279"/>
    <cellStyle name="Percent 7 2 4 3 2 3 2 2" xfId="42280"/>
    <cellStyle name="Percent 7 2 4 3 2 3 2 3" xfId="42281"/>
    <cellStyle name="Percent 7 2 4 3 2 3 3" xfId="42282"/>
    <cellStyle name="Percent 7 2 4 3 2 3 4" xfId="42283"/>
    <cellStyle name="Percent 7 2 4 3 2 4" xfId="42284"/>
    <cellStyle name="Percent 7 2 4 3 2 4 2" xfId="42285"/>
    <cellStyle name="Percent 7 2 4 3 2 4 3" xfId="42286"/>
    <cellStyle name="Percent 7 2 4 3 2 5" xfId="42287"/>
    <cellStyle name="Percent 7 2 4 3 2 5 2" xfId="42288"/>
    <cellStyle name="Percent 7 2 4 3 2 5 3" xfId="42289"/>
    <cellStyle name="Percent 7 2 4 3 2 6" xfId="42290"/>
    <cellStyle name="Percent 7 2 4 3 2 6 2" xfId="42291"/>
    <cellStyle name="Percent 7 2 4 3 2 7" xfId="42292"/>
    <cellStyle name="Percent 7 2 4 3 3" xfId="42293"/>
    <cellStyle name="Percent 7 2 4 3 3 2" xfId="42294"/>
    <cellStyle name="Percent 7 2 4 3 3 2 2" xfId="42295"/>
    <cellStyle name="Percent 7 2 4 3 3 2 2 2" xfId="42296"/>
    <cellStyle name="Percent 7 2 4 3 3 2 2 3" xfId="42297"/>
    <cellStyle name="Percent 7 2 4 3 3 2 3" xfId="42298"/>
    <cellStyle name="Percent 7 2 4 3 3 2 3 2" xfId="42299"/>
    <cellStyle name="Percent 7 2 4 3 3 2 4" xfId="42300"/>
    <cellStyle name="Percent 7 2 4 3 3 3" xfId="42301"/>
    <cellStyle name="Percent 7 2 4 3 3 3 2" xfId="42302"/>
    <cellStyle name="Percent 7 2 4 3 3 3 3" xfId="42303"/>
    <cellStyle name="Percent 7 2 4 3 3 4" xfId="42304"/>
    <cellStyle name="Percent 7 2 4 3 3 4 2" xfId="42305"/>
    <cellStyle name="Percent 7 2 4 3 3 4 3" xfId="42306"/>
    <cellStyle name="Percent 7 2 4 3 3 5" xfId="42307"/>
    <cellStyle name="Percent 7 2 4 3 3 5 2" xfId="42308"/>
    <cellStyle name="Percent 7 2 4 3 3 6" xfId="42309"/>
    <cellStyle name="Percent 7 2 4 3 4" xfId="42310"/>
    <cellStyle name="Percent 7 2 4 3 4 2" xfId="42311"/>
    <cellStyle name="Percent 7 2 4 3 4 2 2" xfId="42312"/>
    <cellStyle name="Percent 7 2 4 3 4 2 2 2" xfId="42313"/>
    <cellStyle name="Percent 7 2 4 3 4 2 3" xfId="42314"/>
    <cellStyle name="Percent 7 2 4 3 4 3" xfId="42315"/>
    <cellStyle name="Percent 7 2 4 3 4 3 2" xfId="42316"/>
    <cellStyle name="Percent 7 2 4 3 4 4" xfId="42317"/>
    <cellStyle name="Percent 7 2 4 3 5" xfId="42318"/>
    <cellStyle name="Percent 7 2 4 3 5 2" xfId="42319"/>
    <cellStyle name="Percent 7 2 4 3 5 2 2" xfId="42320"/>
    <cellStyle name="Percent 7 2 4 3 5 3" xfId="42321"/>
    <cellStyle name="Percent 7 2 4 3 6" xfId="42322"/>
    <cellStyle name="Percent 7 2 4 3 6 2" xfId="42323"/>
    <cellStyle name="Percent 7 2 4 3 6 2 2" xfId="42324"/>
    <cellStyle name="Percent 7 2 4 3 6 3" xfId="42325"/>
    <cellStyle name="Percent 7 2 4 3 7" xfId="42326"/>
    <cellStyle name="Percent 7 2 4 3 7 2" xfId="42327"/>
    <cellStyle name="Percent 7 2 4 3 8" xfId="42328"/>
    <cellStyle name="Percent 7 2 4 4" xfId="42329"/>
    <cellStyle name="Percent 7 2 4 4 2" xfId="42330"/>
    <cellStyle name="Percent 7 2 4 4 2 2" xfId="42331"/>
    <cellStyle name="Percent 7 2 4 4 2 2 2" xfId="42332"/>
    <cellStyle name="Percent 7 2 4 4 2 2 2 2" xfId="42333"/>
    <cellStyle name="Percent 7 2 4 4 2 2 2 2 2" xfId="42334"/>
    <cellStyle name="Percent 7 2 4 4 2 2 2 2 3" xfId="42335"/>
    <cellStyle name="Percent 7 2 4 4 2 2 2 3" xfId="42336"/>
    <cellStyle name="Percent 7 2 4 4 2 2 2 4" xfId="42337"/>
    <cellStyle name="Percent 7 2 4 4 2 2 3" xfId="42338"/>
    <cellStyle name="Percent 7 2 4 4 2 2 3 2" xfId="42339"/>
    <cellStyle name="Percent 7 2 4 4 2 2 3 3" xfId="42340"/>
    <cellStyle name="Percent 7 2 4 4 2 2 4" xfId="42341"/>
    <cellStyle name="Percent 7 2 4 4 2 2 4 2" xfId="42342"/>
    <cellStyle name="Percent 7 2 4 4 2 2 4 3" xfId="42343"/>
    <cellStyle name="Percent 7 2 4 4 2 2 5" xfId="42344"/>
    <cellStyle name="Percent 7 2 4 4 2 2 5 2" xfId="42345"/>
    <cellStyle name="Percent 7 2 4 4 2 2 6" xfId="42346"/>
    <cellStyle name="Percent 7 2 4 4 2 3" xfId="42347"/>
    <cellStyle name="Percent 7 2 4 4 2 3 2" xfId="42348"/>
    <cellStyle name="Percent 7 2 4 4 2 3 2 2" xfId="42349"/>
    <cellStyle name="Percent 7 2 4 4 2 3 2 3" xfId="42350"/>
    <cellStyle name="Percent 7 2 4 4 2 3 3" xfId="42351"/>
    <cellStyle name="Percent 7 2 4 4 2 3 4" xfId="42352"/>
    <cellStyle name="Percent 7 2 4 4 2 4" xfId="42353"/>
    <cellStyle name="Percent 7 2 4 4 2 4 2" xfId="42354"/>
    <cellStyle name="Percent 7 2 4 4 2 4 3" xfId="42355"/>
    <cellStyle name="Percent 7 2 4 4 2 5" xfId="42356"/>
    <cellStyle name="Percent 7 2 4 4 2 5 2" xfId="42357"/>
    <cellStyle name="Percent 7 2 4 4 2 5 3" xfId="42358"/>
    <cellStyle name="Percent 7 2 4 4 2 6" xfId="42359"/>
    <cellStyle name="Percent 7 2 4 4 2 6 2" xfId="42360"/>
    <cellStyle name="Percent 7 2 4 4 2 7" xfId="42361"/>
    <cellStyle name="Percent 7 2 4 4 3" xfId="42362"/>
    <cellStyle name="Percent 7 2 4 4 3 2" xfId="42363"/>
    <cellStyle name="Percent 7 2 4 4 3 2 2" xfId="42364"/>
    <cellStyle name="Percent 7 2 4 4 3 2 2 2" xfId="42365"/>
    <cellStyle name="Percent 7 2 4 4 3 2 2 3" xfId="42366"/>
    <cellStyle name="Percent 7 2 4 4 3 2 3" xfId="42367"/>
    <cellStyle name="Percent 7 2 4 4 3 2 3 2" xfId="42368"/>
    <cellStyle name="Percent 7 2 4 4 3 2 4" xfId="42369"/>
    <cellStyle name="Percent 7 2 4 4 3 3" xfId="42370"/>
    <cellStyle name="Percent 7 2 4 4 3 3 2" xfId="42371"/>
    <cellStyle name="Percent 7 2 4 4 3 3 3" xfId="42372"/>
    <cellStyle name="Percent 7 2 4 4 3 4" xfId="42373"/>
    <cellStyle name="Percent 7 2 4 4 3 4 2" xfId="42374"/>
    <cellStyle name="Percent 7 2 4 4 3 4 3" xfId="42375"/>
    <cellStyle name="Percent 7 2 4 4 3 5" xfId="42376"/>
    <cellStyle name="Percent 7 2 4 4 3 5 2" xfId="42377"/>
    <cellStyle name="Percent 7 2 4 4 3 6" xfId="42378"/>
    <cellStyle name="Percent 7 2 4 4 4" xfId="42379"/>
    <cellStyle name="Percent 7 2 4 4 4 2" xfId="42380"/>
    <cellStyle name="Percent 7 2 4 4 4 2 2" xfId="42381"/>
    <cellStyle name="Percent 7 2 4 4 4 2 2 2" xfId="42382"/>
    <cellStyle name="Percent 7 2 4 4 4 2 3" xfId="42383"/>
    <cellStyle name="Percent 7 2 4 4 4 3" xfId="42384"/>
    <cellStyle name="Percent 7 2 4 4 4 3 2" xfId="42385"/>
    <cellStyle name="Percent 7 2 4 4 4 4" xfId="42386"/>
    <cellStyle name="Percent 7 2 4 4 5" xfId="42387"/>
    <cellStyle name="Percent 7 2 4 4 5 2" xfId="42388"/>
    <cellStyle name="Percent 7 2 4 4 5 2 2" xfId="42389"/>
    <cellStyle name="Percent 7 2 4 4 5 3" xfId="42390"/>
    <cellStyle name="Percent 7 2 4 4 6" xfId="42391"/>
    <cellStyle name="Percent 7 2 4 4 6 2" xfId="42392"/>
    <cellStyle name="Percent 7 2 4 4 6 2 2" xfId="42393"/>
    <cellStyle name="Percent 7 2 4 4 6 3" xfId="42394"/>
    <cellStyle name="Percent 7 2 4 4 7" xfId="42395"/>
    <cellStyle name="Percent 7 2 4 4 7 2" xfId="42396"/>
    <cellStyle name="Percent 7 2 4 4 8" xfId="42397"/>
    <cellStyle name="Percent 7 2 4 5" xfId="42398"/>
    <cellStyle name="Percent 7 2 4 5 2" xfId="42399"/>
    <cellStyle name="Percent 7 2 4 5 2 2" xfId="42400"/>
    <cellStyle name="Percent 7 2 4 5 2 2 2" xfId="42401"/>
    <cellStyle name="Percent 7 2 4 5 2 2 2 2" xfId="42402"/>
    <cellStyle name="Percent 7 2 4 5 2 2 2 3" xfId="42403"/>
    <cellStyle name="Percent 7 2 4 5 2 2 3" xfId="42404"/>
    <cellStyle name="Percent 7 2 4 5 2 2 3 2" xfId="42405"/>
    <cellStyle name="Percent 7 2 4 5 2 2 4" xfId="42406"/>
    <cellStyle name="Percent 7 2 4 5 2 3" xfId="42407"/>
    <cellStyle name="Percent 7 2 4 5 2 3 2" xfId="42408"/>
    <cellStyle name="Percent 7 2 4 5 2 3 3" xfId="42409"/>
    <cellStyle name="Percent 7 2 4 5 2 4" xfId="42410"/>
    <cellStyle name="Percent 7 2 4 5 2 4 2" xfId="42411"/>
    <cellStyle name="Percent 7 2 4 5 2 4 3" xfId="42412"/>
    <cellStyle name="Percent 7 2 4 5 2 5" xfId="42413"/>
    <cellStyle name="Percent 7 2 4 5 2 5 2" xfId="42414"/>
    <cellStyle name="Percent 7 2 4 5 2 6" xfId="42415"/>
    <cellStyle name="Percent 7 2 4 5 3" xfId="42416"/>
    <cellStyle name="Percent 7 2 4 5 3 2" xfId="42417"/>
    <cellStyle name="Percent 7 2 4 5 3 2 2" xfId="42418"/>
    <cellStyle name="Percent 7 2 4 5 3 2 2 2" xfId="42419"/>
    <cellStyle name="Percent 7 2 4 5 3 2 3" xfId="42420"/>
    <cellStyle name="Percent 7 2 4 5 3 3" xfId="42421"/>
    <cellStyle name="Percent 7 2 4 5 3 3 2" xfId="42422"/>
    <cellStyle name="Percent 7 2 4 5 3 4" xfId="42423"/>
    <cellStyle name="Percent 7 2 4 5 4" xfId="42424"/>
    <cellStyle name="Percent 7 2 4 5 4 2" xfId="42425"/>
    <cellStyle name="Percent 7 2 4 5 4 2 2" xfId="42426"/>
    <cellStyle name="Percent 7 2 4 5 4 3" xfId="42427"/>
    <cellStyle name="Percent 7 2 4 5 5" xfId="42428"/>
    <cellStyle name="Percent 7 2 4 5 5 2" xfId="42429"/>
    <cellStyle name="Percent 7 2 4 5 5 2 2" xfId="42430"/>
    <cellStyle name="Percent 7 2 4 5 5 3" xfId="42431"/>
    <cellStyle name="Percent 7 2 4 5 6" xfId="42432"/>
    <cellStyle name="Percent 7 2 4 5 6 2" xfId="42433"/>
    <cellStyle name="Percent 7 2 4 5 7" xfId="42434"/>
    <cellStyle name="Percent 7 2 4 6" xfId="42435"/>
    <cellStyle name="Percent 7 2 4 6 2" xfId="42436"/>
    <cellStyle name="Percent 7 2 4 6 2 2" xfId="42437"/>
    <cellStyle name="Percent 7 2 4 6 2 2 2" xfId="42438"/>
    <cellStyle name="Percent 7 2 4 6 2 2 3" xfId="42439"/>
    <cellStyle name="Percent 7 2 4 6 2 3" xfId="42440"/>
    <cellStyle name="Percent 7 2 4 6 2 3 2" xfId="42441"/>
    <cellStyle name="Percent 7 2 4 6 2 4" xfId="42442"/>
    <cellStyle name="Percent 7 2 4 6 3" xfId="42443"/>
    <cellStyle name="Percent 7 2 4 6 3 2" xfId="42444"/>
    <cellStyle name="Percent 7 2 4 6 3 3" xfId="42445"/>
    <cellStyle name="Percent 7 2 4 6 4" xfId="42446"/>
    <cellStyle name="Percent 7 2 4 6 4 2" xfId="42447"/>
    <cellStyle name="Percent 7 2 4 6 4 3" xfId="42448"/>
    <cellStyle name="Percent 7 2 4 6 5" xfId="42449"/>
    <cellStyle name="Percent 7 2 4 6 5 2" xfId="42450"/>
    <cellStyle name="Percent 7 2 4 6 6" xfId="42451"/>
    <cellStyle name="Percent 7 2 4 7" xfId="42452"/>
    <cellStyle name="Percent 7 2 4 7 2" xfId="42453"/>
    <cellStyle name="Percent 7 2 4 7 2 2" xfId="42454"/>
    <cellStyle name="Percent 7 2 4 7 2 2 2" xfId="42455"/>
    <cellStyle name="Percent 7 2 4 7 2 3" xfId="42456"/>
    <cellStyle name="Percent 7 2 4 7 3" xfId="42457"/>
    <cellStyle name="Percent 7 2 4 7 3 2" xfId="42458"/>
    <cellStyle name="Percent 7 2 4 7 4" xfId="42459"/>
    <cellStyle name="Percent 7 2 4 8" xfId="42460"/>
    <cellStyle name="Percent 7 2 4 8 2" xfId="42461"/>
    <cellStyle name="Percent 7 2 4 8 2 2" xfId="42462"/>
    <cellStyle name="Percent 7 2 4 8 3" xfId="42463"/>
    <cellStyle name="Percent 7 2 4 8 4" xfId="42464"/>
    <cellStyle name="Percent 7 2 4 9" xfId="42465"/>
    <cellStyle name="Percent 7 2 4 9 2" xfId="42466"/>
    <cellStyle name="Percent 7 2 4 9 2 2" xfId="42467"/>
    <cellStyle name="Percent 7 2 4 9 3" xfId="42468"/>
    <cellStyle name="Percent 7 2 5" xfId="42469"/>
    <cellStyle name="Percent 7 2 5 2" xfId="42470"/>
    <cellStyle name="Percent 7 2 5 2 2" xfId="42471"/>
    <cellStyle name="Percent 7 2 5 2 2 2" xfId="42472"/>
    <cellStyle name="Percent 7 2 5 2 2 2 2" xfId="42473"/>
    <cellStyle name="Percent 7 2 5 2 2 2 2 2" xfId="42474"/>
    <cellStyle name="Percent 7 2 5 2 2 2 2 3" xfId="42475"/>
    <cellStyle name="Percent 7 2 5 2 2 2 3" xfId="42476"/>
    <cellStyle name="Percent 7 2 5 2 2 2 4" xfId="42477"/>
    <cellStyle name="Percent 7 2 5 2 2 3" xfId="42478"/>
    <cellStyle name="Percent 7 2 5 2 2 3 2" xfId="42479"/>
    <cellStyle name="Percent 7 2 5 2 2 3 3" xfId="42480"/>
    <cellStyle name="Percent 7 2 5 2 2 4" xfId="42481"/>
    <cellStyle name="Percent 7 2 5 2 2 4 2" xfId="42482"/>
    <cellStyle name="Percent 7 2 5 2 2 4 3" xfId="42483"/>
    <cellStyle name="Percent 7 2 5 2 2 5" xfId="42484"/>
    <cellStyle name="Percent 7 2 5 2 2 5 2" xfId="42485"/>
    <cellStyle name="Percent 7 2 5 2 2 6" xfId="42486"/>
    <cellStyle name="Percent 7 2 5 2 3" xfId="42487"/>
    <cellStyle name="Percent 7 2 5 2 3 2" xfId="42488"/>
    <cellStyle name="Percent 7 2 5 2 3 2 2" xfId="42489"/>
    <cellStyle name="Percent 7 2 5 2 3 2 3" xfId="42490"/>
    <cellStyle name="Percent 7 2 5 2 3 3" xfId="42491"/>
    <cellStyle name="Percent 7 2 5 2 3 4" xfId="42492"/>
    <cellStyle name="Percent 7 2 5 2 4" xfId="42493"/>
    <cellStyle name="Percent 7 2 5 2 4 2" xfId="42494"/>
    <cellStyle name="Percent 7 2 5 2 4 3" xfId="42495"/>
    <cellStyle name="Percent 7 2 5 2 5" xfId="42496"/>
    <cellStyle name="Percent 7 2 5 2 5 2" xfId="42497"/>
    <cellStyle name="Percent 7 2 5 2 5 3" xfId="42498"/>
    <cellStyle name="Percent 7 2 5 2 6" xfId="42499"/>
    <cellStyle name="Percent 7 2 5 2 6 2" xfId="42500"/>
    <cellStyle name="Percent 7 2 5 2 7" xfId="42501"/>
    <cellStyle name="Percent 7 2 5 3" xfId="42502"/>
    <cellStyle name="Percent 7 2 5 3 2" xfId="42503"/>
    <cellStyle name="Percent 7 2 5 3 2 2" xfId="42504"/>
    <cellStyle name="Percent 7 2 5 3 2 2 2" xfId="42505"/>
    <cellStyle name="Percent 7 2 5 3 2 2 3" xfId="42506"/>
    <cellStyle name="Percent 7 2 5 3 2 3" xfId="42507"/>
    <cellStyle name="Percent 7 2 5 3 2 3 2" xfId="42508"/>
    <cellStyle name="Percent 7 2 5 3 2 4" xfId="42509"/>
    <cellStyle name="Percent 7 2 5 3 3" xfId="42510"/>
    <cellStyle name="Percent 7 2 5 3 3 2" xfId="42511"/>
    <cellStyle name="Percent 7 2 5 3 3 3" xfId="42512"/>
    <cellStyle name="Percent 7 2 5 3 4" xfId="42513"/>
    <cellStyle name="Percent 7 2 5 3 4 2" xfId="42514"/>
    <cellStyle name="Percent 7 2 5 3 4 3" xfId="42515"/>
    <cellStyle name="Percent 7 2 5 3 5" xfId="42516"/>
    <cellStyle name="Percent 7 2 5 3 5 2" xfId="42517"/>
    <cellStyle name="Percent 7 2 5 3 6" xfId="42518"/>
    <cellStyle name="Percent 7 2 5 4" xfId="42519"/>
    <cellStyle name="Percent 7 2 5 4 2" xfId="42520"/>
    <cellStyle name="Percent 7 2 5 4 2 2" xfId="42521"/>
    <cellStyle name="Percent 7 2 5 4 2 2 2" xfId="42522"/>
    <cellStyle name="Percent 7 2 5 4 2 3" xfId="42523"/>
    <cellStyle name="Percent 7 2 5 4 3" xfId="42524"/>
    <cellStyle name="Percent 7 2 5 4 3 2" xfId="42525"/>
    <cellStyle name="Percent 7 2 5 4 4" xfId="42526"/>
    <cellStyle name="Percent 7 2 5 5" xfId="42527"/>
    <cellStyle name="Percent 7 2 5 5 2" xfId="42528"/>
    <cellStyle name="Percent 7 2 5 5 2 2" xfId="42529"/>
    <cellStyle name="Percent 7 2 5 5 3" xfId="42530"/>
    <cellStyle name="Percent 7 2 5 6" xfId="42531"/>
    <cellStyle name="Percent 7 2 5 6 2" xfId="42532"/>
    <cellStyle name="Percent 7 2 5 6 2 2" xfId="42533"/>
    <cellStyle name="Percent 7 2 5 6 3" xfId="42534"/>
    <cellStyle name="Percent 7 2 5 7" xfId="42535"/>
    <cellStyle name="Percent 7 2 5 7 2" xfId="42536"/>
    <cellStyle name="Percent 7 2 5 8" xfId="42537"/>
    <cellStyle name="Percent 7 2 6" xfId="42538"/>
    <cellStyle name="Percent 7 2 6 2" xfId="42539"/>
    <cellStyle name="Percent 7 2 6 2 2" xfId="42540"/>
    <cellStyle name="Percent 7 2 6 2 2 2" xfId="42541"/>
    <cellStyle name="Percent 7 2 6 2 2 2 2" xfId="42542"/>
    <cellStyle name="Percent 7 2 6 2 2 2 2 2" xfId="42543"/>
    <cellStyle name="Percent 7 2 6 2 2 2 2 3" xfId="42544"/>
    <cellStyle name="Percent 7 2 6 2 2 2 3" xfId="42545"/>
    <cellStyle name="Percent 7 2 6 2 2 2 4" xfId="42546"/>
    <cellStyle name="Percent 7 2 6 2 2 3" xfId="42547"/>
    <cellStyle name="Percent 7 2 6 2 2 3 2" xfId="42548"/>
    <cellStyle name="Percent 7 2 6 2 2 3 3" xfId="42549"/>
    <cellStyle name="Percent 7 2 6 2 2 4" xfId="42550"/>
    <cellStyle name="Percent 7 2 6 2 2 4 2" xfId="42551"/>
    <cellStyle name="Percent 7 2 6 2 2 4 3" xfId="42552"/>
    <cellStyle name="Percent 7 2 6 2 2 5" xfId="42553"/>
    <cellStyle name="Percent 7 2 6 2 2 5 2" xfId="42554"/>
    <cellStyle name="Percent 7 2 6 2 2 6" xfId="42555"/>
    <cellStyle name="Percent 7 2 6 2 3" xfId="42556"/>
    <cellStyle name="Percent 7 2 6 2 3 2" xfId="42557"/>
    <cellStyle name="Percent 7 2 6 2 3 2 2" xfId="42558"/>
    <cellStyle name="Percent 7 2 6 2 3 2 3" xfId="42559"/>
    <cellStyle name="Percent 7 2 6 2 3 3" xfId="42560"/>
    <cellStyle name="Percent 7 2 6 2 3 4" xfId="42561"/>
    <cellStyle name="Percent 7 2 6 2 4" xfId="42562"/>
    <cellStyle name="Percent 7 2 6 2 4 2" xfId="42563"/>
    <cellStyle name="Percent 7 2 6 2 4 3" xfId="42564"/>
    <cellStyle name="Percent 7 2 6 2 5" xfId="42565"/>
    <cellStyle name="Percent 7 2 6 2 5 2" xfId="42566"/>
    <cellStyle name="Percent 7 2 6 2 5 3" xfId="42567"/>
    <cellStyle name="Percent 7 2 6 2 6" xfId="42568"/>
    <cellStyle name="Percent 7 2 6 2 6 2" xfId="42569"/>
    <cellStyle name="Percent 7 2 6 2 7" xfId="42570"/>
    <cellStyle name="Percent 7 2 6 3" xfId="42571"/>
    <cellStyle name="Percent 7 2 6 3 2" xfId="42572"/>
    <cellStyle name="Percent 7 2 6 3 2 2" xfId="42573"/>
    <cellStyle name="Percent 7 2 6 3 2 2 2" xfId="42574"/>
    <cellStyle name="Percent 7 2 6 3 2 2 3" xfId="42575"/>
    <cellStyle name="Percent 7 2 6 3 2 3" xfId="42576"/>
    <cellStyle name="Percent 7 2 6 3 2 3 2" xfId="42577"/>
    <cellStyle name="Percent 7 2 6 3 2 4" xfId="42578"/>
    <cellStyle name="Percent 7 2 6 3 3" xfId="42579"/>
    <cellStyle name="Percent 7 2 6 3 3 2" xfId="42580"/>
    <cellStyle name="Percent 7 2 6 3 3 3" xfId="42581"/>
    <cellStyle name="Percent 7 2 6 3 4" xfId="42582"/>
    <cellStyle name="Percent 7 2 6 3 4 2" xfId="42583"/>
    <cellStyle name="Percent 7 2 6 3 4 3" xfId="42584"/>
    <cellStyle name="Percent 7 2 6 3 5" xfId="42585"/>
    <cellStyle name="Percent 7 2 6 3 5 2" xfId="42586"/>
    <cellStyle name="Percent 7 2 6 3 6" xfId="42587"/>
    <cellStyle name="Percent 7 2 6 4" xfId="42588"/>
    <cellStyle name="Percent 7 2 6 4 2" xfId="42589"/>
    <cellStyle name="Percent 7 2 6 4 2 2" xfId="42590"/>
    <cellStyle name="Percent 7 2 6 4 2 2 2" xfId="42591"/>
    <cellStyle name="Percent 7 2 6 4 2 3" xfId="42592"/>
    <cellStyle name="Percent 7 2 6 4 3" xfId="42593"/>
    <cellStyle name="Percent 7 2 6 4 3 2" xfId="42594"/>
    <cellStyle name="Percent 7 2 6 4 4" xfId="42595"/>
    <cellStyle name="Percent 7 2 6 5" xfId="42596"/>
    <cellStyle name="Percent 7 2 6 5 2" xfId="42597"/>
    <cellStyle name="Percent 7 2 6 5 2 2" xfId="42598"/>
    <cellStyle name="Percent 7 2 6 5 3" xfId="42599"/>
    <cellStyle name="Percent 7 2 6 6" xfId="42600"/>
    <cellStyle name="Percent 7 2 6 6 2" xfId="42601"/>
    <cellStyle name="Percent 7 2 6 6 2 2" xfId="42602"/>
    <cellStyle name="Percent 7 2 6 6 3" xfId="42603"/>
    <cellStyle name="Percent 7 2 6 7" xfId="42604"/>
    <cellStyle name="Percent 7 2 6 7 2" xfId="42605"/>
    <cellStyle name="Percent 7 2 6 8" xfId="42606"/>
    <cellStyle name="Percent 7 2 7" xfId="42607"/>
    <cellStyle name="Percent 7 2 7 2" xfId="42608"/>
    <cellStyle name="Percent 7 2 7 2 2" xfId="42609"/>
    <cellStyle name="Percent 7 2 7 2 2 2" xfId="42610"/>
    <cellStyle name="Percent 7 2 7 2 2 2 2" xfId="42611"/>
    <cellStyle name="Percent 7 2 7 2 2 2 2 2" xfId="42612"/>
    <cellStyle name="Percent 7 2 7 2 2 2 2 3" xfId="42613"/>
    <cellStyle name="Percent 7 2 7 2 2 2 3" xfId="42614"/>
    <cellStyle name="Percent 7 2 7 2 2 2 4" xfId="42615"/>
    <cellStyle name="Percent 7 2 7 2 2 3" xfId="42616"/>
    <cellStyle name="Percent 7 2 7 2 2 3 2" xfId="42617"/>
    <cellStyle name="Percent 7 2 7 2 2 3 3" xfId="42618"/>
    <cellStyle name="Percent 7 2 7 2 2 4" xfId="42619"/>
    <cellStyle name="Percent 7 2 7 2 2 4 2" xfId="42620"/>
    <cellStyle name="Percent 7 2 7 2 2 4 3" xfId="42621"/>
    <cellStyle name="Percent 7 2 7 2 2 5" xfId="42622"/>
    <cellStyle name="Percent 7 2 7 2 2 5 2" xfId="42623"/>
    <cellStyle name="Percent 7 2 7 2 2 6" xfId="42624"/>
    <cellStyle name="Percent 7 2 7 2 3" xfId="42625"/>
    <cellStyle name="Percent 7 2 7 2 3 2" xfId="42626"/>
    <cellStyle name="Percent 7 2 7 2 3 2 2" xfId="42627"/>
    <cellStyle name="Percent 7 2 7 2 3 2 3" xfId="42628"/>
    <cellStyle name="Percent 7 2 7 2 3 3" xfId="42629"/>
    <cellStyle name="Percent 7 2 7 2 3 4" xfId="42630"/>
    <cellStyle name="Percent 7 2 7 2 4" xfId="42631"/>
    <cellStyle name="Percent 7 2 7 2 4 2" xfId="42632"/>
    <cellStyle name="Percent 7 2 7 2 4 3" xfId="42633"/>
    <cellStyle name="Percent 7 2 7 2 5" xfId="42634"/>
    <cellStyle name="Percent 7 2 7 2 5 2" xfId="42635"/>
    <cellStyle name="Percent 7 2 7 2 5 3" xfId="42636"/>
    <cellStyle name="Percent 7 2 7 2 6" xfId="42637"/>
    <cellStyle name="Percent 7 2 7 2 6 2" xfId="42638"/>
    <cellStyle name="Percent 7 2 7 2 7" xfId="42639"/>
    <cellStyle name="Percent 7 2 7 3" xfId="42640"/>
    <cellStyle name="Percent 7 2 7 3 2" xfId="42641"/>
    <cellStyle name="Percent 7 2 7 3 2 2" xfId="42642"/>
    <cellStyle name="Percent 7 2 7 3 2 2 2" xfId="42643"/>
    <cellStyle name="Percent 7 2 7 3 2 2 3" xfId="42644"/>
    <cellStyle name="Percent 7 2 7 3 2 3" xfId="42645"/>
    <cellStyle name="Percent 7 2 7 3 2 3 2" xfId="42646"/>
    <cellStyle name="Percent 7 2 7 3 2 4" xfId="42647"/>
    <cellStyle name="Percent 7 2 7 3 3" xfId="42648"/>
    <cellStyle name="Percent 7 2 7 3 3 2" xfId="42649"/>
    <cellStyle name="Percent 7 2 7 3 3 3" xfId="42650"/>
    <cellStyle name="Percent 7 2 7 3 4" xfId="42651"/>
    <cellStyle name="Percent 7 2 7 3 4 2" xfId="42652"/>
    <cellStyle name="Percent 7 2 7 3 4 3" xfId="42653"/>
    <cellStyle name="Percent 7 2 7 3 5" xfId="42654"/>
    <cellStyle name="Percent 7 2 7 3 5 2" xfId="42655"/>
    <cellStyle name="Percent 7 2 7 3 6" xfId="42656"/>
    <cellStyle name="Percent 7 2 7 4" xfId="42657"/>
    <cellStyle name="Percent 7 2 7 4 2" xfId="42658"/>
    <cellStyle name="Percent 7 2 7 4 2 2" xfId="42659"/>
    <cellStyle name="Percent 7 2 7 4 2 2 2" xfId="42660"/>
    <cellStyle name="Percent 7 2 7 4 2 3" xfId="42661"/>
    <cellStyle name="Percent 7 2 7 4 3" xfId="42662"/>
    <cellStyle name="Percent 7 2 7 4 3 2" xfId="42663"/>
    <cellStyle name="Percent 7 2 7 4 4" xfId="42664"/>
    <cellStyle name="Percent 7 2 7 5" xfId="42665"/>
    <cellStyle name="Percent 7 2 7 5 2" xfId="42666"/>
    <cellStyle name="Percent 7 2 7 5 2 2" xfId="42667"/>
    <cellStyle name="Percent 7 2 7 5 3" xfId="42668"/>
    <cellStyle name="Percent 7 2 7 6" xfId="42669"/>
    <cellStyle name="Percent 7 2 7 6 2" xfId="42670"/>
    <cellStyle name="Percent 7 2 7 6 2 2" xfId="42671"/>
    <cellStyle name="Percent 7 2 7 6 3" xfId="42672"/>
    <cellStyle name="Percent 7 2 7 7" xfId="42673"/>
    <cellStyle name="Percent 7 2 7 7 2" xfId="42674"/>
    <cellStyle name="Percent 7 2 7 8" xfId="42675"/>
    <cellStyle name="Percent 7 2 8" xfId="42676"/>
    <cellStyle name="Percent 7 2 8 2" xfId="42677"/>
    <cellStyle name="Percent 7 2 8 2 2" xfId="42678"/>
    <cellStyle name="Percent 7 2 8 2 2 2" xfId="42679"/>
    <cellStyle name="Percent 7 2 8 2 2 2 2" xfId="42680"/>
    <cellStyle name="Percent 7 2 8 2 2 2 3" xfId="42681"/>
    <cellStyle name="Percent 7 2 8 2 2 3" xfId="42682"/>
    <cellStyle name="Percent 7 2 8 2 2 3 2" xfId="42683"/>
    <cellStyle name="Percent 7 2 8 2 2 4" xfId="42684"/>
    <cellStyle name="Percent 7 2 8 2 3" xfId="42685"/>
    <cellStyle name="Percent 7 2 8 2 3 2" xfId="42686"/>
    <cellStyle name="Percent 7 2 8 2 3 3" xfId="42687"/>
    <cellStyle name="Percent 7 2 8 2 4" xfId="42688"/>
    <cellStyle name="Percent 7 2 8 2 4 2" xfId="42689"/>
    <cellStyle name="Percent 7 2 8 2 4 3" xfId="42690"/>
    <cellStyle name="Percent 7 2 8 2 5" xfId="42691"/>
    <cellStyle name="Percent 7 2 8 2 5 2" xfId="42692"/>
    <cellStyle name="Percent 7 2 8 2 6" xfId="42693"/>
    <cellStyle name="Percent 7 2 8 3" xfId="42694"/>
    <cellStyle name="Percent 7 2 8 3 2" xfId="42695"/>
    <cellStyle name="Percent 7 2 8 3 2 2" xfId="42696"/>
    <cellStyle name="Percent 7 2 8 3 2 2 2" xfId="42697"/>
    <cellStyle name="Percent 7 2 8 3 2 3" xfId="42698"/>
    <cellStyle name="Percent 7 2 8 3 3" xfId="42699"/>
    <cellStyle name="Percent 7 2 8 3 3 2" xfId="42700"/>
    <cellStyle name="Percent 7 2 8 3 4" xfId="42701"/>
    <cellStyle name="Percent 7 2 8 4" xfId="42702"/>
    <cellStyle name="Percent 7 2 8 4 2" xfId="42703"/>
    <cellStyle name="Percent 7 2 8 4 2 2" xfId="42704"/>
    <cellStyle name="Percent 7 2 8 4 3" xfId="42705"/>
    <cellStyle name="Percent 7 2 8 5" xfId="42706"/>
    <cellStyle name="Percent 7 2 8 5 2" xfId="42707"/>
    <cellStyle name="Percent 7 2 8 5 2 2" xfId="42708"/>
    <cellStyle name="Percent 7 2 8 5 3" xfId="42709"/>
    <cellStyle name="Percent 7 2 8 6" xfId="42710"/>
    <cellStyle name="Percent 7 2 8 6 2" xfId="42711"/>
    <cellStyle name="Percent 7 2 8 7" xfId="42712"/>
    <cellStyle name="Percent 7 2 9" xfId="42713"/>
    <cellStyle name="Percent 7 2 9 2" xfId="42714"/>
    <cellStyle name="Percent 7 2 9 2 2" xfId="42715"/>
    <cellStyle name="Percent 7 2 9 2 2 2" xfId="42716"/>
    <cellStyle name="Percent 7 2 9 2 2 3" xfId="42717"/>
    <cellStyle name="Percent 7 2 9 2 3" xfId="42718"/>
    <cellStyle name="Percent 7 2 9 2 3 2" xfId="42719"/>
    <cellStyle name="Percent 7 2 9 2 4" xfId="42720"/>
    <cellStyle name="Percent 7 2 9 3" xfId="42721"/>
    <cellStyle name="Percent 7 2 9 3 2" xfId="42722"/>
    <cellStyle name="Percent 7 2 9 3 3" xfId="42723"/>
    <cellStyle name="Percent 7 2 9 4" xfId="42724"/>
    <cellStyle name="Percent 7 2 9 4 2" xfId="42725"/>
    <cellStyle name="Percent 7 2 9 4 3" xfId="42726"/>
    <cellStyle name="Percent 7 2 9 5" xfId="42727"/>
    <cellStyle name="Percent 7 2 9 5 2" xfId="42728"/>
    <cellStyle name="Percent 7 2 9 6" xfId="42729"/>
    <cellStyle name="Percent 7 3" xfId="42730"/>
    <cellStyle name="Percent 7 3 10" xfId="42731"/>
    <cellStyle name="Percent 7 3 10 2" xfId="42732"/>
    <cellStyle name="Percent 7 3 10 2 2" xfId="42733"/>
    <cellStyle name="Percent 7 3 10 3" xfId="42734"/>
    <cellStyle name="Percent 7 3 10 4" xfId="42735"/>
    <cellStyle name="Percent 7 3 11" xfId="42736"/>
    <cellStyle name="Percent 7 3 11 2" xfId="42737"/>
    <cellStyle name="Percent 7 3 11 2 2" xfId="42738"/>
    <cellStyle name="Percent 7 3 11 3" xfId="42739"/>
    <cellStyle name="Percent 7 3 11 4" xfId="42740"/>
    <cellStyle name="Percent 7 3 12" xfId="42741"/>
    <cellStyle name="Percent 7 3 12 2" xfId="42742"/>
    <cellStyle name="Percent 7 3 13" xfId="42743"/>
    <cellStyle name="Percent 7 3 14" xfId="42744"/>
    <cellStyle name="Percent 7 3 15" xfId="42745"/>
    <cellStyle name="Percent 7 3 2" xfId="42746"/>
    <cellStyle name="Percent 7 3 2 10" xfId="42747"/>
    <cellStyle name="Percent 7 3 2 10 2" xfId="42748"/>
    <cellStyle name="Percent 7 3 2 10 2 2" xfId="42749"/>
    <cellStyle name="Percent 7 3 2 10 3" xfId="42750"/>
    <cellStyle name="Percent 7 3 2 11" xfId="42751"/>
    <cellStyle name="Percent 7 3 2 11 2" xfId="42752"/>
    <cellStyle name="Percent 7 3 2 12" xfId="42753"/>
    <cellStyle name="Percent 7 3 2 13" xfId="42754"/>
    <cellStyle name="Percent 7 3 2 2" xfId="42755"/>
    <cellStyle name="Percent 7 3 2 2 10" xfId="42756"/>
    <cellStyle name="Percent 7 3 2 2 10 2" xfId="42757"/>
    <cellStyle name="Percent 7 3 2 2 11" xfId="42758"/>
    <cellStyle name="Percent 7 3 2 2 2" xfId="42759"/>
    <cellStyle name="Percent 7 3 2 2 2 2" xfId="42760"/>
    <cellStyle name="Percent 7 3 2 2 2 2 2" xfId="42761"/>
    <cellStyle name="Percent 7 3 2 2 2 2 2 2" xfId="42762"/>
    <cellStyle name="Percent 7 3 2 2 2 2 2 2 2" xfId="42763"/>
    <cellStyle name="Percent 7 3 2 2 2 2 2 2 2 2" xfId="42764"/>
    <cellStyle name="Percent 7 3 2 2 2 2 2 2 2 3" xfId="42765"/>
    <cellStyle name="Percent 7 3 2 2 2 2 2 2 3" xfId="42766"/>
    <cellStyle name="Percent 7 3 2 2 2 2 2 2 4" xfId="42767"/>
    <cellStyle name="Percent 7 3 2 2 2 2 2 3" xfId="42768"/>
    <cellStyle name="Percent 7 3 2 2 2 2 2 3 2" xfId="42769"/>
    <cellStyle name="Percent 7 3 2 2 2 2 2 3 3" xfId="42770"/>
    <cellStyle name="Percent 7 3 2 2 2 2 2 4" xfId="42771"/>
    <cellStyle name="Percent 7 3 2 2 2 2 2 4 2" xfId="42772"/>
    <cellStyle name="Percent 7 3 2 2 2 2 2 4 3" xfId="42773"/>
    <cellStyle name="Percent 7 3 2 2 2 2 2 5" xfId="42774"/>
    <cellStyle name="Percent 7 3 2 2 2 2 2 6" xfId="42775"/>
    <cellStyle name="Percent 7 3 2 2 2 2 3" xfId="42776"/>
    <cellStyle name="Percent 7 3 2 2 2 2 3 2" xfId="42777"/>
    <cellStyle name="Percent 7 3 2 2 2 2 3 2 2" xfId="42778"/>
    <cellStyle name="Percent 7 3 2 2 2 2 3 2 3" xfId="42779"/>
    <cellStyle name="Percent 7 3 2 2 2 2 3 3" xfId="42780"/>
    <cellStyle name="Percent 7 3 2 2 2 2 3 4" xfId="42781"/>
    <cellStyle name="Percent 7 3 2 2 2 2 4" xfId="42782"/>
    <cellStyle name="Percent 7 3 2 2 2 2 4 2" xfId="42783"/>
    <cellStyle name="Percent 7 3 2 2 2 2 4 3" xfId="42784"/>
    <cellStyle name="Percent 7 3 2 2 2 2 5" xfId="42785"/>
    <cellStyle name="Percent 7 3 2 2 2 2 5 2" xfId="42786"/>
    <cellStyle name="Percent 7 3 2 2 2 2 5 3" xfId="42787"/>
    <cellStyle name="Percent 7 3 2 2 2 2 6" xfId="42788"/>
    <cellStyle name="Percent 7 3 2 2 2 2 6 2" xfId="42789"/>
    <cellStyle name="Percent 7 3 2 2 2 2 7" xfId="42790"/>
    <cellStyle name="Percent 7 3 2 2 2 3" xfId="42791"/>
    <cellStyle name="Percent 7 3 2 2 2 3 2" xfId="42792"/>
    <cellStyle name="Percent 7 3 2 2 2 3 2 2" xfId="42793"/>
    <cellStyle name="Percent 7 3 2 2 2 3 2 2 2" xfId="42794"/>
    <cellStyle name="Percent 7 3 2 2 2 3 2 2 3" xfId="42795"/>
    <cellStyle name="Percent 7 3 2 2 2 3 2 3" xfId="42796"/>
    <cellStyle name="Percent 7 3 2 2 2 3 2 4" xfId="42797"/>
    <cellStyle name="Percent 7 3 2 2 2 3 3" xfId="42798"/>
    <cellStyle name="Percent 7 3 2 2 2 3 3 2" xfId="42799"/>
    <cellStyle name="Percent 7 3 2 2 2 3 3 3" xfId="42800"/>
    <cellStyle name="Percent 7 3 2 2 2 3 4" xfId="42801"/>
    <cellStyle name="Percent 7 3 2 2 2 3 4 2" xfId="42802"/>
    <cellStyle name="Percent 7 3 2 2 2 3 4 3" xfId="42803"/>
    <cellStyle name="Percent 7 3 2 2 2 3 5" xfId="42804"/>
    <cellStyle name="Percent 7 3 2 2 2 3 6" xfId="42805"/>
    <cellStyle name="Percent 7 3 2 2 2 4" xfId="42806"/>
    <cellStyle name="Percent 7 3 2 2 2 4 2" xfId="42807"/>
    <cellStyle name="Percent 7 3 2 2 2 4 2 2" xfId="42808"/>
    <cellStyle name="Percent 7 3 2 2 2 4 2 3" xfId="42809"/>
    <cellStyle name="Percent 7 3 2 2 2 4 3" xfId="42810"/>
    <cellStyle name="Percent 7 3 2 2 2 4 4" xfId="42811"/>
    <cellStyle name="Percent 7 3 2 2 2 5" xfId="42812"/>
    <cellStyle name="Percent 7 3 2 2 2 5 2" xfId="42813"/>
    <cellStyle name="Percent 7 3 2 2 2 5 3" xfId="42814"/>
    <cellStyle name="Percent 7 3 2 2 2 6" xfId="42815"/>
    <cellStyle name="Percent 7 3 2 2 2 6 2" xfId="42816"/>
    <cellStyle name="Percent 7 3 2 2 2 6 3" xfId="42817"/>
    <cellStyle name="Percent 7 3 2 2 2 7" xfId="42818"/>
    <cellStyle name="Percent 7 3 2 2 2 7 2" xfId="42819"/>
    <cellStyle name="Percent 7 3 2 2 2 8" xfId="42820"/>
    <cellStyle name="Percent 7 3 2 2 3" xfId="42821"/>
    <cellStyle name="Percent 7 3 2 2 3 2" xfId="42822"/>
    <cellStyle name="Percent 7 3 2 2 3 2 2" xfId="42823"/>
    <cellStyle name="Percent 7 3 2 2 3 2 2 2" xfId="42824"/>
    <cellStyle name="Percent 7 3 2 2 3 2 2 2 2" xfId="42825"/>
    <cellStyle name="Percent 7 3 2 2 3 2 2 2 2 2" xfId="42826"/>
    <cellStyle name="Percent 7 3 2 2 3 2 2 2 2 3" xfId="42827"/>
    <cellStyle name="Percent 7 3 2 2 3 2 2 2 3" xfId="42828"/>
    <cellStyle name="Percent 7 3 2 2 3 2 2 2 4" xfId="42829"/>
    <cellStyle name="Percent 7 3 2 2 3 2 2 3" xfId="42830"/>
    <cellStyle name="Percent 7 3 2 2 3 2 2 3 2" xfId="42831"/>
    <cellStyle name="Percent 7 3 2 2 3 2 2 3 3" xfId="42832"/>
    <cellStyle name="Percent 7 3 2 2 3 2 2 4" xfId="42833"/>
    <cellStyle name="Percent 7 3 2 2 3 2 2 4 2" xfId="42834"/>
    <cellStyle name="Percent 7 3 2 2 3 2 2 4 3" xfId="42835"/>
    <cellStyle name="Percent 7 3 2 2 3 2 2 5" xfId="42836"/>
    <cellStyle name="Percent 7 3 2 2 3 2 2 6" xfId="42837"/>
    <cellStyle name="Percent 7 3 2 2 3 2 3" xfId="42838"/>
    <cellStyle name="Percent 7 3 2 2 3 2 3 2" xfId="42839"/>
    <cellStyle name="Percent 7 3 2 2 3 2 3 2 2" xfId="42840"/>
    <cellStyle name="Percent 7 3 2 2 3 2 3 2 3" xfId="42841"/>
    <cellStyle name="Percent 7 3 2 2 3 2 3 3" xfId="42842"/>
    <cellStyle name="Percent 7 3 2 2 3 2 3 4" xfId="42843"/>
    <cellStyle name="Percent 7 3 2 2 3 2 4" xfId="42844"/>
    <cellStyle name="Percent 7 3 2 2 3 2 4 2" xfId="42845"/>
    <cellStyle name="Percent 7 3 2 2 3 2 4 3" xfId="42846"/>
    <cellStyle name="Percent 7 3 2 2 3 2 5" xfId="42847"/>
    <cellStyle name="Percent 7 3 2 2 3 2 5 2" xfId="42848"/>
    <cellStyle name="Percent 7 3 2 2 3 2 5 3" xfId="42849"/>
    <cellStyle name="Percent 7 3 2 2 3 2 6" xfId="42850"/>
    <cellStyle name="Percent 7 3 2 2 3 2 6 2" xfId="42851"/>
    <cellStyle name="Percent 7 3 2 2 3 2 7" xfId="42852"/>
    <cellStyle name="Percent 7 3 2 2 3 3" xfId="42853"/>
    <cellStyle name="Percent 7 3 2 2 3 3 2" xfId="42854"/>
    <cellStyle name="Percent 7 3 2 2 3 3 2 2" xfId="42855"/>
    <cellStyle name="Percent 7 3 2 2 3 3 2 2 2" xfId="42856"/>
    <cellStyle name="Percent 7 3 2 2 3 3 2 2 3" xfId="42857"/>
    <cellStyle name="Percent 7 3 2 2 3 3 2 3" xfId="42858"/>
    <cellStyle name="Percent 7 3 2 2 3 3 2 4" xfId="42859"/>
    <cellStyle name="Percent 7 3 2 2 3 3 3" xfId="42860"/>
    <cellStyle name="Percent 7 3 2 2 3 3 3 2" xfId="42861"/>
    <cellStyle name="Percent 7 3 2 2 3 3 3 3" xfId="42862"/>
    <cellStyle name="Percent 7 3 2 2 3 3 4" xfId="42863"/>
    <cellStyle name="Percent 7 3 2 2 3 3 4 2" xfId="42864"/>
    <cellStyle name="Percent 7 3 2 2 3 3 4 3" xfId="42865"/>
    <cellStyle name="Percent 7 3 2 2 3 3 5" xfId="42866"/>
    <cellStyle name="Percent 7 3 2 2 3 3 6" xfId="42867"/>
    <cellStyle name="Percent 7 3 2 2 3 4" xfId="42868"/>
    <cellStyle name="Percent 7 3 2 2 3 4 2" xfId="42869"/>
    <cellStyle name="Percent 7 3 2 2 3 4 2 2" xfId="42870"/>
    <cellStyle name="Percent 7 3 2 2 3 4 2 3" xfId="42871"/>
    <cellStyle name="Percent 7 3 2 2 3 4 3" xfId="42872"/>
    <cellStyle name="Percent 7 3 2 2 3 4 4" xfId="42873"/>
    <cellStyle name="Percent 7 3 2 2 3 5" xfId="42874"/>
    <cellStyle name="Percent 7 3 2 2 3 5 2" xfId="42875"/>
    <cellStyle name="Percent 7 3 2 2 3 5 3" xfId="42876"/>
    <cellStyle name="Percent 7 3 2 2 3 6" xfId="42877"/>
    <cellStyle name="Percent 7 3 2 2 3 6 2" xfId="42878"/>
    <cellStyle name="Percent 7 3 2 2 3 6 3" xfId="42879"/>
    <cellStyle name="Percent 7 3 2 2 3 7" xfId="42880"/>
    <cellStyle name="Percent 7 3 2 2 3 7 2" xfId="42881"/>
    <cellStyle name="Percent 7 3 2 2 3 8" xfId="42882"/>
    <cellStyle name="Percent 7 3 2 2 4" xfId="42883"/>
    <cellStyle name="Percent 7 3 2 2 4 2" xfId="42884"/>
    <cellStyle name="Percent 7 3 2 2 4 2 2" xfId="42885"/>
    <cellStyle name="Percent 7 3 2 2 4 2 2 2" xfId="42886"/>
    <cellStyle name="Percent 7 3 2 2 4 2 2 2 2" xfId="42887"/>
    <cellStyle name="Percent 7 3 2 2 4 2 2 2 2 2" xfId="42888"/>
    <cellStyle name="Percent 7 3 2 2 4 2 2 2 2 3" xfId="42889"/>
    <cellStyle name="Percent 7 3 2 2 4 2 2 2 3" xfId="42890"/>
    <cellStyle name="Percent 7 3 2 2 4 2 2 2 4" xfId="42891"/>
    <cellStyle name="Percent 7 3 2 2 4 2 2 3" xfId="42892"/>
    <cellStyle name="Percent 7 3 2 2 4 2 2 3 2" xfId="42893"/>
    <cellStyle name="Percent 7 3 2 2 4 2 2 3 3" xfId="42894"/>
    <cellStyle name="Percent 7 3 2 2 4 2 2 4" xfId="42895"/>
    <cellStyle name="Percent 7 3 2 2 4 2 2 4 2" xfId="42896"/>
    <cellStyle name="Percent 7 3 2 2 4 2 2 4 3" xfId="42897"/>
    <cellStyle name="Percent 7 3 2 2 4 2 2 5" xfId="42898"/>
    <cellStyle name="Percent 7 3 2 2 4 2 2 6" xfId="42899"/>
    <cellStyle name="Percent 7 3 2 2 4 2 3" xfId="42900"/>
    <cellStyle name="Percent 7 3 2 2 4 2 3 2" xfId="42901"/>
    <cellStyle name="Percent 7 3 2 2 4 2 3 2 2" xfId="42902"/>
    <cellStyle name="Percent 7 3 2 2 4 2 3 2 3" xfId="42903"/>
    <cellStyle name="Percent 7 3 2 2 4 2 3 3" xfId="42904"/>
    <cellStyle name="Percent 7 3 2 2 4 2 3 4" xfId="42905"/>
    <cellStyle name="Percent 7 3 2 2 4 2 4" xfId="42906"/>
    <cellStyle name="Percent 7 3 2 2 4 2 4 2" xfId="42907"/>
    <cellStyle name="Percent 7 3 2 2 4 2 4 3" xfId="42908"/>
    <cellStyle name="Percent 7 3 2 2 4 2 5" xfId="42909"/>
    <cellStyle name="Percent 7 3 2 2 4 2 5 2" xfId="42910"/>
    <cellStyle name="Percent 7 3 2 2 4 2 5 3" xfId="42911"/>
    <cellStyle name="Percent 7 3 2 2 4 2 6" xfId="42912"/>
    <cellStyle name="Percent 7 3 2 2 4 2 6 2" xfId="42913"/>
    <cellStyle name="Percent 7 3 2 2 4 2 7" xfId="42914"/>
    <cellStyle name="Percent 7 3 2 2 4 3" xfId="42915"/>
    <cellStyle name="Percent 7 3 2 2 4 3 2" xfId="42916"/>
    <cellStyle name="Percent 7 3 2 2 4 3 2 2" xfId="42917"/>
    <cellStyle name="Percent 7 3 2 2 4 3 2 2 2" xfId="42918"/>
    <cellStyle name="Percent 7 3 2 2 4 3 2 2 3" xfId="42919"/>
    <cellStyle name="Percent 7 3 2 2 4 3 2 3" xfId="42920"/>
    <cellStyle name="Percent 7 3 2 2 4 3 2 4" xfId="42921"/>
    <cellStyle name="Percent 7 3 2 2 4 3 3" xfId="42922"/>
    <cellStyle name="Percent 7 3 2 2 4 3 3 2" xfId="42923"/>
    <cellStyle name="Percent 7 3 2 2 4 3 3 3" xfId="42924"/>
    <cellStyle name="Percent 7 3 2 2 4 3 4" xfId="42925"/>
    <cellStyle name="Percent 7 3 2 2 4 3 4 2" xfId="42926"/>
    <cellStyle name="Percent 7 3 2 2 4 3 4 3" xfId="42927"/>
    <cellStyle name="Percent 7 3 2 2 4 3 5" xfId="42928"/>
    <cellStyle name="Percent 7 3 2 2 4 3 6" xfId="42929"/>
    <cellStyle name="Percent 7 3 2 2 4 4" xfId="42930"/>
    <cellStyle name="Percent 7 3 2 2 4 4 2" xfId="42931"/>
    <cellStyle name="Percent 7 3 2 2 4 4 2 2" xfId="42932"/>
    <cellStyle name="Percent 7 3 2 2 4 4 2 3" xfId="42933"/>
    <cellStyle name="Percent 7 3 2 2 4 4 3" xfId="42934"/>
    <cellStyle name="Percent 7 3 2 2 4 4 4" xfId="42935"/>
    <cellStyle name="Percent 7 3 2 2 4 5" xfId="42936"/>
    <cellStyle name="Percent 7 3 2 2 4 5 2" xfId="42937"/>
    <cellStyle name="Percent 7 3 2 2 4 5 3" xfId="42938"/>
    <cellStyle name="Percent 7 3 2 2 4 6" xfId="42939"/>
    <cellStyle name="Percent 7 3 2 2 4 6 2" xfId="42940"/>
    <cellStyle name="Percent 7 3 2 2 4 6 3" xfId="42941"/>
    <cellStyle name="Percent 7 3 2 2 4 7" xfId="42942"/>
    <cellStyle name="Percent 7 3 2 2 4 7 2" xfId="42943"/>
    <cellStyle name="Percent 7 3 2 2 4 8" xfId="42944"/>
    <cellStyle name="Percent 7 3 2 2 5" xfId="42945"/>
    <cellStyle name="Percent 7 3 2 2 5 2" xfId="42946"/>
    <cellStyle name="Percent 7 3 2 2 5 2 2" xfId="42947"/>
    <cellStyle name="Percent 7 3 2 2 5 2 2 2" xfId="42948"/>
    <cellStyle name="Percent 7 3 2 2 5 2 2 2 2" xfId="42949"/>
    <cellStyle name="Percent 7 3 2 2 5 2 2 2 3" xfId="42950"/>
    <cellStyle name="Percent 7 3 2 2 5 2 2 3" xfId="42951"/>
    <cellStyle name="Percent 7 3 2 2 5 2 2 4" xfId="42952"/>
    <cellStyle name="Percent 7 3 2 2 5 2 3" xfId="42953"/>
    <cellStyle name="Percent 7 3 2 2 5 2 3 2" xfId="42954"/>
    <cellStyle name="Percent 7 3 2 2 5 2 3 3" xfId="42955"/>
    <cellStyle name="Percent 7 3 2 2 5 2 4" xfId="42956"/>
    <cellStyle name="Percent 7 3 2 2 5 2 4 2" xfId="42957"/>
    <cellStyle name="Percent 7 3 2 2 5 2 4 3" xfId="42958"/>
    <cellStyle name="Percent 7 3 2 2 5 2 5" xfId="42959"/>
    <cellStyle name="Percent 7 3 2 2 5 2 6" xfId="42960"/>
    <cellStyle name="Percent 7 3 2 2 5 3" xfId="42961"/>
    <cellStyle name="Percent 7 3 2 2 5 3 2" xfId="42962"/>
    <cellStyle name="Percent 7 3 2 2 5 3 2 2" xfId="42963"/>
    <cellStyle name="Percent 7 3 2 2 5 3 2 3" xfId="42964"/>
    <cellStyle name="Percent 7 3 2 2 5 3 3" xfId="42965"/>
    <cellStyle name="Percent 7 3 2 2 5 3 4" xfId="42966"/>
    <cellStyle name="Percent 7 3 2 2 5 4" xfId="42967"/>
    <cellStyle name="Percent 7 3 2 2 5 4 2" xfId="42968"/>
    <cellStyle name="Percent 7 3 2 2 5 4 3" xfId="42969"/>
    <cellStyle name="Percent 7 3 2 2 5 5" xfId="42970"/>
    <cellStyle name="Percent 7 3 2 2 5 5 2" xfId="42971"/>
    <cellStyle name="Percent 7 3 2 2 5 5 3" xfId="42972"/>
    <cellStyle name="Percent 7 3 2 2 5 6" xfId="42973"/>
    <cellStyle name="Percent 7 3 2 2 5 6 2" xfId="42974"/>
    <cellStyle name="Percent 7 3 2 2 5 7" xfId="42975"/>
    <cellStyle name="Percent 7 3 2 2 6" xfId="42976"/>
    <cellStyle name="Percent 7 3 2 2 6 2" xfId="42977"/>
    <cellStyle name="Percent 7 3 2 2 6 2 2" xfId="42978"/>
    <cellStyle name="Percent 7 3 2 2 6 2 2 2" xfId="42979"/>
    <cellStyle name="Percent 7 3 2 2 6 2 2 3" xfId="42980"/>
    <cellStyle name="Percent 7 3 2 2 6 2 3" xfId="42981"/>
    <cellStyle name="Percent 7 3 2 2 6 2 4" xfId="42982"/>
    <cellStyle name="Percent 7 3 2 2 6 3" xfId="42983"/>
    <cellStyle name="Percent 7 3 2 2 6 3 2" xfId="42984"/>
    <cellStyle name="Percent 7 3 2 2 6 3 3" xfId="42985"/>
    <cellStyle name="Percent 7 3 2 2 6 4" xfId="42986"/>
    <cellStyle name="Percent 7 3 2 2 6 4 2" xfId="42987"/>
    <cellStyle name="Percent 7 3 2 2 6 4 3" xfId="42988"/>
    <cellStyle name="Percent 7 3 2 2 6 5" xfId="42989"/>
    <cellStyle name="Percent 7 3 2 2 6 5 2" xfId="42990"/>
    <cellStyle name="Percent 7 3 2 2 6 6" xfId="42991"/>
    <cellStyle name="Percent 7 3 2 2 7" xfId="42992"/>
    <cellStyle name="Percent 7 3 2 2 7 2" xfId="42993"/>
    <cellStyle name="Percent 7 3 2 2 7 2 2" xfId="42994"/>
    <cellStyle name="Percent 7 3 2 2 7 2 3" xfId="42995"/>
    <cellStyle name="Percent 7 3 2 2 7 3" xfId="42996"/>
    <cellStyle name="Percent 7 3 2 2 7 4" xfId="42997"/>
    <cellStyle name="Percent 7 3 2 2 8" xfId="42998"/>
    <cellStyle name="Percent 7 3 2 2 8 2" xfId="42999"/>
    <cellStyle name="Percent 7 3 2 2 8 3" xfId="43000"/>
    <cellStyle name="Percent 7 3 2 2 9" xfId="43001"/>
    <cellStyle name="Percent 7 3 2 2 9 2" xfId="43002"/>
    <cellStyle name="Percent 7 3 2 2 9 3" xfId="43003"/>
    <cellStyle name="Percent 7 3 2 3" xfId="43004"/>
    <cellStyle name="Percent 7 3 2 3 2" xfId="43005"/>
    <cellStyle name="Percent 7 3 2 3 2 2" xfId="43006"/>
    <cellStyle name="Percent 7 3 2 3 2 2 2" xfId="43007"/>
    <cellStyle name="Percent 7 3 2 3 2 2 2 2" xfId="43008"/>
    <cellStyle name="Percent 7 3 2 3 2 2 2 2 2" xfId="43009"/>
    <cellStyle name="Percent 7 3 2 3 2 2 2 2 3" xfId="43010"/>
    <cellStyle name="Percent 7 3 2 3 2 2 2 3" xfId="43011"/>
    <cellStyle name="Percent 7 3 2 3 2 2 2 4" xfId="43012"/>
    <cellStyle name="Percent 7 3 2 3 2 2 3" xfId="43013"/>
    <cellStyle name="Percent 7 3 2 3 2 2 3 2" xfId="43014"/>
    <cellStyle name="Percent 7 3 2 3 2 2 3 3" xfId="43015"/>
    <cellStyle name="Percent 7 3 2 3 2 2 4" xfId="43016"/>
    <cellStyle name="Percent 7 3 2 3 2 2 4 2" xfId="43017"/>
    <cellStyle name="Percent 7 3 2 3 2 2 4 3" xfId="43018"/>
    <cellStyle name="Percent 7 3 2 3 2 2 5" xfId="43019"/>
    <cellStyle name="Percent 7 3 2 3 2 2 5 2" xfId="43020"/>
    <cellStyle name="Percent 7 3 2 3 2 2 6" xfId="43021"/>
    <cellStyle name="Percent 7 3 2 3 2 3" xfId="43022"/>
    <cellStyle name="Percent 7 3 2 3 2 3 2" xfId="43023"/>
    <cellStyle name="Percent 7 3 2 3 2 3 2 2" xfId="43024"/>
    <cellStyle name="Percent 7 3 2 3 2 3 2 3" xfId="43025"/>
    <cellStyle name="Percent 7 3 2 3 2 3 3" xfId="43026"/>
    <cellStyle name="Percent 7 3 2 3 2 3 4" xfId="43027"/>
    <cellStyle name="Percent 7 3 2 3 2 4" xfId="43028"/>
    <cellStyle name="Percent 7 3 2 3 2 4 2" xfId="43029"/>
    <cellStyle name="Percent 7 3 2 3 2 4 3" xfId="43030"/>
    <cellStyle name="Percent 7 3 2 3 2 5" xfId="43031"/>
    <cellStyle name="Percent 7 3 2 3 2 5 2" xfId="43032"/>
    <cellStyle name="Percent 7 3 2 3 2 5 3" xfId="43033"/>
    <cellStyle name="Percent 7 3 2 3 2 6" xfId="43034"/>
    <cellStyle name="Percent 7 3 2 3 2 6 2" xfId="43035"/>
    <cellStyle name="Percent 7 3 2 3 2 7" xfId="43036"/>
    <cellStyle name="Percent 7 3 2 3 3" xfId="43037"/>
    <cellStyle name="Percent 7 3 2 3 3 2" xfId="43038"/>
    <cellStyle name="Percent 7 3 2 3 3 2 2" xfId="43039"/>
    <cellStyle name="Percent 7 3 2 3 3 2 2 2" xfId="43040"/>
    <cellStyle name="Percent 7 3 2 3 3 2 2 3" xfId="43041"/>
    <cellStyle name="Percent 7 3 2 3 3 2 3" xfId="43042"/>
    <cellStyle name="Percent 7 3 2 3 3 2 3 2" xfId="43043"/>
    <cellStyle name="Percent 7 3 2 3 3 2 4" xfId="43044"/>
    <cellStyle name="Percent 7 3 2 3 3 3" xfId="43045"/>
    <cellStyle name="Percent 7 3 2 3 3 3 2" xfId="43046"/>
    <cellStyle name="Percent 7 3 2 3 3 3 3" xfId="43047"/>
    <cellStyle name="Percent 7 3 2 3 3 4" xfId="43048"/>
    <cellStyle name="Percent 7 3 2 3 3 4 2" xfId="43049"/>
    <cellStyle name="Percent 7 3 2 3 3 4 3" xfId="43050"/>
    <cellStyle name="Percent 7 3 2 3 3 5" xfId="43051"/>
    <cellStyle name="Percent 7 3 2 3 3 5 2" xfId="43052"/>
    <cellStyle name="Percent 7 3 2 3 3 6" xfId="43053"/>
    <cellStyle name="Percent 7 3 2 3 4" xfId="43054"/>
    <cellStyle name="Percent 7 3 2 3 4 2" xfId="43055"/>
    <cellStyle name="Percent 7 3 2 3 4 2 2" xfId="43056"/>
    <cellStyle name="Percent 7 3 2 3 4 2 2 2" xfId="43057"/>
    <cellStyle name="Percent 7 3 2 3 4 2 3" xfId="43058"/>
    <cellStyle name="Percent 7 3 2 3 4 3" xfId="43059"/>
    <cellStyle name="Percent 7 3 2 3 4 3 2" xfId="43060"/>
    <cellStyle name="Percent 7 3 2 3 4 4" xfId="43061"/>
    <cellStyle name="Percent 7 3 2 3 5" xfId="43062"/>
    <cellStyle name="Percent 7 3 2 3 5 2" xfId="43063"/>
    <cellStyle name="Percent 7 3 2 3 5 2 2" xfId="43064"/>
    <cellStyle name="Percent 7 3 2 3 5 3" xfId="43065"/>
    <cellStyle name="Percent 7 3 2 3 6" xfId="43066"/>
    <cellStyle name="Percent 7 3 2 3 6 2" xfId="43067"/>
    <cellStyle name="Percent 7 3 2 3 6 2 2" xfId="43068"/>
    <cellStyle name="Percent 7 3 2 3 6 3" xfId="43069"/>
    <cellStyle name="Percent 7 3 2 3 7" xfId="43070"/>
    <cellStyle name="Percent 7 3 2 3 7 2" xfId="43071"/>
    <cellStyle name="Percent 7 3 2 3 8" xfId="43072"/>
    <cellStyle name="Percent 7 3 2 4" xfId="43073"/>
    <cellStyle name="Percent 7 3 2 4 2" xfId="43074"/>
    <cellStyle name="Percent 7 3 2 4 2 2" xfId="43075"/>
    <cellStyle name="Percent 7 3 2 4 2 2 2" xfId="43076"/>
    <cellStyle name="Percent 7 3 2 4 2 2 2 2" xfId="43077"/>
    <cellStyle name="Percent 7 3 2 4 2 2 2 2 2" xfId="43078"/>
    <cellStyle name="Percent 7 3 2 4 2 2 2 2 3" xfId="43079"/>
    <cellStyle name="Percent 7 3 2 4 2 2 2 3" xfId="43080"/>
    <cellStyle name="Percent 7 3 2 4 2 2 2 4" xfId="43081"/>
    <cellStyle name="Percent 7 3 2 4 2 2 3" xfId="43082"/>
    <cellStyle name="Percent 7 3 2 4 2 2 3 2" xfId="43083"/>
    <cellStyle name="Percent 7 3 2 4 2 2 3 3" xfId="43084"/>
    <cellStyle name="Percent 7 3 2 4 2 2 4" xfId="43085"/>
    <cellStyle name="Percent 7 3 2 4 2 2 4 2" xfId="43086"/>
    <cellStyle name="Percent 7 3 2 4 2 2 4 3" xfId="43087"/>
    <cellStyle name="Percent 7 3 2 4 2 2 5" xfId="43088"/>
    <cellStyle name="Percent 7 3 2 4 2 2 5 2" xfId="43089"/>
    <cellStyle name="Percent 7 3 2 4 2 2 6" xfId="43090"/>
    <cellStyle name="Percent 7 3 2 4 2 3" xfId="43091"/>
    <cellStyle name="Percent 7 3 2 4 2 3 2" xfId="43092"/>
    <cellStyle name="Percent 7 3 2 4 2 3 2 2" xfId="43093"/>
    <cellStyle name="Percent 7 3 2 4 2 3 2 3" xfId="43094"/>
    <cellStyle name="Percent 7 3 2 4 2 3 3" xfId="43095"/>
    <cellStyle name="Percent 7 3 2 4 2 3 4" xfId="43096"/>
    <cellStyle name="Percent 7 3 2 4 2 4" xfId="43097"/>
    <cellStyle name="Percent 7 3 2 4 2 4 2" xfId="43098"/>
    <cellStyle name="Percent 7 3 2 4 2 4 3" xfId="43099"/>
    <cellStyle name="Percent 7 3 2 4 2 5" xfId="43100"/>
    <cellStyle name="Percent 7 3 2 4 2 5 2" xfId="43101"/>
    <cellStyle name="Percent 7 3 2 4 2 5 3" xfId="43102"/>
    <cellStyle name="Percent 7 3 2 4 2 6" xfId="43103"/>
    <cellStyle name="Percent 7 3 2 4 2 6 2" xfId="43104"/>
    <cellStyle name="Percent 7 3 2 4 2 7" xfId="43105"/>
    <cellStyle name="Percent 7 3 2 4 3" xfId="43106"/>
    <cellStyle name="Percent 7 3 2 4 3 2" xfId="43107"/>
    <cellStyle name="Percent 7 3 2 4 3 2 2" xfId="43108"/>
    <cellStyle name="Percent 7 3 2 4 3 2 2 2" xfId="43109"/>
    <cellStyle name="Percent 7 3 2 4 3 2 2 3" xfId="43110"/>
    <cellStyle name="Percent 7 3 2 4 3 2 3" xfId="43111"/>
    <cellStyle name="Percent 7 3 2 4 3 2 3 2" xfId="43112"/>
    <cellStyle name="Percent 7 3 2 4 3 2 4" xfId="43113"/>
    <cellStyle name="Percent 7 3 2 4 3 3" xfId="43114"/>
    <cellStyle name="Percent 7 3 2 4 3 3 2" xfId="43115"/>
    <cellStyle name="Percent 7 3 2 4 3 3 3" xfId="43116"/>
    <cellStyle name="Percent 7 3 2 4 3 4" xfId="43117"/>
    <cellStyle name="Percent 7 3 2 4 3 4 2" xfId="43118"/>
    <cellStyle name="Percent 7 3 2 4 3 4 3" xfId="43119"/>
    <cellStyle name="Percent 7 3 2 4 3 5" xfId="43120"/>
    <cellStyle name="Percent 7 3 2 4 3 5 2" xfId="43121"/>
    <cellStyle name="Percent 7 3 2 4 3 6" xfId="43122"/>
    <cellStyle name="Percent 7 3 2 4 4" xfId="43123"/>
    <cellStyle name="Percent 7 3 2 4 4 2" xfId="43124"/>
    <cellStyle name="Percent 7 3 2 4 4 2 2" xfId="43125"/>
    <cellStyle name="Percent 7 3 2 4 4 2 2 2" xfId="43126"/>
    <cellStyle name="Percent 7 3 2 4 4 2 3" xfId="43127"/>
    <cellStyle name="Percent 7 3 2 4 4 3" xfId="43128"/>
    <cellStyle name="Percent 7 3 2 4 4 3 2" xfId="43129"/>
    <cellStyle name="Percent 7 3 2 4 4 4" xfId="43130"/>
    <cellStyle name="Percent 7 3 2 4 5" xfId="43131"/>
    <cellStyle name="Percent 7 3 2 4 5 2" xfId="43132"/>
    <cellStyle name="Percent 7 3 2 4 5 2 2" xfId="43133"/>
    <cellStyle name="Percent 7 3 2 4 5 3" xfId="43134"/>
    <cellStyle name="Percent 7 3 2 4 6" xfId="43135"/>
    <cellStyle name="Percent 7 3 2 4 6 2" xfId="43136"/>
    <cellStyle name="Percent 7 3 2 4 6 2 2" xfId="43137"/>
    <cellStyle name="Percent 7 3 2 4 6 3" xfId="43138"/>
    <cellStyle name="Percent 7 3 2 4 7" xfId="43139"/>
    <cellStyle name="Percent 7 3 2 4 7 2" xfId="43140"/>
    <cellStyle name="Percent 7 3 2 4 8" xfId="43141"/>
    <cellStyle name="Percent 7 3 2 5" xfId="43142"/>
    <cellStyle name="Percent 7 3 2 5 2" xfId="43143"/>
    <cellStyle name="Percent 7 3 2 5 2 2" xfId="43144"/>
    <cellStyle name="Percent 7 3 2 5 2 2 2" xfId="43145"/>
    <cellStyle name="Percent 7 3 2 5 2 2 2 2" xfId="43146"/>
    <cellStyle name="Percent 7 3 2 5 2 2 2 2 2" xfId="43147"/>
    <cellStyle name="Percent 7 3 2 5 2 2 2 2 3" xfId="43148"/>
    <cellStyle name="Percent 7 3 2 5 2 2 2 3" xfId="43149"/>
    <cellStyle name="Percent 7 3 2 5 2 2 2 4" xfId="43150"/>
    <cellStyle name="Percent 7 3 2 5 2 2 3" xfId="43151"/>
    <cellStyle name="Percent 7 3 2 5 2 2 3 2" xfId="43152"/>
    <cellStyle name="Percent 7 3 2 5 2 2 3 3" xfId="43153"/>
    <cellStyle name="Percent 7 3 2 5 2 2 4" xfId="43154"/>
    <cellStyle name="Percent 7 3 2 5 2 2 4 2" xfId="43155"/>
    <cellStyle name="Percent 7 3 2 5 2 2 4 3" xfId="43156"/>
    <cellStyle name="Percent 7 3 2 5 2 2 5" xfId="43157"/>
    <cellStyle name="Percent 7 3 2 5 2 2 5 2" xfId="43158"/>
    <cellStyle name="Percent 7 3 2 5 2 2 6" xfId="43159"/>
    <cellStyle name="Percent 7 3 2 5 2 3" xfId="43160"/>
    <cellStyle name="Percent 7 3 2 5 2 3 2" xfId="43161"/>
    <cellStyle name="Percent 7 3 2 5 2 3 2 2" xfId="43162"/>
    <cellStyle name="Percent 7 3 2 5 2 3 2 3" xfId="43163"/>
    <cellStyle name="Percent 7 3 2 5 2 3 3" xfId="43164"/>
    <cellStyle name="Percent 7 3 2 5 2 3 4" xfId="43165"/>
    <cellStyle name="Percent 7 3 2 5 2 4" xfId="43166"/>
    <cellStyle name="Percent 7 3 2 5 2 4 2" xfId="43167"/>
    <cellStyle name="Percent 7 3 2 5 2 4 3" xfId="43168"/>
    <cellStyle name="Percent 7 3 2 5 2 5" xfId="43169"/>
    <cellStyle name="Percent 7 3 2 5 2 5 2" xfId="43170"/>
    <cellStyle name="Percent 7 3 2 5 2 5 3" xfId="43171"/>
    <cellStyle name="Percent 7 3 2 5 2 6" xfId="43172"/>
    <cellStyle name="Percent 7 3 2 5 2 6 2" xfId="43173"/>
    <cellStyle name="Percent 7 3 2 5 2 7" xfId="43174"/>
    <cellStyle name="Percent 7 3 2 5 3" xfId="43175"/>
    <cellStyle name="Percent 7 3 2 5 3 2" xfId="43176"/>
    <cellStyle name="Percent 7 3 2 5 3 2 2" xfId="43177"/>
    <cellStyle name="Percent 7 3 2 5 3 2 2 2" xfId="43178"/>
    <cellStyle name="Percent 7 3 2 5 3 2 2 3" xfId="43179"/>
    <cellStyle name="Percent 7 3 2 5 3 2 3" xfId="43180"/>
    <cellStyle name="Percent 7 3 2 5 3 2 3 2" xfId="43181"/>
    <cellStyle name="Percent 7 3 2 5 3 2 4" xfId="43182"/>
    <cellStyle name="Percent 7 3 2 5 3 3" xfId="43183"/>
    <cellStyle name="Percent 7 3 2 5 3 3 2" xfId="43184"/>
    <cellStyle name="Percent 7 3 2 5 3 3 3" xfId="43185"/>
    <cellStyle name="Percent 7 3 2 5 3 4" xfId="43186"/>
    <cellStyle name="Percent 7 3 2 5 3 4 2" xfId="43187"/>
    <cellStyle name="Percent 7 3 2 5 3 4 3" xfId="43188"/>
    <cellStyle name="Percent 7 3 2 5 3 5" xfId="43189"/>
    <cellStyle name="Percent 7 3 2 5 3 5 2" xfId="43190"/>
    <cellStyle name="Percent 7 3 2 5 3 6" xfId="43191"/>
    <cellStyle name="Percent 7 3 2 5 4" xfId="43192"/>
    <cellStyle name="Percent 7 3 2 5 4 2" xfId="43193"/>
    <cellStyle name="Percent 7 3 2 5 4 2 2" xfId="43194"/>
    <cellStyle name="Percent 7 3 2 5 4 2 2 2" xfId="43195"/>
    <cellStyle name="Percent 7 3 2 5 4 2 3" xfId="43196"/>
    <cellStyle name="Percent 7 3 2 5 4 3" xfId="43197"/>
    <cellStyle name="Percent 7 3 2 5 4 3 2" xfId="43198"/>
    <cellStyle name="Percent 7 3 2 5 4 4" xfId="43199"/>
    <cellStyle name="Percent 7 3 2 5 5" xfId="43200"/>
    <cellStyle name="Percent 7 3 2 5 5 2" xfId="43201"/>
    <cellStyle name="Percent 7 3 2 5 5 2 2" xfId="43202"/>
    <cellStyle name="Percent 7 3 2 5 5 3" xfId="43203"/>
    <cellStyle name="Percent 7 3 2 5 6" xfId="43204"/>
    <cellStyle name="Percent 7 3 2 5 6 2" xfId="43205"/>
    <cellStyle name="Percent 7 3 2 5 6 2 2" xfId="43206"/>
    <cellStyle name="Percent 7 3 2 5 6 3" xfId="43207"/>
    <cellStyle name="Percent 7 3 2 5 7" xfId="43208"/>
    <cellStyle name="Percent 7 3 2 5 7 2" xfId="43209"/>
    <cellStyle name="Percent 7 3 2 5 8" xfId="43210"/>
    <cellStyle name="Percent 7 3 2 6" xfId="43211"/>
    <cellStyle name="Percent 7 3 2 6 2" xfId="43212"/>
    <cellStyle name="Percent 7 3 2 6 2 2" xfId="43213"/>
    <cellStyle name="Percent 7 3 2 6 2 2 2" xfId="43214"/>
    <cellStyle name="Percent 7 3 2 6 2 2 2 2" xfId="43215"/>
    <cellStyle name="Percent 7 3 2 6 2 2 2 3" xfId="43216"/>
    <cellStyle name="Percent 7 3 2 6 2 2 3" xfId="43217"/>
    <cellStyle name="Percent 7 3 2 6 2 2 3 2" xfId="43218"/>
    <cellStyle name="Percent 7 3 2 6 2 2 4" xfId="43219"/>
    <cellStyle name="Percent 7 3 2 6 2 3" xfId="43220"/>
    <cellStyle name="Percent 7 3 2 6 2 3 2" xfId="43221"/>
    <cellStyle name="Percent 7 3 2 6 2 3 3" xfId="43222"/>
    <cellStyle name="Percent 7 3 2 6 2 4" xfId="43223"/>
    <cellStyle name="Percent 7 3 2 6 2 4 2" xfId="43224"/>
    <cellStyle name="Percent 7 3 2 6 2 4 3" xfId="43225"/>
    <cellStyle name="Percent 7 3 2 6 2 5" xfId="43226"/>
    <cellStyle name="Percent 7 3 2 6 2 5 2" xfId="43227"/>
    <cellStyle name="Percent 7 3 2 6 2 6" xfId="43228"/>
    <cellStyle name="Percent 7 3 2 6 3" xfId="43229"/>
    <cellStyle name="Percent 7 3 2 6 3 2" xfId="43230"/>
    <cellStyle name="Percent 7 3 2 6 3 2 2" xfId="43231"/>
    <cellStyle name="Percent 7 3 2 6 3 2 2 2" xfId="43232"/>
    <cellStyle name="Percent 7 3 2 6 3 2 3" xfId="43233"/>
    <cellStyle name="Percent 7 3 2 6 3 3" xfId="43234"/>
    <cellStyle name="Percent 7 3 2 6 3 3 2" xfId="43235"/>
    <cellStyle name="Percent 7 3 2 6 3 4" xfId="43236"/>
    <cellStyle name="Percent 7 3 2 6 4" xfId="43237"/>
    <cellStyle name="Percent 7 3 2 6 4 2" xfId="43238"/>
    <cellStyle name="Percent 7 3 2 6 4 2 2" xfId="43239"/>
    <cellStyle name="Percent 7 3 2 6 4 3" xfId="43240"/>
    <cellStyle name="Percent 7 3 2 6 5" xfId="43241"/>
    <cellStyle name="Percent 7 3 2 6 5 2" xfId="43242"/>
    <cellStyle name="Percent 7 3 2 6 5 2 2" xfId="43243"/>
    <cellStyle name="Percent 7 3 2 6 5 3" xfId="43244"/>
    <cellStyle name="Percent 7 3 2 6 6" xfId="43245"/>
    <cellStyle name="Percent 7 3 2 6 6 2" xfId="43246"/>
    <cellStyle name="Percent 7 3 2 6 7" xfId="43247"/>
    <cellStyle name="Percent 7 3 2 7" xfId="43248"/>
    <cellStyle name="Percent 7 3 2 7 2" xfId="43249"/>
    <cellStyle name="Percent 7 3 2 7 2 2" xfId="43250"/>
    <cellStyle name="Percent 7 3 2 7 2 2 2" xfId="43251"/>
    <cellStyle name="Percent 7 3 2 7 2 2 3" xfId="43252"/>
    <cellStyle name="Percent 7 3 2 7 2 3" xfId="43253"/>
    <cellStyle name="Percent 7 3 2 7 2 3 2" xfId="43254"/>
    <cellStyle name="Percent 7 3 2 7 2 4" xfId="43255"/>
    <cellStyle name="Percent 7 3 2 7 3" xfId="43256"/>
    <cellStyle name="Percent 7 3 2 7 3 2" xfId="43257"/>
    <cellStyle name="Percent 7 3 2 7 3 3" xfId="43258"/>
    <cellStyle name="Percent 7 3 2 7 4" xfId="43259"/>
    <cellStyle name="Percent 7 3 2 7 4 2" xfId="43260"/>
    <cellStyle name="Percent 7 3 2 7 4 3" xfId="43261"/>
    <cellStyle name="Percent 7 3 2 7 5" xfId="43262"/>
    <cellStyle name="Percent 7 3 2 7 5 2" xfId="43263"/>
    <cellStyle name="Percent 7 3 2 7 6" xfId="43264"/>
    <cellStyle name="Percent 7 3 2 8" xfId="43265"/>
    <cellStyle name="Percent 7 3 2 8 2" xfId="43266"/>
    <cellStyle name="Percent 7 3 2 8 2 2" xfId="43267"/>
    <cellStyle name="Percent 7 3 2 8 2 2 2" xfId="43268"/>
    <cellStyle name="Percent 7 3 2 8 2 3" xfId="43269"/>
    <cellStyle name="Percent 7 3 2 8 3" xfId="43270"/>
    <cellStyle name="Percent 7 3 2 8 3 2" xfId="43271"/>
    <cellStyle name="Percent 7 3 2 8 4" xfId="43272"/>
    <cellStyle name="Percent 7 3 2 9" xfId="43273"/>
    <cellStyle name="Percent 7 3 2 9 2" xfId="43274"/>
    <cellStyle name="Percent 7 3 2 9 2 2" xfId="43275"/>
    <cellStyle name="Percent 7 3 2 9 3" xfId="43276"/>
    <cellStyle name="Percent 7 3 2 9 4" xfId="43277"/>
    <cellStyle name="Percent 7 3 3" xfId="43278"/>
    <cellStyle name="Percent 7 3 3 10" xfId="43279"/>
    <cellStyle name="Percent 7 3 3 10 2" xfId="43280"/>
    <cellStyle name="Percent 7 3 3 11" xfId="43281"/>
    <cellStyle name="Percent 7 3 3 12" xfId="43282"/>
    <cellStyle name="Percent 7 3 3 2" xfId="43283"/>
    <cellStyle name="Percent 7 3 3 2 2" xfId="43284"/>
    <cellStyle name="Percent 7 3 3 2 2 2" xfId="43285"/>
    <cellStyle name="Percent 7 3 3 2 2 2 2" xfId="43286"/>
    <cellStyle name="Percent 7 3 3 2 2 2 2 2" xfId="43287"/>
    <cellStyle name="Percent 7 3 3 2 2 2 2 2 2" xfId="43288"/>
    <cellStyle name="Percent 7 3 3 2 2 2 2 2 3" xfId="43289"/>
    <cellStyle name="Percent 7 3 3 2 2 2 2 3" xfId="43290"/>
    <cellStyle name="Percent 7 3 3 2 2 2 2 4" xfId="43291"/>
    <cellStyle name="Percent 7 3 3 2 2 2 3" xfId="43292"/>
    <cellStyle name="Percent 7 3 3 2 2 2 3 2" xfId="43293"/>
    <cellStyle name="Percent 7 3 3 2 2 2 3 3" xfId="43294"/>
    <cellStyle name="Percent 7 3 3 2 2 2 4" xfId="43295"/>
    <cellStyle name="Percent 7 3 3 2 2 2 4 2" xfId="43296"/>
    <cellStyle name="Percent 7 3 3 2 2 2 4 3" xfId="43297"/>
    <cellStyle name="Percent 7 3 3 2 2 2 5" xfId="43298"/>
    <cellStyle name="Percent 7 3 3 2 2 2 5 2" xfId="43299"/>
    <cellStyle name="Percent 7 3 3 2 2 2 6" xfId="43300"/>
    <cellStyle name="Percent 7 3 3 2 2 3" xfId="43301"/>
    <cellStyle name="Percent 7 3 3 2 2 3 2" xfId="43302"/>
    <cellStyle name="Percent 7 3 3 2 2 3 2 2" xfId="43303"/>
    <cellStyle name="Percent 7 3 3 2 2 3 2 3" xfId="43304"/>
    <cellStyle name="Percent 7 3 3 2 2 3 3" xfId="43305"/>
    <cellStyle name="Percent 7 3 3 2 2 3 4" xfId="43306"/>
    <cellStyle name="Percent 7 3 3 2 2 4" xfId="43307"/>
    <cellStyle name="Percent 7 3 3 2 2 4 2" xfId="43308"/>
    <cellStyle name="Percent 7 3 3 2 2 4 3" xfId="43309"/>
    <cellStyle name="Percent 7 3 3 2 2 5" xfId="43310"/>
    <cellStyle name="Percent 7 3 3 2 2 5 2" xfId="43311"/>
    <cellStyle name="Percent 7 3 3 2 2 5 3" xfId="43312"/>
    <cellStyle name="Percent 7 3 3 2 2 6" xfId="43313"/>
    <cellStyle name="Percent 7 3 3 2 2 6 2" xfId="43314"/>
    <cellStyle name="Percent 7 3 3 2 2 7" xfId="43315"/>
    <cellStyle name="Percent 7 3 3 2 3" xfId="43316"/>
    <cellStyle name="Percent 7 3 3 2 3 2" xfId="43317"/>
    <cellStyle name="Percent 7 3 3 2 3 2 2" xfId="43318"/>
    <cellStyle name="Percent 7 3 3 2 3 2 2 2" xfId="43319"/>
    <cellStyle name="Percent 7 3 3 2 3 2 2 3" xfId="43320"/>
    <cellStyle name="Percent 7 3 3 2 3 2 3" xfId="43321"/>
    <cellStyle name="Percent 7 3 3 2 3 2 3 2" xfId="43322"/>
    <cellStyle name="Percent 7 3 3 2 3 2 4" xfId="43323"/>
    <cellStyle name="Percent 7 3 3 2 3 3" xfId="43324"/>
    <cellStyle name="Percent 7 3 3 2 3 3 2" xfId="43325"/>
    <cellStyle name="Percent 7 3 3 2 3 3 3" xfId="43326"/>
    <cellStyle name="Percent 7 3 3 2 3 4" xfId="43327"/>
    <cellStyle name="Percent 7 3 3 2 3 4 2" xfId="43328"/>
    <cellStyle name="Percent 7 3 3 2 3 4 3" xfId="43329"/>
    <cellStyle name="Percent 7 3 3 2 3 5" xfId="43330"/>
    <cellStyle name="Percent 7 3 3 2 3 5 2" xfId="43331"/>
    <cellStyle name="Percent 7 3 3 2 3 6" xfId="43332"/>
    <cellStyle name="Percent 7 3 3 2 4" xfId="43333"/>
    <cellStyle name="Percent 7 3 3 2 4 2" xfId="43334"/>
    <cellStyle name="Percent 7 3 3 2 4 2 2" xfId="43335"/>
    <cellStyle name="Percent 7 3 3 2 4 2 2 2" xfId="43336"/>
    <cellStyle name="Percent 7 3 3 2 4 2 3" xfId="43337"/>
    <cellStyle name="Percent 7 3 3 2 4 3" xfId="43338"/>
    <cellStyle name="Percent 7 3 3 2 4 3 2" xfId="43339"/>
    <cellStyle name="Percent 7 3 3 2 4 4" xfId="43340"/>
    <cellStyle name="Percent 7 3 3 2 5" xfId="43341"/>
    <cellStyle name="Percent 7 3 3 2 5 2" xfId="43342"/>
    <cellStyle name="Percent 7 3 3 2 5 2 2" xfId="43343"/>
    <cellStyle name="Percent 7 3 3 2 5 3" xfId="43344"/>
    <cellStyle name="Percent 7 3 3 2 6" xfId="43345"/>
    <cellStyle name="Percent 7 3 3 2 6 2" xfId="43346"/>
    <cellStyle name="Percent 7 3 3 2 6 2 2" xfId="43347"/>
    <cellStyle name="Percent 7 3 3 2 6 3" xfId="43348"/>
    <cellStyle name="Percent 7 3 3 2 7" xfId="43349"/>
    <cellStyle name="Percent 7 3 3 2 7 2" xfId="43350"/>
    <cellStyle name="Percent 7 3 3 2 8" xfId="43351"/>
    <cellStyle name="Percent 7 3 3 3" xfId="43352"/>
    <cellStyle name="Percent 7 3 3 3 2" xfId="43353"/>
    <cellStyle name="Percent 7 3 3 3 2 2" xfId="43354"/>
    <cellStyle name="Percent 7 3 3 3 2 2 2" xfId="43355"/>
    <cellStyle name="Percent 7 3 3 3 2 2 2 2" xfId="43356"/>
    <cellStyle name="Percent 7 3 3 3 2 2 2 2 2" xfId="43357"/>
    <cellStyle name="Percent 7 3 3 3 2 2 2 2 3" xfId="43358"/>
    <cellStyle name="Percent 7 3 3 3 2 2 2 3" xfId="43359"/>
    <cellStyle name="Percent 7 3 3 3 2 2 2 4" xfId="43360"/>
    <cellStyle name="Percent 7 3 3 3 2 2 3" xfId="43361"/>
    <cellStyle name="Percent 7 3 3 3 2 2 3 2" xfId="43362"/>
    <cellStyle name="Percent 7 3 3 3 2 2 3 3" xfId="43363"/>
    <cellStyle name="Percent 7 3 3 3 2 2 4" xfId="43364"/>
    <cellStyle name="Percent 7 3 3 3 2 2 4 2" xfId="43365"/>
    <cellStyle name="Percent 7 3 3 3 2 2 4 3" xfId="43366"/>
    <cellStyle name="Percent 7 3 3 3 2 2 5" xfId="43367"/>
    <cellStyle name="Percent 7 3 3 3 2 2 5 2" xfId="43368"/>
    <cellStyle name="Percent 7 3 3 3 2 2 6" xfId="43369"/>
    <cellStyle name="Percent 7 3 3 3 2 3" xfId="43370"/>
    <cellStyle name="Percent 7 3 3 3 2 3 2" xfId="43371"/>
    <cellStyle name="Percent 7 3 3 3 2 3 2 2" xfId="43372"/>
    <cellStyle name="Percent 7 3 3 3 2 3 2 3" xfId="43373"/>
    <cellStyle name="Percent 7 3 3 3 2 3 3" xfId="43374"/>
    <cellStyle name="Percent 7 3 3 3 2 3 4" xfId="43375"/>
    <cellStyle name="Percent 7 3 3 3 2 4" xfId="43376"/>
    <cellStyle name="Percent 7 3 3 3 2 4 2" xfId="43377"/>
    <cellStyle name="Percent 7 3 3 3 2 4 3" xfId="43378"/>
    <cellStyle name="Percent 7 3 3 3 2 5" xfId="43379"/>
    <cellStyle name="Percent 7 3 3 3 2 5 2" xfId="43380"/>
    <cellStyle name="Percent 7 3 3 3 2 5 3" xfId="43381"/>
    <cellStyle name="Percent 7 3 3 3 2 6" xfId="43382"/>
    <cellStyle name="Percent 7 3 3 3 2 6 2" xfId="43383"/>
    <cellStyle name="Percent 7 3 3 3 2 7" xfId="43384"/>
    <cellStyle name="Percent 7 3 3 3 3" xfId="43385"/>
    <cellStyle name="Percent 7 3 3 3 3 2" xfId="43386"/>
    <cellStyle name="Percent 7 3 3 3 3 2 2" xfId="43387"/>
    <cellStyle name="Percent 7 3 3 3 3 2 2 2" xfId="43388"/>
    <cellStyle name="Percent 7 3 3 3 3 2 2 3" xfId="43389"/>
    <cellStyle name="Percent 7 3 3 3 3 2 3" xfId="43390"/>
    <cellStyle name="Percent 7 3 3 3 3 2 3 2" xfId="43391"/>
    <cellStyle name="Percent 7 3 3 3 3 2 4" xfId="43392"/>
    <cellStyle name="Percent 7 3 3 3 3 3" xfId="43393"/>
    <cellStyle name="Percent 7 3 3 3 3 3 2" xfId="43394"/>
    <cellStyle name="Percent 7 3 3 3 3 3 3" xfId="43395"/>
    <cellStyle name="Percent 7 3 3 3 3 4" xfId="43396"/>
    <cellStyle name="Percent 7 3 3 3 3 4 2" xfId="43397"/>
    <cellStyle name="Percent 7 3 3 3 3 4 3" xfId="43398"/>
    <cellStyle name="Percent 7 3 3 3 3 5" xfId="43399"/>
    <cellStyle name="Percent 7 3 3 3 3 5 2" xfId="43400"/>
    <cellStyle name="Percent 7 3 3 3 3 6" xfId="43401"/>
    <cellStyle name="Percent 7 3 3 3 4" xfId="43402"/>
    <cellStyle name="Percent 7 3 3 3 4 2" xfId="43403"/>
    <cellStyle name="Percent 7 3 3 3 4 2 2" xfId="43404"/>
    <cellStyle name="Percent 7 3 3 3 4 2 2 2" xfId="43405"/>
    <cellStyle name="Percent 7 3 3 3 4 2 3" xfId="43406"/>
    <cellStyle name="Percent 7 3 3 3 4 3" xfId="43407"/>
    <cellStyle name="Percent 7 3 3 3 4 3 2" xfId="43408"/>
    <cellStyle name="Percent 7 3 3 3 4 4" xfId="43409"/>
    <cellStyle name="Percent 7 3 3 3 5" xfId="43410"/>
    <cellStyle name="Percent 7 3 3 3 5 2" xfId="43411"/>
    <cellStyle name="Percent 7 3 3 3 5 2 2" xfId="43412"/>
    <cellStyle name="Percent 7 3 3 3 5 3" xfId="43413"/>
    <cellStyle name="Percent 7 3 3 3 6" xfId="43414"/>
    <cellStyle name="Percent 7 3 3 3 6 2" xfId="43415"/>
    <cellStyle name="Percent 7 3 3 3 6 2 2" xfId="43416"/>
    <cellStyle name="Percent 7 3 3 3 6 3" xfId="43417"/>
    <cellStyle name="Percent 7 3 3 3 7" xfId="43418"/>
    <cellStyle name="Percent 7 3 3 3 7 2" xfId="43419"/>
    <cellStyle name="Percent 7 3 3 3 8" xfId="43420"/>
    <cellStyle name="Percent 7 3 3 4" xfId="43421"/>
    <cellStyle name="Percent 7 3 3 4 2" xfId="43422"/>
    <cellStyle name="Percent 7 3 3 4 2 2" xfId="43423"/>
    <cellStyle name="Percent 7 3 3 4 2 2 2" xfId="43424"/>
    <cellStyle name="Percent 7 3 3 4 2 2 2 2" xfId="43425"/>
    <cellStyle name="Percent 7 3 3 4 2 2 2 2 2" xfId="43426"/>
    <cellStyle name="Percent 7 3 3 4 2 2 2 2 3" xfId="43427"/>
    <cellStyle name="Percent 7 3 3 4 2 2 2 3" xfId="43428"/>
    <cellStyle name="Percent 7 3 3 4 2 2 2 4" xfId="43429"/>
    <cellStyle name="Percent 7 3 3 4 2 2 3" xfId="43430"/>
    <cellStyle name="Percent 7 3 3 4 2 2 3 2" xfId="43431"/>
    <cellStyle name="Percent 7 3 3 4 2 2 3 3" xfId="43432"/>
    <cellStyle name="Percent 7 3 3 4 2 2 4" xfId="43433"/>
    <cellStyle name="Percent 7 3 3 4 2 2 4 2" xfId="43434"/>
    <cellStyle name="Percent 7 3 3 4 2 2 4 3" xfId="43435"/>
    <cellStyle name="Percent 7 3 3 4 2 2 5" xfId="43436"/>
    <cellStyle name="Percent 7 3 3 4 2 2 5 2" xfId="43437"/>
    <cellStyle name="Percent 7 3 3 4 2 2 6" xfId="43438"/>
    <cellStyle name="Percent 7 3 3 4 2 3" xfId="43439"/>
    <cellStyle name="Percent 7 3 3 4 2 3 2" xfId="43440"/>
    <cellStyle name="Percent 7 3 3 4 2 3 2 2" xfId="43441"/>
    <cellStyle name="Percent 7 3 3 4 2 3 2 3" xfId="43442"/>
    <cellStyle name="Percent 7 3 3 4 2 3 3" xfId="43443"/>
    <cellStyle name="Percent 7 3 3 4 2 3 4" xfId="43444"/>
    <cellStyle name="Percent 7 3 3 4 2 4" xfId="43445"/>
    <cellStyle name="Percent 7 3 3 4 2 4 2" xfId="43446"/>
    <cellStyle name="Percent 7 3 3 4 2 4 3" xfId="43447"/>
    <cellStyle name="Percent 7 3 3 4 2 5" xfId="43448"/>
    <cellStyle name="Percent 7 3 3 4 2 5 2" xfId="43449"/>
    <cellStyle name="Percent 7 3 3 4 2 5 3" xfId="43450"/>
    <cellStyle name="Percent 7 3 3 4 2 6" xfId="43451"/>
    <cellStyle name="Percent 7 3 3 4 2 6 2" xfId="43452"/>
    <cellStyle name="Percent 7 3 3 4 2 7" xfId="43453"/>
    <cellStyle name="Percent 7 3 3 4 3" xfId="43454"/>
    <cellStyle name="Percent 7 3 3 4 3 2" xfId="43455"/>
    <cellStyle name="Percent 7 3 3 4 3 2 2" xfId="43456"/>
    <cellStyle name="Percent 7 3 3 4 3 2 2 2" xfId="43457"/>
    <cellStyle name="Percent 7 3 3 4 3 2 2 3" xfId="43458"/>
    <cellStyle name="Percent 7 3 3 4 3 2 3" xfId="43459"/>
    <cellStyle name="Percent 7 3 3 4 3 2 3 2" xfId="43460"/>
    <cellStyle name="Percent 7 3 3 4 3 2 4" xfId="43461"/>
    <cellStyle name="Percent 7 3 3 4 3 3" xfId="43462"/>
    <cellStyle name="Percent 7 3 3 4 3 3 2" xfId="43463"/>
    <cellStyle name="Percent 7 3 3 4 3 3 3" xfId="43464"/>
    <cellStyle name="Percent 7 3 3 4 3 4" xfId="43465"/>
    <cellStyle name="Percent 7 3 3 4 3 4 2" xfId="43466"/>
    <cellStyle name="Percent 7 3 3 4 3 4 3" xfId="43467"/>
    <cellStyle name="Percent 7 3 3 4 3 5" xfId="43468"/>
    <cellStyle name="Percent 7 3 3 4 3 5 2" xfId="43469"/>
    <cellStyle name="Percent 7 3 3 4 3 6" xfId="43470"/>
    <cellStyle name="Percent 7 3 3 4 4" xfId="43471"/>
    <cellStyle name="Percent 7 3 3 4 4 2" xfId="43472"/>
    <cellStyle name="Percent 7 3 3 4 4 2 2" xfId="43473"/>
    <cellStyle name="Percent 7 3 3 4 4 2 2 2" xfId="43474"/>
    <cellStyle name="Percent 7 3 3 4 4 2 3" xfId="43475"/>
    <cellStyle name="Percent 7 3 3 4 4 3" xfId="43476"/>
    <cellStyle name="Percent 7 3 3 4 4 3 2" xfId="43477"/>
    <cellStyle name="Percent 7 3 3 4 4 4" xfId="43478"/>
    <cellStyle name="Percent 7 3 3 4 5" xfId="43479"/>
    <cellStyle name="Percent 7 3 3 4 5 2" xfId="43480"/>
    <cellStyle name="Percent 7 3 3 4 5 2 2" xfId="43481"/>
    <cellStyle name="Percent 7 3 3 4 5 3" xfId="43482"/>
    <cellStyle name="Percent 7 3 3 4 6" xfId="43483"/>
    <cellStyle name="Percent 7 3 3 4 6 2" xfId="43484"/>
    <cellStyle name="Percent 7 3 3 4 6 2 2" xfId="43485"/>
    <cellStyle name="Percent 7 3 3 4 6 3" xfId="43486"/>
    <cellStyle name="Percent 7 3 3 4 7" xfId="43487"/>
    <cellStyle name="Percent 7 3 3 4 7 2" xfId="43488"/>
    <cellStyle name="Percent 7 3 3 4 8" xfId="43489"/>
    <cellStyle name="Percent 7 3 3 5" xfId="43490"/>
    <cellStyle name="Percent 7 3 3 5 2" xfId="43491"/>
    <cellStyle name="Percent 7 3 3 5 2 2" xfId="43492"/>
    <cellStyle name="Percent 7 3 3 5 2 2 2" xfId="43493"/>
    <cellStyle name="Percent 7 3 3 5 2 2 2 2" xfId="43494"/>
    <cellStyle name="Percent 7 3 3 5 2 2 2 3" xfId="43495"/>
    <cellStyle name="Percent 7 3 3 5 2 2 3" xfId="43496"/>
    <cellStyle name="Percent 7 3 3 5 2 2 3 2" xfId="43497"/>
    <cellStyle name="Percent 7 3 3 5 2 2 4" xfId="43498"/>
    <cellStyle name="Percent 7 3 3 5 2 3" xfId="43499"/>
    <cellStyle name="Percent 7 3 3 5 2 3 2" xfId="43500"/>
    <cellStyle name="Percent 7 3 3 5 2 3 3" xfId="43501"/>
    <cellStyle name="Percent 7 3 3 5 2 4" xfId="43502"/>
    <cellStyle name="Percent 7 3 3 5 2 4 2" xfId="43503"/>
    <cellStyle name="Percent 7 3 3 5 2 4 3" xfId="43504"/>
    <cellStyle name="Percent 7 3 3 5 2 5" xfId="43505"/>
    <cellStyle name="Percent 7 3 3 5 2 5 2" xfId="43506"/>
    <cellStyle name="Percent 7 3 3 5 2 6" xfId="43507"/>
    <cellStyle name="Percent 7 3 3 5 3" xfId="43508"/>
    <cellStyle name="Percent 7 3 3 5 3 2" xfId="43509"/>
    <cellStyle name="Percent 7 3 3 5 3 2 2" xfId="43510"/>
    <cellStyle name="Percent 7 3 3 5 3 2 2 2" xfId="43511"/>
    <cellStyle name="Percent 7 3 3 5 3 2 3" xfId="43512"/>
    <cellStyle name="Percent 7 3 3 5 3 3" xfId="43513"/>
    <cellStyle name="Percent 7 3 3 5 3 3 2" xfId="43514"/>
    <cellStyle name="Percent 7 3 3 5 3 4" xfId="43515"/>
    <cellStyle name="Percent 7 3 3 5 4" xfId="43516"/>
    <cellStyle name="Percent 7 3 3 5 4 2" xfId="43517"/>
    <cellStyle name="Percent 7 3 3 5 4 2 2" xfId="43518"/>
    <cellStyle name="Percent 7 3 3 5 4 3" xfId="43519"/>
    <cellStyle name="Percent 7 3 3 5 5" xfId="43520"/>
    <cellStyle name="Percent 7 3 3 5 5 2" xfId="43521"/>
    <cellStyle name="Percent 7 3 3 5 5 2 2" xfId="43522"/>
    <cellStyle name="Percent 7 3 3 5 5 3" xfId="43523"/>
    <cellStyle name="Percent 7 3 3 5 6" xfId="43524"/>
    <cellStyle name="Percent 7 3 3 5 6 2" xfId="43525"/>
    <cellStyle name="Percent 7 3 3 5 7" xfId="43526"/>
    <cellStyle name="Percent 7 3 3 6" xfId="43527"/>
    <cellStyle name="Percent 7 3 3 6 2" xfId="43528"/>
    <cellStyle name="Percent 7 3 3 6 2 2" xfId="43529"/>
    <cellStyle name="Percent 7 3 3 6 2 2 2" xfId="43530"/>
    <cellStyle name="Percent 7 3 3 6 2 2 3" xfId="43531"/>
    <cellStyle name="Percent 7 3 3 6 2 3" xfId="43532"/>
    <cellStyle name="Percent 7 3 3 6 2 3 2" xfId="43533"/>
    <cellStyle name="Percent 7 3 3 6 2 4" xfId="43534"/>
    <cellStyle name="Percent 7 3 3 6 3" xfId="43535"/>
    <cellStyle name="Percent 7 3 3 6 3 2" xfId="43536"/>
    <cellStyle name="Percent 7 3 3 6 3 3" xfId="43537"/>
    <cellStyle name="Percent 7 3 3 6 4" xfId="43538"/>
    <cellStyle name="Percent 7 3 3 6 4 2" xfId="43539"/>
    <cellStyle name="Percent 7 3 3 6 4 3" xfId="43540"/>
    <cellStyle name="Percent 7 3 3 6 5" xfId="43541"/>
    <cellStyle name="Percent 7 3 3 6 5 2" xfId="43542"/>
    <cellStyle name="Percent 7 3 3 6 6" xfId="43543"/>
    <cellStyle name="Percent 7 3 3 7" xfId="43544"/>
    <cellStyle name="Percent 7 3 3 7 2" xfId="43545"/>
    <cellStyle name="Percent 7 3 3 7 2 2" xfId="43546"/>
    <cellStyle name="Percent 7 3 3 7 2 2 2" xfId="43547"/>
    <cellStyle name="Percent 7 3 3 7 2 3" xfId="43548"/>
    <cellStyle name="Percent 7 3 3 7 3" xfId="43549"/>
    <cellStyle name="Percent 7 3 3 7 3 2" xfId="43550"/>
    <cellStyle name="Percent 7 3 3 7 4" xfId="43551"/>
    <cellStyle name="Percent 7 3 3 8" xfId="43552"/>
    <cellStyle name="Percent 7 3 3 8 2" xfId="43553"/>
    <cellStyle name="Percent 7 3 3 8 2 2" xfId="43554"/>
    <cellStyle name="Percent 7 3 3 8 3" xfId="43555"/>
    <cellStyle name="Percent 7 3 3 8 4" xfId="43556"/>
    <cellStyle name="Percent 7 3 3 9" xfId="43557"/>
    <cellStyle name="Percent 7 3 3 9 2" xfId="43558"/>
    <cellStyle name="Percent 7 3 3 9 2 2" xfId="43559"/>
    <cellStyle name="Percent 7 3 3 9 3" xfId="43560"/>
    <cellStyle name="Percent 7 3 4" xfId="43561"/>
    <cellStyle name="Percent 7 3 4 10" xfId="43562"/>
    <cellStyle name="Percent 7 3 4 11" xfId="43563"/>
    <cellStyle name="Percent 7 3 4 12" xfId="43564"/>
    <cellStyle name="Percent 7 3 4 2" xfId="43565"/>
    <cellStyle name="Percent 7 3 4 2 2" xfId="43566"/>
    <cellStyle name="Percent 7 3 4 2 2 2" xfId="43567"/>
    <cellStyle name="Percent 7 3 4 2 2 2 2" xfId="43568"/>
    <cellStyle name="Percent 7 3 4 2 2 2 2 2" xfId="43569"/>
    <cellStyle name="Percent 7 3 4 2 2 2 2 3" xfId="43570"/>
    <cellStyle name="Percent 7 3 4 2 2 2 3" xfId="43571"/>
    <cellStyle name="Percent 7 3 4 2 2 2 3 2" xfId="43572"/>
    <cellStyle name="Percent 7 3 4 2 2 2 4" xfId="43573"/>
    <cellStyle name="Percent 7 3 4 2 2 3" xfId="43574"/>
    <cellStyle name="Percent 7 3 4 2 2 3 2" xfId="43575"/>
    <cellStyle name="Percent 7 3 4 2 2 3 3" xfId="43576"/>
    <cellStyle name="Percent 7 3 4 2 2 4" xfId="43577"/>
    <cellStyle name="Percent 7 3 4 2 2 4 2" xfId="43578"/>
    <cellStyle name="Percent 7 3 4 2 2 4 3" xfId="43579"/>
    <cellStyle name="Percent 7 3 4 2 2 5" xfId="43580"/>
    <cellStyle name="Percent 7 3 4 2 2 5 2" xfId="43581"/>
    <cellStyle name="Percent 7 3 4 2 2 6" xfId="43582"/>
    <cellStyle name="Percent 7 3 4 2 3" xfId="43583"/>
    <cellStyle name="Percent 7 3 4 2 3 2" xfId="43584"/>
    <cellStyle name="Percent 7 3 4 2 3 2 2" xfId="43585"/>
    <cellStyle name="Percent 7 3 4 2 3 2 2 2" xfId="43586"/>
    <cellStyle name="Percent 7 3 4 2 3 2 3" xfId="43587"/>
    <cellStyle name="Percent 7 3 4 2 3 3" xfId="43588"/>
    <cellStyle name="Percent 7 3 4 2 3 3 2" xfId="43589"/>
    <cellStyle name="Percent 7 3 4 2 3 4" xfId="43590"/>
    <cellStyle name="Percent 7 3 4 2 4" xfId="43591"/>
    <cellStyle name="Percent 7 3 4 2 4 2" xfId="43592"/>
    <cellStyle name="Percent 7 3 4 2 4 2 2" xfId="43593"/>
    <cellStyle name="Percent 7 3 4 2 4 3" xfId="43594"/>
    <cellStyle name="Percent 7 3 4 2 4 4" xfId="43595"/>
    <cellStyle name="Percent 7 3 4 2 5" xfId="43596"/>
    <cellStyle name="Percent 7 3 4 2 5 2" xfId="43597"/>
    <cellStyle name="Percent 7 3 4 2 5 2 2" xfId="43598"/>
    <cellStyle name="Percent 7 3 4 2 5 3" xfId="43599"/>
    <cellStyle name="Percent 7 3 4 2 6" xfId="43600"/>
    <cellStyle name="Percent 7 3 4 2 6 2" xfId="43601"/>
    <cellStyle name="Percent 7 3 4 2 7" xfId="43602"/>
    <cellStyle name="Percent 7 3 4 2 8" xfId="43603"/>
    <cellStyle name="Percent 7 3 4 3" xfId="43604"/>
    <cellStyle name="Percent 7 3 4 3 2" xfId="43605"/>
    <cellStyle name="Percent 7 3 4 3 2 2" xfId="43606"/>
    <cellStyle name="Percent 7 3 4 3 2 2 2" xfId="43607"/>
    <cellStyle name="Percent 7 3 4 3 2 2 2 2" xfId="43608"/>
    <cellStyle name="Percent 7 3 4 3 2 2 3" xfId="43609"/>
    <cellStyle name="Percent 7 3 4 3 2 3" xfId="43610"/>
    <cellStyle name="Percent 7 3 4 3 2 3 2" xfId="43611"/>
    <cellStyle name="Percent 7 3 4 3 2 4" xfId="43612"/>
    <cellStyle name="Percent 7 3 4 3 3" xfId="43613"/>
    <cellStyle name="Percent 7 3 4 3 3 2" xfId="43614"/>
    <cellStyle name="Percent 7 3 4 3 3 2 2" xfId="43615"/>
    <cellStyle name="Percent 7 3 4 3 3 3" xfId="43616"/>
    <cellStyle name="Percent 7 3 4 3 3 4" xfId="43617"/>
    <cellStyle name="Percent 7 3 4 3 4" xfId="43618"/>
    <cellStyle name="Percent 7 3 4 3 4 2" xfId="43619"/>
    <cellStyle name="Percent 7 3 4 3 4 2 2" xfId="43620"/>
    <cellStyle name="Percent 7 3 4 3 4 3" xfId="43621"/>
    <cellStyle name="Percent 7 3 4 3 4 4" xfId="43622"/>
    <cellStyle name="Percent 7 3 4 3 5" xfId="43623"/>
    <cellStyle name="Percent 7 3 4 3 5 2" xfId="43624"/>
    <cellStyle name="Percent 7 3 4 3 6" xfId="43625"/>
    <cellStyle name="Percent 7 3 4 3 7" xfId="43626"/>
    <cellStyle name="Percent 7 3 4 3 8" xfId="43627"/>
    <cellStyle name="Percent 7 3 4 4" xfId="43628"/>
    <cellStyle name="Percent 7 3 4 4 2" xfId="43629"/>
    <cellStyle name="Percent 7 3 4 4 2 2" xfId="43630"/>
    <cellStyle name="Percent 7 3 4 4 2 2 2" xfId="43631"/>
    <cellStyle name="Percent 7 3 4 4 2 3" xfId="43632"/>
    <cellStyle name="Percent 7 3 4 4 2 4" xfId="43633"/>
    <cellStyle name="Percent 7 3 4 4 3" xfId="43634"/>
    <cellStyle name="Percent 7 3 4 4 3 2" xfId="43635"/>
    <cellStyle name="Percent 7 3 4 4 3 3" xfId="43636"/>
    <cellStyle name="Percent 7 3 4 4 4" xfId="43637"/>
    <cellStyle name="Percent 7 3 4 4 4 2" xfId="43638"/>
    <cellStyle name="Percent 7 3 4 4 5" xfId="43639"/>
    <cellStyle name="Percent 7 3 4 4 6" xfId="43640"/>
    <cellStyle name="Percent 7 3 4 4 7" xfId="43641"/>
    <cellStyle name="Percent 7 3 4 4 8" xfId="43642"/>
    <cellStyle name="Percent 7 3 4 5" xfId="43643"/>
    <cellStyle name="Percent 7 3 4 5 2" xfId="43644"/>
    <cellStyle name="Percent 7 3 4 5 2 2" xfId="43645"/>
    <cellStyle name="Percent 7 3 4 5 2 3" xfId="43646"/>
    <cellStyle name="Percent 7 3 4 5 3" xfId="43647"/>
    <cellStyle name="Percent 7 3 4 5 3 2" xfId="43648"/>
    <cellStyle name="Percent 7 3 4 5 4" xfId="43649"/>
    <cellStyle name="Percent 7 3 4 5 5" xfId="43650"/>
    <cellStyle name="Percent 7 3 4 5 6" xfId="43651"/>
    <cellStyle name="Percent 7 3 4 5 7" xfId="43652"/>
    <cellStyle name="Percent 7 3 4 6" xfId="43653"/>
    <cellStyle name="Percent 7 3 4 6 2" xfId="43654"/>
    <cellStyle name="Percent 7 3 4 6 2 2" xfId="43655"/>
    <cellStyle name="Percent 7 3 4 6 3" xfId="43656"/>
    <cellStyle name="Percent 7 3 4 6 4" xfId="43657"/>
    <cellStyle name="Percent 7 3 4 7" xfId="43658"/>
    <cellStyle name="Percent 7 3 4 7 2" xfId="43659"/>
    <cellStyle name="Percent 7 3 4 7 3" xfId="43660"/>
    <cellStyle name="Percent 7 3 4 8" xfId="43661"/>
    <cellStyle name="Percent 7 3 4 8 2" xfId="43662"/>
    <cellStyle name="Percent 7 3 4 9" xfId="43663"/>
    <cellStyle name="Percent 7 3 5" xfId="43664"/>
    <cellStyle name="Percent 7 3 5 2" xfId="43665"/>
    <cellStyle name="Percent 7 3 5 2 2" xfId="43666"/>
    <cellStyle name="Percent 7 3 5 2 2 2" xfId="43667"/>
    <cellStyle name="Percent 7 3 5 2 2 2 2" xfId="43668"/>
    <cellStyle name="Percent 7 3 5 2 2 2 2 2" xfId="43669"/>
    <cellStyle name="Percent 7 3 5 2 2 2 2 3" xfId="43670"/>
    <cellStyle name="Percent 7 3 5 2 2 2 3" xfId="43671"/>
    <cellStyle name="Percent 7 3 5 2 2 2 4" xfId="43672"/>
    <cellStyle name="Percent 7 3 5 2 2 3" xfId="43673"/>
    <cellStyle name="Percent 7 3 5 2 2 3 2" xfId="43674"/>
    <cellStyle name="Percent 7 3 5 2 2 3 3" xfId="43675"/>
    <cellStyle name="Percent 7 3 5 2 2 4" xfId="43676"/>
    <cellStyle name="Percent 7 3 5 2 2 4 2" xfId="43677"/>
    <cellStyle name="Percent 7 3 5 2 2 4 3" xfId="43678"/>
    <cellStyle name="Percent 7 3 5 2 2 5" xfId="43679"/>
    <cellStyle name="Percent 7 3 5 2 2 5 2" xfId="43680"/>
    <cellStyle name="Percent 7 3 5 2 2 6" xfId="43681"/>
    <cellStyle name="Percent 7 3 5 2 3" xfId="43682"/>
    <cellStyle name="Percent 7 3 5 2 3 2" xfId="43683"/>
    <cellStyle name="Percent 7 3 5 2 3 2 2" xfId="43684"/>
    <cellStyle name="Percent 7 3 5 2 3 2 3" xfId="43685"/>
    <cellStyle name="Percent 7 3 5 2 3 3" xfId="43686"/>
    <cellStyle name="Percent 7 3 5 2 3 4" xfId="43687"/>
    <cellStyle name="Percent 7 3 5 2 4" xfId="43688"/>
    <cellStyle name="Percent 7 3 5 2 4 2" xfId="43689"/>
    <cellStyle name="Percent 7 3 5 2 4 3" xfId="43690"/>
    <cellStyle name="Percent 7 3 5 2 5" xfId="43691"/>
    <cellStyle name="Percent 7 3 5 2 5 2" xfId="43692"/>
    <cellStyle name="Percent 7 3 5 2 5 3" xfId="43693"/>
    <cellStyle name="Percent 7 3 5 2 6" xfId="43694"/>
    <cellStyle name="Percent 7 3 5 2 6 2" xfId="43695"/>
    <cellStyle name="Percent 7 3 5 2 7" xfId="43696"/>
    <cellStyle name="Percent 7 3 5 3" xfId="43697"/>
    <cellStyle name="Percent 7 3 5 3 2" xfId="43698"/>
    <cellStyle name="Percent 7 3 5 3 2 2" xfId="43699"/>
    <cellStyle name="Percent 7 3 5 3 2 2 2" xfId="43700"/>
    <cellStyle name="Percent 7 3 5 3 2 2 3" xfId="43701"/>
    <cellStyle name="Percent 7 3 5 3 2 3" xfId="43702"/>
    <cellStyle name="Percent 7 3 5 3 2 3 2" xfId="43703"/>
    <cellStyle name="Percent 7 3 5 3 2 4" xfId="43704"/>
    <cellStyle name="Percent 7 3 5 3 3" xfId="43705"/>
    <cellStyle name="Percent 7 3 5 3 3 2" xfId="43706"/>
    <cellStyle name="Percent 7 3 5 3 3 3" xfId="43707"/>
    <cellStyle name="Percent 7 3 5 3 4" xfId="43708"/>
    <cellStyle name="Percent 7 3 5 3 4 2" xfId="43709"/>
    <cellStyle name="Percent 7 3 5 3 4 3" xfId="43710"/>
    <cellStyle name="Percent 7 3 5 3 5" xfId="43711"/>
    <cellStyle name="Percent 7 3 5 3 5 2" xfId="43712"/>
    <cellStyle name="Percent 7 3 5 3 6" xfId="43713"/>
    <cellStyle name="Percent 7 3 5 4" xfId="43714"/>
    <cellStyle name="Percent 7 3 5 4 2" xfId="43715"/>
    <cellStyle name="Percent 7 3 5 4 2 2" xfId="43716"/>
    <cellStyle name="Percent 7 3 5 4 2 2 2" xfId="43717"/>
    <cellStyle name="Percent 7 3 5 4 2 3" xfId="43718"/>
    <cellStyle name="Percent 7 3 5 4 3" xfId="43719"/>
    <cellStyle name="Percent 7 3 5 4 3 2" xfId="43720"/>
    <cellStyle name="Percent 7 3 5 4 4" xfId="43721"/>
    <cellStyle name="Percent 7 3 5 5" xfId="43722"/>
    <cellStyle name="Percent 7 3 5 5 2" xfId="43723"/>
    <cellStyle name="Percent 7 3 5 5 2 2" xfId="43724"/>
    <cellStyle name="Percent 7 3 5 5 3" xfId="43725"/>
    <cellStyle name="Percent 7 3 5 6" xfId="43726"/>
    <cellStyle name="Percent 7 3 5 6 2" xfId="43727"/>
    <cellStyle name="Percent 7 3 5 6 2 2" xfId="43728"/>
    <cellStyle name="Percent 7 3 5 6 3" xfId="43729"/>
    <cellStyle name="Percent 7 3 5 7" xfId="43730"/>
    <cellStyle name="Percent 7 3 5 7 2" xfId="43731"/>
    <cellStyle name="Percent 7 3 5 8" xfId="43732"/>
    <cellStyle name="Percent 7 3 6" xfId="43733"/>
    <cellStyle name="Percent 7 3 6 2" xfId="43734"/>
    <cellStyle name="Percent 7 3 6 2 2" xfId="43735"/>
    <cellStyle name="Percent 7 3 6 2 2 2" xfId="43736"/>
    <cellStyle name="Percent 7 3 6 2 2 2 2" xfId="43737"/>
    <cellStyle name="Percent 7 3 6 2 2 2 2 2" xfId="43738"/>
    <cellStyle name="Percent 7 3 6 2 2 2 2 3" xfId="43739"/>
    <cellStyle name="Percent 7 3 6 2 2 2 3" xfId="43740"/>
    <cellStyle name="Percent 7 3 6 2 2 2 4" xfId="43741"/>
    <cellStyle name="Percent 7 3 6 2 2 3" xfId="43742"/>
    <cellStyle name="Percent 7 3 6 2 2 3 2" xfId="43743"/>
    <cellStyle name="Percent 7 3 6 2 2 3 3" xfId="43744"/>
    <cellStyle name="Percent 7 3 6 2 2 4" xfId="43745"/>
    <cellStyle name="Percent 7 3 6 2 2 4 2" xfId="43746"/>
    <cellStyle name="Percent 7 3 6 2 2 4 3" xfId="43747"/>
    <cellStyle name="Percent 7 3 6 2 2 5" xfId="43748"/>
    <cellStyle name="Percent 7 3 6 2 2 5 2" xfId="43749"/>
    <cellStyle name="Percent 7 3 6 2 2 6" xfId="43750"/>
    <cellStyle name="Percent 7 3 6 2 3" xfId="43751"/>
    <cellStyle name="Percent 7 3 6 2 3 2" xfId="43752"/>
    <cellStyle name="Percent 7 3 6 2 3 2 2" xfId="43753"/>
    <cellStyle name="Percent 7 3 6 2 3 2 3" xfId="43754"/>
    <cellStyle name="Percent 7 3 6 2 3 3" xfId="43755"/>
    <cellStyle name="Percent 7 3 6 2 3 4" xfId="43756"/>
    <cellStyle name="Percent 7 3 6 2 4" xfId="43757"/>
    <cellStyle name="Percent 7 3 6 2 4 2" xfId="43758"/>
    <cellStyle name="Percent 7 3 6 2 4 3" xfId="43759"/>
    <cellStyle name="Percent 7 3 6 2 5" xfId="43760"/>
    <cellStyle name="Percent 7 3 6 2 5 2" xfId="43761"/>
    <cellStyle name="Percent 7 3 6 2 5 3" xfId="43762"/>
    <cellStyle name="Percent 7 3 6 2 6" xfId="43763"/>
    <cellStyle name="Percent 7 3 6 2 6 2" xfId="43764"/>
    <cellStyle name="Percent 7 3 6 2 7" xfId="43765"/>
    <cellStyle name="Percent 7 3 6 3" xfId="43766"/>
    <cellStyle name="Percent 7 3 6 3 2" xfId="43767"/>
    <cellStyle name="Percent 7 3 6 3 2 2" xfId="43768"/>
    <cellStyle name="Percent 7 3 6 3 2 2 2" xfId="43769"/>
    <cellStyle name="Percent 7 3 6 3 2 2 3" xfId="43770"/>
    <cellStyle name="Percent 7 3 6 3 2 3" xfId="43771"/>
    <cellStyle name="Percent 7 3 6 3 2 3 2" xfId="43772"/>
    <cellStyle name="Percent 7 3 6 3 2 4" xfId="43773"/>
    <cellStyle name="Percent 7 3 6 3 3" xfId="43774"/>
    <cellStyle name="Percent 7 3 6 3 3 2" xfId="43775"/>
    <cellStyle name="Percent 7 3 6 3 3 3" xfId="43776"/>
    <cellStyle name="Percent 7 3 6 3 4" xfId="43777"/>
    <cellStyle name="Percent 7 3 6 3 4 2" xfId="43778"/>
    <cellStyle name="Percent 7 3 6 3 4 3" xfId="43779"/>
    <cellStyle name="Percent 7 3 6 3 5" xfId="43780"/>
    <cellStyle name="Percent 7 3 6 3 5 2" xfId="43781"/>
    <cellStyle name="Percent 7 3 6 3 6" xfId="43782"/>
    <cellStyle name="Percent 7 3 6 4" xfId="43783"/>
    <cellStyle name="Percent 7 3 6 4 2" xfId="43784"/>
    <cellStyle name="Percent 7 3 6 4 2 2" xfId="43785"/>
    <cellStyle name="Percent 7 3 6 4 2 2 2" xfId="43786"/>
    <cellStyle name="Percent 7 3 6 4 2 3" xfId="43787"/>
    <cellStyle name="Percent 7 3 6 4 3" xfId="43788"/>
    <cellStyle name="Percent 7 3 6 4 3 2" xfId="43789"/>
    <cellStyle name="Percent 7 3 6 4 4" xfId="43790"/>
    <cellStyle name="Percent 7 3 6 5" xfId="43791"/>
    <cellStyle name="Percent 7 3 6 5 2" xfId="43792"/>
    <cellStyle name="Percent 7 3 6 5 2 2" xfId="43793"/>
    <cellStyle name="Percent 7 3 6 5 3" xfId="43794"/>
    <cellStyle name="Percent 7 3 6 6" xfId="43795"/>
    <cellStyle name="Percent 7 3 6 6 2" xfId="43796"/>
    <cellStyle name="Percent 7 3 6 6 2 2" xfId="43797"/>
    <cellStyle name="Percent 7 3 6 6 3" xfId="43798"/>
    <cellStyle name="Percent 7 3 6 7" xfId="43799"/>
    <cellStyle name="Percent 7 3 6 7 2" xfId="43800"/>
    <cellStyle name="Percent 7 3 6 8" xfId="43801"/>
    <cellStyle name="Percent 7 3 7" xfId="43802"/>
    <cellStyle name="Percent 7 3 7 2" xfId="43803"/>
    <cellStyle name="Percent 7 3 7 2 2" xfId="43804"/>
    <cellStyle name="Percent 7 3 7 2 2 2" xfId="43805"/>
    <cellStyle name="Percent 7 3 7 2 2 2 2" xfId="43806"/>
    <cellStyle name="Percent 7 3 7 2 2 2 3" xfId="43807"/>
    <cellStyle name="Percent 7 3 7 2 2 3" xfId="43808"/>
    <cellStyle name="Percent 7 3 7 2 2 3 2" xfId="43809"/>
    <cellStyle name="Percent 7 3 7 2 2 4" xfId="43810"/>
    <cellStyle name="Percent 7 3 7 2 3" xfId="43811"/>
    <cellStyle name="Percent 7 3 7 2 3 2" xfId="43812"/>
    <cellStyle name="Percent 7 3 7 2 3 3" xfId="43813"/>
    <cellStyle name="Percent 7 3 7 2 4" xfId="43814"/>
    <cellStyle name="Percent 7 3 7 2 4 2" xfId="43815"/>
    <cellStyle name="Percent 7 3 7 2 4 3" xfId="43816"/>
    <cellStyle name="Percent 7 3 7 2 5" xfId="43817"/>
    <cellStyle name="Percent 7 3 7 2 5 2" xfId="43818"/>
    <cellStyle name="Percent 7 3 7 2 6" xfId="43819"/>
    <cellStyle name="Percent 7 3 7 3" xfId="43820"/>
    <cellStyle name="Percent 7 3 7 3 2" xfId="43821"/>
    <cellStyle name="Percent 7 3 7 3 2 2" xfId="43822"/>
    <cellStyle name="Percent 7 3 7 3 2 2 2" xfId="43823"/>
    <cellStyle name="Percent 7 3 7 3 2 3" xfId="43824"/>
    <cellStyle name="Percent 7 3 7 3 3" xfId="43825"/>
    <cellStyle name="Percent 7 3 7 3 3 2" xfId="43826"/>
    <cellStyle name="Percent 7 3 7 3 4" xfId="43827"/>
    <cellStyle name="Percent 7 3 7 4" xfId="43828"/>
    <cellStyle name="Percent 7 3 7 4 2" xfId="43829"/>
    <cellStyle name="Percent 7 3 7 4 2 2" xfId="43830"/>
    <cellStyle name="Percent 7 3 7 4 3" xfId="43831"/>
    <cellStyle name="Percent 7 3 7 4 4" xfId="43832"/>
    <cellStyle name="Percent 7 3 7 5" xfId="43833"/>
    <cellStyle name="Percent 7 3 7 5 2" xfId="43834"/>
    <cellStyle name="Percent 7 3 7 5 2 2" xfId="43835"/>
    <cellStyle name="Percent 7 3 7 5 3" xfId="43836"/>
    <cellStyle name="Percent 7 3 7 6" xfId="43837"/>
    <cellStyle name="Percent 7 3 7 6 2" xfId="43838"/>
    <cellStyle name="Percent 7 3 7 7" xfId="43839"/>
    <cellStyle name="Percent 7 3 7 8" xfId="43840"/>
    <cellStyle name="Percent 7 3 8" xfId="43841"/>
    <cellStyle name="Percent 7 3 8 2" xfId="43842"/>
    <cellStyle name="Percent 7 3 8 2 2" xfId="43843"/>
    <cellStyle name="Percent 7 3 8 2 2 2" xfId="43844"/>
    <cellStyle name="Percent 7 3 8 2 2 2 2" xfId="43845"/>
    <cellStyle name="Percent 7 3 8 2 2 3" xfId="43846"/>
    <cellStyle name="Percent 7 3 8 2 3" xfId="43847"/>
    <cellStyle name="Percent 7 3 8 2 3 2" xfId="43848"/>
    <cellStyle name="Percent 7 3 8 2 4" xfId="43849"/>
    <cellStyle name="Percent 7 3 8 3" xfId="43850"/>
    <cellStyle name="Percent 7 3 8 3 2" xfId="43851"/>
    <cellStyle name="Percent 7 3 8 3 2 2" xfId="43852"/>
    <cellStyle name="Percent 7 3 8 3 3" xfId="43853"/>
    <cellStyle name="Percent 7 3 8 3 4" xfId="43854"/>
    <cellStyle name="Percent 7 3 8 4" xfId="43855"/>
    <cellStyle name="Percent 7 3 8 4 2" xfId="43856"/>
    <cellStyle name="Percent 7 3 8 4 2 2" xfId="43857"/>
    <cellStyle name="Percent 7 3 8 4 3" xfId="43858"/>
    <cellStyle name="Percent 7 3 8 5" xfId="43859"/>
    <cellStyle name="Percent 7 3 8 5 2" xfId="43860"/>
    <cellStyle name="Percent 7 3 8 6" xfId="43861"/>
    <cellStyle name="Percent 7 3 8 7" xfId="43862"/>
    <cellStyle name="Percent 7 3 9" xfId="43863"/>
    <cellStyle name="Percent 7 3 9 2" xfId="43864"/>
    <cellStyle name="Percent 7 3 9 2 2" xfId="43865"/>
    <cellStyle name="Percent 7 3 9 2 2 2" xfId="43866"/>
    <cellStyle name="Percent 7 3 9 2 3" xfId="43867"/>
    <cellStyle name="Percent 7 3 9 3" xfId="43868"/>
    <cellStyle name="Percent 7 3 9 3 2" xfId="43869"/>
    <cellStyle name="Percent 7 3 9 4" xfId="43870"/>
    <cellStyle name="Percent 7 4" xfId="43871"/>
    <cellStyle name="Percent 7 4 10" xfId="43872"/>
    <cellStyle name="Percent 7 4 10 2" xfId="43873"/>
    <cellStyle name="Percent 7 4 10 2 2" xfId="43874"/>
    <cellStyle name="Percent 7 4 10 3" xfId="43875"/>
    <cellStyle name="Percent 7 4 10 4" xfId="43876"/>
    <cellStyle name="Percent 7 4 11" xfId="43877"/>
    <cellStyle name="Percent 7 4 11 2" xfId="43878"/>
    <cellStyle name="Percent 7 4 12" xfId="43879"/>
    <cellStyle name="Percent 7 4 13" xfId="43880"/>
    <cellStyle name="Percent 7 4 14" xfId="43881"/>
    <cellStyle name="Percent 7 4 2" xfId="43882"/>
    <cellStyle name="Percent 7 4 2 10" xfId="43883"/>
    <cellStyle name="Percent 7 4 2 10 2" xfId="43884"/>
    <cellStyle name="Percent 7 4 2 11" xfId="43885"/>
    <cellStyle name="Percent 7 4 2 12" xfId="43886"/>
    <cellStyle name="Percent 7 4 2 2" xfId="43887"/>
    <cellStyle name="Percent 7 4 2 2 2" xfId="43888"/>
    <cellStyle name="Percent 7 4 2 2 2 2" xfId="43889"/>
    <cellStyle name="Percent 7 4 2 2 2 2 2" xfId="43890"/>
    <cellStyle name="Percent 7 4 2 2 2 2 2 2" xfId="43891"/>
    <cellStyle name="Percent 7 4 2 2 2 2 2 2 2" xfId="43892"/>
    <cellStyle name="Percent 7 4 2 2 2 2 2 2 3" xfId="43893"/>
    <cellStyle name="Percent 7 4 2 2 2 2 2 3" xfId="43894"/>
    <cellStyle name="Percent 7 4 2 2 2 2 2 4" xfId="43895"/>
    <cellStyle name="Percent 7 4 2 2 2 2 3" xfId="43896"/>
    <cellStyle name="Percent 7 4 2 2 2 2 3 2" xfId="43897"/>
    <cellStyle name="Percent 7 4 2 2 2 2 3 3" xfId="43898"/>
    <cellStyle name="Percent 7 4 2 2 2 2 4" xfId="43899"/>
    <cellStyle name="Percent 7 4 2 2 2 2 4 2" xfId="43900"/>
    <cellStyle name="Percent 7 4 2 2 2 2 4 3" xfId="43901"/>
    <cellStyle name="Percent 7 4 2 2 2 2 5" xfId="43902"/>
    <cellStyle name="Percent 7 4 2 2 2 2 5 2" xfId="43903"/>
    <cellStyle name="Percent 7 4 2 2 2 2 6" xfId="43904"/>
    <cellStyle name="Percent 7 4 2 2 2 3" xfId="43905"/>
    <cellStyle name="Percent 7 4 2 2 2 3 2" xfId="43906"/>
    <cellStyle name="Percent 7 4 2 2 2 3 2 2" xfId="43907"/>
    <cellStyle name="Percent 7 4 2 2 2 3 2 3" xfId="43908"/>
    <cellStyle name="Percent 7 4 2 2 2 3 3" xfId="43909"/>
    <cellStyle name="Percent 7 4 2 2 2 3 4" xfId="43910"/>
    <cellStyle name="Percent 7 4 2 2 2 4" xfId="43911"/>
    <cellStyle name="Percent 7 4 2 2 2 4 2" xfId="43912"/>
    <cellStyle name="Percent 7 4 2 2 2 4 3" xfId="43913"/>
    <cellStyle name="Percent 7 4 2 2 2 5" xfId="43914"/>
    <cellStyle name="Percent 7 4 2 2 2 5 2" xfId="43915"/>
    <cellStyle name="Percent 7 4 2 2 2 5 3" xfId="43916"/>
    <cellStyle name="Percent 7 4 2 2 2 6" xfId="43917"/>
    <cellStyle name="Percent 7 4 2 2 2 6 2" xfId="43918"/>
    <cellStyle name="Percent 7 4 2 2 2 7" xfId="43919"/>
    <cellStyle name="Percent 7 4 2 2 3" xfId="43920"/>
    <cellStyle name="Percent 7 4 2 2 3 2" xfId="43921"/>
    <cellStyle name="Percent 7 4 2 2 3 2 2" xfId="43922"/>
    <cellStyle name="Percent 7 4 2 2 3 2 2 2" xfId="43923"/>
    <cellStyle name="Percent 7 4 2 2 3 2 2 3" xfId="43924"/>
    <cellStyle name="Percent 7 4 2 2 3 2 3" xfId="43925"/>
    <cellStyle name="Percent 7 4 2 2 3 2 3 2" xfId="43926"/>
    <cellStyle name="Percent 7 4 2 2 3 2 4" xfId="43927"/>
    <cellStyle name="Percent 7 4 2 2 3 3" xfId="43928"/>
    <cellStyle name="Percent 7 4 2 2 3 3 2" xfId="43929"/>
    <cellStyle name="Percent 7 4 2 2 3 3 3" xfId="43930"/>
    <cellStyle name="Percent 7 4 2 2 3 4" xfId="43931"/>
    <cellStyle name="Percent 7 4 2 2 3 4 2" xfId="43932"/>
    <cellStyle name="Percent 7 4 2 2 3 4 3" xfId="43933"/>
    <cellStyle name="Percent 7 4 2 2 3 5" xfId="43934"/>
    <cellStyle name="Percent 7 4 2 2 3 5 2" xfId="43935"/>
    <cellStyle name="Percent 7 4 2 2 3 6" xfId="43936"/>
    <cellStyle name="Percent 7 4 2 2 4" xfId="43937"/>
    <cellStyle name="Percent 7 4 2 2 4 2" xfId="43938"/>
    <cellStyle name="Percent 7 4 2 2 4 2 2" xfId="43939"/>
    <cellStyle name="Percent 7 4 2 2 4 2 2 2" xfId="43940"/>
    <cellStyle name="Percent 7 4 2 2 4 2 3" xfId="43941"/>
    <cellStyle name="Percent 7 4 2 2 4 3" xfId="43942"/>
    <cellStyle name="Percent 7 4 2 2 4 3 2" xfId="43943"/>
    <cellStyle name="Percent 7 4 2 2 4 4" xfId="43944"/>
    <cellStyle name="Percent 7 4 2 2 5" xfId="43945"/>
    <cellStyle name="Percent 7 4 2 2 5 2" xfId="43946"/>
    <cellStyle name="Percent 7 4 2 2 5 2 2" xfId="43947"/>
    <cellStyle name="Percent 7 4 2 2 5 3" xfId="43948"/>
    <cellStyle name="Percent 7 4 2 2 6" xfId="43949"/>
    <cellStyle name="Percent 7 4 2 2 6 2" xfId="43950"/>
    <cellStyle name="Percent 7 4 2 2 6 2 2" xfId="43951"/>
    <cellStyle name="Percent 7 4 2 2 6 3" xfId="43952"/>
    <cellStyle name="Percent 7 4 2 2 7" xfId="43953"/>
    <cellStyle name="Percent 7 4 2 2 7 2" xfId="43954"/>
    <cellStyle name="Percent 7 4 2 2 8" xfId="43955"/>
    <cellStyle name="Percent 7 4 2 3" xfId="43956"/>
    <cellStyle name="Percent 7 4 2 3 2" xfId="43957"/>
    <cellStyle name="Percent 7 4 2 3 2 2" xfId="43958"/>
    <cellStyle name="Percent 7 4 2 3 2 2 2" xfId="43959"/>
    <cellStyle name="Percent 7 4 2 3 2 2 2 2" xfId="43960"/>
    <cellStyle name="Percent 7 4 2 3 2 2 2 2 2" xfId="43961"/>
    <cellStyle name="Percent 7 4 2 3 2 2 2 2 3" xfId="43962"/>
    <cellStyle name="Percent 7 4 2 3 2 2 2 3" xfId="43963"/>
    <cellStyle name="Percent 7 4 2 3 2 2 2 4" xfId="43964"/>
    <cellStyle name="Percent 7 4 2 3 2 2 3" xfId="43965"/>
    <cellStyle name="Percent 7 4 2 3 2 2 3 2" xfId="43966"/>
    <cellStyle name="Percent 7 4 2 3 2 2 3 3" xfId="43967"/>
    <cellStyle name="Percent 7 4 2 3 2 2 4" xfId="43968"/>
    <cellStyle name="Percent 7 4 2 3 2 2 4 2" xfId="43969"/>
    <cellStyle name="Percent 7 4 2 3 2 2 4 3" xfId="43970"/>
    <cellStyle name="Percent 7 4 2 3 2 2 5" xfId="43971"/>
    <cellStyle name="Percent 7 4 2 3 2 2 5 2" xfId="43972"/>
    <cellStyle name="Percent 7 4 2 3 2 2 6" xfId="43973"/>
    <cellStyle name="Percent 7 4 2 3 2 3" xfId="43974"/>
    <cellStyle name="Percent 7 4 2 3 2 3 2" xfId="43975"/>
    <cellStyle name="Percent 7 4 2 3 2 3 2 2" xfId="43976"/>
    <cellStyle name="Percent 7 4 2 3 2 3 2 3" xfId="43977"/>
    <cellStyle name="Percent 7 4 2 3 2 3 3" xfId="43978"/>
    <cellStyle name="Percent 7 4 2 3 2 3 4" xfId="43979"/>
    <cellStyle name="Percent 7 4 2 3 2 4" xfId="43980"/>
    <cellStyle name="Percent 7 4 2 3 2 4 2" xfId="43981"/>
    <cellStyle name="Percent 7 4 2 3 2 4 3" xfId="43982"/>
    <cellStyle name="Percent 7 4 2 3 2 5" xfId="43983"/>
    <cellStyle name="Percent 7 4 2 3 2 5 2" xfId="43984"/>
    <cellStyle name="Percent 7 4 2 3 2 5 3" xfId="43985"/>
    <cellStyle name="Percent 7 4 2 3 2 6" xfId="43986"/>
    <cellStyle name="Percent 7 4 2 3 2 6 2" xfId="43987"/>
    <cellStyle name="Percent 7 4 2 3 2 7" xfId="43988"/>
    <cellStyle name="Percent 7 4 2 3 3" xfId="43989"/>
    <cellStyle name="Percent 7 4 2 3 3 2" xfId="43990"/>
    <cellStyle name="Percent 7 4 2 3 3 2 2" xfId="43991"/>
    <cellStyle name="Percent 7 4 2 3 3 2 2 2" xfId="43992"/>
    <cellStyle name="Percent 7 4 2 3 3 2 2 3" xfId="43993"/>
    <cellStyle name="Percent 7 4 2 3 3 2 3" xfId="43994"/>
    <cellStyle name="Percent 7 4 2 3 3 2 3 2" xfId="43995"/>
    <cellStyle name="Percent 7 4 2 3 3 2 4" xfId="43996"/>
    <cellStyle name="Percent 7 4 2 3 3 3" xfId="43997"/>
    <cellStyle name="Percent 7 4 2 3 3 3 2" xfId="43998"/>
    <cellStyle name="Percent 7 4 2 3 3 3 3" xfId="43999"/>
    <cellStyle name="Percent 7 4 2 3 3 4" xfId="44000"/>
    <cellStyle name="Percent 7 4 2 3 3 4 2" xfId="44001"/>
    <cellStyle name="Percent 7 4 2 3 3 4 3" xfId="44002"/>
    <cellStyle name="Percent 7 4 2 3 3 5" xfId="44003"/>
    <cellStyle name="Percent 7 4 2 3 3 5 2" xfId="44004"/>
    <cellStyle name="Percent 7 4 2 3 3 6" xfId="44005"/>
    <cellStyle name="Percent 7 4 2 3 4" xfId="44006"/>
    <cellStyle name="Percent 7 4 2 3 4 2" xfId="44007"/>
    <cellStyle name="Percent 7 4 2 3 4 2 2" xfId="44008"/>
    <cellStyle name="Percent 7 4 2 3 4 2 2 2" xfId="44009"/>
    <cellStyle name="Percent 7 4 2 3 4 2 3" xfId="44010"/>
    <cellStyle name="Percent 7 4 2 3 4 3" xfId="44011"/>
    <cellStyle name="Percent 7 4 2 3 4 3 2" xfId="44012"/>
    <cellStyle name="Percent 7 4 2 3 4 4" xfId="44013"/>
    <cellStyle name="Percent 7 4 2 3 5" xfId="44014"/>
    <cellStyle name="Percent 7 4 2 3 5 2" xfId="44015"/>
    <cellStyle name="Percent 7 4 2 3 5 2 2" xfId="44016"/>
    <cellStyle name="Percent 7 4 2 3 5 3" xfId="44017"/>
    <cellStyle name="Percent 7 4 2 3 6" xfId="44018"/>
    <cellStyle name="Percent 7 4 2 3 6 2" xfId="44019"/>
    <cellStyle name="Percent 7 4 2 3 6 2 2" xfId="44020"/>
    <cellStyle name="Percent 7 4 2 3 6 3" xfId="44021"/>
    <cellStyle name="Percent 7 4 2 3 7" xfId="44022"/>
    <cellStyle name="Percent 7 4 2 3 7 2" xfId="44023"/>
    <cellStyle name="Percent 7 4 2 3 8" xfId="44024"/>
    <cellStyle name="Percent 7 4 2 4" xfId="44025"/>
    <cellStyle name="Percent 7 4 2 4 2" xfId="44026"/>
    <cellStyle name="Percent 7 4 2 4 2 2" xfId="44027"/>
    <cellStyle name="Percent 7 4 2 4 2 2 2" xfId="44028"/>
    <cellStyle name="Percent 7 4 2 4 2 2 2 2" xfId="44029"/>
    <cellStyle name="Percent 7 4 2 4 2 2 2 2 2" xfId="44030"/>
    <cellStyle name="Percent 7 4 2 4 2 2 2 2 3" xfId="44031"/>
    <cellStyle name="Percent 7 4 2 4 2 2 2 3" xfId="44032"/>
    <cellStyle name="Percent 7 4 2 4 2 2 2 4" xfId="44033"/>
    <cellStyle name="Percent 7 4 2 4 2 2 3" xfId="44034"/>
    <cellStyle name="Percent 7 4 2 4 2 2 3 2" xfId="44035"/>
    <cellStyle name="Percent 7 4 2 4 2 2 3 3" xfId="44036"/>
    <cellStyle name="Percent 7 4 2 4 2 2 4" xfId="44037"/>
    <cellStyle name="Percent 7 4 2 4 2 2 4 2" xfId="44038"/>
    <cellStyle name="Percent 7 4 2 4 2 2 4 3" xfId="44039"/>
    <cellStyle name="Percent 7 4 2 4 2 2 5" xfId="44040"/>
    <cellStyle name="Percent 7 4 2 4 2 2 5 2" xfId="44041"/>
    <cellStyle name="Percent 7 4 2 4 2 2 6" xfId="44042"/>
    <cellStyle name="Percent 7 4 2 4 2 3" xfId="44043"/>
    <cellStyle name="Percent 7 4 2 4 2 3 2" xfId="44044"/>
    <cellStyle name="Percent 7 4 2 4 2 3 2 2" xfId="44045"/>
    <cellStyle name="Percent 7 4 2 4 2 3 2 3" xfId="44046"/>
    <cellStyle name="Percent 7 4 2 4 2 3 3" xfId="44047"/>
    <cellStyle name="Percent 7 4 2 4 2 3 4" xfId="44048"/>
    <cellStyle name="Percent 7 4 2 4 2 4" xfId="44049"/>
    <cellStyle name="Percent 7 4 2 4 2 4 2" xfId="44050"/>
    <cellStyle name="Percent 7 4 2 4 2 4 3" xfId="44051"/>
    <cellStyle name="Percent 7 4 2 4 2 5" xfId="44052"/>
    <cellStyle name="Percent 7 4 2 4 2 5 2" xfId="44053"/>
    <cellStyle name="Percent 7 4 2 4 2 5 3" xfId="44054"/>
    <cellStyle name="Percent 7 4 2 4 2 6" xfId="44055"/>
    <cellStyle name="Percent 7 4 2 4 2 6 2" xfId="44056"/>
    <cellStyle name="Percent 7 4 2 4 2 7" xfId="44057"/>
    <cellStyle name="Percent 7 4 2 4 3" xfId="44058"/>
    <cellStyle name="Percent 7 4 2 4 3 2" xfId="44059"/>
    <cellStyle name="Percent 7 4 2 4 3 2 2" xfId="44060"/>
    <cellStyle name="Percent 7 4 2 4 3 2 2 2" xfId="44061"/>
    <cellStyle name="Percent 7 4 2 4 3 2 2 3" xfId="44062"/>
    <cellStyle name="Percent 7 4 2 4 3 2 3" xfId="44063"/>
    <cellStyle name="Percent 7 4 2 4 3 2 3 2" xfId="44064"/>
    <cellStyle name="Percent 7 4 2 4 3 2 4" xfId="44065"/>
    <cellStyle name="Percent 7 4 2 4 3 3" xfId="44066"/>
    <cellStyle name="Percent 7 4 2 4 3 3 2" xfId="44067"/>
    <cellStyle name="Percent 7 4 2 4 3 3 3" xfId="44068"/>
    <cellStyle name="Percent 7 4 2 4 3 4" xfId="44069"/>
    <cellStyle name="Percent 7 4 2 4 3 4 2" xfId="44070"/>
    <cellStyle name="Percent 7 4 2 4 3 4 3" xfId="44071"/>
    <cellStyle name="Percent 7 4 2 4 3 5" xfId="44072"/>
    <cellStyle name="Percent 7 4 2 4 3 5 2" xfId="44073"/>
    <cellStyle name="Percent 7 4 2 4 3 6" xfId="44074"/>
    <cellStyle name="Percent 7 4 2 4 4" xfId="44075"/>
    <cellStyle name="Percent 7 4 2 4 4 2" xfId="44076"/>
    <cellStyle name="Percent 7 4 2 4 4 2 2" xfId="44077"/>
    <cellStyle name="Percent 7 4 2 4 4 2 2 2" xfId="44078"/>
    <cellStyle name="Percent 7 4 2 4 4 2 3" xfId="44079"/>
    <cellStyle name="Percent 7 4 2 4 4 3" xfId="44080"/>
    <cellStyle name="Percent 7 4 2 4 4 3 2" xfId="44081"/>
    <cellStyle name="Percent 7 4 2 4 4 4" xfId="44082"/>
    <cellStyle name="Percent 7 4 2 4 5" xfId="44083"/>
    <cellStyle name="Percent 7 4 2 4 5 2" xfId="44084"/>
    <cellStyle name="Percent 7 4 2 4 5 2 2" xfId="44085"/>
    <cellStyle name="Percent 7 4 2 4 5 3" xfId="44086"/>
    <cellStyle name="Percent 7 4 2 4 6" xfId="44087"/>
    <cellStyle name="Percent 7 4 2 4 6 2" xfId="44088"/>
    <cellStyle name="Percent 7 4 2 4 6 2 2" xfId="44089"/>
    <cellStyle name="Percent 7 4 2 4 6 3" xfId="44090"/>
    <cellStyle name="Percent 7 4 2 4 7" xfId="44091"/>
    <cellStyle name="Percent 7 4 2 4 7 2" xfId="44092"/>
    <cellStyle name="Percent 7 4 2 4 8" xfId="44093"/>
    <cellStyle name="Percent 7 4 2 5" xfId="44094"/>
    <cellStyle name="Percent 7 4 2 5 2" xfId="44095"/>
    <cellStyle name="Percent 7 4 2 5 2 2" xfId="44096"/>
    <cellStyle name="Percent 7 4 2 5 2 2 2" xfId="44097"/>
    <cellStyle name="Percent 7 4 2 5 2 2 2 2" xfId="44098"/>
    <cellStyle name="Percent 7 4 2 5 2 2 2 3" xfId="44099"/>
    <cellStyle name="Percent 7 4 2 5 2 2 3" xfId="44100"/>
    <cellStyle name="Percent 7 4 2 5 2 2 3 2" xfId="44101"/>
    <cellStyle name="Percent 7 4 2 5 2 2 4" xfId="44102"/>
    <cellStyle name="Percent 7 4 2 5 2 3" xfId="44103"/>
    <cellStyle name="Percent 7 4 2 5 2 3 2" xfId="44104"/>
    <cellStyle name="Percent 7 4 2 5 2 3 3" xfId="44105"/>
    <cellStyle name="Percent 7 4 2 5 2 4" xfId="44106"/>
    <cellStyle name="Percent 7 4 2 5 2 4 2" xfId="44107"/>
    <cellStyle name="Percent 7 4 2 5 2 4 3" xfId="44108"/>
    <cellStyle name="Percent 7 4 2 5 2 5" xfId="44109"/>
    <cellStyle name="Percent 7 4 2 5 2 5 2" xfId="44110"/>
    <cellStyle name="Percent 7 4 2 5 2 6" xfId="44111"/>
    <cellStyle name="Percent 7 4 2 5 3" xfId="44112"/>
    <cellStyle name="Percent 7 4 2 5 3 2" xfId="44113"/>
    <cellStyle name="Percent 7 4 2 5 3 2 2" xfId="44114"/>
    <cellStyle name="Percent 7 4 2 5 3 2 2 2" xfId="44115"/>
    <cellStyle name="Percent 7 4 2 5 3 2 3" xfId="44116"/>
    <cellStyle name="Percent 7 4 2 5 3 3" xfId="44117"/>
    <cellStyle name="Percent 7 4 2 5 3 3 2" xfId="44118"/>
    <cellStyle name="Percent 7 4 2 5 3 4" xfId="44119"/>
    <cellStyle name="Percent 7 4 2 5 4" xfId="44120"/>
    <cellStyle name="Percent 7 4 2 5 4 2" xfId="44121"/>
    <cellStyle name="Percent 7 4 2 5 4 2 2" xfId="44122"/>
    <cellStyle name="Percent 7 4 2 5 4 3" xfId="44123"/>
    <cellStyle name="Percent 7 4 2 5 5" xfId="44124"/>
    <cellStyle name="Percent 7 4 2 5 5 2" xfId="44125"/>
    <cellStyle name="Percent 7 4 2 5 5 2 2" xfId="44126"/>
    <cellStyle name="Percent 7 4 2 5 5 3" xfId="44127"/>
    <cellStyle name="Percent 7 4 2 5 6" xfId="44128"/>
    <cellStyle name="Percent 7 4 2 5 6 2" xfId="44129"/>
    <cellStyle name="Percent 7 4 2 5 7" xfId="44130"/>
    <cellStyle name="Percent 7 4 2 6" xfId="44131"/>
    <cellStyle name="Percent 7 4 2 6 2" xfId="44132"/>
    <cellStyle name="Percent 7 4 2 6 2 2" xfId="44133"/>
    <cellStyle name="Percent 7 4 2 6 2 2 2" xfId="44134"/>
    <cellStyle name="Percent 7 4 2 6 2 2 3" xfId="44135"/>
    <cellStyle name="Percent 7 4 2 6 2 3" xfId="44136"/>
    <cellStyle name="Percent 7 4 2 6 2 3 2" xfId="44137"/>
    <cellStyle name="Percent 7 4 2 6 2 4" xfId="44138"/>
    <cellStyle name="Percent 7 4 2 6 3" xfId="44139"/>
    <cellStyle name="Percent 7 4 2 6 3 2" xfId="44140"/>
    <cellStyle name="Percent 7 4 2 6 3 3" xfId="44141"/>
    <cellStyle name="Percent 7 4 2 6 4" xfId="44142"/>
    <cellStyle name="Percent 7 4 2 6 4 2" xfId="44143"/>
    <cellStyle name="Percent 7 4 2 6 4 3" xfId="44144"/>
    <cellStyle name="Percent 7 4 2 6 5" xfId="44145"/>
    <cellStyle name="Percent 7 4 2 6 5 2" xfId="44146"/>
    <cellStyle name="Percent 7 4 2 6 6" xfId="44147"/>
    <cellStyle name="Percent 7 4 2 7" xfId="44148"/>
    <cellStyle name="Percent 7 4 2 7 2" xfId="44149"/>
    <cellStyle name="Percent 7 4 2 7 2 2" xfId="44150"/>
    <cellStyle name="Percent 7 4 2 7 2 2 2" xfId="44151"/>
    <cellStyle name="Percent 7 4 2 7 2 3" xfId="44152"/>
    <cellStyle name="Percent 7 4 2 7 3" xfId="44153"/>
    <cellStyle name="Percent 7 4 2 7 3 2" xfId="44154"/>
    <cellStyle name="Percent 7 4 2 7 4" xfId="44155"/>
    <cellStyle name="Percent 7 4 2 8" xfId="44156"/>
    <cellStyle name="Percent 7 4 2 8 2" xfId="44157"/>
    <cellStyle name="Percent 7 4 2 8 2 2" xfId="44158"/>
    <cellStyle name="Percent 7 4 2 8 3" xfId="44159"/>
    <cellStyle name="Percent 7 4 2 8 4" xfId="44160"/>
    <cellStyle name="Percent 7 4 2 9" xfId="44161"/>
    <cellStyle name="Percent 7 4 2 9 2" xfId="44162"/>
    <cellStyle name="Percent 7 4 2 9 2 2" xfId="44163"/>
    <cellStyle name="Percent 7 4 2 9 3" xfId="44164"/>
    <cellStyle name="Percent 7 4 3" xfId="44165"/>
    <cellStyle name="Percent 7 4 3 10" xfId="44166"/>
    <cellStyle name="Percent 7 4 3 11" xfId="44167"/>
    <cellStyle name="Percent 7 4 3 12" xfId="44168"/>
    <cellStyle name="Percent 7 4 3 2" xfId="44169"/>
    <cellStyle name="Percent 7 4 3 2 2" xfId="44170"/>
    <cellStyle name="Percent 7 4 3 2 2 2" xfId="44171"/>
    <cellStyle name="Percent 7 4 3 2 2 2 2" xfId="44172"/>
    <cellStyle name="Percent 7 4 3 2 2 2 2 2" xfId="44173"/>
    <cellStyle name="Percent 7 4 3 2 2 2 2 3" xfId="44174"/>
    <cellStyle name="Percent 7 4 3 2 2 2 3" xfId="44175"/>
    <cellStyle name="Percent 7 4 3 2 2 2 3 2" xfId="44176"/>
    <cellStyle name="Percent 7 4 3 2 2 2 4" xfId="44177"/>
    <cellStyle name="Percent 7 4 3 2 2 3" xfId="44178"/>
    <cellStyle name="Percent 7 4 3 2 2 3 2" xfId="44179"/>
    <cellStyle name="Percent 7 4 3 2 2 3 3" xfId="44180"/>
    <cellStyle name="Percent 7 4 3 2 2 4" xfId="44181"/>
    <cellStyle name="Percent 7 4 3 2 2 4 2" xfId="44182"/>
    <cellStyle name="Percent 7 4 3 2 2 4 3" xfId="44183"/>
    <cellStyle name="Percent 7 4 3 2 2 5" xfId="44184"/>
    <cellStyle name="Percent 7 4 3 2 2 5 2" xfId="44185"/>
    <cellStyle name="Percent 7 4 3 2 2 6" xfId="44186"/>
    <cellStyle name="Percent 7 4 3 2 3" xfId="44187"/>
    <cellStyle name="Percent 7 4 3 2 3 2" xfId="44188"/>
    <cellStyle name="Percent 7 4 3 2 3 2 2" xfId="44189"/>
    <cellStyle name="Percent 7 4 3 2 3 2 2 2" xfId="44190"/>
    <cellStyle name="Percent 7 4 3 2 3 2 3" xfId="44191"/>
    <cellStyle name="Percent 7 4 3 2 3 3" xfId="44192"/>
    <cellStyle name="Percent 7 4 3 2 3 3 2" xfId="44193"/>
    <cellStyle name="Percent 7 4 3 2 3 4" xfId="44194"/>
    <cellStyle name="Percent 7 4 3 2 4" xfId="44195"/>
    <cellStyle name="Percent 7 4 3 2 4 2" xfId="44196"/>
    <cellStyle name="Percent 7 4 3 2 4 2 2" xfId="44197"/>
    <cellStyle name="Percent 7 4 3 2 4 3" xfId="44198"/>
    <cellStyle name="Percent 7 4 3 2 4 4" xfId="44199"/>
    <cellStyle name="Percent 7 4 3 2 5" xfId="44200"/>
    <cellStyle name="Percent 7 4 3 2 5 2" xfId="44201"/>
    <cellStyle name="Percent 7 4 3 2 5 2 2" xfId="44202"/>
    <cellStyle name="Percent 7 4 3 2 5 3" xfId="44203"/>
    <cellStyle name="Percent 7 4 3 2 6" xfId="44204"/>
    <cellStyle name="Percent 7 4 3 2 6 2" xfId="44205"/>
    <cellStyle name="Percent 7 4 3 2 7" xfId="44206"/>
    <cellStyle name="Percent 7 4 3 2 8" xfId="44207"/>
    <cellStyle name="Percent 7 4 3 3" xfId="44208"/>
    <cellStyle name="Percent 7 4 3 3 2" xfId="44209"/>
    <cellStyle name="Percent 7 4 3 3 2 2" xfId="44210"/>
    <cellStyle name="Percent 7 4 3 3 2 2 2" xfId="44211"/>
    <cellStyle name="Percent 7 4 3 3 2 2 2 2" xfId="44212"/>
    <cellStyle name="Percent 7 4 3 3 2 2 3" xfId="44213"/>
    <cellStyle name="Percent 7 4 3 3 2 3" xfId="44214"/>
    <cellStyle name="Percent 7 4 3 3 2 3 2" xfId="44215"/>
    <cellStyle name="Percent 7 4 3 3 2 4" xfId="44216"/>
    <cellStyle name="Percent 7 4 3 3 3" xfId="44217"/>
    <cellStyle name="Percent 7 4 3 3 3 2" xfId="44218"/>
    <cellStyle name="Percent 7 4 3 3 3 2 2" xfId="44219"/>
    <cellStyle name="Percent 7 4 3 3 3 3" xfId="44220"/>
    <cellStyle name="Percent 7 4 3 3 3 4" xfId="44221"/>
    <cellStyle name="Percent 7 4 3 3 4" xfId="44222"/>
    <cellStyle name="Percent 7 4 3 3 4 2" xfId="44223"/>
    <cellStyle name="Percent 7 4 3 3 4 2 2" xfId="44224"/>
    <cellStyle name="Percent 7 4 3 3 4 3" xfId="44225"/>
    <cellStyle name="Percent 7 4 3 3 4 4" xfId="44226"/>
    <cellStyle name="Percent 7 4 3 3 5" xfId="44227"/>
    <cellStyle name="Percent 7 4 3 3 5 2" xfId="44228"/>
    <cellStyle name="Percent 7 4 3 3 6" xfId="44229"/>
    <cellStyle name="Percent 7 4 3 3 7" xfId="44230"/>
    <cellStyle name="Percent 7 4 3 3 8" xfId="44231"/>
    <cellStyle name="Percent 7 4 3 4" xfId="44232"/>
    <cellStyle name="Percent 7 4 3 4 2" xfId="44233"/>
    <cellStyle name="Percent 7 4 3 4 2 2" xfId="44234"/>
    <cellStyle name="Percent 7 4 3 4 2 2 2" xfId="44235"/>
    <cellStyle name="Percent 7 4 3 4 2 3" xfId="44236"/>
    <cellStyle name="Percent 7 4 3 4 2 4" xfId="44237"/>
    <cellStyle name="Percent 7 4 3 4 3" xfId="44238"/>
    <cellStyle name="Percent 7 4 3 4 3 2" xfId="44239"/>
    <cellStyle name="Percent 7 4 3 4 3 3" xfId="44240"/>
    <cellStyle name="Percent 7 4 3 4 4" xfId="44241"/>
    <cellStyle name="Percent 7 4 3 4 4 2" xfId="44242"/>
    <cellStyle name="Percent 7 4 3 4 5" xfId="44243"/>
    <cellStyle name="Percent 7 4 3 4 6" xfId="44244"/>
    <cellStyle name="Percent 7 4 3 4 7" xfId="44245"/>
    <cellStyle name="Percent 7 4 3 4 8" xfId="44246"/>
    <cellStyle name="Percent 7 4 3 5" xfId="44247"/>
    <cellStyle name="Percent 7 4 3 5 2" xfId="44248"/>
    <cellStyle name="Percent 7 4 3 5 2 2" xfId="44249"/>
    <cellStyle name="Percent 7 4 3 5 2 3" xfId="44250"/>
    <cellStyle name="Percent 7 4 3 5 3" xfId="44251"/>
    <cellStyle name="Percent 7 4 3 5 3 2" xfId="44252"/>
    <cellStyle name="Percent 7 4 3 5 4" xfId="44253"/>
    <cellStyle name="Percent 7 4 3 5 5" xfId="44254"/>
    <cellStyle name="Percent 7 4 3 5 6" xfId="44255"/>
    <cellStyle name="Percent 7 4 3 5 7" xfId="44256"/>
    <cellStyle name="Percent 7 4 3 6" xfId="44257"/>
    <cellStyle name="Percent 7 4 3 6 2" xfId="44258"/>
    <cellStyle name="Percent 7 4 3 6 2 2" xfId="44259"/>
    <cellStyle name="Percent 7 4 3 6 3" xfId="44260"/>
    <cellStyle name="Percent 7 4 3 6 4" xfId="44261"/>
    <cellStyle name="Percent 7 4 3 7" xfId="44262"/>
    <cellStyle name="Percent 7 4 3 7 2" xfId="44263"/>
    <cellStyle name="Percent 7 4 3 7 3" xfId="44264"/>
    <cellStyle name="Percent 7 4 3 8" xfId="44265"/>
    <cellStyle name="Percent 7 4 3 8 2" xfId="44266"/>
    <cellStyle name="Percent 7 4 3 9" xfId="44267"/>
    <cellStyle name="Percent 7 4 4" xfId="44268"/>
    <cellStyle name="Percent 7 4 4 2" xfId="44269"/>
    <cellStyle name="Percent 7 4 4 2 2" xfId="44270"/>
    <cellStyle name="Percent 7 4 4 2 2 2" xfId="44271"/>
    <cellStyle name="Percent 7 4 4 2 2 2 2" xfId="44272"/>
    <cellStyle name="Percent 7 4 4 2 2 2 2 2" xfId="44273"/>
    <cellStyle name="Percent 7 4 4 2 2 2 2 3" xfId="44274"/>
    <cellStyle name="Percent 7 4 4 2 2 2 3" xfId="44275"/>
    <cellStyle name="Percent 7 4 4 2 2 2 4" xfId="44276"/>
    <cellStyle name="Percent 7 4 4 2 2 3" xfId="44277"/>
    <cellStyle name="Percent 7 4 4 2 2 3 2" xfId="44278"/>
    <cellStyle name="Percent 7 4 4 2 2 3 3" xfId="44279"/>
    <cellStyle name="Percent 7 4 4 2 2 4" xfId="44280"/>
    <cellStyle name="Percent 7 4 4 2 2 4 2" xfId="44281"/>
    <cellStyle name="Percent 7 4 4 2 2 4 3" xfId="44282"/>
    <cellStyle name="Percent 7 4 4 2 2 5" xfId="44283"/>
    <cellStyle name="Percent 7 4 4 2 2 5 2" xfId="44284"/>
    <cellStyle name="Percent 7 4 4 2 2 6" xfId="44285"/>
    <cellStyle name="Percent 7 4 4 2 3" xfId="44286"/>
    <cellStyle name="Percent 7 4 4 2 3 2" xfId="44287"/>
    <cellStyle name="Percent 7 4 4 2 3 2 2" xfId="44288"/>
    <cellStyle name="Percent 7 4 4 2 3 2 3" xfId="44289"/>
    <cellStyle name="Percent 7 4 4 2 3 3" xfId="44290"/>
    <cellStyle name="Percent 7 4 4 2 3 4" xfId="44291"/>
    <cellStyle name="Percent 7 4 4 2 4" xfId="44292"/>
    <cellStyle name="Percent 7 4 4 2 4 2" xfId="44293"/>
    <cellStyle name="Percent 7 4 4 2 4 3" xfId="44294"/>
    <cellStyle name="Percent 7 4 4 2 5" xfId="44295"/>
    <cellStyle name="Percent 7 4 4 2 5 2" xfId="44296"/>
    <cellStyle name="Percent 7 4 4 2 5 3" xfId="44297"/>
    <cellStyle name="Percent 7 4 4 2 6" xfId="44298"/>
    <cellStyle name="Percent 7 4 4 2 6 2" xfId="44299"/>
    <cellStyle name="Percent 7 4 4 2 7" xfId="44300"/>
    <cellStyle name="Percent 7 4 4 3" xfId="44301"/>
    <cellStyle name="Percent 7 4 4 3 2" xfId="44302"/>
    <cellStyle name="Percent 7 4 4 3 2 2" xfId="44303"/>
    <cellStyle name="Percent 7 4 4 3 2 2 2" xfId="44304"/>
    <cellStyle name="Percent 7 4 4 3 2 2 3" xfId="44305"/>
    <cellStyle name="Percent 7 4 4 3 2 3" xfId="44306"/>
    <cellStyle name="Percent 7 4 4 3 2 3 2" xfId="44307"/>
    <cellStyle name="Percent 7 4 4 3 2 4" xfId="44308"/>
    <cellStyle name="Percent 7 4 4 3 3" xfId="44309"/>
    <cellStyle name="Percent 7 4 4 3 3 2" xfId="44310"/>
    <cellStyle name="Percent 7 4 4 3 3 3" xfId="44311"/>
    <cellStyle name="Percent 7 4 4 3 4" xfId="44312"/>
    <cellStyle name="Percent 7 4 4 3 4 2" xfId="44313"/>
    <cellStyle name="Percent 7 4 4 3 4 3" xfId="44314"/>
    <cellStyle name="Percent 7 4 4 3 5" xfId="44315"/>
    <cellStyle name="Percent 7 4 4 3 5 2" xfId="44316"/>
    <cellStyle name="Percent 7 4 4 3 6" xfId="44317"/>
    <cellStyle name="Percent 7 4 4 4" xfId="44318"/>
    <cellStyle name="Percent 7 4 4 4 2" xfId="44319"/>
    <cellStyle name="Percent 7 4 4 4 2 2" xfId="44320"/>
    <cellStyle name="Percent 7 4 4 4 2 2 2" xfId="44321"/>
    <cellStyle name="Percent 7 4 4 4 2 3" xfId="44322"/>
    <cellStyle name="Percent 7 4 4 4 3" xfId="44323"/>
    <cellStyle name="Percent 7 4 4 4 3 2" xfId="44324"/>
    <cellStyle name="Percent 7 4 4 4 4" xfId="44325"/>
    <cellStyle name="Percent 7 4 4 5" xfId="44326"/>
    <cellStyle name="Percent 7 4 4 5 2" xfId="44327"/>
    <cellStyle name="Percent 7 4 4 5 2 2" xfId="44328"/>
    <cellStyle name="Percent 7 4 4 5 3" xfId="44329"/>
    <cellStyle name="Percent 7 4 4 6" xfId="44330"/>
    <cellStyle name="Percent 7 4 4 6 2" xfId="44331"/>
    <cellStyle name="Percent 7 4 4 6 2 2" xfId="44332"/>
    <cellStyle name="Percent 7 4 4 6 3" xfId="44333"/>
    <cellStyle name="Percent 7 4 4 7" xfId="44334"/>
    <cellStyle name="Percent 7 4 4 7 2" xfId="44335"/>
    <cellStyle name="Percent 7 4 4 8" xfId="44336"/>
    <cellStyle name="Percent 7 4 5" xfId="44337"/>
    <cellStyle name="Percent 7 4 5 2" xfId="44338"/>
    <cellStyle name="Percent 7 4 5 2 2" xfId="44339"/>
    <cellStyle name="Percent 7 4 5 2 2 2" xfId="44340"/>
    <cellStyle name="Percent 7 4 5 2 2 2 2" xfId="44341"/>
    <cellStyle name="Percent 7 4 5 2 2 2 2 2" xfId="44342"/>
    <cellStyle name="Percent 7 4 5 2 2 2 2 3" xfId="44343"/>
    <cellStyle name="Percent 7 4 5 2 2 2 3" xfId="44344"/>
    <cellStyle name="Percent 7 4 5 2 2 2 4" xfId="44345"/>
    <cellStyle name="Percent 7 4 5 2 2 3" xfId="44346"/>
    <cellStyle name="Percent 7 4 5 2 2 3 2" xfId="44347"/>
    <cellStyle name="Percent 7 4 5 2 2 3 3" xfId="44348"/>
    <cellStyle name="Percent 7 4 5 2 2 4" xfId="44349"/>
    <cellStyle name="Percent 7 4 5 2 2 4 2" xfId="44350"/>
    <cellStyle name="Percent 7 4 5 2 2 4 3" xfId="44351"/>
    <cellStyle name="Percent 7 4 5 2 2 5" xfId="44352"/>
    <cellStyle name="Percent 7 4 5 2 2 5 2" xfId="44353"/>
    <cellStyle name="Percent 7 4 5 2 2 6" xfId="44354"/>
    <cellStyle name="Percent 7 4 5 2 3" xfId="44355"/>
    <cellStyle name="Percent 7 4 5 2 3 2" xfId="44356"/>
    <cellStyle name="Percent 7 4 5 2 3 2 2" xfId="44357"/>
    <cellStyle name="Percent 7 4 5 2 3 2 3" xfId="44358"/>
    <cellStyle name="Percent 7 4 5 2 3 3" xfId="44359"/>
    <cellStyle name="Percent 7 4 5 2 3 4" xfId="44360"/>
    <cellStyle name="Percent 7 4 5 2 4" xfId="44361"/>
    <cellStyle name="Percent 7 4 5 2 4 2" xfId="44362"/>
    <cellStyle name="Percent 7 4 5 2 4 3" xfId="44363"/>
    <cellStyle name="Percent 7 4 5 2 5" xfId="44364"/>
    <cellStyle name="Percent 7 4 5 2 5 2" xfId="44365"/>
    <cellStyle name="Percent 7 4 5 2 5 3" xfId="44366"/>
    <cellStyle name="Percent 7 4 5 2 6" xfId="44367"/>
    <cellStyle name="Percent 7 4 5 2 6 2" xfId="44368"/>
    <cellStyle name="Percent 7 4 5 2 7" xfId="44369"/>
    <cellStyle name="Percent 7 4 5 3" xfId="44370"/>
    <cellStyle name="Percent 7 4 5 3 2" xfId="44371"/>
    <cellStyle name="Percent 7 4 5 3 2 2" xfId="44372"/>
    <cellStyle name="Percent 7 4 5 3 2 2 2" xfId="44373"/>
    <cellStyle name="Percent 7 4 5 3 2 2 3" xfId="44374"/>
    <cellStyle name="Percent 7 4 5 3 2 3" xfId="44375"/>
    <cellStyle name="Percent 7 4 5 3 2 3 2" xfId="44376"/>
    <cellStyle name="Percent 7 4 5 3 2 4" xfId="44377"/>
    <cellStyle name="Percent 7 4 5 3 3" xfId="44378"/>
    <cellStyle name="Percent 7 4 5 3 3 2" xfId="44379"/>
    <cellStyle name="Percent 7 4 5 3 3 3" xfId="44380"/>
    <cellStyle name="Percent 7 4 5 3 4" xfId="44381"/>
    <cellStyle name="Percent 7 4 5 3 4 2" xfId="44382"/>
    <cellStyle name="Percent 7 4 5 3 4 3" xfId="44383"/>
    <cellStyle name="Percent 7 4 5 3 5" xfId="44384"/>
    <cellStyle name="Percent 7 4 5 3 5 2" xfId="44385"/>
    <cellStyle name="Percent 7 4 5 3 6" xfId="44386"/>
    <cellStyle name="Percent 7 4 5 4" xfId="44387"/>
    <cellStyle name="Percent 7 4 5 4 2" xfId="44388"/>
    <cellStyle name="Percent 7 4 5 4 2 2" xfId="44389"/>
    <cellStyle name="Percent 7 4 5 4 2 2 2" xfId="44390"/>
    <cellStyle name="Percent 7 4 5 4 2 3" xfId="44391"/>
    <cellStyle name="Percent 7 4 5 4 3" xfId="44392"/>
    <cellStyle name="Percent 7 4 5 4 3 2" xfId="44393"/>
    <cellStyle name="Percent 7 4 5 4 4" xfId="44394"/>
    <cellStyle name="Percent 7 4 5 5" xfId="44395"/>
    <cellStyle name="Percent 7 4 5 5 2" xfId="44396"/>
    <cellStyle name="Percent 7 4 5 5 2 2" xfId="44397"/>
    <cellStyle name="Percent 7 4 5 5 3" xfId="44398"/>
    <cellStyle name="Percent 7 4 5 6" xfId="44399"/>
    <cellStyle name="Percent 7 4 5 6 2" xfId="44400"/>
    <cellStyle name="Percent 7 4 5 6 2 2" xfId="44401"/>
    <cellStyle name="Percent 7 4 5 6 3" xfId="44402"/>
    <cellStyle name="Percent 7 4 5 7" xfId="44403"/>
    <cellStyle name="Percent 7 4 5 7 2" xfId="44404"/>
    <cellStyle name="Percent 7 4 5 8" xfId="44405"/>
    <cellStyle name="Percent 7 4 6" xfId="44406"/>
    <cellStyle name="Percent 7 4 6 2" xfId="44407"/>
    <cellStyle name="Percent 7 4 6 2 2" xfId="44408"/>
    <cellStyle name="Percent 7 4 6 2 2 2" xfId="44409"/>
    <cellStyle name="Percent 7 4 6 2 2 2 2" xfId="44410"/>
    <cellStyle name="Percent 7 4 6 2 2 2 3" xfId="44411"/>
    <cellStyle name="Percent 7 4 6 2 2 3" xfId="44412"/>
    <cellStyle name="Percent 7 4 6 2 2 3 2" xfId="44413"/>
    <cellStyle name="Percent 7 4 6 2 2 4" xfId="44414"/>
    <cellStyle name="Percent 7 4 6 2 3" xfId="44415"/>
    <cellStyle name="Percent 7 4 6 2 3 2" xfId="44416"/>
    <cellStyle name="Percent 7 4 6 2 3 3" xfId="44417"/>
    <cellStyle name="Percent 7 4 6 2 4" xfId="44418"/>
    <cellStyle name="Percent 7 4 6 2 4 2" xfId="44419"/>
    <cellStyle name="Percent 7 4 6 2 4 3" xfId="44420"/>
    <cellStyle name="Percent 7 4 6 2 5" xfId="44421"/>
    <cellStyle name="Percent 7 4 6 2 5 2" xfId="44422"/>
    <cellStyle name="Percent 7 4 6 2 6" xfId="44423"/>
    <cellStyle name="Percent 7 4 6 3" xfId="44424"/>
    <cellStyle name="Percent 7 4 6 3 2" xfId="44425"/>
    <cellStyle name="Percent 7 4 6 3 2 2" xfId="44426"/>
    <cellStyle name="Percent 7 4 6 3 2 2 2" xfId="44427"/>
    <cellStyle name="Percent 7 4 6 3 2 3" xfId="44428"/>
    <cellStyle name="Percent 7 4 6 3 3" xfId="44429"/>
    <cellStyle name="Percent 7 4 6 3 3 2" xfId="44430"/>
    <cellStyle name="Percent 7 4 6 3 4" xfId="44431"/>
    <cellStyle name="Percent 7 4 6 4" xfId="44432"/>
    <cellStyle name="Percent 7 4 6 4 2" xfId="44433"/>
    <cellStyle name="Percent 7 4 6 4 2 2" xfId="44434"/>
    <cellStyle name="Percent 7 4 6 4 3" xfId="44435"/>
    <cellStyle name="Percent 7 4 6 4 4" xfId="44436"/>
    <cellStyle name="Percent 7 4 6 5" xfId="44437"/>
    <cellStyle name="Percent 7 4 6 5 2" xfId="44438"/>
    <cellStyle name="Percent 7 4 6 5 2 2" xfId="44439"/>
    <cellStyle name="Percent 7 4 6 5 3" xfId="44440"/>
    <cellStyle name="Percent 7 4 6 6" xfId="44441"/>
    <cellStyle name="Percent 7 4 6 6 2" xfId="44442"/>
    <cellStyle name="Percent 7 4 6 7" xfId="44443"/>
    <cellStyle name="Percent 7 4 6 8" xfId="44444"/>
    <cellStyle name="Percent 7 4 7" xfId="44445"/>
    <cellStyle name="Percent 7 4 7 2" xfId="44446"/>
    <cellStyle name="Percent 7 4 7 2 2" xfId="44447"/>
    <cellStyle name="Percent 7 4 7 2 2 2" xfId="44448"/>
    <cellStyle name="Percent 7 4 7 2 2 2 2" xfId="44449"/>
    <cellStyle name="Percent 7 4 7 2 2 3" xfId="44450"/>
    <cellStyle name="Percent 7 4 7 2 3" xfId="44451"/>
    <cellStyle name="Percent 7 4 7 2 3 2" xfId="44452"/>
    <cellStyle name="Percent 7 4 7 2 4" xfId="44453"/>
    <cellStyle name="Percent 7 4 7 3" xfId="44454"/>
    <cellStyle name="Percent 7 4 7 3 2" xfId="44455"/>
    <cellStyle name="Percent 7 4 7 3 2 2" xfId="44456"/>
    <cellStyle name="Percent 7 4 7 3 3" xfId="44457"/>
    <cellStyle name="Percent 7 4 7 3 4" xfId="44458"/>
    <cellStyle name="Percent 7 4 7 4" xfId="44459"/>
    <cellStyle name="Percent 7 4 7 4 2" xfId="44460"/>
    <cellStyle name="Percent 7 4 7 4 2 2" xfId="44461"/>
    <cellStyle name="Percent 7 4 7 4 3" xfId="44462"/>
    <cellStyle name="Percent 7 4 7 5" xfId="44463"/>
    <cellStyle name="Percent 7 4 7 5 2" xfId="44464"/>
    <cellStyle name="Percent 7 4 7 6" xfId="44465"/>
    <cellStyle name="Percent 7 4 7 7" xfId="44466"/>
    <cellStyle name="Percent 7 4 8" xfId="44467"/>
    <cellStyle name="Percent 7 4 8 2" xfId="44468"/>
    <cellStyle name="Percent 7 4 8 2 2" xfId="44469"/>
    <cellStyle name="Percent 7 4 8 2 2 2" xfId="44470"/>
    <cellStyle name="Percent 7 4 8 2 3" xfId="44471"/>
    <cellStyle name="Percent 7 4 8 3" xfId="44472"/>
    <cellStyle name="Percent 7 4 8 3 2" xfId="44473"/>
    <cellStyle name="Percent 7 4 8 4" xfId="44474"/>
    <cellStyle name="Percent 7 4 9" xfId="44475"/>
    <cellStyle name="Percent 7 4 9 2" xfId="44476"/>
    <cellStyle name="Percent 7 4 9 2 2" xfId="44477"/>
    <cellStyle name="Percent 7 4 9 3" xfId="44478"/>
    <cellStyle name="Percent 7 4 9 4" xfId="44479"/>
    <cellStyle name="Percent 7 5" xfId="44480"/>
    <cellStyle name="Percent 7 5 10" xfId="44481"/>
    <cellStyle name="Percent 7 5 10 2" xfId="44482"/>
    <cellStyle name="Percent 7 5 11" xfId="44483"/>
    <cellStyle name="Percent 7 5 12" xfId="44484"/>
    <cellStyle name="Percent 7 5 13" xfId="44485"/>
    <cellStyle name="Percent 7 5 2" xfId="44486"/>
    <cellStyle name="Percent 7 5 2 2" xfId="44487"/>
    <cellStyle name="Percent 7 5 2 2 2" xfId="44488"/>
    <cellStyle name="Percent 7 5 2 2 2 2" xfId="44489"/>
    <cellStyle name="Percent 7 5 2 2 2 2 2" xfId="44490"/>
    <cellStyle name="Percent 7 5 2 2 2 2 2 2" xfId="44491"/>
    <cellStyle name="Percent 7 5 2 2 2 2 2 3" xfId="44492"/>
    <cellStyle name="Percent 7 5 2 2 2 2 3" xfId="44493"/>
    <cellStyle name="Percent 7 5 2 2 2 2 4" xfId="44494"/>
    <cellStyle name="Percent 7 5 2 2 2 3" xfId="44495"/>
    <cellStyle name="Percent 7 5 2 2 2 3 2" xfId="44496"/>
    <cellStyle name="Percent 7 5 2 2 2 3 3" xfId="44497"/>
    <cellStyle name="Percent 7 5 2 2 2 4" xfId="44498"/>
    <cellStyle name="Percent 7 5 2 2 2 4 2" xfId="44499"/>
    <cellStyle name="Percent 7 5 2 2 2 4 3" xfId="44500"/>
    <cellStyle name="Percent 7 5 2 2 2 5" xfId="44501"/>
    <cellStyle name="Percent 7 5 2 2 2 5 2" xfId="44502"/>
    <cellStyle name="Percent 7 5 2 2 2 6" xfId="44503"/>
    <cellStyle name="Percent 7 5 2 2 3" xfId="44504"/>
    <cellStyle name="Percent 7 5 2 2 3 2" xfId="44505"/>
    <cellStyle name="Percent 7 5 2 2 3 2 2" xfId="44506"/>
    <cellStyle name="Percent 7 5 2 2 3 2 3" xfId="44507"/>
    <cellStyle name="Percent 7 5 2 2 3 3" xfId="44508"/>
    <cellStyle name="Percent 7 5 2 2 3 4" xfId="44509"/>
    <cellStyle name="Percent 7 5 2 2 4" xfId="44510"/>
    <cellStyle name="Percent 7 5 2 2 4 2" xfId="44511"/>
    <cellStyle name="Percent 7 5 2 2 4 3" xfId="44512"/>
    <cellStyle name="Percent 7 5 2 2 5" xfId="44513"/>
    <cellStyle name="Percent 7 5 2 2 5 2" xfId="44514"/>
    <cellStyle name="Percent 7 5 2 2 5 3" xfId="44515"/>
    <cellStyle name="Percent 7 5 2 2 6" xfId="44516"/>
    <cellStyle name="Percent 7 5 2 2 6 2" xfId="44517"/>
    <cellStyle name="Percent 7 5 2 2 7" xfId="44518"/>
    <cellStyle name="Percent 7 5 2 3" xfId="44519"/>
    <cellStyle name="Percent 7 5 2 3 2" xfId="44520"/>
    <cellStyle name="Percent 7 5 2 3 2 2" xfId="44521"/>
    <cellStyle name="Percent 7 5 2 3 2 2 2" xfId="44522"/>
    <cellStyle name="Percent 7 5 2 3 2 2 3" xfId="44523"/>
    <cellStyle name="Percent 7 5 2 3 2 3" xfId="44524"/>
    <cellStyle name="Percent 7 5 2 3 2 3 2" xfId="44525"/>
    <cellStyle name="Percent 7 5 2 3 2 4" xfId="44526"/>
    <cellStyle name="Percent 7 5 2 3 3" xfId="44527"/>
    <cellStyle name="Percent 7 5 2 3 3 2" xfId="44528"/>
    <cellStyle name="Percent 7 5 2 3 3 3" xfId="44529"/>
    <cellStyle name="Percent 7 5 2 3 4" xfId="44530"/>
    <cellStyle name="Percent 7 5 2 3 4 2" xfId="44531"/>
    <cellStyle name="Percent 7 5 2 3 4 3" xfId="44532"/>
    <cellStyle name="Percent 7 5 2 3 5" xfId="44533"/>
    <cellStyle name="Percent 7 5 2 3 5 2" xfId="44534"/>
    <cellStyle name="Percent 7 5 2 3 6" xfId="44535"/>
    <cellStyle name="Percent 7 5 2 4" xfId="44536"/>
    <cellStyle name="Percent 7 5 2 4 2" xfId="44537"/>
    <cellStyle name="Percent 7 5 2 4 2 2" xfId="44538"/>
    <cellStyle name="Percent 7 5 2 4 2 2 2" xfId="44539"/>
    <cellStyle name="Percent 7 5 2 4 2 3" xfId="44540"/>
    <cellStyle name="Percent 7 5 2 4 3" xfId="44541"/>
    <cellStyle name="Percent 7 5 2 4 3 2" xfId="44542"/>
    <cellStyle name="Percent 7 5 2 4 4" xfId="44543"/>
    <cellStyle name="Percent 7 5 2 5" xfId="44544"/>
    <cellStyle name="Percent 7 5 2 5 2" xfId="44545"/>
    <cellStyle name="Percent 7 5 2 5 2 2" xfId="44546"/>
    <cellStyle name="Percent 7 5 2 5 3" xfId="44547"/>
    <cellStyle name="Percent 7 5 2 6" xfId="44548"/>
    <cellStyle name="Percent 7 5 2 6 2" xfId="44549"/>
    <cellStyle name="Percent 7 5 2 6 2 2" xfId="44550"/>
    <cellStyle name="Percent 7 5 2 6 3" xfId="44551"/>
    <cellStyle name="Percent 7 5 2 7" xfId="44552"/>
    <cellStyle name="Percent 7 5 2 7 2" xfId="44553"/>
    <cellStyle name="Percent 7 5 2 8" xfId="44554"/>
    <cellStyle name="Percent 7 5 3" xfId="44555"/>
    <cellStyle name="Percent 7 5 3 2" xfId="44556"/>
    <cellStyle name="Percent 7 5 3 2 2" xfId="44557"/>
    <cellStyle name="Percent 7 5 3 2 2 2" xfId="44558"/>
    <cellStyle name="Percent 7 5 3 2 2 2 2" xfId="44559"/>
    <cellStyle name="Percent 7 5 3 2 2 2 2 2" xfId="44560"/>
    <cellStyle name="Percent 7 5 3 2 2 2 2 3" xfId="44561"/>
    <cellStyle name="Percent 7 5 3 2 2 2 3" xfId="44562"/>
    <cellStyle name="Percent 7 5 3 2 2 2 4" xfId="44563"/>
    <cellStyle name="Percent 7 5 3 2 2 3" xfId="44564"/>
    <cellStyle name="Percent 7 5 3 2 2 3 2" xfId="44565"/>
    <cellStyle name="Percent 7 5 3 2 2 3 3" xfId="44566"/>
    <cellStyle name="Percent 7 5 3 2 2 4" xfId="44567"/>
    <cellStyle name="Percent 7 5 3 2 2 4 2" xfId="44568"/>
    <cellStyle name="Percent 7 5 3 2 2 4 3" xfId="44569"/>
    <cellStyle name="Percent 7 5 3 2 2 5" xfId="44570"/>
    <cellStyle name="Percent 7 5 3 2 2 5 2" xfId="44571"/>
    <cellStyle name="Percent 7 5 3 2 2 6" xfId="44572"/>
    <cellStyle name="Percent 7 5 3 2 3" xfId="44573"/>
    <cellStyle name="Percent 7 5 3 2 3 2" xfId="44574"/>
    <cellStyle name="Percent 7 5 3 2 3 2 2" xfId="44575"/>
    <cellStyle name="Percent 7 5 3 2 3 2 3" xfId="44576"/>
    <cellStyle name="Percent 7 5 3 2 3 3" xfId="44577"/>
    <cellStyle name="Percent 7 5 3 2 3 4" xfId="44578"/>
    <cellStyle name="Percent 7 5 3 2 4" xfId="44579"/>
    <cellStyle name="Percent 7 5 3 2 4 2" xfId="44580"/>
    <cellStyle name="Percent 7 5 3 2 4 3" xfId="44581"/>
    <cellStyle name="Percent 7 5 3 2 5" xfId="44582"/>
    <cellStyle name="Percent 7 5 3 2 5 2" xfId="44583"/>
    <cellStyle name="Percent 7 5 3 2 5 3" xfId="44584"/>
    <cellStyle name="Percent 7 5 3 2 6" xfId="44585"/>
    <cellStyle name="Percent 7 5 3 2 6 2" xfId="44586"/>
    <cellStyle name="Percent 7 5 3 2 7" xfId="44587"/>
    <cellStyle name="Percent 7 5 3 3" xfId="44588"/>
    <cellStyle name="Percent 7 5 3 3 2" xfId="44589"/>
    <cellStyle name="Percent 7 5 3 3 2 2" xfId="44590"/>
    <cellStyle name="Percent 7 5 3 3 2 2 2" xfId="44591"/>
    <cellStyle name="Percent 7 5 3 3 2 2 3" xfId="44592"/>
    <cellStyle name="Percent 7 5 3 3 2 3" xfId="44593"/>
    <cellStyle name="Percent 7 5 3 3 2 3 2" xfId="44594"/>
    <cellStyle name="Percent 7 5 3 3 2 4" xfId="44595"/>
    <cellStyle name="Percent 7 5 3 3 3" xfId="44596"/>
    <cellStyle name="Percent 7 5 3 3 3 2" xfId="44597"/>
    <cellStyle name="Percent 7 5 3 3 3 3" xfId="44598"/>
    <cellStyle name="Percent 7 5 3 3 4" xfId="44599"/>
    <cellStyle name="Percent 7 5 3 3 4 2" xfId="44600"/>
    <cellStyle name="Percent 7 5 3 3 4 3" xfId="44601"/>
    <cellStyle name="Percent 7 5 3 3 5" xfId="44602"/>
    <cellStyle name="Percent 7 5 3 3 5 2" xfId="44603"/>
    <cellStyle name="Percent 7 5 3 3 6" xfId="44604"/>
    <cellStyle name="Percent 7 5 3 4" xfId="44605"/>
    <cellStyle name="Percent 7 5 3 4 2" xfId="44606"/>
    <cellStyle name="Percent 7 5 3 4 2 2" xfId="44607"/>
    <cellStyle name="Percent 7 5 3 4 2 2 2" xfId="44608"/>
    <cellStyle name="Percent 7 5 3 4 2 3" xfId="44609"/>
    <cellStyle name="Percent 7 5 3 4 3" xfId="44610"/>
    <cellStyle name="Percent 7 5 3 4 3 2" xfId="44611"/>
    <cellStyle name="Percent 7 5 3 4 4" xfId="44612"/>
    <cellStyle name="Percent 7 5 3 5" xfId="44613"/>
    <cellStyle name="Percent 7 5 3 5 2" xfId="44614"/>
    <cellStyle name="Percent 7 5 3 5 2 2" xfId="44615"/>
    <cellStyle name="Percent 7 5 3 5 3" xfId="44616"/>
    <cellStyle name="Percent 7 5 3 6" xfId="44617"/>
    <cellStyle name="Percent 7 5 3 6 2" xfId="44618"/>
    <cellStyle name="Percent 7 5 3 6 2 2" xfId="44619"/>
    <cellStyle name="Percent 7 5 3 6 3" xfId="44620"/>
    <cellStyle name="Percent 7 5 3 7" xfId="44621"/>
    <cellStyle name="Percent 7 5 3 7 2" xfId="44622"/>
    <cellStyle name="Percent 7 5 3 8" xfId="44623"/>
    <cellStyle name="Percent 7 5 4" xfId="44624"/>
    <cellStyle name="Percent 7 5 4 2" xfId="44625"/>
    <cellStyle name="Percent 7 5 4 2 2" xfId="44626"/>
    <cellStyle name="Percent 7 5 4 2 2 2" xfId="44627"/>
    <cellStyle name="Percent 7 5 4 2 2 2 2" xfId="44628"/>
    <cellStyle name="Percent 7 5 4 2 2 2 2 2" xfId="44629"/>
    <cellStyle name="Percent 7 5 4 2 2 2 2 3" xfId="44630"/>
    <cellStyle name="Percent 7 5 4 2 2 2 3" xfId="44631"/>
    <cellStyle name="Percent 7 5 4 2 2 2 4" xfId="44632"/>
    <cellStyle name="Percent 7 5 4 2 2 3" xfId="44633"/>
    <cellStyle name="Percent 7 5 4 2 2 3 2" xfId="44634"/>
    <cellStyle name="Percent 7 5 4 2 2 3 3" xfId="44635"/>
    <cellStyle name="Percent 7 5 4 2 2 4" xfId="44636"/>
    <cellStyle name="Percent 7 5 4 2 2 4 2" xfId="44637"/>
    <cellStyle name="Percent 7 5 4 2 2 4 3" xfId="44638"/>
    <cellStyle name="Percent 7 5 4 2 2 5" xfId="44639"/>
    <cellStyle name="Percent 7 5 4 2 2 5 2" xfId="44640"/>
    <cellStyle name="Percent 7 5 4 2 2 6" xfId="44641"/>
    <cellStyle name="Percent 7 5 4 2 3" xfId="44642"/>
    <cellStyle name="Percent 7 5 4 2 3 2" xfId="44643"/>
    <cellStyle name="Percent 7 5 4 2 3 2 2" xfId="44644"/>
    <cellStyle name="Percent 7 5 4 2 3 2 3" xfId="44645"/>
    <cellStyle name="Percent 7 5 4 2 3 3" xfId="44646"/>
    <cellStyle name="Percent 7 5 4 2 3 4" xfId="44647"/>
    <cellStyle name="Percent 7 5 4 2 4" xfId="44648"/>
    <cellStyle name="Percent 7 5 4 2 4 2" xfId="44649"/>
    <cellStyle name="Percent 7 5 4 2 4 3" xfId="44650"/>
    <cellStyle name="Percent 7 5 4 2 5" xfId="44651"/>
    <cellStyle name="Percent 7 5 4 2 5 2" xfId="44652"/>
    <cellStyle name="Percent 7 5 4 2 5 3" xfId="44653"/>
    <cellStyle name="Percent 7 5 4 2 6" xfId="44654"/>
    <cellStyle name="Percent 7 5 4 2 6 2" xfId="44655"/>
    <cellStyle name="Percent 7 5 4 2 7" xfId="44656"/>
    <cellStyle name="Percent 7 5 4 3" xfId="44657"/>
    <cellStyle name="Percent 7 5 4 3 2" xfId="44658"/>
    <cellStyle name="Percent 7 5 4 3 2 2" xfId="44659"/>
    <cellStyle name="Percent 7 5 4 3 2 2 2" xfId="44660"/>
    <cellStyle name="Percent 7 5 4 3 2 2 3" xfId="44661"/>
    <cellStyle name="Percent 7 5 4 3 2 3" xfId="44662"/>
    <cellStyle name="Percent 7 5 4 3 2 3 2" xfId="44663"/>
    <cellStyle name="Percent 7 5 4 3 2 4" xfId="44664"/>
    <cellStyle name="Percent 7 5 4 3 3" xfId="44665"/>
    <cellStyle name="Percent 7 5 4 3 3 2" xfId="44666"/>
    <cellStyle name="Percent 7 5 4 3 3 3" xfId="44667"/>
    <cellStyle name="Percent 7 5 4 3 4" xfId="44668"/>
    <cellStyle name="Percent 7 5 4 3 4 2" xfId="44669"/>
    <cellStyle name="Percent 7 5 4 3 4 3" xfId="44670"/>
    <cellStyle name="Percent 7 5 4 3 5" xfId="44671"/>
    <cellStyle name="Percent 7 5 4 3 5 2" xfId="44672"/>
    <cellStyle name="Percent 7 5 4 3 6" xfId="44673"/>
    <cellStyle name="Percent 7 5 4 4" xfId="44674"/>
    <cellStyle name="Percent 7 5 4 4 2" xfId="44675"/>
    <cellStyle name="Percent 7 5 4 4 2 2" xfId="44676"/>
    <cellStyle name="Percent 7 5 4 4 2 2 2" xfId="44677"/>
    <cellStyle name="Percent 7 5 4 4 2 3" xfId="44678"/>
    <cellStyle name="Percent 7 5 4 4 3" xfId="44679"/>
    <cellStyle name="Percent 7 5 4 4 3 2" xfId="44680"/>
    <cellStyle name="Percent 7 5 4 4 4" xfId="44681"/>
    <cellStyle name="Percent 7 5 4 5" xfId="44682"/>
    <cellStyle name="Percent 7 5 4 5 2" xfId="44683"/>
    <cellStyle name="Percent 7 5 4 5 2 2" xfId="44684"/>
    <cellStyle name="Percent 7 5 4 5 3" xfId="44685"/>
    <cellStyle name="Percent 7 5 4 6" xfId="44686"/>
    <cellStyle name="Percent 7 5 4 6 2" xfId="44687"/>
    <cellStyle name="Percent 7 5 4 6 2 2" xfId="44688"/>
    <cellStyle name="Percent 7 5 4 6 3" xfId="44689"/>
    <cellStyle name="Percent 7 5 4 7" xfId="44690"/>
    <cellStyle name="Percent 7 5 4 7 2" xfId="44691"/>
    <cellStyle name="Percent 7 5 4 8" xfId="44692"/>
    <cellStyle name="Percent 7 5 5" xfId="44693"/>
    <cellStyle name="Percent 7 5 5 2" xfId="44694"/>
    <cellStyle name="Percent 7 5 5 2 2" xfId="44695"/>
    <cellStyle name="Percent 7 5 5 2 2 2" xfId="44696"/>
    <cellStyle name="Percent 7 5 5 2 2 2 2" xfId="44697"/>
    <cellStyle name="Percent 7 5 5 2 2 2 3" xfId="44698"/>
    <cellStyle name="Percent 7 5 5 2 2 3" xfId="44699"/>
    <cellStyle name="Percent 7 5 5 2 2 3 2" xfId="44700"/>
    <cellStyle name="Percent 7 5 5 2 2 4" xfId="44701"/>
    <cellStyle name="Percent 7 5 5 2 3" xfId="44702"/>
    <cellStyle name="Percent 7 5 5 2 3 2" xfId="44703"/>
    <cellStyle name="Percent 7 5 5 2 3 3" xfId="44704"/>
    <cellStyle name="Percent 7 5 5 2 4" xfId="44705"/>
    <cellStyle name="Percent 7 5 5 2 4 2" xfId="44706"/>
    <cellStyle name="Percent 7 5 5 2 4 3" xfId="44707"/>
    <cellStyle name="Percent 7 5 5 2 5" xfId="44708"/>
    <cellStyle name="Percent 7 5 5 2 5 2" xfId="44709"/>
    <cellStyle name="Percent 7 5 5 2 6" xfId="44710"/>
    <cellStyle name="Percent 7 5 5 3" xfId="44711"/>
    <cellStyle name="Percent 7 5 5 3 2" xfId="44712"/>
    <cellStyle name="Percent 7 5 5 3 2 2" xfId="44713"/>
    <cellStyle name="Percent 7 5 5 3 2 2 2" xfId="44714"/>
    <cellStyle name="Percent 7 5 5 3 2 3" xfId="44715"/>
    <cellStyle name="Percent 7 5 5 3 3" xfId="44716"/>
    <cellStyle name="Percent 7 5 5 3 3 2" xfId="44717"/>
    <cellStyle name="Percent 7 5 5 3 4" xfId="44718"/>
    <cellStyle name="Percent 7 5 5 4" xfId="44719"/>
    <cellStyle name="Percent 7 5 5 4 2" xfId="44720"/>
    <cellStyle name="Percent 7 5 5 4 2 2" xfId="44721"/>
    <cellStyle name="Percent 7 5 5 4 3" xfId="44722"/>
    <cellStyle name="Percent 7 5 5 4 4" xfId="44723"/>
    <cellStyle name="Percent 7 5 5 5" xfId="44724"/>
    <cellStyle name="Percent 7 5 5 5 2" xfId="44725"/>
    <cellStyle name="Percent 7 5 5 5 2 2" xfId="44726"/>
    <cellStyle name="Percent 7 5 5 5 3" xfId="44727"/>
    <cellStyle name="Percent 7 5 5 6" xfId="44728"/>
    <cellStyle name="Percent 7 5 5 6 2" xfId="44729"/>
    <cellStyle name="Percent 7 5 5 7" xfId="44730"/>
    <cellStyle name="Percent 7 5 5 8" xfId="44731"/>
    <cellStyle name="Percent 7 5 6" xfId="44732"/>
    <cellStyle name="Percent 7 5 6 2" xfId="44733"/>
    <cellStyle name="Percent 7 5 6 2 2" xfId="44734"/>
    <cellStyle name="Percent 7 5 6 2 2 2" xfId="44735"/>
    <cellStyle name="Percent 7 5 6 2 2 2 2" xfId="44736"/>
    <cellStyle name="Percent 7 5 6 2 2 3" xfId="44737"/>
    <cellStyle name="Percent 7 5 6 2 3" xfId="44738"/>
    <cellStyle name="Percent 7 5 6 2 3 2" xfId="44739"/>
    <cellStyle name="Percent 7 5 6 2 4" xfId="44740"/>
    <cellStyle name="Percent 7 5 6 3" xfId="44741"/>
    <cellStyle name="Percent 7 5 6 3 2" xfId="44742"/>
    <cellStyle name="Percent 7 5 6 3 2 2" xfId="44743"/>
    <cellStyle name="Percent 7 5 6 3 3" xfId="44744"/>
    <cellStyle name="Percent 7 5 6 3 4" xfId="44745"/>
    <cellStyle name="Percent 7 5 6 4" xfId="44746"/>
    <cellStyle name="Percent 7 5 6 4 2" xfId="44747"/>
    <cellStyle name="Percent 7 5 6 4 2 2" xfId="44748"/>
    <cellStyle name="Percent 7 5 6 4 3" xfId="44749"/>
    <cellStyle name="Percent 7 5 6 5" xfId="44750"/>
    <cellStyle name="Percent 7 5 6 5 2" xfId="44751"/>
    <cellStyle name="Percent 7 5 6 6" xfId="44752"/>
    <cellStyle name="Percent 7 5 6 7" xfId="44753"/>
    <cellStyle name="Percent 7 5 7" xfId="44754"/>
    <cellStyle name="Percent 7 5 7 2" xfId="44755"/>
    <cellStyle name="Percent 7 5 7 2 2" xfId="44756"/>
    <cellStyle name="Percent 7 5 7 2 2 2" xfId="44757"/>
    <cellStyle name="Percent 7 5 7 2 3" xfId="44758"/>
    <cellStyle name="Percent 7 5 7 3" xfId="44759"/>
    <cellStyle name="Percent 7 5 7 3 2" xfId="44760"/>
    <cellStyle name="Percent 7 5 7 4" xfId="44761"/>
    <cellStyle name="Percent 7 5 8" xfId="44762"/>
    <cellStyle name="Percent 7 5 8 2" xfId="44763"/>
    <cellStyle name="Percent 7 5 8 2 2" xfId="44764"/>
    <cellStyle name="Percent 7 5 8 3" xfId="44765"/>
    <cellStyle name="Percent 7 5 8 4" xfId="44766"/>
    <cellStyle name="Percent 7 5 9" xfId="44767"/>
    <cellStyle name="Percent 7 5 9 2" xfId="44768"/>
    <cellStyle name="Percent 7 5 9 2 2" xfId="44769"/>
    <cellStyle name="Percent 7 5 9 3" xfId="44770"/>
    <cellStyle name="Percent 7 5 9 4" xfId="44771"/>
    <cellStyle name="Percent 7 6" xfId="44772"/>
    <cellStyle name="Percent 7 6 10" xfId="44773"/>
    <cellStyle name="Percent 7 6 11" xfId="44774"/>
    <cellStyle name="Percent 7 6 12" xfId="44775"/>
    <cellStyle name="Percent 7 6 2" xfId="44776"/>
    <cellStyle name="Percent 7 6 2 2" xfId="44777"/>
    <cellStyle name="Percent 7 6 2 2 2" xfId="44778"/>
    <cellStyle name="Percent 7 6 2 2 2 2" xfId="44779"/>
    <cellStyle name="Percent 7 6 2 2 2 2 2" xfId="44780"/>
    <cellStyle name="Percent 7 6 2 2 2 2 3" xfId="44781"/>
    <cellStyle name="Percent 7 6 2 2 2 3" xfId="44782"/>
    <cellStyle name="Percent 7 6 2 2 2 3 2" xfId="44783"/>
    <cellStyle name="Percent 7 6 2 2 2 4" xfId="44784"/>
    <cellStyle name="Percent 7 6 2 2 3" xfId="44785"/>
    <cellStyle name="Percent 7 6 2 2 3 2" xfId="44786"/>
    <cellStyle name="Percent 7 6 2 2 3 3" xfId="44787"/>
    <cellStyle name="Percent 7 6 2 2 4" xfId="44788"/>
    <cellStyle name="Percent 7 6 2 2 4 2" xfId="44789"/>
    <cellStyle name="Percent 7 6 2 2 4 3" xfId="44790"/>
    <cellStyle name="Percent 7 6 2 2 5" xfId="44791"/>
    <cellStyle name="Percent 7 6 2 2 5 2" xfId="44792"/>
    <cellStyle name="Percent 7 6 2 2 6" xfId="44793"/>
    <cellStyle name="Percent 7 6 2 3" xfId="44794"/>
    <cellStyle name="Percent 7 6 2 3 2" xfId="44795"/>
    <cellStyle name="Percent 7 6 2 3 2 2" xfId="44796"/>
    <cellStyle name="Percent 7 6 2 3 2 2 2" xfId="44797"/>
    <cellStyle name="Percent 7 6 2 3 2 3" xfId="44798"/>
    <cellStyle name="Percent 7 6 2 3 3" xfId="44799"/>
    <cellStyle name="Percent 7 6 2 3 3 2" xfId="44800"/>
    <cellStyle name="Percent 7 6 2 3 4" xfId="44801"/>
    <cellStyle name="Percent 7 6 2 4" xfId="44802"/>
    <cellStyle name="Percent 7 6 2 4 2" xfId="44803"/>
    <cellStyle name="Percent 7 6 2 4 2 2" xfId="44804"/>
    <cellStyle name="Percent 7 6 2 4 3" xfId="44805"/>
    <cellStyle name="Percent 7 6 2 4 4" xfId="44806"/>
    <cellStyle name="Percent 7 6 2 5" xfId="44807"/>
    <cellStyle name="Percent 7 6 2 5 2" xfId="44808"/>
    <cellStyle name="Percent 7 6 2 5 2 2" xfId="44809"/>
    <cellStyle name="Percent 7 6 2 5 3" xfId="44810"/>
    <cellStyle name="Percent 7 6 2 6" xfId="44811"/>
    <cellStyle name="Percent 7 6 2 6 2" xfId="44812"/>
    <cellStyle name="Percent 7 6 2 7" xfId="44813"/>
    <cellStyle name="Percent 7 6 2 8" xfId="44814"/>
    <cellStyle name="Percent 7 6 3" xfId="44815"/>
    <cellStyle name="Percent 7 6 3 2" xfId="44816"/>
    <cellStyle name="Percent 7 6 3 2 2" xfId="44817"/>
    <cellStyle name="Percent 7 6 3 2 2 2" xfId="44818"/>
    <cellStyle name="Percent 7 6 3 2 2 2 2" xfId="44819"/>
    <cellStyle name="Percent 7 6 3 2 2 3" xfId="44820"/>
    <cellStyle name="Percent 7 6 3 2 3" xfId="44821"/>
    <cellStyle name="Percent 7 6 3 2 3 2" xfId="44822"/>
    <cellStyle name="Percent 7 6 3 2 4" xfId="44823"/>
    <cellStyle name="Percent 7 6 3 3" xfId="44824"/>
    <cellStyle name="Percent 7 6 3 3 2" xfId="44825"/>
    <cellStyle name="Percent 7 6 3 3 2 2" xfId="44826"/>
    <cellStyle name="Percent 7 6 3 3 3" xfId="44827"/>
    <cellStyle name="Percent 7 6 3 3 4" xfId="44828"/>
    <cellStyle name="Percent 7 6 3 4" xfId="44829"/>
    <cellStyle name="Percent 7 6 3 4 2" xfId="44830"/>
    <cellStyle name="Percent 7 6 3 4 2 2" xfId="44831"/>
    <cellStyle name="Percent 7 6 3 4 3" xfId="44832"/>
    <cellStyle name="Percent 7 6 3 4 4" xfId="44833"/>
    <cellStyle name="Percent 7 6 3 5" xfId="44834"/>
    <cellStyle name="Percent 7 6 3 5 2" xfId="44835"/>
    <cellStyle name="Percent 7 6 3 6" xfId="44836"/>
    <cellStyle name="Percent 7 6 3 7" xfId="44837"/>
    <cellStyle name="Percent 7 6 3 8" xfId="44838"/>
    <cellStyle name="Percent 7 6 4" xfId="44839"/>
    <cellStyle name="Percent 7 6 4 2" xfId="44840"/>
    <cellStyle name="Percent 7 6 4 2 2" xfId="44841"/>
    <cellStyle name="Percent 7 6 4 2 2 2" xfId="44842"/>
    <cellStyle name="Percent 7 6 4 2 3" xfId="44843"/>
    <cellStyle name="Percent 7 6 4 2 4" xfId="44844"/>
    <cellStyle name="Percent 7 6 4 3" xfId="44845"/>
    <cellStyle name="Percent 7 6 4 3 2" xfId="44846"/>
    <cellStyle name="Percent 7 6 4 3 3" xfId="44847"/>
    <cellStyle name="Percent 7 6 4 4" xfId="44848"/>
    <cellStyle name="Percent 7 6 4 4 2" xfId="44849"/>
    <cellStyle name="Percent 7 6 4 5" xfId="44850"/>
    <cellStyle name="Percent 7 6 4 6" xfId="44851"/>
    <cellStyle name="Percent 7 6 4 7" xfId="44852"/>
    <cellStyle name="Percent 7 6 4 8" xfId="44853"/>
    <cellStyle name="Percent 7 6 5" xfId="44854"/>
    <cellStyle name="Percent 7 6 5 2" xfId="44855"/>
    <cellStyle name="Percent 7 6 5 2 2" xfId="44856"/>
    <cellStyle name="Percent 7 6 5 2 3" xfId="44857"/>
    <cellStyle name="Percent 7 6 5 3" xfId="44858"/>
    <cellStyle name="Percent 7 6 5 3 2" xfId="44859"/>
    <cellStyle name="Percent 7 6 5 4" xfId="44860"/>
    <cellStyle name="Percent 7 6 5 5" xfId="44861"/>
    <cellStyle name="Percent 7 6 5 6" xfId="44862"/>
    <cellStyle name="Percent 7 6 5 7" xfId="44863"/>
    <cellStyle name="Percent 7 6 6" xfId="44864"/>
    <cellStyle name="Percent 7 6 6 2" xfId="44865"/>
    <cellStyle name="Percent 7 6 6 2 2" xfId="44866"/>
    <cellStyle name="Percent 7 6 6 3" xfId="44867"/>
    <cellStyle name="Percent 7 6 6 4" xfId="44868"/>
    <cellStyle name="Percent 7 6 7" xfId="44869"/>
    <cellStyle name="Percent 7 6 7 2" xfId="44870"/>
    <cellStyle name="Percent 7 6 7 3" xfId="44871"/>
    <cellStyle name="Percent 7 6 8" xfId="44872"/>
    <cellStyle name="Percent 7 6 8 2" xfId="44873"/>
    <cellStyle name="Percent 7 6 9" xfId="44874"/>
    <cellStyle name="Percent 7 7" xfId="44875"/>
    <cellStyle name="Percent 7 7 10" xfId="44876"/>
    <cellStyle name="Percent 7 7 11" xfId="44877"/>
    <cellStyle name="Percent 7 7 12" xfId="44878"/>
    <cellStyle name="Percent 7 7 2" xfId="44879"/>
    <cellStyle name="Percent 7 7 2 2" xfId="44880"/>
    <cellStyle name="Percent 7 7 2 2 2" xfId="44881"/>
    <cellStyle name="Percent 7 7 2 2 2 2" xfId="44882"/>
    <cellStyle name="Percent 7 7 2 2 2 2 2" xfId="44883"/>
    <cellStyle name="Percent 7 7 2 2 2 2 3" xfId="44884"/>
    <cellStyle name="Percent 7 7 2 2 2 3" xfId="44885"/>
    <cellStyle name="Percent 7 7 2 2 2 3 2" xfId="44886"/>
    <cellStyle name="Percent 7 7 2 2 2 4" xfId="44887"/>
    <cellStyle name="Percent 7 7 2 2 3" xfId="44888"/>
    <cellStyle name="Percent 7 7 2 2 3 2" xfId="44889"/>
    <cellStyle name="Percent 7 7 2 2 3 3" xfId="44890"/>
    <cellStyle name="Percent 7 7 2 2 4" xfId="44891"/>
    <cellStyle name="Percent 7 7 2 2 4 2" xfId="44892"/>
    <cellStyle name="Percent 7 7 2 2 4 3" xfId="44893"/>
    <cellStyle name="Percent 7 7 2 2 5" xfId="44894"/>
    <cellStyle name="Percent 7 7 2 2 5 2" xfId="44895"/>
    <cellStyle name="Percent 7 7 2 2 6" xfId="44896"/>
    <cellStyle name="Percent 7 7 2 3" xfId="44897"/>
    <cellStyle name="Percent 7 7 2 3 2" xfId="44898"/>
    <cellStyle name="Percent 7 7 2 3 2 2" xfId="44899"/>
    <cellStyle name="Percent 7 7 2 3 2 2 2" xfId="44900"/>
    <cellStyle name="Percent 7 7 2 3 2 3" xfId="44901"/>
    <cellStyle name="Percent 7 7 2 3 3" xfId="44902"/>
    <cellStyle name="Percent 7 7 2 3 3 2" xfId="44903"/>
    <cellStyle name="Percent 7 7 2 3 4" xfId="44904"/>
    <cellStyle name="Percent 7 7 2 4" xfId="44905"/>
    <cellStyle name="Percent 7 7 2 4 2" xfId="44906"/>
    <cellStyle name="Percent 7 7 2 4 2 2" xfId="44907"/>
    <cellStyle name="Percent 7 7 2 4 3" xfId="44908"/>
    <cellStyle name="Percent 7 7 2 4 4" xfId="44909"/>
    <cellStyle name="Percent 7 7 2 5" xfId="44910"/>
    <cellStyle name="Percent 7 7 2 5 2" xfId="44911"/>
    <cellStyle name="Percent 7 7 2 5 2 2" xfId="44912"/>
    <cellStyle name="Percent 7 7 2 5 3" xfId="44913"/>
    <cellStyle name="Percent 7 7 2 6" xfId="44914"/>
    <cellStyle name="Percent 7 7 2 6 2" xfId="44915"/>
    <cellStyle name="Percent 7 7 2 7" xfId="44916"/>
    <cellStyle name="Percent 7 7 2 8" xfId="44917"/>
    <cellStyle name="Percent 7 7 3" xfId="44918"/>
    <cellStyle name="Percent 7 7 3 2" xfId="44919"/>
    <cellStyle name="Percent 7 7 3 2 2" xfId="44920"/>
    <cellStyle name="Percent 7 7 3 2 2 2" xfId="44921"/>
    <cellStyle name="Percent 7 7 3 2 2 2 2" xfId="44922"/>
    <cellStyle name="Percent 7 7 3 2 2 3" xfId="44923"/>
    <cellStyle name="Percent 7 7 3 2 3" xfId="44924"/>
    <cellStyle name="Percent 7 7 3 2 3 2" xfId="44925"/>
    <cellStyle name="Percent 7 7 3 2 4" xfId="44926"/>
    <cellStyle name="Percent 7 7 3 3" xfId="44927"/>
    <cellStyle name="Percent 7 7 3 3 2" xfId="44928"/>
    <cellStyle name="Percent 7 7 3 3 2 2" xfId="44929"/>
    <cellStyle name="Percent 7 7 3 3 3" xfId="44930"/>
    <cellStyle name="Percent 7 7 3 3 4" xfId="44931"/>
    <cellStyle name="Percent 7 7 3 4" xfId="44932"/>
    <cellStyle name="Percent 7 7 3 4 2" xfId="44933"/>
    <cellStyle name="Percent 7 7 3 4 2 2" xfId="44934"/>
    <cellStyle name="Percent 7 7 3 4 3" xfId="44935"/>
    <cellStyle name="Percent 7 7 3 4 4" xfId="44936"/>
    <cellStyle name="Percent 7 7 3 5" xfId="44937"/>
    <cellStyle name="Percent 7 7 3 5 2" xfId="44938"/>
    <cellStyle name="Percent 7 7 3 6" xfId="44939"/>
    <cellStyle name="Percent 7 7 3 7" xfId="44940"/>
    <cellStyle name="Percent 7 7 3 8" xfId="44941"/>
    <cellStyle name="Percent 7 7 4" xfId="44942"/>
    <cellStyle name="Percent 7 7 4 2" xfId="44943"/>
    <cellStyle name="Percent 7 7 4 2 2" xfId="44944"/>
    <cellStyle name="Percent 7 7 4 2 2 2" xfId="44945"/>
    <cellStyle name="Percent 7 7 4 2 3" xfId="44946"/>
    <cellStyle name="Percent 7 7 4 2 4" xfId="44947"/>
    <cellStyle name="Percent 7 7 4 3" xfId="44948"/>
    <cellStyle name="Percent 7 7 4 3 2" xfId="44949"/>
    <cellStyle name="Percent 7 7 4 3 3" xfId="44950"/>
    <cellStyle name="Percent 7 7 4 4" xfId="44951"/>
    <cellStyle name="Percent 7 7 4 4 2" xfId="44952"/>
    <cellStyle name="Percent 7 7 4 5" xfId="44953"/>
    <cellStyle name="Percent 7 7 4 6" xfId="44954"/>
    <cellStyle name="Percent 7 7 4 7" xfId="44955"/>
    <cellStyle name="Percent 7 7 4 8" xfId="44956"/>
    <cellStyle name="Percent 7 7 5" xfId="44957"/>
    <cellStyle name="Percent 7 7 5 2" xfId="44958"/>
    <cellStyle name="Percent 7 7 5 2 2" xfId="44959"/>
    <cellStyle name="Percent 7 7 5 2 3" xfId="44960"/>
    <cellStyle name="Percent 7 7 5 3" xfId="44961"/>
    <cellStyle name="Percent 7 7 5 3 2" xfId="44962"/>
    <cellStyle name="Percent 7 7 5 4" xfId="44963"/>
    <cellStyle name="Percent 7 7 5 5" xfId="44964"/>
    <cellStyle name="Percent 7 7 5 6" xfId="44965"/>
    <cellStyle name="Percent 7 7 5 7" xfId="44966"/>
    <cellStyle name="Percent 7 7 6" xfId="44967"/>
    <cellStyle name="Percent 7 7 6 2" xfId="44968"/>
    <cellStyle name="Percent 7 7 6 2 2" xfId="44969"/>
    <cellStyle name="Percent 7 7 6 3" xfId="44970"/>
    <cellStyle name="Percent 7 7 6 4" xfId="44971"/>
    <cellStyle name="Percent 7 7 7" xfId="44972"/>
    <cellStyle name="Percent 7 7 7 2" xfId="44973"/>
    <cellStyle name="Percent 7 7 7 3" xfId="44974"/>
    <cellStyle name="Percent 7 7 8" xfId="44975"/>
    <cellStyle name="Percent 7 7 8 2" xfId="44976"/>
    <cellStyle name="Percent 7 7 9" xfId="44977"/>
    <cellStyle name="Percent 7 8" xfId="44978"/>
    <cellStyle name="Percent 7 8 2" xfId="44979"/>
    <cellStyle name="Percent 7 8 2 2" xfId="44980"/>
    <cellStyle name="Percent 7 8 2 2 2" xfId="44981"/>
    <cellStyle name="Percent 7 8 2 2 2 2" xfId="44982"/>
    <cellStyle name="Percent 7 8 2 2 2 2 2" xfId="44983"/>
    <cellStyle name="Percent 7 8 2 2 2 2 3" xfId="44984"/>
    <cellStyle name="Percent 7 8 2 2 2 3" xfId="44985"/>
    <cellStyle name="Percent 7 8 2 2 2 4" xfId="44986"/>
    <cellStyle name="Percent 7 8 2 2 3" xfId="44987"/>
    <cellStyle name="Percent 7 8 2 2 3 2" xfId="44988"/>
    <cellStyle name="Percent 7 8 2 2 3 3" xfId="44989"/>
    <cellStyle name="Percent 7 8 2 2 4" xfId="44990"/>
    <cellStyle name="Percent 7 8 2 2 4 2" xfId="44991"/>
    <cellStyle name="Percent 7 8 2 2 4 3" xfId="44992"/>
    <cellStyle name="Percent 7 8 2 2 5" xfId="44993"/>
    <cellStyle name="Percent 7 8 2 2 5 2" xfId="44994"/>
    <cellStyle name="Percent 7 8 2 2 6" xfId="44995"/>
    <cellStyle name="Percent 7 8 2 3" xfId="44996"/>
    <cellStyle name="Percent 7 8 2 3 2" xfId="44997"/>
    <cellStyle name="Percent 7 8 2 3 2 2" xfId="44998"/>
    <cellStyle name="Percent 7 8 2 3 2 3" xfId="44999"/>
    <cellStyle name="Percent 7 8 2 3 3" xfId="45000"/>
    <cellStyle name="Percent 7 8 2 3 4" xfId="45001"/>
    <cellStyle name="Percent 7 8 2 4" xfId="45002"/>
    <cellStyle name="Percent 7 8 2 4 2" xfId="45003"/>
    <cellStyle name="Percent 7 8 2 4 3" xfId="45004"/>
    <cellStyle name="Percent 7 8 2 5" xfId="45005"/>
    <cellStyle name="Percent 7 8 2 5 2" xfId="45006"/>
    <cellStyle name="Percent 7 8 2 5 3" xfId="45007"/>
    <cellStyle name="Percent 7 8 2 6" xfId="45008"/>
    <cellStyle name="Percent 7 8 2 6 2" xfId="45009"/>
    <cellStyle name="Percent 7 8 2 7" xfId="45010"/>
    <cellStyle name="Percent 7 8 3" xfId="45011"/>
    <cellStyle name="Percent 7 8 3 2" xfId="45012"/>
    <cellStyle name="Percent 7 8 3 2 2" xfId="45013"/>
    <cellStyle name="Percent 7 8 3 2 2 2" xfId="45014"/>
    <cellStyle name="Percent 7 8 3 2 2 3" xfId="45015"/>
    <cellStyle name="Percent 7 8 3 2 3" xfId="45016"/>
    <cellStyle name="Percent 7 8 3 2 3 2" xfId="45017"/>
    <cellStyle name="Percent 7 8 3 2 4" xfId="45018"/>
    <cellStyle name="Percent 7 8 3 3" xfId="45019"/>
    <cellStyle name="Percent 7 8 3 3 2" xfId="45020"/>
    <cellStyle name="Percent 7 8 3 3 3" xfId="45021"/>
    <cellStyle name="Percent 7 8 3 4" xfId="45022"/>
    <cellStyle name="Percent 7 8 3 4 2" xfId="45023"/>
    <cellStyle name="Percent 7 8 3 4 3" xfId="45024"/>
    <cellStyle name="Percent 7 8 3 5" xfId="45025"/>
    <cellStyle name="Percent 7 8 3 5 2" xfId="45026"/>
    <cellStyle name="Percent 7 8 3 6" xfId="45027"/>
    <cellStyle name="Percent 7 8 4" xfId="45028"/>
    <cellStyle name="Percent 7 8 4 2" xfId="45029"/>
    <cellStyle name="Percent 7 8 4 2 2" xfId="45030"/>
    <cellStyle name="Percent 7 8 4 2 2 2" xfId="45031"/>
    <cellStyle name="Percent 7 8 4 2 3" xfId="45032"/>
    <cellStyle name="Percent 7 8 4 3" xfId="45033"/>
    <cellStyle name="Percent 7 8 4 3 2" xfId="45034"/>
    <cellStyle name="Percent 7 8 4 4" xfId="45035"/>
    <cellStyle name="Percent 7 8 5" xfId="45036"/>
    <cellStyle name="Percent 7 8 5 2" xfId="45037"/>
    <cellStyle name="Percent 7 8 5 2 2" xfId="45038"/>
    <cellStyle name="Percent 7 8 5 3" xfId="45039"/>
    <cellStyle name="Percent 7 8 6" xfId="45040"/>
    <cellStyle name="Percent 7 8 6 2" xfId="45041"/>
    <cellStyle name="Percent 7 8 6 2 2" xfId="45042"/>
    <cellStyle name="Percent 7 8 6 3" xfId="45043"/>
    <cellStyle name="Percent 7 8 7" xfId="45044"/>
    <cellStyle name="Percent 7 8 7 2" xfId="45045"/>
    <cellStyle name="Percent 7 8 8" xfId="45046"/>
    <cellStyle name="Percent 7 9" xfId="45047"/>
    <cellStyle name="Percent 7 9 2" xfId="45048"/>
    <cellStyle name="Percent 7 9 2 2" xfId="45049"/>
    <cellStyle name="Percent 7 9 2 2 2" xfId="45050"/>
    <cellStyle name="Percent 7 9 2 2 2 2" xfId="45051"/>
    <cellStyle name="Percent 7 9 2 2 2 3" xfId="45052"/>
    <cellStyle name="Percent 7 9 2 2 3" xfId="45053"/>
    <cellStyle name="Percent 7 9 2 2 3 2" xfId="45054"/>
    <cellStyle name="Percent 7 9 2 2 4" xfId="45055"/>
    <cellStyle name="Percent 7 9 2 3" xfId="45056"/>
    <cellStyle name="Percent 7 9 2 3 2" xfId="45057"/>
    <cellStyle name="Percent 7 9 2 3 3" xfId="45058"/>
    <cellStyle name="Percent 7 9 2 4" xfId="45059"/>
    <cellStyle name="Percent 7 9 2 4 2" xfId="45060"/>
    <cellStyle name="Percent 7 9 2 4 3" xfId="45061"/>
    <cellStyle name="Percent 7 9 2 5" xfId="45062"/>
    <cellStyle name="Percent 7 9 2 5 2" xfId="45063"/>
    <cellStyle name="Percent 7 9 2 6" xfId="45064"/>
    <cellStyle name="Percent 7 9 3" xfId="45065"/>
    <cellStyle name="Percent 7 9 3 2" xfId="45066"/>
    <cellStyle name="Percent 7 9 3 2 2" xfId="45067"/>
    <cellStyle name="Percent 7 9 3 2 2 2" xfId="45068"/>
    <cellStyle name="Percent 7 9 3 2 3" xfId="45069"/>
    <cellStyle name="Percent 7 9 3 3" xfId="45070"/>
    <cellStyle name="Percent 7 9 3 3 2" xfId="45071"/>
    <cellStyle name="Percent 7 9 3 4" xfId="45072"/>
    <cellStyle name="Percent 7 9 4" xfId="45073"/>
    <cellStyle name="Percent 7 9 4 2" xfId="45074"/>
    <cellStyle name="Percent 7 9 4 2 2" xfId="45075"/>
    <cellStyle name="Percent 7 9 4 3" xfId="45076"/>
    <cellStyle name="Percent 7 9 4 4" xfId="45077"/>
    <cellStyle name="Percent 7 9 5" xfId="45078"/>
    <cellStyle name="Percent 7 9 5 2" xfId="45079"/>
    <cellStyle name="Percent 7 9 5 2 2" xfId="45080"/>
    <cellStyle name="Percent 7 9 5 3" xfId="45081"/>
    <cellStyle name="Percent 7 9 6" xfId="45082"/>
    <cellStyle name="Percent 7 9 6 2" xfId="45083"/>
    <cellStyle name="Percent 7 9 7" xfId="45084"/>
    <cellStyle name="Percent 7 9 8" xfId="45085"/>
    <cellStyle name="Percent 8" xfId="45086"/>
    <cellStyle name="Percent 8 10" xfId="45087"/>
    <cellStyle name="Percent 8 10 2" xfId="45088"/>
    <cellStyle name="Percent 8 10 2 2" xfId="45089"/>
    <cellStyle name="Percent 8 10 3" xfId="45090"/>
    <cellStyle name="Percent 8 10 3 2" xfId="45091"/>
    <cellStyle name="Percent 8 10 4" xfId="45092"/>
    <cellStyle name="Percent 8 10 4 2" xfId="45093"/>
    <cellStyle name="Percent 8 10 5" xfId="45094"/>
    <cellStyle name="Percent 8 10 6" xfId="45095"/>
    <cellStyle name="Percent 8 11" xfId="45096"/>
    <cellStyle name="Percent 8 11 2" xfId="45097"/>
    <cellStyle name="Percent 8 11 2 2" xfId="45098"/>
    <cellStyle name="Percent 8 11 3" xfId="45099"/>
    <cellStyle name="Percent 8 11 3 2" xfId="45100"/>
    <cellStyle name="Percent 8 11 4" xfId="45101"/>
    <cellStyle name="Percent 8 11 4 2" xfId="45102"/>
    <cellStyle name="Percent 8 11 5" xfId="45103"/>
    <cellStyle name="Percent 8 11 6" xfId="45104"/>
    <cellStyle name="Percent 8 12" xfId="45105"/>
    <cellStyle name="Percent 8 12 2" xfId="45106"/>
    <cellStyle name="Percent 8 12 2 2" xfId="45107"/>
    <cellStyle name="Percent 8 12 3" xfId="45108"/>
    <cellStyle name="Percent 8 12 3 2" xfId="45109"/>
    <cellStyle name="Percent 8 12 4" xfId="45110"/>
    <cellStyle name="Percent 8 12 4 2" xfId="45111"/>
    <cellStyle name="Percent 8 12 5" xfId="45112"/>
    <cellStyle name="Percent 8 12 6" xfId="45113"/>
    <cellStyle name="Percent 8 13" xfId="45114"/>
    <cellStyle name="Percent 8 13 2" xfId="45115"/>
    <cellStyle name="Percent 8 13 2 2" xfId="45116"/>
    <cellStyle name="Percent 8 13 3" xfId="45117"/>
    <cellStyle name="Percent 8 13 3 2" xfId="45118"/>
    <cellStyle name="Percent 8 13 4" xfId="45119"/>
    <cellStyle name="Percent 8 13 5" xfId="45120"/>
    <cellStyle name="Percent 8 14" xfId="45121"/>
    <cellStyle name="Percent 8 14 2" xfId="45122"/>
    <cellStyle name="Percent 8 15" xfId="45123"/>
    <cellStyle name="Percent 8 15 2" xfId="45124"/>
    <cellStyle name="Percent 8 16" xfId="45125"/>
    <cellStyle name="Percent 8 16 2" xfId="45126"/>
    <cellStyle name="Percent 8 17" xfId="45127"/>
    <cellStyle name="Percent 8 18" xfId="45128"/>
    <cellStyle name="Percent 8 19" xfId="45129"/>
    <cellStyle name="Percent 8 2" xfId="45130"/>
    <cellStyle name="Percent 8 2 10" xfId="45131"/>
    <cellStyle name="Percent 8 2 10 2" xfId="45132"/>
    <cellStyle name="Percent 8 2 10 2 2" xfId="45133"/>
    <cellStyle name="Percent 8 2 10 3" xfId="45134"/>
    <cellStyle name="Percent 8 2 10 3 2" xfId="45135"/>
    <cellStyle name="Percent 8 2 10 4" xfId="45136"/>
    <cellStyle name="Percent 8 2 10 4 2" xfId="45137"/>
    <cellStyle name="Percent 8 2 10 5" xfId="45138"/>
    <cellStyle name="Percent 8 2 10 6" xfId="45139"/>
    <cellStyle name="Percent 8 2 11" xfId="45140"/>
    <cellStyle name="Percent 8 2 11 2" xfId="45141"/>
    <cellStyle name="Percent 8 2 11 2 2" xfId="45142"/>
    <cellStyle name="Percent 8 2 11 3" xfId="45143"/>
    <cellStyle name="Percent 8 2 11 3 2" xfId="45144"/>
    <cellStyle name="Percent 8 2 11 4" xfId="45145"/>
    <cellStyle name="Percent 8 2 11 5" xfId="45146"/>
    <cellStyle name="Percent 8 2 12" xfId="45147"/>
    <cellStyle name="Percent 8 2 12 2" xfId="45148"/>
    <cellStyle name="Percent 8 2 13" xfId="45149"/>
    <cellStyle name="Percent 8 2 13 2" xfId="45150"/>
    <cellStyle name="Percent 8 2 14" xfId="45151"/>
    <cellStyle name="Percent 8 2 14 2" xfId="45152"/>
    <cellStyle name="Percent 8 2 15" xfId="45153"/>
    <cellStyle name="Percent 8 2 16" xfId="45154"/>
    <cellStyle name="Percent 8 2 2" xfId="45155"/>
    <cellStyle name="Percent 8 2 2 10" xfId="45156"/>
    <cellStyle name="Percent 8 2 2 10 2" xfId="45157"/>
    <cellStyle name="Percent 8 2 2 11" xfId="45158"/>
    <cellStyle name="Percent 8 2 2 11 2" xfId="45159"/>
    <cellStyle name="Percent 8 2 2 12" xfId="45160"/>
    <cellStyle name="Percent 8 2 2 13" xfId="45161"/>
    <cellStyle name="Percent 8 2 2 2" xfId="45162"/>
    <cellStyle name="Percent 8 2 2 2 10" xfId="45163"/>
    <cellStyle name="Percent 8 2 2 2 11" xfId="45164"/>
    <cellStyle name="Percent 8 2 2 2 2" xfId="45165"/>
    <cellStyle name="Percent 8 2 2 2 2 2" xfId="45166"/>
    <cellStyle name="Percent 8 2 2 2 2 2 2" xfId="45167"/>
    <cellStyle name="Percent 8 2 2 2 2 3" xfId="45168"/>
    <cellStyle name="Percent 8 2 2 2 2 3 2" xfId="45169"/>
    <cellStyle name="Percent 8 2 2 2 2 4" xfId="45170"/>
    <cellStyle name="Percent 8 2 2 2 2 4 2" xfId="45171"/>
    <cellStyle name="Percent 8 2 2 2 2 5" xfId="45172"/>
    <cellStyle name="Percent 8 2 2 2 2 6" xfId="45173"/>
    <cellStyle name="Percent 8 2 2 2 3" xfId="45174"/>
    <cellStyle name="Percent 8 2 2 2 3 2" xfId="45175"/>
    <cellStyle name="Percent 8 2 2 2 3 2 2" xfId="45176"/>
    <cellStyle name="Percent 8 2 2 2 3 3" xfId="45177"/>
    <cellStyle name="Percent 8 2 2 2 3 3 2" xfId="45178"/>
    <cellStyle name="Percent 8 2 2 2 3 4" xfId="45179"/>
    <cellStyle name="Percent 8 2 2 2 3 4 2" xfId="45180"/>
    <cellStyle name="Percent 8 2 2 2 3 5" xfId="45181"/>
    <cellStyle name="Percent 8 2 2 2 3 6" xfId="45182"/>
    <cellStyle name="Percent 8 2 2 2 4" xfId="45183"/>
    <cellStyle name="Percent 8 2 2 2 4 2" xfId="45184"/>
    <cellStyle name="Percent 8 2 2 2 4 2 2" xfId="45185"/>
    <cellStyle name="Percent 8 2 2 2 4 3" xfId="45186"/>
    <cellStyle name="Percent 8 2 2 2 4 3 2" xfId="45187"/>
    <cellStyle name="Percent 8 2 2 2 4 4" xfId="45188"/>
    <cellStyle name="Percent 8 2 2 2 4 4 2" xfId="45189"/>
    <cellStyle name="Percent 8 2 2 2 4 5" xfId="45190"/>
    <cellStyle name="Percent 8 2 2 2 4 6" xfId="45191"/>
    <cellStyle name="Percent 8 2 2 2 5" xfId="45192"/>
    <cellStyle name="Percent 8 2 2 2 5 2" xfId="45193"/>
    <cellStyle name="Percent 8 2 2 2 5 2 2" xfId="45194"/>
    <cellStyle name="Percent 8 2 2 2 5 3" xfId="45195"/>
    <cellStyle name="Percent 8 2 2 2 5 3 2" xfId="45196"/>
    <cellStyle name="Percent 8 2 2 2 5 4" xfId="45197"/>
    <cellStyle name="Percent 8 2 2 2 5 4 2" xfId="45198"/>
    <cellStyle name="Percent 8 2 2 2 5 5" xfId="45199"/>
    <cellStyle name="Percent 8 2 2 2 5 6" xfId="45200"/>
    <cellStyle name="Percent 8 2 2 2 6" xfId="45201"/>
    <cellStyle name="Percent 8 2 2 2 6 2" xfId="45202"/>
    <cellStyle name="Percent 8 2 2 2 6 2 2" xfId="45203"/>
    <cellStyle name="Percent 8 2 2 2 6 3" xfId="45204"/>
    <cellStyle name="Percent 8 2 2 2 6 3 2" xfId="45205"/>
    <cellStyle name="Percent 8 2 2 2 6 4" xfId="45206"/>
    <cellStyle name="Percent 8 2 2 2 6 5" xfId="45207"/>
    <cellStyle name="Percent 8 2 2 2 7" xfId="45208"/>
    <cellStyle name="Percent 8 2 2 2 7 2" xfId="45209"/>
    <cellStyle name="Percent 8 2 2 2 8" xfId="45210"/>
    <cellStyle name="Percent 8 2 2 2 8 2" xfId="45211"/>
    <cellStyle name="Percent 8 2 2 2 9" xfId="45212"/>
    <cellStyle name="Percent 8 2 2 2 9 2" xfId="45213"/>
    <cellStyle name="Percent 8 2 2 3" xfId="45214"/>
    <cellStyle name="Percent 8 2 2 3 10" xfId="45215"/>
    <cellStyle name="Percent 8 2 2 3 2" xfId="45216"/>
    <cellStyle name="Percent 8 2 2 3 2 2" xfId="45217"/>
    <cellStyle name="Percent 8 2 2 3 2 2 2" xfId="45218"/>
    <cellStyle name="Percent 8 2 2 3 2 3" xfId="45219"/>
    <cellStyle name="Percent 8 2 2 3 2 3 2" xfId="45220"/>
    <cellStyle name="Percent 8 2 2 3 2 4" xfId="45221"/>
    <cellStyle name="Percent 8 2 2 3 2 4 2" xfId="45222"/>
    <cellStyle name="Percent 8 2 2 3 2 5" xfId="45223"/>
    <cellStyle name="Percent 8 2 2 3 2 6" xfId="45224"/>
    <cellStyle name="Percent 8 2 2 3 3" xfId="45225"/>
    <cellStyle name="Percent 8 2 2 3 3 2" xfId="45226"/>
    <cellStyle name="Percent 8 2 2 3 3 2 2" xfId="45227"/>
    <cellStyle name="Percent 8 2 2 3 3 3" xfId="45228"/>
    <cellStyle name="Percent 8 2 2 3 3 3 2" xfId="45229"/>
    <cellStyle name="Percent 8 2 2 3 3 4" xfId="45230"/>
    <cellStyle name="Percent 8 2 2 3 3 4 2" xfId="45231"/>
    <cellStyle name="Percent 8 2 2 3 3 5" xfId="45232"/>
    <cellStyle name="Percent 8 2 2 3 3 6" xfId="45233"/>
    <cellStyle name="Percent 8 2 2 3 4" xfId="45234"/>
    <cellStyle name="Percent 8 2 2 3 4 2" xfId="45235"/>
    <cellStyle name="Percent 8 2 2 3 4 2 2" xfId="45236"/>
    <cellStyle name="Percent 8 2 2 3 4 3" xfId="45237"/>
    <cellStyle name="Percent 8 2 2 3 4 3 2" xfId="45238"/>
    <cellStyle name="Percent 8 2 2 3 4 4" xfId="45239"/>
    <cellStyle name="Percent 8 2 2 3 4 4 2" xfId="45240"/>
    <cellStyle name="Percent 8 2 2 3 4 5" xfId="45241"/>
    <cellStyle name="Percent 8 2 2 3 4 6" xfId="45242"/>
    <cellStyle name="Percent 8 2 2 3 5" xfId="45243"/>
    <cellStyle name="Percent 8 2 2 3 5 2" xfId="45244"/>
    <cellStyle name="Percent 8 2 2 3 5 2 2" xfId="45245"/>
    <cellStyle name="Percent 8 2 2 3 5 3" xfId="45246"/>
    <cellStyle name="Percent 8 2 2 3 5 3 2" xfId="45247"/>
    <cellStyle name="Percent 8 2 2 3 5 4" xfId="45248"/>
    <cellStyle name="Percent 8 2 2 3 5 5" xfId="45249"/>
    <cellStyle name="Percent 8 2 2 3 6" xfId="45250"/>
    <cellStyle name="Percent 8 2 2 3 6 2" xfId="45251"/>
    <cellStyle name="Percent 8 2 2 3 7" xfId="45252"/>
    <cellStyle name="Percent 8 2 2 3 7 2" xfId="45253"/>
    <cellStyle name="Percent 8 2 2 3 8" xfId="45254"/>
    <cellStyle name="Percent 8 2 2 3 8 2" xfId="45255"/>
    <cellStyle name="Percent 8 2 2 3 9" xfId="45256"/>
    <cellStyle name="Percent 8 2 2 4" xfId="45257"/>
    <cellStyle name="Percent 8 2 2 4 10" xfId="45258"/>
    <cellStyle name="Percent 8 2 2 4 2" xfId="45259"/>
    <cellStyle name="Percent 8 2 2 4 2 2" xfId="45260"/>
    <cellStyle name="Percent 8 2 2 4 2 2 2" xfId="45261"/>
    <cellStyle name="Percent 8 2 2 4 2 3" xfId="45262"/>
    <cellStyle name="Percent 8 2 2 4 2 3 2" xfId="45263"/>
    <cellStyle name="Percent 8 2 2 4 2 4" xfId="45264"/>
    <cellStyle name="Percent 8 2 2 4 2 4 2" xfId="45265"/>
    <cellStyle name="Percent 8 2 2 4 2 5" xfId="45266"/>
    <cellStyle name="Percent 8 2 2 4 2 6" xfId="45267"/>
    <cellStyle name="Percent 8 2 2 4 3" xfId="45268"/>
    <cellStyle name="Percent 8 2 2 4 3 2" xfId="45269"/>
    <cellStyle name="Percent 8 2 2 4 3 2 2" xfId="45270"/>
    <cellStyle name="Percent 8 2 2 4 3 3" xfId="45271"/>
    <cellStyle name="Percent 8 2 2 4 3 3 2" xfId="45272"/>
    <cellStyle name="Percent 8 2 2 4 3 4" xfId="45273"/>
    <cellStyle name="Percent 8 2 2 4 3 4 2" xfId="45274"/>
    <cellStyle name="Percent 8 2 2 4 3 5" xfId="45275"/>
    <cellStyle name="Percent 8 2 2 4 3 6" xfId="45276"/>
    <cellStyle name="Percent 8 2 2 4 4" xfId="45277"/>
    <cellStyle name="Percent 8 2 2 4 4 2" xfId="45278"/>
    <cellStyle name="Percent 8 2 2 4 4 2 2" xfId="45279"/>
    <cellStyle name="Percent 8 2 2 4 4 3" xfId="45280"/>
    <cellStyle name="Percent 8 2 2 4 4 3 2" xfId="45281"/>
    <cellStyle name="Percent 8 2 2 4 4 4" xfId="45282"/>
    <cellStyle name="Percent 8 2 2 4 4 4 2" xfId="45283"/>
    <cellStyle name="Percent 8 2 2 4 4 5" xfId="45284"/>
    <cellStyle name="Percent 8 2 2 4 4 6" xfId="45285"/>
    <cellStyle name="Percent 8 2 2 4 5" xfId="45286"/>
    <cellStyle name="Percent 8 2 2 4 5 2" xfId="45287"/>
    <cellStyle name="Percent 8 2 2 4 5 2 2" xfId="45288"/>
    <cellStyle name="Percent 8 2 2 4 5 3" xfId="45289"/>
    <cellStyle name="Percent 8 2 2 4 5 3 2" xfId="45290"/>
    <cellStyle name="Percent 8 2 2 4 5 4" xfId="45291"/>
    <cellStyle name="Percent 8 2 2 4 5 5" xfId="45292"/>
    <cellStyle name="Percent 8 2 2 4 6" xfId="45293"/>
    <cellStyle name="Percent 8 2 2 4 6 2" xfId="45294"/>
    <cellStyle name="Percent 8 2 2 4 7" xfId="45295"/>
    <cellStyle name="Percent 8 2 2 4 7 2" xfId="45296"/>
    <cellStyle name="Percent 8 2 2 4 8" xfId="45297"/>
    <cellStyle name="Percent 8 2 2 4 8 2" xfId="45298"/>
    <cellStyle name="Percent 8 2 2 4 9" xfId="45299"/>
    <cellStyle name="Percent 8 2 2 5" xfId="45300"/>
    <cellStyle name="Percent 8 2 2 5 2" xfId="45301"/>
    <cellStyle name="Percent 8 2 2 5 2 2" xfId="45302"/>
    <cellStyle name="Percent 8 2 2 5 3" xfId="45303"/>
    <cellStyle name="Percent 8 2 2 5 3 2" xfId="45304"/>
    <cellStyle name="Percent 8 2 2 5 4" xfId="45305"/>
    <cellStyle name="Percent 8 2 2 5 4 2" xfId="45306"/>
    <cellStyle name="Percent 8 2 2 5 5" xfId="45307"/>
    <cellStyle name="Percent 8 2 2 5 6" xfId="45308"/>
    <cellStyle name="Percent 8 2 2 6" xfId="45309"/>
    <cellStyle name="Percent 8 2 2 6 2" xfId="45310"/>
    <cellStyle name="Percent 8 2 2 6 2 2" xfId="45311"/>
    <cellStyle name="Percent 8 2 2 6 3" xfId="45312"/>
    <cellStyle name="Percent 8 2 2 6 3 2" xfId="45313"/>
    <cellStyle name="Percent 8 2 2 6 4" xfId="45314"/>
    <cellStyle name="Percent 8 2 2 6 4 2" xfId="45315"/>
    <cellStyle name="Percent 8 2 2 6 5" xfId="45316"/>
    <cellStyle name="Percent 8 2 2 6 6" xfId="45317"/>
    <cellStyle name="Percent 8 2 2 7" xfId="45318"/>
    <cellStyle name="Percent 8 2 2 7 2" xfId="45319"/>
    <cellStyle name="Percent 8 2 2 7 2 2" xfId="45320"/>
    <cellStyle name="Percent 8 2 2 7 3" xfId="45321"/>
    <cellStyle name="Percent 8 2 2 7 3 2" xfId="45322"/>
    <cellStyle name="Percent 8 2 2 7 4" xfId="45323"/>
    <cellStyle name="Percent 8 2 2 7 4 2" xfId="45324"/>
    <cellStyle name="Percent 8 2 2 7 5" xfId="45325"/>
    <cellStyle name="Percent 8 2 2 7 6" xfId="45326"/>
    <cellStyle name="Percent 8 2 2 8" xfId="45327"/>
    <cellStyle name="Percent 8 2 2 8 2" xfId="45328"/>
    <cellStyle name="Percent 8 2 2 8 2 2" xfId="45329"/>
    <cellStyle name="Percent 8 2 2 8 3" xfId="45330"/>
    <cellStyle name="Percent 8 2 2 8 3 2" xfId="45331"/>
    <cellStyle name="Percent 8 2 2 8 4" xfId="45332"/>
    <cellStyle name="Percent 8 2 2 8 5" xfId="45333"/>
    <cellStyle name="Percent 8 2 2 9" xfId="45334"/>
    <cellStyle name="Percent 8 2 2 9 2" xfId="45335"/>
    <cellStyle name="Percent 8 2 3" xfId="45336"/>
    <cellStyle name="Percent 8 2 3 10" xfId="45337"/>
    <cellStyle name="Percent 8 2 3 10 2" xfId="45338"/>
    <cellStyle name="Percent 8 2 3 11" xfId="45339"/>
    <cellStyle name="Percent 8 2 3 11 2" xfId="45340"/>
    <cellStyle name="Percent 8 2 3 12" xfId="45341"/>
    <cellStyle name="Percent 8 2 3 13" xfId="45342"/>
    <cellStyle name="Percent 8 2 3 2" xfId="45343"/>
    <cellStyle name="Percent 8 2 3 2 10" xfId="45344"/>
    <cellStyle name="Percent 8 2 3 2 11" xfId="45345"/>
    <cellStyle name="Percent 8 2 3 2 2" xfId="45346"/>
    <cellStyle name="Percent 8 2 3 2 2 2" xfId="45347"/>
    <cellStyle name="Percent 8 2 3 2 2 2 2" xfId="45348"/>
    <cellStyle name="Percent 8 2 3 2 2 3" xfId="45349"/>
    <cellStyle name="Percent 8 2 3 2 2 3 2" xfId="45350"/>
    <cellStyle name="Percent 8 2 3 2 2 4" xfId="45351"/>
    <cellStyle name="Percent 8 2 3 2 2 4 2" xfId="45352"/>
    <cellStyle name="Percent 8 2 3 2 2 5" xfId="45353"/>
    <cellStyle name="Percent 8 2 3 2 2 6" xfId="45354"/>
    <cellStyle name="Percent 8 2 3 2 3" xfId="45355"/>
    <cellStyle name="Percent 8 2 3 2 3 2" xfId="45356"/>
    <cellStyle name="Percent 8 2 3 2 3 2 2" xfId="45357"/>
    <cellStyle name="Percent 8 2 3 2 3 3" xfId="45358"/>
    <cellStyle name="Percent 8 2 3 2 3 3 2" xfId="45359"/>
    <cellStyle name="Percent 8 2 3 2 3 4" xfId="45360"/>
    <cellStyle name="Percent 8 2 3 2 3 4 2" xfId="45361"/>
    <cellStyle name="Percent 8 2 3 2 3 5" xfId="45362"/>
    <cellStyle name="Percent 8 2 3 2 3 6" xfId="45363"/>
    <cellStyle name="Percent 8 2 3 2 4" xfId="45364"/>
    <cellStyle name="Percent 8 2 3 2 4 2" xfId="45365"/>
    <cellStyle name="Percent 8 2 3 2 4 2 2" xfId="45366"/>
    <cellStyle name="Percent 8 2 3 2 4 3" xfId="45367"/>
    <cellStyle name="Percent 8 2 3 2 4 3 2" xfId="45368"/>
    <cellStyle name="Percent 8 2 3 2 4 4" xfId="45369"/>
    <cellStyle name="Percent 8 2 3 2 4 4 2" xfId="45370"/>
    <cellStyle name="Percent 8 2 3 2 4 5" xfId="45371"/>
    <cellStyle name="Percent 8 2 3 2 4 6" xfId="45372"/>
    <cellStyle name="Percent 8 2 3 2 5" xfId="45373"/>
    <cellStyle name="Percent 8 2 3 2 5 2" xfId="45374"/>
    <cellStyle name="Percent 8 2 3 2 5 2 2" xfId="45375"/>
    <cellStyle name="Percent 8 2 3 2 5 3" xfId="45376"/>
    <cellStyle name="Percent 8 2 3 2 5 3 2" xfId="45377"/>
    <cellStyle name="Percent 8 2 3 2 5 4" xfId="45378"/>
    <cellStyle name="Percent 8 2 3 2 5 4 2" xfId="45379"/>
    <cellStyle name="Percent 8 2 3 2 5 5" xfId="45380"/>
    <cellStyle name="Percent 8 2 3 2 5 6" xfId="45381"/>
    <cellStyle name="Percent 8 2 3 2 6" xfId="45382"/>
    <cellStyle name="Percent 8 2 3 2 6 2" xfId="45383"/>
    <cellStyle name="Percent 8 2 3 2 6 2 2" xfId="45384"/>
    <cellStyle name="Percent 8 2 3 2 6 3" xfId="45385"/>
    <cellStyle name="Percent 8 2 3 2 6 3 2" xfId="45386"/>
    <cellStyle name="Percent 8 2 3 2 6 4" xfId="45387"/>
    <cellStyle name="Percent 8 2 3 2 6 5" xfId="45388"/>
    <cellStyle name="Percent 8 2 3 2 7" xfId="45389"/>
    <cellStyle name="Percent 8 2 3 2 7 2" xfId="45390"/>
    <cellStyle name="Percent 8 2 3 2 8" xfId="45391"/>
    <cellStyle name="Percent 8 2 3 2 8 2" xfId="45392"/>
    <cellStyle name="Percent 8 2 3 2 9" xfId="45393"/>
    <cellStyle name="Percent 8 2 3 2 9 2" xfId="45394"/>
    <cellStyle name="Percent 8 2 3 3" xfId="45395"/>
    <cellStyle name="Percent 8 2 3 3 10" xfId="45396"/>
    <cellStyle name="Percent 8 2 3 3 2" xfId="45397"/>
    <cellStyle name="Percent 8 2 3 3 2 2" xfId="45398"/>
    <cellStyle name="Percent 8 2 3 3 2 2 2" xfId="45399"/>
    <cellStyle name="Percent 8 2 3 3 2 3" xfId="45400"/>
    <cellStyle name="Percent 8 2 3 3 2 3 2" xfId="45401"/>
    <cellStyle name="Percent 8 2 3 3 2 4" xfId="45402"/>
    <cellStyle name="Percent 8 2 3 3 2 4 2" xfId="45403"/>
    <cellStyle name="Percent 8 2 3 3 2 5" xfId="45404"/>
    <cellStyle name="Percent 8 2 3 3 2 6" xfId="45405"/>
    <cellStyle name="Percent 8 2 3 3 3" xfId="45406"/>
    <cellStyle name="Percent 8 2 3 3 3 2" xfId="45407"/>
    <cellStyle name="Percent 8 2 3 3 3 2 2" xfId="45408"/>
    <cellStyle name="Percent 8 2 3 3 3 3" xfId="45409"/>
    <cellStyle name="Percent 8 2 3 3 3 3 2" xfId="45410"/>
    <cellStyle name="Percent 8 2 3 3 3 4" xfId="45411"/>
    <cellStyle name="Percent 8 2 3 3 3 4 2" xfId="45412"/>
    <cellStyle name="Percent 8 2 3 3 3 5" xfId="45413"/>
    <cellStyle name="Percent 8 2 3 3 3 6" xfId="45414"/>
    <cellStyle name="Percent 8 2 3 3 4" xfId="45415"/>
    <cellStyle name="Percent 8 2 3 3 4 2" xfId="45416"/>
    <cellStyle name="Percent 8 2 3 3 4 2 2" xfId="45417"/>
    <cellStyle name="Percent 8 2 3 3 4 3" xfId="45418"/>
    <cellStyle name="Percent 8 2 3 3 4 3 2" xfId="45419"/>
    <cellStyle name="Percent 8 2 3 3 4 4" xfId="45420"/>
    <cellStyle name="Percent 8 2 3 3 4 4 2" xfId="45421"/>
    <cellStyle name="Percent 8 2 3 3 4 5" xfId="45422"/>
    <cellStyle name="Percent 8 2 3 3 4 6" xfId="45423"/>
    <cellStyle name="Percent 8 2 3 3 5" xfId="45424"/>
    <cellStyle name="Percent 8 2 3 3 5 2" xfId="45425"/>
    <cellStyle name="Percent 8 2 3 3 5 2 2" xfId="45426"/>
    <cellStyle name="Percent 8 2 3 3 5 3" xfId="45427"/>
    <cellStyle name="Percent 8 2 3 3 5 3 2" xfId="45428"/>
    <cellStyle name="Percent 8 2 3 3 5 4" xfId="45429"/>
    <cellStyle name="Percent 8 2 3 3 5 5" xfId="45430"/>
    <cellStyle name="Percent 8 2 3 3 6" xfId="45431"/>
    <cellStyle name="Percent 8 2 3 3 6 2" xfId="45432"/>
    <cellStyle name="Percent 8 2 3 3 7" xfId="45433"/>
    <cellStyle name="Percent 8 2 3 3 7 2" xfId="45434"/>
    <cellStyle name="Percent 8 2 3 3 8" xfId="45435"/>
    <cellStyle name="Percent 8 2 3 3 8 2" xfId="45436"/>
    <cellStyle name="Percent 8 2 3 3 9" xfId="45437"/>
    <cellStyle name="Percent 8 2 3 4" xfId="45438"/>
    <cellStyle name="Percent 8 2 3 4 10" xfId="45439"/>
    <cellStyle name="Percent 8 2 3 4 2" xfId="45440"/>
    <cellStyle name="Percent 8 2 3 4 2 2" xfId="45441"/>
    <cellStyle name="Percent 8 2 3 4 2 2 2" xfId="45442"/>
    <cellStyle name="Percent 8 2 3 4 2 3" xfId="45443"/>
    <cellStyle name="Percent 8 2 3 4 2 3 2" xfId="45444"/>
    <cellStyle name="Percent 8 2 3 4 2 4" xfId="45445"/>
    <cellStyle name="Percent 8 2 3 4 2 4 2" xfId="45446"/>
    <cellStyle name="Percent 8 2 3 4 2 5" xfId="45447"/>
    <cellStyle name="Percent 8 2 3 4 2 6" xfId="45448"/>
    <cellStyle name="Percent 8 2 3 4 3" xfId="45449"/>
    <cellStyle name="Percent 8 2 3 4 3 2" xfId="45450"/>
    <cellStyle name="Percent 8 2 3 4 3 2 2" xfId="45451"/>
    <cellStyle name="Percent 8 2 3 4 3 3" xfId="45452"/>
    <cellStyle name="Percent 8 2 3 4 3 3 2" xfId="45453"/>
    <cellStyle name="Percent 8 2 3 4 3 4" xfId="45454"/>
    <cellStyle name="Percent 8 2 3 4 3 4 2" xfId="45455"/>
    <cellStyle name="Percent 8 2 3 4 3 5" xfId="45456"/>
    <cellStyle name="Percent 8 2 3 4 3 6" xfId="45457"/>
    <cellStyle name="Percent 8 2 3 4 4" xfId="45458"/>
    <cellStyle name="Percent 8 2 3 4 4 2" xfId="45459"/>
    <cellStyle name="Percent 8 2 3 4 4 2 2" xfId="45460"/>
    <cellStyle name="Percent 8 2 3 4 4 3" xfId="45461"/>
    <cellStyle name="Percent 8 2 3 4 4 3 2" xfId="45462"/>
    <cellStyle name="Percent 8 2 3 4 4 4" xfId="45463"/>
    <cellStyle name="Percent 8 2 3 4 4 4 2" xfId="45464"/>
    <cellStyle name="Percent 8 2 3 4 4 5" xfId="45465"/>
    <cellStyle name="Percent 8 2 3 4 4 6" xfId="45466"/>
    <cellStyle name="Percent 8 2 3 4 5" xfId="45467"/>
    <cellStyle name="Percent 8 2 3 4 5 2" xfId="45468"/>
    <cellStyle name="Percent 8 2 3 4 5 2 2" xfId="45469"/>
    <cellStyle name="Percent 8 2 3 4 5 3" xfId="45470"/>
    <cellStyle name="Percent 8 2 3 4 5 3 2" xfId="45471"/>
    <cellStyle name="Percent 8 2 3 4 5 4" xfId="45472"/>
    <cellStyle name="Percent 8 2 3 4 5 5" xfId="45473"/>
    <cellStyle name="Percent 8 2 3 4 6" xfId="45474"/>
    <cellStyle name="Percent 8 2 3 4 6 2" xfId="45475"/>
    <cellStyle name="Percent 8 2 3 4 7" xfId="45476"/>
    <cellStyle name="Percent 8 2 3 4 7 2" xfId="45477"/>
    <cellStyle name="Percent 8 2 3 4 8" xfId="45478"/>
    <cellStyle name="Percent 8 2 3 4 8 2" xfId="45479"/>
    <cellStyle name="Percent 8 2 3 4 9" xfId="45480"/>
    <cellStyle name="Percent 8 2 3 5" xfId="45481"/>
    <cellStyle name="Percent 8 2 3 5 2" xfId="45482"/>
    <cellStyle name="Percent 8 2 3 5 2 2" xfId="45483"/>
    <cellStyle name="Percent 8 2 3 5 3" xfId="45484"/>
    <cellStyle name="Percent 8 2 3 5 3 2" xfId="45485"/>
    <cellStyle name="Percent 8 2 3 5 4" xfId="45486"/>
    <cellStyle name="Percent 8 2 3 5 4 2" xfId="45487"/>
    <cellStyle name="Percent 8 2 3 5 5" xfId="45488"/>
    <cellStyle name="Percent 8 2 3 5 6" xfId="45489"/>
    <cellStyle name="Percent 8 2 3 6" xfId="45490"/>
    <cellStyle name="Percent 8 2 3 6 2" xfId="45491"/>
    <cellStyle name="Percent 8 2 3 6 2 2" xfId="45492"/>
    <cellStyle name="Percent 8 2 3 6 3" xfId="45493"/>
    <cellStyle name="Percent 8 2 3 6 3 2" xfId="45494"/>
    <cellStyle name="Percent 8 2 3 6 4" xfId="45495"/>
    <cellStyle name="Percent 8 2 3 6 4 2" xfId="45496"/>
    <cellStyle name="Percent 8 2 3 6 5" xfId="45497"/>
    <cellStyle name="Percent 8 2 3 6 6" xfId="45498"/>
    <cellStyle name="Percent 8 2 3 7" xfId="45499"/>
    <cellStyle name="Percent 8 2 3 7 2" xfId="45500"/>
    <cellStyle name="Percent 8 2 3 7 2 2" xfId="45501"/>
    <cellStyle name="Percent 8 2 3 7 3" xfId="45502"/>
    <cellStyle name="Percent 8 2 3 7 3 2" xfId="45503"/>
    <cellStyle name="Percent 8 2 3 7 4" xfId="45504"/>
    <cellStyle name="Percent 8 2 3 7 4 2" xfId="45505"/>
    <cellStyle name="Percent 8 2 3 7 5" xfId="45506"/>
    <cellStyle name="Percent 8 2 3 7 6" xfId="45507"/>
    <cellStyle name="Percent 8 2 3 8" xfId="45508"/>
    <cellStyle name="Percent 8 2 3 8 2" xfId="45509"/>
    <cellStyle name="Percent 8 2 3 8 2 2" xfId="45510"/>
    <cellStyle name="Percent 8 2 3 8 3" xfId="45511"/>
    <cellStyle name="Percent 8 2 3 8 3 2" xfId="45512"/>
    <cellStyle name="Percent 8 2 3 8 4" xfId="45513"/>
    <cellStyle name="Percent 8 2 3 8 5" xfId="45514"/>
    <cellStyle name="Percent 8 2 3 9" xfId="45515"/>
    <cellStyle name="Percent 8 2 3 9 2" xfId="45516"/>
    <cellStyle name="Percent 8 2 4" xfId="45517"/>
    <cellStyle name="Percent 8 2 4 10" xfId="45518"/>
    <cellStyle name="Percent 8 2 4 10 2" xfId="45519"/>
    <cellStyle name="Percent 8 2 4 11" xfId="45520"/>
    <cellStyle name="Percent 8 2 4 12" xfId="45521"/>
    <cellStyle name="Percent 8 2 4 2" xfId="45522"/>
    <cellStyle name="Percent 8 2 4 2 10" xfId="45523"/>
    <cellStyle name="Percent 8 2 4 2 2" xfId="45524"/>
    <cellStyle name="Percent 8 2 4 2 2 2" xfId="45525"/>
    <cellStyle name="Percent 8 2 4 2 2 2 2" xfId="45526"/>
    <cellStyle name="Percent 8 2 4 2 2 3" xfId="45527"/>
    <cellStyle name="Percent 8 2 4 2 2 3 2" xfId="45528"/>
    <cellStyle name="Percent 8 2 4 2 2 4" xfId="45529"/>
    <cellStyle name="Percent 8 2 4 2 2 4 2" xfId="45530"/>
    <cellStyle name="Percent 8 2 4 2 2 5" xfId="45531"/>
    <cellStyle name="Percent 8 2 4 2 2 6" xfId="45532"/>
    <cellStyle name="Percent 8 2 4 2 3" xfId="45533"/>
    <cellStyle name="Percent 8 2 4 2 3 2" xfId="45534"/>
    <cellStyle name="Percent 8 2 4 2 3 2 2" xfId="45535"/>
    <cellStyle name="Percent 8 2 4 2 3 3" xfId="45536"/>
    <cellStyle name="Percent 8 2 4 2 3 3 2" xfId="45537"/>
    <cellStyle name="Percent 8 2 4 2 3 4" xfId="45538"/>
    <cellStyle name="Percent 8 2 4 2 3 4 2" xfId="45539"/>
    <cellStyle name="Percent 8 2 4 2 3 5" xfId="45540"/>
    <cellStyle name="Percent 8 2 4 2 3 6" xfId="45541"/>
    <cellStyle name="Percent 8 2 4 2 4" xfId="45542"/>
    <cellStyle name="Percent 8 2 4 2 4 2" xfId="45543"/>
    <cellStyle name="Percent 8 2 4 2 4 2 2" xfId="45544"/>
    <cellStyle name="Percent 8 2 4 2 4 3" xfId="45545"/>
    <cellStyle name="Percent 8 2 4 2 4 3 2" xfId="45546"/>
    <cellStyle name="Percent 8 2 4 2 4 4" xfId="45547"/>
    <cellStyle name="Percent 8 2 4 2 4 4 2" xfId="45548"/>
    <cellStyle name="Percent 8 2 4 2 4 5" xfId="45549"/>
    <cellStyle name="Percent 8 2 4 2 4 6" xfId="45550"/>
    <cellStyle name="Percent 8 2 4 2 5" xfId="45551"/>
    <cellStyle name="Percent 8 2 4 2 5 2" xfId="45552"/>
    <cellStyle name="Percent 8 2 4 2 5 2 2" xfId="45553"/>
    <cellStyle name="Percent 8 2 4 2 5 3" xfId="45554"/>
    <cellStyle name="Percent 8 2 4 2 5 3 2" xfId="45555"/>
    <cellStyle name="Percent 8 2 4 2 5 4" xfId="45556"/>
    <cellStyle name="Percent 8 2 4 2 5 5" xfId="45557"/>
    <cellStyle name="Percent 8 2 4 2 6" xfId="45558"/>
    <cellStyle name="Percent 8 2 4 2 6 2" xfId="45559"/>
    <cellStyle name="Percent 8 2 4 2 7" xfId="45560"/>
    <cellStyle name="Percent 8 2 4 2 7 2" xfId="45561"/>
    <cellStyle name="Percent 8 2 4 2 8" xfId="45562"/>
    <cellStyle name="Percent 8 2 4 2 8 2" xfId="45563"/>
    <cellStyle name="Percent 8 2 4 2 9" xfId="45564"/>
    <cellStyle name="Percent 8 2 4 3" xfId="45565"/>
    <cellStyle name="Percent 8 2 4 3 10" xfId="45566"/>
    <cellStyle name="Percent 8 2 4 3 2" xfId="45567"/>
    <cellStyle name="Percent 8 2 4 3 2 2" xfId="45568"/>
    <cellStyle name="Percent 8 2 4 3 2 2 2" xfId="45569"/>
    <cellStyle name="Percent 8 2 4 3 2 3" xfId="45570"/>
    <cellStyle name="Percent 8 2 4 3 2 3 2" xfId="45571"/>
    <cellStyle name="Percent 8 2 4 3 2 4" xfId="45572"/>
    <cellStyle name="Percent 8 2 4 3 2 4 2" xfId="45573"/>
    <cellStyle name="Percent 8 2 4 3 2 5" xfId="45574"/>
    <cellStyle name="Percent 8 2 4 3 2 6" xfId="45575"/>
    <cellStyle name="Percent 8 2 4 3 3" xfId="45576"/>
    <cellStyle name="Percent 8 2 4 3 3 2" xfId="45577"/>
    <cellStyle name="Percent 8 2 4 3 3 2 2" xfId="45578"/>
    <cellStyle name="Percent 8 2 4 3 3 3" xfId="45579"/>
    <cellStyle name="Percent 8 2 4 3 3 3 2" xfId="45580"/>
    <cellStyle name="Percent 8 2 4 3 3 4" xfId="45581"/>
    <cellStyle name="Percent 8 2 4 3 3 4 2" xfId="45582"/>
    <cellStyle name="Percent 8 2 4 3 3 5" xfId="45583"/>
    <cellStyle name="Percent 8 2 4 3 3 6" xfId="45584"/>
    <cellStyle name="Percent 8 2 4 3 4" xfId="45585"/>
    <cellStyle name="Percent 8 2 4 3 4 2" xfId="45586"/>
    <cellStyle name="Percent 8 2 4 3 4 2 2" xfId="45587"/>
    <cellStyle name="Percent 8 2 4 3 4 3" xfId="45588"/>
    <cellStyle name="Percent 8 2 4 3 4 3 2" xfId="45589"/>
    <cellStyle name="Percent 8 2 4 3 4 4" xfId="45590"/>
    <cellStyle name="Percent 8 2 4 3 4 4 2" xfId="45591"/>
    <cellStyle name="Percent 8 2 4 3 4 5" xfId="45592"/>
    <cellStyle name="Percent 8 2 4 3 4 6" xfId="45593"/>
    <cellStyle name="Percent 8 2 4 3 5" xfId="45594"/>
    <cellStyle name="Percent 8 2 4 3 5 2" xfId="45595"/>
    <cellStyle name="Percent 8 2 4 3 5 2 2" xfId="45596"/>
    <cellStyle name="Percent 8 2 4 3 5 3" xfId="45597"/>
    <cellStyle name="Percent 8 2 4 3 5 3 2" xfId="45598"/>
    <cellStyle name="Percent 8 2 4 3 5 4" xfId="45599"/>
    <cellStyle name="Percent 8 2 4 3 5 5" xfId="45600"/>
    <cellStyle name="Percent 8 2 4 3 6" xfId="45601"/>
    <cellStyle name="Percent 8 2 4 3 6 2" xfId="45602"/>
    <cellStyle name="Percent 8 2 4 3 7" xfId="45603"/>
    <cellStyle name="Percent 8 2 4 3 7 2" xfId="45604"/>
    <cellStyle name="Percent 8 2 4 3 8" xfId="45605"/>
    <cellStyle name="Percent 8 2 4 3 8 2" xfId="45606"/>
    <cellStyle name="Percent 8 2 4 3 9" xfId="45607"/>
    <cellStyle name="Percent 8 2 4 4" xfId="45608"/>
    <cellStyle name="Percent 8 2 4 4 2" xfId="45609"/>
    <cellStyle name="Percent 8 2 4 4 2 2" xfId="45610"/>
    <cellStyle name="Percent 8 2 4 4 3" xfId="45611"/>
    <cellStyle name="Percent 8 2 4 4 3 2" xfId="45612"/>
    <cellStyle name="Percent 8 2 4 4 4" xfId="45613"/>
    <cellStyle name="Percent 8 2 4 4 4 2" xfId="45614"/>
    <cellStyle name="Percent 8 2 4 4 5" xfId="45615"/>
    <cellStyle name="Percent 8 2 4 4 6" xfId="45616"/>
    <cellStyle name="Percent 8 2 4 5" xfId="45617"/>
    <cellStyle name="Percent 8 2 4 5 2" xfId="45618"/>
    <cellStyle name="Percent 8 2 4 5 2 2" xfId="45619"/>
    <cellStyle name="Percent 8 2 4 5 3" xfId="45620"/>
    <cellStyle name="Percent 8 2 4 5 3 2" xfId="45621"/>
    <cellStyle name="Percent 8 2 4 5 4" xfId="45622"/>
    <cellStyle name="Percent 8 2 4 5 4 2" xfId="45623"/>
    <cellStyle name="Percent 8 2 4 5 5" xfId="45624"/>
    <cellStyle name="Percent 8 2 4 5 6" xfId="45625"/>
    <cellStyle name="Percent 8 2 4 6" xfId="45626"/>
    <cellStyle name="Percent 8 2 4 6 2" xfId="45627"/>
    <cellStyle name="Percent 8 2 4 6 2 2" xfId="45628"/>
    <cellStyle name="Percent 8 2 4 6 3" xfId="45629"/>
    <cellStyle name="Percent 8 2 4 6 3 2" xfId="45630"/>
    <cellStyle name="Percent 8 2 4 6 4" xfId="45631"/>
    <cellStyle name="Percent 8 2 4 6 4 2" xfId="45632"/>
    <cellStyle name="Percent 8 2 4 6 5" xfId="45633"/>
    <cellStyle name="Percent 8 2 4 6 6" xfId="45634"/>
    <cellStyle name="Percent 8 2 4 7" xfId="45635"/>
    <cellStyle name="Percent 8 2 4 7 2" xfId="45636"/>
    <cellStyle name="Percent 8 2 4 7 2 2" xfId="45637"/>
    <cellStyle name="Percent 8 2 4 7 3" xfId="45638"/>
    <cellStyle name="Percent 8 2 4 7 3 2" xfId="45639"/>
    <cellStyle name="Percent 8 2 4 7 4" xfId="45640"/>
    <cellStyle name="Percent 8 2 4 7 5" xfId="45641"/>
    <cellStyle name="Percent 8 2 4 8" xfId="45642"/>
    <cellStyle name="Percent 8 2 4 8 2" xfId="45643"/>
    <cellStyle name="Percent 8 2 4 9" xfId="45644"/>
    <cellStyle name="Percent 8 2 4 9 2" xfId="45645"/>
    <cellStyle name="Percent 8 2 5" xfId="45646"/>
    <cellStyle name="Percent 8 2 5 10" xfId="45647"/>
    <cellStyle name="Percent 8 2 5 11" xfId="45648"/>
    <cellStyle name="Percent 8 2 5 2" xfId="45649"/>
    <cellStyle name="Percent 8 2 5 2 2" xfId="45650"/>
    <cellStyle name="Percent 8 2 5 2 2 2" xfId="45651"/>
    <cellStyle name="Percent 8 2 5 2 3" xfId="45652"/>
    <cellStyle name="Percent 8 2 5 2 3 2" xfId="45653"/>
    <cellStyle name="Percent 8 2 5 2 4" xfId="45654"/>
    <cellStyle name="Percent 8 2 5 2 4 2" xfId="45655"/>
    <cellStyle name="Percent 8 2 5 2 5" xfId="45656"/>
    <cellStyle name="Percent 8 2 5 2 6" xfId="45657"/>
    <cellStyle name="Percent 8 2 5 3" xfId="45658"/>
    <cellStyle name="Percent 8 2 5 3 2" xfId="45659"/>
    <cellStyle name="Percent 8 2 5 3 2 2" xfId="45660"/>
    <cellStyle name="Percent 8 2 5 3 3" xfId="45661"/>
    <cellStyle name="Percent 8 2 5 3 3 2" xfId="45662"/>
    <cellStyle name="Percent 8 2 5 3 4" xfId="45663"/>
    <cellStyle name="Percent 8 2 5 3 4 2" xfId="45664"/>
    <cellStyle name="Percent 8 2 5 3 5" xfId="45665"/>
    <cellStyle name="Percent 8 2 5 3 6" xfId="45666"/>
    <cellStyle name="Percent 8 2 5 4" xfId="45667"/>
    <cellStyle name="Percent 8 2 5 4 2" xfId="45668"/>
    <cellStyle name="Percent 8 2 5 4 2 2" xfId="45669"/>
    <cellStyle name="Percent 8 2 5 4 3" xfId="45670"/>
    <cellStyle name="Percent 8 2 5 4 3 2" xfId="45671"/>
    <cellStyle name="Percent 8 2 5 4 4" xfId="45672"/>
    <cellStyle name="Percent 8 2 5 4 4 2" xfId="45673"/>
    <cellStyle name="Percent 8 2 5 4 5" xfId="45674"/>
    <cellStyle name="Percent 8 2 5 4 6" xfId="45675"/>
    <cellStyle name="Percent 8 2 5 5" xfId="45676"/>
    <cellStyle name="Percent 8 2 5 5 2" xfId="45677"/>
    <cellStyle name="Percent 8 2 5 5 2 2" xfId="45678"/>
    <cellStyle name="Percent 8 2 5 5 3" xfId="45679"/>
    <cellStyle name="Percent 8 2 5 5 3 2" xfId="45680"/>
    <cellStyle name="Percent 8 2 5 5 4" xfId="45681"/>
    <cellStyle name="Percent 8 2 5 5 4 2" xfId="45682"/>
    <cellStyle name="Percent 8 2 5 5 5" xfId="45683"/>
    <cellStyle name="Percent 8 2 5 5 6" xfId="45684"/>
    <cellStyle name="Percent 8 2 5 6" xfId="45685"/>
    <cellStyle name="Percent 8 2 5 6 2" xfId="45686"/>
    <cellStyle name="Percent 8 2 5 6 2 2" xfId="45687"/>
    <cellStyle name="Percent 8 2 5 6 3" xfId="45688"/>
    <cellStyle name="Percent 8 2 5 6 3 2" xfId="45689"/>
    <cellStyle name="Percent 8 2 5 6 4" xfId="45690"/>
    <cellStyle name="Percent 8 2 5 6 5" xfId="45691"/>
    <cellStyle name="Percent 8 2 5 7" xfId="45692"/>
    <cellStyle name="Percent 8 2 5 7 2" xfId="45693"/>
    <cellStyle name="Percent 8 2 5 8" xfId="45694"/>
    <cellStyle name="Percent 8 2 5 8 2" xfId="45695"/>
    <cellStyle name="Percent 8 2 5 9" xfId="45696"/>
    <cellStyle name="Percent 8 2 5 9 2" xfId="45697"/>
    <cellStyle name="Percent 8 2 6" xfId="45698"/>
    <cellStyle name="Percent 8 2 6 10" xfId="45699"/>
    <cellStyle name="Percent 8 2 6 2" xfId="45700"/>
    <cellStyle name="Percent 8 2 6 2 2" xfId="45701"/>
    <cellStyle name="Percent 8 2 6 2 2 2" xfId="45702"/>
    <cellStyle name="Percent 8 2 6 2 3" xfId="45703"/>
    <cellStyle name="Percent 8 2 6 2 3 2" xfId="45704"/>
    <cellStyle name="Percent 8 2 6 2 4" xfId="45705"/>
    <cellStyle name="Percent 8 2 6 2 4 2" xfId="45706"/>
    <cellStyle name="Percent 8 2 6 2 5" xfId="45707"/>
    <cellStyle name="Percent 8 2 6 2 6" xfId="45708"/>
    <cellStyle name="Percent 8 2 6 3" xfId="45709"/>
    <cellStyle name="Percent 8 2 6 3 2" xfId="45710"/>
    <cellStyle name="Percent 8 2 6 3 2 2" xfId="45711"/>
    <cellStyle name="Percent 8 2 6 3 3" xfId="45712"/>
    <cellStyle name="Percent 8 2 6 3 3 2" xfId="45713"/>
    <cellStyle name="Percent 8 2 6 3 4" xfId="45714"/>
    <cellStyle name="Percent 8 2 6 3 4 2" xfId="45715"/>
    <cellStyle name="Percent 8 2 6 3 5" xfId="45716"/>
    <cellStyle name="Percent 8 2 6 3 6" xfId="45717"/>
    <cellStyle name="Percent 8 2 6 4" xfId="45718"/>
    <cellStyle name="Percent 8 2 6 4 2" xfId="45719"/>
    <cellStyle name="Percent 8 2 6 4 2 2" xfId="45720"/>
    <cellStyle name="Percent 8 2 6 4 3" xfId="45721"/>
    <cellStyle name="Percent 8 2 6 4 3 2" xfId="45722"/>
    <cellStyle name="Percent 8 2 6 4 4" xfId="45723"/>
    <cellStyle name="Percent 8 2 6 4 4 2" xfId="45724"/>
    <cellStyle name="Percent 8 2 6 4 5" xfId="45725"/>
    <cellStyle name="Percent 8 2 6 4 6" xfId="45726"/>
    <cellStyle name="Percent 8 2 6 5" xfId="45727"/>
    <cellStyle name="Percent 8 2 6 5 2" xfId="45728"/>
    <cellStyle name="Percent 8 2 6 5 2 2" xfId="45729"/>
    <cellStyle name="Percent 8 2 6 5 3" xfId="45730"/>
    <cellStyle name="Percent 8 2 6 5 3 2" xfId="45731"/>
    <cellStyle name="Percent 8 2 6 5 4" xfId="45732"/>
    <cellStyle name="Percent 8 2 6 5 5" xfId="45733"/>
    <cellStyle name="Percent 8 2 6 6" xfId="45734"/>
    <cellStyle name="Percent 8 2 6 6 2" xfId="45735"/>
    <cellStyle name="Percent 8 2 6 7" xfId="45736"/>
    <cellStyle name="Percent 8 2 6 7 2" xfId="45737"/>
    <cellStyle name="Percent 8 2 6 8" xfId="45738"/>
    <cellStyle name="Percent 8 2 6 8 2" xfId="45739"/>
    <cellStyle name="Percent 8 2 6 9" xfId="45740"/>
    <cellStyle name="Percent 8 2 7" xfId="45741"/>
    <cellStyle name="Percent 8 2 7 10" xfId="45742"/>
    <cellStyle name="Percent 8 2 7 2" xfId="45743"/>
    <cellStyle name="Percent 8 2 7 2 2" xfId="45744"/>
    <cellStyle name="Percent 8 2 7 2 2 2" xfId="45745"/>
    <cellStyle name="Percent 8 2 7 2 3" xfId="45746"/>
    <cellStyle name="Percent 8 2 7 2 3 2" xfId="45747"/>
    <cellStyle name="Percent 8 2 7 2 4" xfId="45748"/>
    <cellStyle name="Percent 8 2 7 2 4 2" xfId="45749"/>
    <cellStyle name="Percent 8 2 7 2 5" xfId="45750"/>
    <cellStyle name="Percent 8 2 7 2 6" xfId="45751"/>
    <cellStyle name="Percent 8 2 7 3" xfId="45752"/>
    <cellStyle name="Percent 8 2 7 3 2" xfId="45753"/>
    <cellStyle name="Percent 8 2 7 3 2 2" xfId="45754"/>
    <cellStyle name="Percent 8 2 7 3 3" xfId="45755"/>
    <cellStyle name="Percent 8 2 7 3 3 2" xfId="45756"/>
    <cellStyle name="Percent 8 2 7 3 4" xfId="45757"/>
    <cellStyle name="Percent 8 2 7 3 4 2" xfId="45758"/>
    <cellStyle name="Percent 8 2 7 3 5" xfId="45759"/>
    <cellStyle name="Percent 8 2 7 3 6" xfId="45760"/>
    <cellStyle name="Percent 8 2 7 4" xfId="45761"/>
    <cellStyle name="Percent 8 2 7 4 2" xfId="45762"/>
    <cellStyle name="Percent 8 2 7 4 2 2" xfId="45763"/>
    <cellStyle name="Percent 8 2 7 4 3" xfId="45764"/>
    <cellStyle name="Percent 8 2 7 4 3 2" xfId="45765"/>
    <cellStyle name="Percent 8 2 7 4 4" xfId="45766"/>
    <cellStyle name="Percent 8 2 7 4 4 2" xfId="45767"/>
    <cellStyle name="Percent 8 2 7 4 5" xfId="45768"/>
    <cellStyle name="Percent 8 2 7 4 6" xfId="45769"/>
    <cellStyle name="Percent 8 2 7 5" xfId="45770"/>
    <cellStyle name="Percent 8 2 7 5 2" xfId="45771"/>
    <cellStyle name="Percent 8 2 7 5 2 2" xfId="45772"/>
    <cellStyle name="Percent 8 2 7 5 3" xfId="45773"/>
    <cellStyle name="Percent 8 2 7 5 3 2" xfId="45774"/>
    <cellStyle name="Percent 8 2 7 5 4" xfId="45775"/>
    <cellStyle name="Percent 8 2 7 5 5" xfId="45776"/>
    <cellStyle name="Percent 8 2 7 6" xfId="45777"/>
    <cellStyle name="Percent 8 2 7 6 2" xfId="45778"/>
    <cellStyle name="Percent 8 2 7 7" xfId="45779"/>
    <cellStyle name="Percent 8 2 7 7 2" xfId="45780"/>
    <cellStyle name="Percent 8 2 7 8" xfId="45781"/>
    <cellStyle name="Percent 8 2 7 8 2" xfId="45782"/>
    <cellStyle name="Percent 8 2 7 9" xfId="45783"/>
    <cellStyle name="Percent 8 2 8" xfId="45784"/>
    <cellStyle name="Percent 8 2 8 2" xfId="45785"/>
    <cellStyle name="Percent 8 2 8 2 2" xfId="45786"/>
    <cellStyle name="Percent 8 2 8 3" xfId="45787"/>
    <cellStyle name="Percent 8 2 8 3 2" xfId="45788"/>
    <cellStyle name="Percent 8 2 8 4" xfId="45789"/>
    <cellStyle name="Percent 8 2 8 4 2" xfId="45790"/>
    <cellStyle name="Percent 8 2 8 5" xfId="45791"/>
    <cellStyle name="Percent 8 2 8 6" xfId="45792"/>
    <cellStyle name="Percent 8 2 9" xfId="45793"/>
    <cellStyle name="Percent 8 2 9 2" xfId="45794"/>
    <cellStyle name="Percent 8 2 9 2 2" xfId="45795"/>
    <cellStyle name="Percent 8 2 9 3" xfId="45796"/>
    <cellStyle name="Percent 8 2 9 3 2" xfId="45797"/>
    <cellStyle name="Percent 8 2 9 4" xfId="45798"/>
    <cellStyle name="Percent 8 2 9 4 2" xfId="45799"/>
    <cellStyle name="Percent 8 2 9 5" xfId="45800"/>
    <cellStyle name="Percent 8 2 9 6" xfId="45801"/>
    <cellStyle name="Percent 8 20" xfId="45802"/>
    <cellStyle name="Percent 8 3" xfId="45803"/>
    <cellStyle name="Percent 8 3 10" xfId="45804"/>
    <cellStyle name="Percent 8 3 10 2" xfId="45805"/>
    <cellStyle name="Percent 8 3 10 2 2" xfId="45806"/>
    <cellStyle name="Percent 8 3 10 3" xfId="45807"/>
    <cellStyle name="Percent 8 3 10 3 2" xfId="45808"/>
    <cellStyle name="Percent 8 3 10 4" xfId="45809"/>
    <cellStyle name="Percent 8 3 10 4 2" xfId="45810"/>
    <cellStyle name="Percent 8 3 10 5" xfId="45811"/>
    <cellStyle name="Percent 8 3 10 6" xfId="45812"/>
    <cellStyle name="Percent 8 3 11" xfId="45813"/>
    <cellStyle name="Percent 8 3 11 2" xfId="45814"/>
    <cellStyle name="Percent 8 3 11 2 2" xfId="45815"/>
    <cellStyle name="Percent 8 3 11 3" xfId="45816"/>
    <cellStyle name="Percent 8 3 11 3 2" xfId="45817"/>
    <cellStyle name="Percent 8 3 11 4" xfId="45818"/>
    <cellStyle name="Percent 8 3 11 5" xfId="45819"/>
    <cellStyle name="Percent 8 3 12" xfId="45820"/>
    <cellStyle name="Percent 8 3 12 2" xfId="45821"/>
    <cellStyle name="Percent 8 3 13" xfId="45822"/>
    <cellStyle name="Percent 8 3 13 2" xfId="45823"/>
    <cellStyle name="Percent 8 3 14" xfId="45824"/>
    <cellStyle name="Percent 8 3 14 2" xfId="45825"/>
    <cellStyle name="Percent 8 3 15" xfId="45826"/>
    <cellStyle name="Percent 8 3 16" xfId="45827"/>
    <cellStyle name="Percent 8 3 2" xfId="45828"/>
    <cellStyle name="Percent 8 3 2 10" xfId="45829"/>
    <cellStyle name="Percent 8 3 2 10 2" xfId="45830"/>
    <cellStyle name="Percent 8 3 2 11" xfId="45831"/>
    <cellStyle name="Percent 8 3 2 11 2" xfId="45832"/>
    <cellStyle name="Percent 8 3 2 12" xfId="45833"/>
    <cellStyle name="Percent 8 3 2 13" xfId="45834"/>
    <cellStyle name="Percent 8 3 2 2" xfId="45835"/>
    <cellStyle name="Percent 8 3 2 2 10" xfId="45836"/>
    <cellStyle name="Percent 8 3 2 2 11" xfId="45837"/>
    <cellStyle name="Percent 8 3 2 2 2" xfId="45838"/>
    <cellStyle name="Percent 8 3 2 2 2 2" xfId="45839"/>
    <cellStyle name="Percent 8 3 2 2 2 2 2" xfId="45840"/>
    <cellStyle name="Percent 8 3 2 2 2 3" xfId="45841"/>
    <cellStyle name="Percent 8 3 2 2 2 3 2" xfId="45842"/>
    <cellStyle name="Percent 8 3 2 2 2 4" xfId="45843"/>
    <cellStyle name="Percent 8 3 2 2 2 4 2" xfId="45844"/>
    <cellStyle name="Percent 8 3 2 2 2 5" xfId="45845"/>
    <cellStyle name="Percent 8 3 2 2 2 6" xfId="45846"/>
    <cellStyle name="Percent 8 3 2 2 3" xfId="45847"/>
    <cellStyle name="Percent 8 3 2 2 3 2" xfId="45848"/>
    <cellStyle name="Percent 8 3 2 2 3 2 2" xfId="45849"/>
    <cellStyle name="Percent 8 3 2 2 3 3" xfId="45850"/>
    <cellStyle name="Percent 8 3 2 2 3 3 2" xfId="45851"/>
    <cellStyle name="Percent 8 3 2 2 3 4" xfId="45852"/>
    <cellStyle name="Percent 8 3 2 2 3 4 2" xfId="45853"/>
    <cellStyle name="Percent 8 3 2 2 3 5" xfId="45854"/>
    <cellStyle name="Percent 8 3 2 2 3 6" xfId="45855"/>
    <cellStyle name="Percent 8 3 2 2 4" xfId="45856"/>
    <cellStyle name="Percent 8 3 2 2 4 2" xfId="45857"/>
    <cellStyle name="Percent 8 3 2 2 4 2 2" xfId="45858"/>
    <cellStyle name="Percent 8 3 2 2 4 3" xfId="45859"/>
    <cellStyle name="Percent 8 3 2 2 4 3 2" xfId="45860"/>
    <cellStyle name="Percent 8 3 2 2 4 4" xfId="45861"/>
    <cellStyle name="Percent 8 3 2 2 4 4 2" xfId="45862"/>
    <cellStyle name="Percent 8 3 2 2 4 5" xfId="45863"/>
    <cellStyle name="Percent 8 3 2 2 4 6" xfId="45864"/>
    <cellStyle name="Percent 8 3 2 2 5" xfId="45865"/>
    <cellStyle name="Percent 8 3 2 2 5 2" xfId="45866"/>
    <cellStyle name="Percent 8 3 2 2 5 2 2" xfId="45867"/>
    <cellStyle name="Percent 8 3 2 2 5 3" xfId="45868"/>
    <cellStyle name="Percent 8 3 2 2 5 3 2" xfId="45869"/>
    <cellStyle name="Percent 8 3 2 2 5 4" xfId="45870"/>
    <cellStyle name="Percent 8 3 2 2 5 4 2" xfId="45871"/>
    <cellStyle name="Percent 8 3 2 2 5 5" xfId="45872"/>
    <cellStyle name="Percent 8 3 2 2 5 6" xfId="45873"/>
    <cellStyle name="Percent 8 3 2 2 6" xfId="45874"/>
    <cellStyle name="Percent 8 3 2 2 6 2" xfId="45875"/>
    <cellStyle name="Percent 8 3 2 2 6 2 2" xfId="45876"/>
    <cellStyle name="Percent 8 3 2 2 6 3" xfId="45877"/>
    <cellStyle name="Percent 8 3 2 2 6 3 2" xfId="45878"/>
    <cellStyle name="Percent 8 3 2 2 6 4" xfId="45879"/>
    <cellStyle name="Percent 8 3 2 2 6 5" xfId="45880"/>
    <cellStyle name="Percent 8 3 2 2 7" xfId="45881"/>
    <cellStyle name="Percent 8 3 2 2 7 2" xfId="45882"/>
    <cellStyle name="Percent 8 3 2 2 8" xfId="45883"/>
    <cellStyle name="Percent 8 3 2 2 8 2" xfId="45884"/>
    <cellStyle name="Percent 8 3 2 2 9" xfId="45885"/>
    <cellStyle name="Percent 8 3 2 2 9 2" xfId="45886"/>
    <cellStyle name="Percent 8 3 2 3" xfId="45887"/>
    <cellStyle name="Percent 8 3 2 3 10" xfId="45888"/>
    <cellStyle name="Percent 8 3 2 3 2" xfId="45889"/>
    <cellStyle name="Percent 8 3 2 3 2 2" xfId="45890"/>
    <cellStyle name="Percent 8 3 2 3 2 2 2" xfId="45891"/>
    <cellStyle name="Percent 8 3 2 3 2 3" xfId="45892"/>
    <cellStyle name="Percent 8 3 2 3 2 3 2" xfId="45893"/>
    <cellStyle name="Percent 8 3 2 3 2 4" xfId="45894"/>
    <cellStyle name="Percent 8 3 2 3 2 4 2" xfId="45895"/>
    <cellStyle name="Percent 8 3 2 3 2 5" xfId="45896"/>
    <cellStyle name="Percent 8 3 2 3 2 6" xfId="45897"/>
    <cellStyle name="Percent 8 3 2 3 3" xfId="45898"/>
    <cellStyle name="Percent 8 3 2 3 3 2" xfId="45899"/>
    <cellStyle name="Percent 8 3 2 3 3 2 2" xfId="45900"/>
    <cellStyle name="Percent 8 3 2 3 3 3" xfId="45901"/>
    <cellStyle name="Percent 8 3 2 3 3 3 2" xfId="45902"/>
    <cellStyle name="Percent 8 3 2 3 3 4" xfId="45903"/>
    <cellStyle name="Percent 8 3 2 3 3 4 2" xfId="45904"/>
    <cellStyle name="Percent 8 3 2 3 3 5" xfId="45905"/>
    <cellStyle name="Percent 8 3 2 3 3 6" xfId="45906"/>
    <cellStyle name="Percent 8 3 2 3 4" xfId="45907"/>
    <cellStyle name="Percent 8 3 2 3 4 2" xfId="45908"/>
    <cellStyle name="Percent 8 3 2 3 4 2 2" xfId="45909"/>
    <cellStyle name="Percent 8 3 2 3 4 3" xfId="45910"/>
    <cellStyle name="Percent 8 3 2 3 4 3 2" xfId="45911"/>
    <cellStyle name="Percent 8 3 2 3 4 4" xfId="45912"/>
    <cellStyle name="Percent 8 3 2 3 4 4 2" xfId="45913"/>
    <cellStyle name="Percent 8 3 2 3 4 5" xfId="45914"/>
    <cellStyle name="Percent 8 3 2 3 4 6" xfId="45915"/>
    <cellStyle name="Percent 8 3 2 3 5" xfId="45916"/>
    <cellStyle name="Percent 8 3 2 3 5 2" xfId="45917"/>
    <cellStyle name="Percent 8 3 2 3 5 2 2" xfId="45918"/>
    <cellStyle name="Percent 8 3 2 3 5 3" xfId="45919"/>
    <cellStyle name="Percent 8 3 2 3 5 3 2" xfId="45920"/>
    <cellStyle name="Percent 8 3 2 3 5 4" xfId="45921"/>
    <cellStyle name="Percent 8 3 2 3 5 5" xfId="45922"/>
    <cellStyle name="Percent 8 3 2 3 6" xfId="45923"/>
    <cellStyle name="Percent 8 3 2 3 6 2" xfId="45924"/>
    <cellStyle name="Percent 8 3 2 3 7" xfId="45925"/>
    <cellStyle name="Percent 8 3 2 3 7 2" xfId="45926"/>
    <cellStyle name="Percent 8 3 2 3 8" xfId="45927"/>
    <cellStyle name="Percent 8 3 2 3 8 2" xfId="45928"/>
    <cellStyle name="Percent 8 3 2 3 9" xfId="45929"/>
    <cellStyle name="Percent 8 3 2 4" xfId="45930"/>
    <cellStyle name="Percent 8 3 2 4 10" xfId="45931"/>
    <cellStyle name="Percent 8 3 2 4 2" xfId="45932"/>
    <cellStyle name="Percent 8 3 2 4 2 2" xfId="45933"/>
    <cellStyle name="Percent 8 3 2 4 2 2 2" xfId="45934"/>
    <cellStyle name="Percent 8 3 2 4 2 3" xfId="45935"/>
    <cellStyle name="Percent 8 3 2 4 2 3 2" xfId="45936"/>
    <cellStyle name="Percent 8 3 2 4 2 4" xfId="45937"/>
    <cellStyle name="Percent 8 3 2 4 2 4 2" xfId="45938"/>
    <cellStyle name="Percent 8 3 2 4 2 5" xfId="45939"/>
    <cellStyle name="Percent 8 3 2 4 2 6" xfId="45940"/>
    <cellStyle name="Percent 8 3 2 4 3" xfId="45941"/>
    <cellStyle name="Percent 8 3 2 4 3 2" xfId="45942"/>
    <cellStyle name="Percent 8 3 2 4 3 2 2" xfId="45943"/>
    <cellStyle name="Percent 8 3 2 4 3 3" xfId="45944"/>
    <cellStyle name="Percent 8 3 2 4 3 3 2" xfId="45945"/>
    <cellStyle name="Percent 8 3 2 4 3 4" xfId="45946"/>
    <cellStyle name="Percent 8 3 2 4 3 4 2" xfId="45947"/>
    <cellStyle name="Percent 8 3 2 4 3 5" xfId="45948"/>
    <cellStyle name="Percent 8 3 2 4 3 6" xfId="45949"/>
    <cellStyle name="Percent 8 3 2 4 4" xfId="45950"/>
    <cellStyle name="Percent 8 3 2 4 4 2" xfId="45951"/>
    <cellStyle name="Percent 8 3 2 4 4 2 2" xfId="45952"/>
    <cellStyle name="Percent 8 3 2 4 4 3" xfId="45953"/>
    <cellStyle name="Percent 8 3 2 4 4 3 2" xfId="45954"/>
    <cellStyle name="Percent 8 3 2 4 4 4" xfId="45955"/>
    <cellStyle name="Percent 8 3 2 4 4 4 2" xfId="45956"/>
    <cellStyle name="Percent 8 3 2 4 4 5" xfId="45957"/>
    <cellStyle name="Percent 8 3 2 4 4 6" xfId="45958"/>
    <cellStyle name="Percent 8 3 2 4 5" xfId="45959"/>
    <cellStyle name="Percent 8 3 2 4 5 2" xfId="45960"/>
    <cellStyle name="Percent 8 3 2 4 5 2 2" xfId="45961"/>
    <cellStyle name="Percent 8 3 2 4 5 3" xfId="45962"/>
    <cellStyle name="Percent 8 3 2 4 5 3 2" xfId="45963"/>
    <cellStyle name="Percent 8 3 2 4 5 4" xfId="45964"/>
    <cellStyle name="Percent 8 3 2 4 5 5" xfId="45965"/>
    <cellStyle name="Percent 8 3 2 4 6" xfId="45966"/>
    <cellStyle name="Percent 8 3 2 4 6 2" xfId="45967"/>
    <cellStyle name="Percent 8 3 2 4 7" xfId="45968"/>
    <cellStyle name="Percent 8 3 2 4 7 2" xfId="45969"/>
    <cellStyle name="Percent 8 3 2 4 8" xfId="45970"/>
    <cellStyle name="Percent 8 3 2 4 8 2" xfId="45971"/>
    <cellStyle name="Percent 8 3 2 4 9" xfId="45972"/>
    <cellStyle name="Percent 8 3 2 5" xfId="45973"/>
    <cellStyle name="Percent 8 3 2 5 2" xfId="45974"/>
    <cellStyle name="Percent 8 3 2 5 2 2" xfId="45975"/>
    <cellStyle name="Percent 8 3 2 5 3" xfId="45976"/>
    <cellStyle name="Percent 8 3 2 5 3 2" xfId="45977"/>
    <cellStyle name="Percent 8 3 2 5 4" xfId="45978"/>
    <cellStyle name="Percent 8 3 2 5 4 2" xfId="45979"/>
    <cellStyle name="Percent 8 3 2 5 5" xfId="45980"/>
    <cellStyle name="Percent 8 3 2 5 6" xfId="45981"/>
    <cellStyle name="Percent 8 3 2 6" xfId="45982"/>
    <cellStyle name="Percent 8 3 2 6 2" xfId="45983"/>
    <cellStyle name="Percent 8 3 2 6 2 2" xfId="45984"/>
    <cellStyle name="Percent 8 3 2 6 3" xfId="45985"/>
    <cellStyle name="Percent 8 3 2 6 3 2" xfId="45986"/>
    <cellStyle name="Percent 8 3 2 6 4" xfId="45987"/>
    <cellStyle name="Percent 8 3 2 6 4 2" xfId="45988"/>
    <cellStyle name="Percent 8 3 2 6 5" xfId="45989"/>
    <cellStyle name="Percent 8 3 2 6 6" xfId="45990"/>
    <cellStyle name="Percent 8 3 2 7" xfId="45991"/>
    <cellStyle name="Percent 8 3 2 7 2" xfId="45992"/>
    <cellStyle name="Percent 8 3 2 7 2 2" xfId="45993"/>
    <cellStyle name="Percent 8 3 2 7 3" xfId="45994"/>
    <cellStyle name="Percent 8 3 2 7 3 2" xfId="45995"/>
    <cellStyle name="Percent 8 3 2 7 4" xfId="45996"/>
    <cellStyle name="Percent 8 3 2 7 4 2" xfId="45997"/>
    <cellStyle name="Percent 8 3 2 7 5" xfId="45998"/>
    <cellStyle name="Percent 8 3 2 7 6" xfId="45999"/>
    <cellStyle name="Percent 8 3 2 8" xfId="46000"/>
    <cellStyle name="Percent 8 3 2 8 2" xfId="46001"/>
    <cellStyle name="Percent 8 3 2 8 2 2" xfId="46002"/>
    <cellStyle name="Percent 8 3 2 8 3" xfId="46003"/>
    <cellStyle name="Percent 8 3 2 8 3 2" xfId="46004"/>
    <cellStyle name="Percent 8 3 2 8 4" xfId="46005"/>
    <cellStyle name="Percent 8 3 2 8 5" xfId="46006"/>
    <cellStyle name="Percent 8 3 2 9" xfId="46007"/>
    <cellStyle name="Percent 8 3 2 9 2" xfId="46008"/>
    <cellStyle name="Percent 8 3 3" xfId="46009"/>
    <cellStyle name="Percent 8 3 3 10" xfId="46010"/>
    <cellStyle name="Percent 8 3 3 10 2" xfId="46011"/>
    <cellStyle name="Percent 8 3 3 11" xfId="46012"/>
    <cellStyle name="Percent 8 3 3 11 2" xfId="46013"/>
    <cellStyle name="Percent 8 3 3 12" xfId="46014"/>
    <cellStyle name="Percent 8 3 3 13" xfId="46015"/>
    <cellStyle name="Percent 8 3 3 2" xfId="46016"/>
    <cellStyle name="Percent 8 3 3 2 10" xfId="46017"/>
    <cellStyle name="Percent 8 3 3 2 11" xfId="46018"/>
    <cellStyle name="Percent 8 3 3 2 2" xfId="46019"/>
    <cellStyle name="Percent 8 3 3 2 2 2" xfId="46020"/>
    <cellStyle name="Percent 8 3 3 2 2 2 2" xfId="46021"/>
    <cellStyle name="Percent 8 3 3 2 2 3" xfId="46022"/>
    <cellStyle name="Percent 8 3 3 2 2 3 2" xfId="46023"/>
    <cellStyle name="Percent 8 3 3 2 2 4" xfId="46024"/>
    <cellStyle name="Percent 8 3 3 2 2 4 2" xfId="46025"/>
    <cellStyle name="Percent 8 3 3 2 2 5" xfId="46026"/>
    <cellStyle name="Percent 8 3 3 2 2 6" xfId="46027"/>
    <cellStyle name="Percent 8 3 3 2 3" xfId="46028"/>
    <cellStyle name="Percent 8 3 3 2 3 2" xfId="46029"/>
    <cellStyle name="Percent 8 3 3 2 3 2 2" xfId="46030"/>
    <cellStyle name="Percent 8 3 3 2 3 3" xfId="46031"/>
    <cellStyle name="Percent 8 3 3 2 3 3 2" xfId="46032"/>
    <cellStyle name="Percent 8 3 3 2 3 4" xfId="46033"/>
    <cellStyle name="Percent 8 3 3 2 3 4 2" xfId="46034"/>
    <cellStyle name="Percent 8 3 3 2 3 5" xfId="46035"/>
    <cellStyle name="Percent 8 3 3 2 3 6" xfId="46036"/>
    <cellStyle name="Percent 8 3 3 2 4" xfId="46037"/>
    <cellStyle name="Percent 8 3 3 2 4 2" xfId="46038"/>
    <cellStyle name="Percent 8 3 3 2 4 2 2" xfId="46039"/>
    <cellStyle name="Percent 8 3 3 2 4 3" xfId="46040"/>
    <cellStyle name="Percent 8 3 3 2 4 3 2" xfId="46041"/>
    <cellStyle name="Percent 8 3 3 2 4 4" xfId="46042"/>
    <cellStyle name="Percent 8 3 3 2 4 4 2" xfId="46043"/>
    <cellStyle name="Percent 8 3 3 2 4 5" xfId="46044"/>
    <cellStyle name="Percent 8 3 3 2 4 6" xfId="46045"/>
    <cellStyle name="Percent 8 3 3 2 5" xfId="46046"/>
    <cellStyle name="Percent 8 3 3 2 5 2" xfId="46047"/>
    <cellStyle name="Percent 8 3 3 2 5 2 2" xfId="46048"/>
    <cellStyle name="Percent 8 3 3 2 5 3" xfId="46049"/>
    <cellStyle name="Percent 8 3 3 2 5 3 2" xfId="46050"/>
    <cellStyle name="Percent 8 3 3 2 5 4" xfId="46051"/>
    <cellStyle name="Percent 8 3 3 2 5 4 2" xfId="46052"/>
    <cellStyle name="Percent 8 3 3 2 5 5" xfId="46053"/>
    <cellStyle name="Percent 8 3 3 2 5 6" xfId="46054"/>
    <cellStyle name="Percent 8 3 3 2 6" xfId="46055"/>
    <cellStyle name="Percent 8 3 3 2 6 2" xfId="46056"/>
    <cellStyle name="Percent 8 3 3 2 6 2 2" xfId="46057"/>
    <cellStyle name="Percent 8 3 3 2 6 3" xfId="46058"/>
    <cellStyle name="Percent 8 3 3 2 6 3 2" xfId="46059"/>
    <cellStyle name="Percent 8 3 3 2 6 4" xfId="46060"/>
    <cellStyle name="Percent 8 3 3 2 6 5" xfId="46061"/>
    <cellStyle name="Percent 8 3 3 2 7" xfId="46062"/>
    <cellStyle name="Percent 8 3 3 2 7 2" xfId="46063"/>
    <cellStyle name="Percent 8 3 3 2 8" xfId="46064"/>
    <cellStyle name="Percent 8 3 3 2 8 2" xfId="46065"/>
    <cellStyle name="Percent 8 3 3 2 9" xfId="46066"/>
    <cellStyle name="Percent 8 3 3 2 9 2" xfId="46067"/>
    <cellStyle name="Percent 8 3 3 3" xfId="46068"/>
    <cellStyle name="Percent 8 3 3 3 10" xfId="46069"/>
    <cellStyle name="Percent 8 3 3 3 2" xfId="46070"/>
    <cellStyle name="Percent 8 3 3 3 2 2" xfId="46071"/>
    <cellStyle name="Percent 8 3 3 3 2 2 2" xfId="46072"/>
    <cellStyle name="Percent 8 3 3 3 2 3" xfId="46073"/>
    <cellStyle name="Percent 8 3 3 3 2 3 2" xfId="46074"/>
    <cellStyle name="Percent 8 3 3 3 2 4" xfId="46075"/>
    <cellStyle name="Percent 8 3 3 3 2 4 2" xfId="46076"/>
    <cellStyle name="Percent 8 3 3 3 2 5" xfId="46077"/>
    <cellStyle name="Percent 8 3 3 3 2 6" xfId="46078"/>
    <cellStyle name="Percent 8 3 3 3 3" xfId="46079"/>
    <cellStyle name="Percent 8 3 3 3 3 2" xfId="46080"/>
    <cellStyle name="Percent 8 3 3 3 3 2 2" xfId="46081"/>
    <cellStyle name="Percent 8 3 3 3 3 3" xfId="46082"/>
    <cellStyle name="Percent 8 3 3 3 3 3 2" xfId="46083"/>
    <cellStyle name="Percent 8 3 3 3 3 4" xfId="46084"/>
    <cellStyle name="Percent 8 3 3 3 3 4 2" xfId="46085"/>
    <cellStyle name="Percent 8 3 3 3 3 5" xfId="46086"/>
    <cellStyle name="Percent 8 3 3 3 3 6" xfId="46087"/>
    <cellStyle name="Percent 8 3 3 3 4" xfId="46088"/>
    <cellStyle name="Percent 8 3 3 3 4 2" xfId="46089"/>
    <cellStyle name="Percent 8 3 3 3 4 2 2" xfId="46090"/>
    <cellStyle name="Percent 8 3 3 3 4 3" xfId="46091"/>
    <cellStyle name="Percent 8 3 3 3 4 3 2" xfId="46092"/>
    <cellStyle name="Percent 8 3 3 3 4 4" xfId="46093"/>
    <cellStyle name="Percent 8 3 3 3 4 4 2" xfId="46094"/>
    <cellStyle name="Percent 8 3 3 3 4 5" xfId="46095"/>
    <cellStyle name="Percent 8 3 3 3 4 6" xfId="46096"/>
    <cellStyle name="Percent 8 3 3 3 5" xfId="46097"/>
    <cellStyle name="Percent 8 3 3 3 5 2" xfId="46098"/>
    <cellStyle name="Percent 8 3 3 3 5 2 2" xfId="46099"/>
    <cellStyle name="Percent 8 3 3 3 5 3" xfId="46100"/>
    <cellStyle name="Percent 8 3 3 3 5 3 2" xfId="46101"/>
    <cellStyle name="Percent 8 3 3 3 5 4" xfId="46102"/>
    <cellStyle name="Percent 8 3 3 3 5 5" xfId="46103"/>
    <cellStyle name="Percent 8 3 3 3 6" xfId="46104"/>
    <cellStyle name="Percent 8 3 3 3 6 2" xfId="46105"/>
    <cellStyle name="Percent 8 3 3 3 7" xfId="46106"/>
    <cellStyle name="Percent 8 3 3 3 7 2" xfId="46107"/>
    <cellStyle name="Percent 8 3 3 3 8" xfId="46108"/>
    <cellStyle name="Percent 8 3 3 3 8 2" xfId="46109"/>
    <cellStyle name="Percent 8 3 3 3 9" xfId="46110"/>
    <cellStyle name="Percent 8 3 3 4" xfId="46111"/>
    <cellStyle name="Percent 8 3 3 4 10" xfId="46112"/>
    <cellStyle name="Percent 8 3 3 4 2" xfId="46113"/>
    <cellStyle name="Percent 8 3 3 4 2 2" xfId="46114"/>
    <cellStyle name="Percent 8 3 3 4 2 2 2" xfId="46115"/>
    <cellStyle name="Percent 8 3 3 4 2 3" xfId="46116"/>
    <cellStyle name="Percent 8 3 3 4 2 3 2" xfId="46117"/>
    <cellStyle name="Percent 8 3 3 4 2 4" xfId="46118"/>
    <cellStyle name="Percent 8 3 3 4 2 4 2" xfId="46119"/>
    <cellStyle name="Percent 8 3 3 4 2 5" xfId="46120"/>
    <cellStyle name="Percent 8 3 3 4 2 6" xfId="46121"/>
    <cellStyle name="Percent 8 3 3 4 3" xfId="46122"/>
    <cellStyle name="Percent 8 3 3 4 3 2" xfId="46123"/>
    <cellStyle name="Percent 8 3 3 4 3 2 2" xfId="46124"/>
    <cellStyle name="Percent 8 3 3 4 3 3" xfId="46125"/>
    <cellStyle name="Percent 8 3 3 4 3 3 2" xfId="46126"/>
    <cellStyle name="Percent 8 3 3 4 3 4" xfId="46127"/>
    <cellStyle name="Percent 8 3 3 4 3 4 2" xfId="46128"/>
    <cellStyle name="Percent 8 3 3 4 3 5" xfId="46129"/>
    <cellStyle name="Percent 8 3 3 4 3 6" xfId="46130"/>
    <cellStyle name="Percent 8 3 3 4 4" xfId="46131"/>
    <cellStyle name="Percent 8 3 3 4 4 2" xfId="46132"/>
    <cellStyle name="Percent 8 3 3 4 4 2 2" xfId="46133"/>
    <cellStyle name="Percent 8 3 3 4 4 3" xfId="46134"/>
    <cellStyle name="Percent 8 3 3 4 4 3 2" xfId="46135"/>
    <cellStyle name="Percent 8 3 3 4 4 4" xfId="46136"/>
    <cellStyle name="Percent 8 3 3 4 4 4 2" xfId="46137"/>
    <cellStyle name="Percent 8 3 3 4 4 5" xfId="46138"/>
    <cellStyle name="Percent 8 3 3 4 4 6" xfId="46139"/>
    <cellStyle name="Percent 8 3 3 4 5" xfId="46140"/>
    <cellStyle name="Percent 8 3 3 4 5 2" xfId="46141"/>
    <cellStyle name="Percent 8 3 3 4 5 2 2" xfId="46142"/>
    <cellStyle name="Percent 8 3 3 4 5 3" xfId="46143"/>
    <cellStyle name="Percent 8 3 3 4 5 3 2" xfId="46144"/>
    <cellStyle name="Percent 8 3 3 4 5 4" xfId="46145"/>
    <cellStyle name="Percent 8 3 3 4 5 5" xfId="46146"/>
    <cellStyle name="Percent 8 3 3 4 6" xfId="46147"/>
    <cellStyle name="Percent 8 3 3 4 6 2" xfId="46148"/>
    <cellStyle name="Percent 8 3 3 4 7" xfId="46149"/>
    <cellStyle name="Percent 8 3 3 4 7 2" xfId="46150"/>
    <cellStyle name="Percent 8 3 3 4 8" xfId="46151"/>
    <cellStyle name="Percent 8 3 3 4 8 2" xfId="46152"/>
    <cellStyle name="Percent 8 3 3 4 9" xfId="46153"/>
    <cellStyle name="Percent 8 3 3 5" xfId="46154"/>
    <cellStyle name="Percent 8 3 3 5 2" xfId="46155"/>
    <cellStyle name="Percent 8 3 3 5 2 2" xfId="46156"/>
    <cellStyle name="Percent 8 3 3 5 3" xfId="46157"/>
    <cellStyle name="Percent 8 3 3 5 3 2" xfId="46158"/>
    <cellStyle name="Percent 8 3 3 5 4" xfId="46159"/>
    <cellStyle name="Percent 8 3 3 5 4 2" xfId="46160"/>
    <cellStyle name="Percent 8 3 3 5 5" xfId="46161"/>
    <cellStyle name="Percent 8 3 3 5 6" xfId="46162"/>
    <cellStyle name="Percent 8 3 3 6" xfId="46163"/>
    <cellStyle name="Percent 8 3 3 6 2" xfId="46164"/>
    <cellStyle name="Percent 8 3 3 6 2 2" xfId="46165"/>
    <cellStyle name="Percent 8 3 3 6 3" xfId="46166"/>
    <cellStyle name="Percent 8 3 3 6 3 2" xfId="46167"/>
    <cellStyle name="Percent 8 3 3 6 4" xfId="46168"/>
    <cellStyle name="Percent 8 3 3 6 4 2" xfId="46169"/>
    <cellStyle name="Percent 8 3 3 6 5" xfId="46170"/>
    <cellStyle name="Percent 8 3 3 6 6" xfId="46171"/>
    <cellStyle name="Percent 8 3 3 7" xfId="46172"/>
    <cellStyle name="Percent 8 3 3 7 2" xfId="46173"/>
    <cellStyle name="Percent 8 3 3 7 2 2" xfId="46174"/>
    <cellStyle name="Percent 8 3 3 7 3" xfId="46175"/>
    <cellStyle name="Percent 8 3 3 7 3 2" xfId="46176"/>
    <cellStyle name="Percent 8 3 3 7 4" xfId="46177"/>
    <cellStyle name="Percent 8 3 3 7 4 2" xfId="46178"/>
    <cellStyle name="Percent 8 3 3 7 5" xfId="46179"/>
    <cellStyle name="Percent 8 3 3 7 6" xfId="46180"/>
    <cellStyle name="Percent 8 3 3 8" xfId="46181"/>
    <cellStyle name="Percent 8 3 3 8 2" xfId="46182"/>
    <cellStyle name="Percent 8 3 3 8 2 2" xfId="46183"/>
    <cellStyle name="Percent 8 3 3 8 3" xfId="46184"/>
    <cellStyle name="Percent 8 3 3 8 3 2" xfId="46185"/>
    <cellStyle name="Percent 8 3 3 8 4" xfId="46186"/>
    <cellStyle name="Percent 8 3 3 8 5" xfId="46187"/>
    <cellStyle name="Percent 8 3 3 9" xfId="46188"/>
    <cellStyle name="Percent 8 3 3 9 2" xfId="46189"/>
    <cellStyle name="Percent 8 3 4" xfId="46190"/>
    <cellStyle name="Percent 8 3 4 10" xfId="46191"/>
    <cellStyle name="Percent 8 3 4 10 2" xfId="46192"/>
    <cellStyle name="Percent 8 3 4 11" xfId="46193"/>
    <cellStyle name="Percent 8 3 4 12" xfId="46194"/>
    <cellStyle name="Percent 8 3 4 2" xfId="46195"/>
    <cellStyle name="Percent 8 3 4 2 10" xfId="46196"/>
    <cellStyle name="Percent 8 3 4 2 2" xfId="46197"/>
    <cellStyle name="Percent 8 3 4 2 2 2" xfId="46198"/>
    <cellStyle name="Percent 8 3 4 2 2 2 2" xfId="46199"/>
    <cellStyle name="Percent 8 3 4 2 2 3" xfId="46200"/>
    <cellStyle name="Percent 8 3 4 2 2 3 2" xfId="46201"/>
    <cellStyle name="Percent 8 3 4 2 2 4" xfId="46202"/>
    <cellStyle name="Percent 8 3 4 2 2 4 2" xfId="46203"/>
    <cellStyle name="Percent 8 3 4 2 2 5" xfId="46204"/>
    <cellStyle name="Percent 8 3 4 2 2 6" xfId="46205"/>
    <cellStyle name="Percent 8 3 4 2 3" xfId="46206"/>
    <cellStyle name="Percent 8 3 4 2 3 2" xfId="46207"/>
    <cellStyle name="Percent 8 3 4 2 3 2 2" xfId="46208"/>
    <cellStyle name="Percent 8 3 4 2 3 3" xfId="46209"/>
    <cellStyle name="Percent 8 3 4 2 3 3 2" xfId="46210"/>
    <cellStyle name="Percent 8 3 4 2 3 4" xfId="46211"/>
    <cellStyle name="Percent 8 3 4 2 3 4 2" xfId="46212"/>
    <cellStyle name="Percent 8 3 4 2 3 5" xfId="46213"/>
    <cellStyle name="Percent 8 3 4 2 3 6" xfId="46214"/>
    <cellStyle name="Percent 8 3 4 2 4" xfId="46215"/>
    <cellStyle name="Percent 8 3 4 2 4 2" xfId="46216"/>
    <cellStyle name="Percent 8 3 4 2 4 2 2" xfId="46217"/>
    <cellStyle name="Percent 8 3 4 2 4 3" xfId="46218"/>
    <cellStyle name="Percent 8 3 4 2 4 3 2" xfId="46219"/>
    <cellStyle name="Percent 8 3 4 2 4 4" xfId="46220"/>
    <cellStyle name="Percent 8 3 4 2 4 4 2" xfId="46221"/>
    <cellStyle name="Percent 8 3 4 2 4 5" xfId="46222"/>
    <cellStyle name="Percent 8 3 4 2 4 6" xfId="46223"/>
    <cellStyle name="Percent 8 3 4 2 5" xfId="46224"/>
    <cellStyle name="Percent 8 3 4 2 5 2" xfId="46225"/>
    <cellStyle name="Percent 8 3 4 2 5 2 2" xfId="46226"/>
    <cellStyle name="Percent 8 3 4 2 5 3" xfId="46227"/>
    <cellStyle name="Percent 8 3 4 2 5 3 2" xfId="46228"/>
    <cellStyle name="Percent 8 3 4 2 5 4" xfId="46229"/>
    <cellStyle name="Percent 8 3 4 2 5 5" xfId="46230"/>
    <cellStyle name="Percent 8 3 4 2 6" xfId="46231"/>
    <cellStyle name="Percent 8 3 4 2 6 2" xfId="46232"/>
    <cellStyle name="Percent 8 3 4 2 7" xfId="46233"/>
    <cellStyle name="Percent 8 3 4 2 7 2" xfId="46234"/>
    <cellStyle name="Percent 8 3 4 2 8" xfId="46235"/>
    <cellStyle name="Percent 8 3 4 2 8 2" xfId="46236"/>
    <cellStyle name="Percent 8 3 4 2 9" xfId="46237"/>
    <cellStyle name="Percent 8 3 4 3" xfId="46238"/>
    <cellStyle name="Percent 8 3 4 3 10" xfId="46239"/>
    <cellStyle name="Percent 8 3 4 3 2" xfId="46240"/>
    <cellStyle name="Percent 8 3 4 3 2 2" xfId="46241"/>
    <cellStyle name="Percent 8 3 4 3 2 2 2" xfId="46242"/>
    <cellStyle name="Percent 8 3 4 3 2 3" xfId="46243"/>
    <cellStyle name="Percent 8 3 4 3 2 3 2" xfId="46244"/>
    <cellStyle name="Percent 8 3 4 3 2 4" xfId="46245"/>
    <cellStyle name="Percent 8 3 4 3 2 4 2" xfId="46246"/>
    <cellStyle name="Percent 8 3 4 3 2 5" xfId="46247"/>
    <cellStyle name="Percent 8 3 4 3 2 6" xfId="46248"/>
    <cellStyle name="Percent 8 3 4 3 3" xfId="46249"/>
    <cellStyle name="Percent 8 3 4 3 3 2" xfId="46250"/>
    <cellStyle name="Percent 8 3 4 3 3 2 2" xfId="46251"/>
    <cellStyle name="Percent 8 3 4 3 3 3" xfId="46252"/>
    <cellStyle name="Percent 8 3 4 3 3 3 2" xfId="46253"/>
    <cellStyle name="Percent 8 3 4 3 3 4" xfId="46254"/>
    <cellStyle name="Percent 8 3 4 3 3 4 2" xfId="46255"/>
    <cellStyle name="Percent 8 3 4 3 3 5" xfId="46256"/>
    <cellStyle name="Percent 8 3 4 3 3 6" xfId="46257"/>
    <cellStyle name="Percent 8 3 4 3 4" xfId="46258"/>
    <cellStyle name="Percent 8 3 4 3 4 2" xfId="46259"/>
    <cellStyle name="Percent 8 3 4 3 4 2 2" xfId="46260"/>
    <cellStyle name="Percent 8 3 4 3 4 3" xfId="46261"/>
    <cellStyle name="Percent 8 3 4 3 4 3 2" xfId="46262"/>
    <cellStyle name="Percent 8 3 4 3 4 4" xfId="46263"/>
    <cellStyle name="Percent 8 3 4 3 4 4 2" xfId="46264"/>
    <cellStyle name="Percent 8 3 4 3 4 5" xfId="46265"/>
    <cellStyle name="Percent 8 3 4 3 4 6" xfId="46266"/>
    <cellStyle name="Percent 8 3 4 3 5" xfId="46267"/>
    <cellStyle name="Percent 8 3 4 3 5 2" xfId="46268"/>
    <cellStyle name="Percent 8 3 4 3 5 2 2" xfId="46269"/>
    <cellStyle name="Percent 8 3 4 3 5 3" xfId="46270"/>
    <cellStyle name="Percent 8 3 4 3 5 3 2" xfId="46271"/>
    <cellStyle name="Percent 8 3 4 3 5 4" xfId="46272"/>
    <cellStyle name="Percent 8 3 4 3 5 5" xfId="46273"/>
    <cellStyle name="Percent 8 3 4 3 6" xfId="46274"/>
    <cellStyle name="Percent 8 3 4 3 6 2" xfId="46275"/>
    <cellStyle name="Percent 8 3 4 3 7" xfId="46276"/>
    <cellStyle name="Percent 8 3 4 3 7 2" xfId="46277"/>
    <cellStyle name="Percent 8 3 4 3 8" xfId="46278"/>
    <cellStyle name="Percent 8 3 4 3 8 2" xfId="46279"/>
    <cellStyle name="Percent 8 3 4 3 9" xfId="46280"/>
    <cellStyle name="Percent 8 3 4 4" xfId="46281"/>
    <cellStyle name="Percent 8 3 4 4 2" xfId="46282"/>
    <cellStyle name="Percent 8 3 4 4 2 2" xfId="46283"/>
    <cellStyle name="Percent 8 3 4 4 3" xfId="46284"/>
    <cellStyle name="Percent 8 3 4 4 3 2" xfId="46285"/>
    <cellStyle name="Percent 8 3 4 4 4" xfId="46286"/>
    <cellStyle name="Percent 8 3 4 4 4 2" xfId="46287"/>
    <cellStyle name="Percent 8 3 4 4 5" xfId="46288"/>
    <cellStyle name="Percent 8 3 4 4 6" xfId="46289"/>
    <cellStyle name="Percent 8 3 4 5" xfId="46290"/>
    <cellStyle name="Percent 8 3 4 5 2" xfId="46291"/>
    <cellStyle name="Percent 8 3 4 5 2 2" xfId="46292"/>
    <cellStyle name="Percent 8 3 4 5 3" xfId="46293"/>
    <cellStyle name="Percent 8 3 4 5 3 2" xfId="46294"/>
    <cellStyle name="Percent 8 3 4 5 4" xfId="46295"/>
    <cellStyle name="Percent 8 3 4 5 4 2" xfId="46296"/>
    <cellStyle name="Percent 8 3 4 5 5" xfId="46297"/>
    <cellStyle name="Percent 8 3 4 5 6" xfId="46298"/>
    <cellStyle name="Percent 8 3 4 6" xfId="46299"/>
    <cellStyle name="Percent 8 3 4 6 2" xfId="46300"/>
    <cellStyle name="Percent 8 3 4 6 2 2" xfId="46301"/>
    <cellStyle name="Percent 8 3 4 6 3" xfId="46302"/>
    <cellStyle name="Percent 8 3 4 6 3 2" xfId="46303"/>
    <cellStyle name="Percent 8 3 4 6 4" xfId="46304"/>
    <cellStyle name="Percent 8 3 4 6 4 2" xfId="46305"/>
    <cellStyle name="Percent 8 3 4 6 5" xfId="46306"/>
    <cellStyle name="Percent 8 3 4 6 6" xfId="46307"/>
    <cellStyle name="Percent 8 3 4 7" xfId="46308"/>
    <cellStyle name="Percent 8 3 4 7 2" xfId="46309"/>
    <cellStyle name="Percent 8 3 4 7 2 2" xfId="46310"/>
    <cellStyle name="Percent 8 3 4 7 3" xfId="46311"/>
    <cellStyle name="Percent 8 3 4 7 3 2" xfId="46312"/>
    <cellStyle name="Percent 8 3 4 7 4" xfId="46313"/>
    <cellStyle name="Percent 8 3 4 7 5" xfId="46314"/>
    <cellStyle name="Percent 8 3 4 8" xfId="46315"/>
    <cellStyle name="Percent 8 3 4 8 2" xfId="46316"/>
    <cellStyle name="Percent 8 3 4 9" xfId="46317"/>
    <cellStyle name="Percent 8 3 4 9 2" xfId="46318"/>
    <cellStyle name="Percent 8 3 5" xfId="46319"/>
    <cellStyle name="Percent 8 3 5 10" xfId="46320"/>
    <cellStyle name="Percent 8 3 5 11" xfId="46321"/>
    <cellStyle name="Percent 8 3 5 2" xfId="46322"/>
    <cellStyle name="Percent 8 3 5 2 2" xfId="46323"/>
    <cellStyle name="Percent 8 3 5 2 2 2" xfId="46324"/>
    <cellStyle name="Percent 8 3 5 2 3" xfId="46325"/>
    <cellStyle name="Percent 8 3 5 2 3 2" xfId="46326"/>
    <cellStyle name="Percent 8 3 5 2 4" xfId="46327"/>
    <cellStyle name="Percent 8 3 5 2 4 2" xfId="46328"/>
    <cellStyle name="Percent 8 3 5 2 5" xfId="46329"/>
    <cellStyle name="Percent 8 3 5 2 6" xfId="46330"/>
    <cellStyle name="Percent 8 3 5 3" xfId="46331"/>
    <cellStyle name="Percent 8 3 5 3 2" xfId="46332"/>
    <cellStyle name="Percent 8 3 5 3 2 2" xfId="46333"/>
    <cellStyle name="Percent 8 3 5 3 3" xfId="46334"/>
    <cellStyle name="Percent 8 3 5 3 3 2" xfId="46335"/>
    <cellStyle name="Percent 8 3 5 3 4" xfId="46336"/>
    <cellStyle name="Percent 8 3 5 3 4 2" xfId="46337"/>
    <cellStyle name="Percent 8 3 5 3 5" xfId="46338"/>
    <cellStyle name="Percent 8 3 5 3 6" xfId="46339"/>
    <cellStyle name="Percent 8 3 5 4" xfId="46340"/>
    <cellStyle name="Percent 8 3 5 4 2" xfId="46341"/>
    <cellStyle name="Percent 8 3 5 4 2 2" xfId="46342"/>
    <cellStyle name="Percent 8 3 5 4 3" xfId="46343"/>
    <cellStyle name="Percent 8 3 5 4 3 2" xfId="46344"/>
    <cellStyle name="Percent 8 3 5 4 4" xfId="46345"/>
    <cellStyle name="Percent 8 3 5 4 4 2" xfId="46346"/>
    <cellStyle name="Percent 8 3 5 4 5" xfId="46347"/>
    <cellStyle name="Percent 8 3 5 4 6" xfId="46348"/>
    <cellStyle name="Percent 8 3 5 5" xfId="46349"/>
    <cellStyle name="Percent 8 3 5 5 2" xfId="46350"/>
    <cellStyle name="Percent 8 3 5 5 2 2" xfId="46351"/>
    <cellStyle name="Percent 8 3 5 5 3" xfId="46352"/>
    <cellStyle name="Percent 8 3 5 5 3 2" xfId="46353"/>
    <cellStyle name="Percent 8 3 5 5 4" xfId="46354"/>
    <cellStyle name="Percent 8 3 5 5 4 2" xfId="46355"/>
    <cellStyle name="Percent 8 3 5 5 5" xfId="46356"/>
    <cellStyle name="Percent 8 3 5 5 6" xfId="46357"/>
    <cellStyle name="Percent 8 3 5 6" xfId="46358"/>
    <cellStyle name="Percent 8 3 5 6 2" xfId="46359"/>
    <cellStyle name="Percent 8 3 5 6 2 2" xfId="46360"/>
    <cellStyle name="Percent 8 3 5 6 3" xfId="46361"/>
    <cellStyle name="Percent 8 3 5 6 3 2" xfId="46362"/>
    <cellStyle name="Percent 8 3 5 6 4" xfId="46363"/>
    <cellStyle name="Percent 8 3 5 6 5" xfId="46364"/>
    <cellStyle name="Percent 8 3 5 7" xfId="46365"/>
    <cellStyle name="Percent 8 3 5 7 2" xfId="46366"/>
    <cellStyle name="Percent 8 3 5 8" xfId="46367"/>
    <cellStyle name="Percent 8 3 5 8 2" xfId="46368"/>
    <cellStyle name="Percent 8 3 5 9" xfId="46369"/>
    <cellStyle name="Percent 8 3 5 9 2" xfId="46370"/>
    <cellStyle name="Percent 8 3 6" xfId="46371"/>
    <cellStyle name="Percent 8 3 6 10" xfId="46372"/>
    <cellStyle name="Percent 8 3 6 2" xfId="46373"/>
    <cellStyle name="Percent 8 3 6 2 2" xfId="46374"/>
    <cellStyle name="Percent 8 3 6 2 2 2" xfId="46375"/>
    <cellStyle name="Percent 8 3 6 2 3" xfId="46376"/>
    <cellStyle name="Percent 8 3 6 2 3 2" xfId="46377"/>
    <cellStyle name="Percent 8 3 6 2 4" xfId="46378"/>
    <cellStyle name="Percent 8 3 6 2 4 2" xfId="46379"/>
    <cellStyle name="Percent 8 3 6 2 5" xfId="46380"/>
    <cellStyle name="Percent 8 3 6 2 6" xfId="46381"/>
    <cellStyle name="Percent 8 3 6 3" xfId="46382"/>
    <cellStyle name="Percent 8 3 6 3 2" xfId="46383"/>
    <cellStyle name="Percent 8 3 6 3 2 2" xfId="46384"/>
    <cellStyle name="Percent 8 3 6 3 3" xfId="46385"/>
    <cellStyle name="Percent 8 3 6 3 3 2" xfId="46386"/>
    <cellStyle name="Percent 8 3 6 3 4" xfId="46387"/>
    <cellStyle name="Percent 8 3 6 3 4 2" xfId="46388"/>
    <cellStyle name="Percent 8 3 6 3 5" xfId="46389"/>
    <cellStyle name="Percent 8 3 6 3 6" xfId="46390"/>
    <cellStyle name="Percent 8 3 6 4" xfId="46391"/>
    <cellStyle name="Percent 8 3 6 4 2" xfId="46392"/>
    <cellStyle name="Percent 8 3 6 4 2 2" xfId="46393"/>
    <cellStyle name="Percent 8 3 6 4 3" xfId="46394"/>
    <cellStyle name="Percent 8 3 6 4 3 2" xfId="46395"/>
    <cellStyle name="Percent 8 3 6 4 4" xfId="46396"/>
    <cellStyle name="Percent 8 3 6 4 4 2" xfId="46397"/>
    <cellStyle name="Percent 8 3 6 4 5" xfId="46398"/>
    <cellStyle name="Percent 8 3 6 4 6" xfId="46399"/>
    <cellStyle name="Percent 8 3 6 5" xfId="46400"/>
    <cellStyle name="Percent 8 3 6 5 2" xfId="46401"/>
    <cellStyle name="Percent 8 3 6 5 2 2" xfId="46402"/>
    <cellStyle name="Percent 8 3 6 5 3" xfId="46403"/>
    <cellStyle name="Percent 8 3 6 5 3 2" xfId="46404"/>
    <cellStyle name="Percent 8 3 6 5 4" xfId="46405"/>
    <cellStyle name="Percent 8 3 6 5 5" xfId="46406"/>
    <cellStyle name="Percent 8 3 6 6" xfId="46407"/>
    <cellStyle name="Percent 8 3 6 6 2" xfId="46408"/>
    <cellStyle name="Percent 8 3 6 7" xfId="46409"/>
    <cellStyle name="Percent 8 3 6 7 2" xfId="46410"/>
    <cellStyle name="Percent 8 3 6 8" xfId="46411"/>
    <cellStyle name="Percent 8 3 6 8 2" xfId="46412"/>
    <cellStyle name="Percent 8 3 6 9" xfId="46413"/>
    <cellStyle name="Percent 8 3 7" xfId="46414"/>
    <cellStyle name="Percent 8 3 7 10" xfId="46415"/>
    <cellStyle name="Percent 8 3 7 2" xfId="46416"/>
    <cellStyle name="Percent 8 3 7 2 2" xfId="46417"/>
    <cellStyle name="Percent 8 3 7 2 2 2" xfId="46418"/>
    <cellStyle name="Percent 8 3 7 2 3" xfId="46419"/>
    <cellStyle name="Percent 8 3 7 2 3 2" xfId="46420"/>
    <cellStyle name="Percent 8 3 7 2 4" xfId="46421"/>
    <cellStyle name="Percent 8 3 7 2 4 2" xfId="46422"/>
    <cellStyle name="Percent 8 3 7 2 5" xfId="46423"/>
    <cellStyle name="Percent 8 3 7 2 6" xfId="46424"/>
    <cellStyle name="Percent 8 3 7 3" xfId="46425"/>
    <cellStyle name="Percent 8 3 7 3 2" xfId="46426"/>
    <cellStyle name="Percent 8 3 7 3 2 2" xfId="46427"/>
    <cellStyle name="Percent 8 3 7 3 3" xfId="46428"/>
    <cellStyle name="Percent 8 3 7 3 3 2" xfId="46429"/>
    <cellStyle name="Percent 8 3 7 3 4" xfId="46430"/>
    <cellStyle name="Percent 8 3 7 3 4 2" xfId="46431"/>
    <cellStyle name="Percent 8 3 7 3 5" xfId="46432"/>
    <cellStyle name="Percent 8 3 7 3 6" xfId="46433"/>
    <cellStyle name="Percent 8 3 7 4" xfId="46434"/>
    <cellStyle name="Percent 8 3 7 4 2" xfId="46435"/>
    <cellStyle name="Percent 8 3 7 4 2 2" xfId="46436"/>
    <cellStyle name="Percent 8 3 7 4 3" xfId="46437"/>
    <cellStyle name="Percent 8 3 7 4 3 2" xfId="46438"/>
    <cellStyle name="Percent 8 3 7 4 4" xfId="46439"/>
    <cellStyle name="Percent 8 3 7 4 4 2" xfId="46440"/>
    <cellStyle name="Percent 8 3 7 4 5" xfId="46441"/>
    <cellStyle name="Percent 8 3 7 4 6" xfId="46442"/>
    <cellStyle name="Percent 8 3 7 5" xfId="46443"/>
    <cellStyle name="Percent 8 3 7 5 2" xfId="46444"/>
    <cellStyle name="Percent 8 3 7 5 2 2" xfId="46445"/>
    <cellStyle name="Percent 8 3 7 5 3" xfId="46446"/>
    <cellStyle name="Percent 8 3 7 5 3 2" xfId="46447"/>
    <cellStyle name="Percent 8 3 7 5 4" xfId="46448"/>
    <cellStyle name="Percent 8 3 7 5 5" xfId="46449"/>
    <cellStyle name="Percent 8 3 7 6" xfId="46450"/>
    <cellStyle name="Percent 8 3 7 6 2" xfId="46451"/>
    <cellStyle name="Percent 8 3 7 7" xfId="46452"/>
    <cellStyle name="Percent 8 3 7 7 2" xfId="46453"/>
    <cellStyle name="Percent 8 3 7 8" xfId="46454"/>
    <cellStyle name="Percent 8 3 7 8 2" xfId="46455"/>
    <cellStyle name="Percent 8 3 7 9" xfId="46456"/>
    <cellStyle name="Percent 8 3 8" xfId="46457"/>
    <cellStyle name="Percent 8 3 8 2" xfId="46458"/>
    <cellStyle name="Percent 8 3 8 2 2" xfId="46459"/>
    <cellStyle name="Percent 8 3 8 3" xfId="46460"/>
    <cellStyle name="Percent 8 3 8 3 2" xfId="46461"/>
    <cellStyle name="Percent 8 3 8 4" xfId="46462"/>
    <cellStyle name="Percent 8 3 8 4 2" xfId="46463"/>
    <cellStyle name="Percent 8 3 8 5" xfId="46464"/>
    <cellStyle name="Percent 8 3 8 6" xfId="46465"/>
    <cellStyle name="Percent 8 3 9" xfId="46466"/>
    <cellStyle name="Percent 8 3 9 2" xfId="46467"/>
    <cellStyle name="Percent 8 3 9 2 2" xfId="46468"/>
    <cellStyle name="Percent 8 3 9 3" xfId="46469"/>
    <cellStyle name="Percent 8 3 9 3 2" xfId="46470"/>
    <cellStyle name="Percent 8 3 9 4" xfId="46471"/>
    <cellStyle name="Percent 8 3 9 4 2" xfId="46472"/>
    <cellStyle name="Percent 8 3 9 5" xfId="46473"/>
    <cellStyle name="Percent 8 3 9 6" xfId="46474"/>
    <cellStyle name="Percent 8 4" xfId="46475"/>
    <cellStyle name="Percent 8 4 10" xfId="46476"/>
    <cellStyle name="Percent 8 4 10 2" xfId="46477"/>
    <cellStyle name="Percent 8 4 11" xfId="46478"/>
    <cellStyle name="Percent 8 4 11 2" xfId="46479"/>
    <cellStyle name="Percent 8 4 12" xfId="46480"/>
    <cellStyle name="Percent 8 4 13" xfId="46481"/>
    <cellStyle name="Percent 8 4 2" xfId="46482"/>
    <cellStyle name="Percent 8 4 2 10" xfId="46483"/>
    <cellStyle name="Percent 8 4 2 11" xfId="46484"/>
    <cellStyle name="Percent 8 4 2 2" xfId="46485"/>
    <cellStyle name="Percent 8 4 2 2 2" xfId="46486"/>
    <cellStyle name="Percent 8 4 2 2 2 2" xfId="46487"/>
    <cellStyle name="Percent 8 4 2 2 3" xfId="46488"/>
    <cellStyle name="Percent 8 4 2 2 3 2" xfId="46489"/>
    <cellStyle name="Percent 8 4 2 2 4" xfId="46490"/>
    <cellStyle name="Percent 8 4 2 2 4 2" xfId="46491"/>
    <cellStyle name="Percent 8 4 2 2 5" xfId="46492"/>
    <cellStyle name="Percent 8 4 2 2 6" xfId="46493"/>
    <cellStyle name="Percent 8 4 2 3" xfId="46494"/>
    <cellStyle name="Percent 8 4 2 3 2" xfId="46495"/>
    <cellStyle name="Percent 8 4 2 3 2 2" xfId="46496"/>
    <cellStyle name="Percent 8 4 2 3 3" xfId="46497"/>
    <cellStyle name="Percent 8 4 2 3 3 2" xfId="46498"/>
    <cellStyle name="Percent 8 4 2 3 4" xfId="46499"/>
    <cellStyle name="Percent 8 4 2 3 4 2" xfId="46500"/>
    <cellStyle name="Percent 8 4 2 3 5" xfId="46501"/>
    <cellStyle name="Percent 8 4 2 3 6" xfId="46502"/>
    <cellStyle name="Percent 8 4 2 4" xfId="46503"/>
    <cellStyle name="Percent 8 4 2 4 2" xfId="46504"/>
    <cellStyle name="Percent 8 4 2 4 2 2" xfId="46505"/>
    <cellStyle name="Percent 8 4 2 4 3" xfId="46506"/>
    <cellStyle name="Percent 8 4 2 4 3 2" xfId="46507"/>
    <cellStyle name="Percent 8 4 2 4 4" xfId="46508"/>
    <cellStyle name="Percent 8 4 2 4 4 2" xfId="46509"/>
    <cellStyle name="Percent 8 4 2 4 5" xfId="46510"/>
    <cellStyle name="Percent 8 4 2 4 6" xfId="46511"/>
    <cellStyle name="Percent 8 4 2 5" xfId="46512"/>
    <cellStyle name="Percent 8 4 2 5 2" xfId="46513"/>
    <cellStyle name="Percent 8 4 2 5 2 2" xfId="46514"/>
    <cellStyle name="Percent 8 4 2 5 3" xfId="46515"/>
    <cellStyle name="Percent 8 4 2 5 3 2" xfId="46516"/>
    <cellStyle name="Percent 8 4 2 5 4" xfId="46517"/>
    <cellStyle name="Percent 8 4 2 5 4 2" xfId="46518"/>
    <cellStyle name="Percent 8 4 2 5 5" xfId="46519"/>
    <cellStyle name="Percent 8 4 2 5 6" xfId="46520"/>
    <cellStyle name="Percent 8 4 2 6" xfId="46521"/>
    <cellStyle name="Percent 8 4 2 6 2" xfId="46522"/>
    <cellStyle name="Percent 8 4 2 6 2 2" xfId="46523"/>
    <cellStyle name="Percent 8 4 2 6 3" xfId="46524"/>
    <cellStyle name="Percent 8 4 2 6 3 2" xfId="46525"/>
    <cellStyle name="Percent 8 4 2 6 4" xfId="46526"/>
    <cellStyle name="Percent 8 4 2 6 5" xfId="46527"/>
    <cellStyle name="Percent 8 4 2 7" xfId="46528"/>
    <cellStyle name="Percent 8 4 2 7 2" xfId="46529"/>
    <cellStyle name="Percent 8 4 2 8" xfId="46530"/>
    <cellStyle name="Percent 8 4 2 8 2" xfId="46531"/>
    <cellStyle name="Percent 8 4 2 9" xfId="46532"/>
    <cellStyle name="Percent 8 4 2 9 2" xfId="46533"/>
    <cellStyle name="Percent 8 4 3" xfId="46534"/>
    <cellStyle name="Percent 8 4 3 10" xfId="46535"/>
    <cellStyle name="Percent 8 4 3 2" xfId="46536"/>
    <cellStyle name="Percent 8 4 3 2 2" xfId="46537"/>
    <cellStyle name="Percent 8 4 3 2 2 2" xfId="46538"/>
    <cellStyle name="Percent 8 4 3 2 3" xfId="46539"/>
    <cellStyle name="Percent 8 4 3 2 3 2" xfId="46540"/>
    <cellStyle name="Percent 8 4 3 2 4" xfId="46541"/>
    <cellStyle name="Percent 8 4 3 2 4 2" xfId="46542"/>
    <cellStyle name="Percent 8 4 3 2 5" xfId="46543"/>
    <cellStyle name="Percent 8 4 3 2 6" xfId="46544"/>
    <cellStyle name="Percent 8 4 3 3" xfId="46545"/>
    <cellStyle name="Percent 8 4 3 3 2" xfId="46546"/>
    <cellStyle name="Percent 8 4 3 3 2 2" xfId="46547"/>
    <cellStyle name="Percent 8 4 3 3 3" xfId="46548"/>
    <cellStyle name="Percent 8 4 3 3 3 2" xfId="46549"/>
    <cellStyle name="Percent 8 4 3 3 4" xfId="46550"/>
    <cellStyle name="Percent 8 4 3 3 4 2" xfId="46551"/>
    <cellStyle name="Percent 8 4 3 3 5" xfId="46552"/>
    <cellStyle name="Percent 8 4 3 3 6" xfId="46553"/>
    <cellStyle name="Percent 8 4 3 4" xfId="46554"/>
    <cellStyle name="Percent 8 4 3 4 2" xfId="46555"/>
    <cellStyle name="Percent 8 4 3 4 2 2" xfId="46556"/>
    <cellStyle name="Percent 8 4 3 4 3" xfId="46557"/>
    <cellStyle name="Percent 8 4 3 4 3 2" xfId="46558"/>
    <cellStyle name="Percent 8 4 3 4 4" xfId="46559"/>
    <cellStyle name="Percent 8 4 3 4 4 2" xfId="46560"/>
    <cellStyle name="Percent 8 4 3 4 5" xfId="46561"/>
    <cellStyle name="Percent 8 4 3 4 6" xfId="46562"/>
    <cellStyle name="Percent 8 4 3 5" xfId="46563"/>
    <cellStyle name="Percent 8 4 3 5 2" xfId="46564"/>
    <cellStyle name="Percent 8 4 3 5 2 2" xfId="46565"/>
    <cellStyle name="Percent 8 4 3 5 3" xfId="46566"/>
    <cellStyle name="Percent 8 4 3 5 3 2" xfId="46567"/>
    <cellStyle name="Percent 8 4 3 5 4" xfId="46568"/>
    <cellStyle name="Percent 8 4 3 5 5" xfId="46569"/>
    <cellStyle name="Percent 8 4 3 6" xfId="46570"/>
    <cellStyle name="Percent 8 4 3 6 2" xfId="46571"/>
    <cellStyle name="Percent 8 4 3 7" xfId="46572"/>
    <cellStyle name="Percent 8 4 3 7 2" xfId="46573"/>
    <cellStyle name="Percent 8 4 3 8" xfId="46574"/>
    <cellStyle name="Percent 8 4 3 8 2" xfId="46575"/>
    <cellStyle name="Percent 8 4 3 9" xfId="46576"/>
    <cellStyle name="Percent 8 4 4" xfId="46577"/>
    <cellStyle name="Percent 8 4 4 10" xfId="46578"/>
    <cellStyle name="Percent 8 4 4 2" xfId="46579"/>
    <cellStyle name="Percent 8 4 4 2 2" xfId="46580"/>
    <cellStyle name="Percent 8 4 4 2 2 2" xfId="46581"/>
    <cellStyle name="Percent 8 4 4 2 3" xfId="46582"/>
    <cellStyle name="Percent 8 4 4 2 3 2" xfId="46583"/>
    <cellStyle name="Percent 8 4 4 2 4" xfId="46584"/>
    <cellStyle name="Percent 8 4 4 2 4 2" xfId="46585"/>
    <cellStyle name="Percent 8 4 4 2 5" xfId="46586"/>
    <cellStyle name="Percent 8 4 4 2 6" xfId="46587"/>
    <cellStyle name="Percent 8 4 4 3" xfId="46588"/>
    <cellStyle name="Percent 8 4 4 3 2" xfId="46589"/>
    <cellStyle name="Percent 8 4 4 3 2 2" xfId="46590"/>
    <cellStyle name="Percent 8 4 4 3 3" xfId="46591"/>
    <cellStyle name="Percent 8 4 4 3 3 2" xfId="46592"/>
    <cellStyle name="Percent 8 4 4 3 4" xfId="46593"/>
    <cellStyle name="Percent 8 4 4 3 4 2" xfId="46594"/>
    <cellStyle name="Percent 8 4 4 3 5" xfId="46595"/>
    <cellStyle name="Percent 8 4 4 3 6" xfId="46596"/>
    <cellStyle name="Percent 8 4 4 4" xfId="46597"/>
    <cellStyle name="Percent 8 4 4 4 2" xfId="46598"/>
    <cellStyle name="Percent 8 4 4 4 2 2" xfId="46599"/>
    <cellStyle name="Percent 8 4 4 4 3" xfId="46600"/>
    <cellStyle name="Percent 8 4 4 4 3 2" xfId="46601"/>
    <cellStyle name="Percent 8 4 4 4 4" xfId="46602"/>
    <cellStyle name="Percent 8 4 4 4 4 2" xfId="46603"/>
    <cellStyle name="Percent 8 4 4 4 5" xfId="46604"/>
    <cellStyle name="Percent 8 4 4 4 6" xfId="46605"/>
    <cellStyle name="Percent 8 4 4 5" xfId="46606"/>
    <cellStyle name="Percent 8 4 4 5 2" xfId="46607"/>
    <cellStyle name="Percent 8 4 4 5 2 2" xfId="46608"/>
    <cellStyle name="Percent 8 4 4 5 3" xfId="46609"/>
    <cellStyle name="Percent 8 4 4 5 3 2" xfId="46610"/>
    <cellStyle name="Percent 8 4 4 5 4" xfId="46611"/>
    <cellStyle name="Percent 8 4 4 5 5" xfId="46612"/>
    <cellStyle name="Percent 8 4 4 6" xfId="46613"/>
    <cellStyle name="Percent 8 4 4 6 2" xfId="46614"/>
    <cellStyle name="Percent 8 4 4 7" xfId="46615"/>
    <cellStyle name="Percent 8 4 4 7 2" xfId="46616"/>
    <cellStyle name="Percent 8 4 4 8" xfId="46617"/>
    <cellStyle name="Percent 8 4 4 8 2" xfId="46618"/>
    <cellStyle name="Percent 8 4 4 9" xfId="46619"/>
    <cellStyle name="Percent 8 4 5" xfId="46620"/>
    <cellStyle name="Percent 8 4 5 2" xfId="46621"/>
    <cellStyle name="Percent 8 4 5 2 2" xfId="46622"/>
    <cellStyle name="Percent 8 4 5 3" xfId="46623"/>
    <cellStyle name="Percent 8 4 5 3 2" xfId="46624"/>
    <cellStyle name="Percent 8 4 5 4" xfId="46625"/>
    <cellStyle name="Percent 8 4 5 4 2" xfId="46626"/>
    <cellStyle name="Percent 8 4 5 5" xfId="46627"/>
    <cellStyle name="Percent 8 4 5 6" xfId="46628"/>
    <cellStyle name="Percent 8 4 6" xfId="46629"/>
    <cellStyle name="Percent 8 4 6 2" xfId="46630"/>
    <cellStyle name="Percent 8 4 6 2 2" xfId="46631"/>
    <cellStyle name="Percent 8 4 6 3" xfId="46632"/>
    <cellStyle name="Percent 8 4 6 3 2" xfId="46633"/>
    <cellStyle name="Percent 8 4 6 4" xfId="46634"/>
    <cellStyle name="Percent 8 4 6 4 2" xfId="46635"/>
    <cellStyle name="Percent 8 4 6 5" xfId="46636"/>
    <cellStyle name="Percent 8 4 6 6" xfId="46637"/>
    <cellStyle name="Percent 8 4 7" xfId="46638"/>
    <cellStyle name="Percent 8 4 7 2" xfId="46639"/>
    <cellStyle name="Percent 8 4 7 2 2" xfId="46640"/>
    <cellStyle name="Percent 8 4 7 3" xfId="46641"/>
    <cellStyle name="Percent 8 4 7 3 2" xfId="46642"/>
    <cellStyle name="Percent 8 4 7 4" xfId="46643"/>
    <cellStyle name="Percent 8 4 7 4 2" xfId="46644"/>
    <cellStyle name="Percent 8 4 7 5" xfId="46645"/>
    <cellStyle name="Percent 8 4 7 6" xfId="46646"/>
    <cellStyle name="Percent 8 4 8" xfId="46647"/>
    <cellStyle name="Percent 8 4 8 2" xfId="46648"/>
    <cellStyle name="Percent 8 4 8 2 2" xfId="46649"/>
    <cellStyle name="Percent 8 4 8 3" xfId="46650"/>
    <cellStyle name="Percent 8 4 8 3 2" xfId="46651"/>
    <cellStyle name="Percent 8 4 8 4" xfId="46652"/>
    <cellStyle name="Percent 8 4 8 5" xfId="46653"/>
    <cellStyle name="Percent 8 4 9" xfId="46654"/>
    <cellStyle name="Percent 8 4 9 2" xfId="46655"/>
    <cellStyle name="Percent 8 5" xfId="46656"/>
    <cellStyle name="Percent 8 5 10" xfId="46657"/>
    <cellStyle name="Percent 8 5 10 2" xfId="46658"/>
    <cellStyle name="Percent 8 5 11" xfId="46659"/>
    <cellStyle name="Percent 8 5 11 2" xfId="46660"/>
    <cellStyle name="Percent 8 5 12" xfId="46661"/>
    <cellStyle name="Percent 8 5 13" xfId="46662"/>
    <cellStyle name="Percent 8 5 2" xfId="46663"/>
    <cellStyle name="Percent 8 5 2 10" xfId="46664"/>
    <cellStyle name="Percent 8 5 2 11" xfId="46665"/>
    <cellStyle name="Percent 8 5 2 2" xfId="46666"/>
    <cellStyle name="Percent 8 5 2 2 2" xfId="46667"/>
    <cellStyle name="Percent 8 5 2 2 2 2" xfId="46668"/>
    <cellStyle name="Percent 8 5 2 2 3" xfId="46669"/>
    <cellStyle name="Percent 8 5 2 2 3 2" xfId="46670"/>
    <cellStyle name="Percent 8 5 2 2 4" xfId="46671"/>
    <cellStyle name="Percent 8 5 2 2 4 2" xfId="46672"/>
    <cellStyle name="Percent 8 5 2 2 5" xfId="46673"/>
    <cellStyle name="Percent 8 5 2 2 6" xfId="46674"/>
    <cellStyle name="Percent 8 5 2 3" xfId="46675"/>
    <cellStyle name="Percent 8 5 2 3 2" xfId="46676"/>
    <cellStyle name="Percent 8 5 2 3 2 2" xfId="46677"/>
    <cellStyle name="Percent 8 5 2 3 3" xfId="46678"/>
    <cellStyle name="Percent 8 5 2 3 3 2" xfId="46679"/>
    <cellStyle name="Percent 8 5 2 3 4" xfId="46680"/>
    <cellStyle name="Percent 8 5 2 3 4 2" xfId="46681"/>
    <cellStyle name="Percent 8 5 2 3 5" xfId="46682"/>
    <cellStyle name="Percent 8 5 2 3 6" xfId="46683"/>
    <cellStyle name="Percent 8 5 2 4" xfId="46684"/>
    <cellStyle name="Percent 8 5 2 4 2" xfId="46685"/>
    <cellStyle name="Percent 8 5 2 4 2 2" xfId="46686"/>
    <cellStyle name="Percent 8 5 2 4 3" xfId="46687"/>
    <cellStyle name="Percent 8 5 2 4 3 2" xfId="46688"/>
    <cellStyle name="Percent 8 5 2 4 4" xfId="46689"/>
    <cellStyle name="Percent 8 5 2 4 4 2" xfId="46690"/>
    <cellStyle name="Percent 8 5 2 4 5" xfId="46691"/>
    <cellStyle name="Percent 8 5 2 4 6" xfId="46692"/>
    <cellStyle name="Percent 8 5 2 5" xfId="46693"/>
    <cellStyle name="Percent 8 5 2 5 2" xfId="46694"/>
    <cellStyle name="Percent 8 5 2 5 2 2" xfId="46695"/>
    <cellStyle name="Percent 8 5 2 5 3" xfId="46696"/>
    <cellStyle name="Percent 8 5 2 5 3 2" xfId="46697"/>
    <cellStyle name="Percent 8 5 2 5 4" xfId="46698"/>
    <cellStyle name="Percent 8 5 2 5 4 2" xfId="46699"/>
    <cellStyle name="Percent 8 5 2 5 5" xfId="46700"/>
    <cellStyle name="Percent 8 5 2 5 6" xfId="46701"/>
    <cellStyle name="Percent 8 5 2 6" xfId="46702"/>
    <cellStyle name="Percent 8 5 2 6 2" xfId="46703"/>
    <cellStyle name="Percent 8 5 2 6 2 2" xfId="46704"/>
    <cellStyle name="Percent 8 5 2 6 3" xfId="46705"/>
    <cellStyle name="Percent 8 5 2 6 3 2" xfId="46706"/>
    <cellStyle name="Percent 8 5 2 6 4" xfId="46707"/>
    <cellStyle name="Percent 8 5 2 6 5" xfId="46708"/>
    <cellStyle name="Percent 8 5 2 7" xfId="46709"/>
    <cellStyle name="Percent 8 5 2 7 2" xfId="46710"/>
    <cellStyle name="Percent 8 5 2 8" xfId="46711"/>
    <cellStyle name="Percent 8 5 2 8 2" xfId="46712"/>
    <cellStyle name="Percent 8 5 2 9" xfId="46713"/>
    <cellStyle name="Percent 8 5 2 9 2" xfId="46714"/>
    <cellStyle name="Percent 8 5 3" xfId="46715"/>
    <cellStyle name="Percent 8 5 3 10" xfId="46716"/>
    <cellStyle name="Percent 8 5 3 2" xfId="46717"/>
    <cellStyle name="Percent 8 5 3 2 2" xfId="46718"/>
    <cellStyle name="Percent 8 5 3 2 2 2" xfId="46719"/>
    <cellStyle name="Percent 8 5 3 2 3" xfId="46720"/>
    <cellStyle name="Percent 8 5 3 2 3 2" xfId="46721"/>
    <cellStyle name="Percent 8 5 3 2 4" xfId="46722"/>
    <cellStyle name="Percent 8 5 3 2 4 2" xfId="46723"/>
    <cellStyle name="Percent 8 5 3 2 5" xfId="46724"/>
    <cellStyle name="Percent 8 5 3 2 6" xfId="46725"/>
    <cellStyle name="Percent 8 5 3 3" xfId="46726"/>
    <cellStyle name="Percent 8 5 3 3 2" xfId="46727"/>
    <cellStyle name="Percent 8 5 3 3 2 2" xfId="46728"/>
    <cellStyle name="Percent 8 5 3 3 3" xfId="46729"/>
    <cellStyle name="Percent 8 5 3 3 3 2" xfId="46730"/>
    <cellStyle name="Percent 8 5 3 3 4" xfId="46731"/>
    <cellStyle name="Percent 8 5 3 3 4 2" xfId="46732"/>
    <cellStyle name="Percent 8 5 3 3 5" xfId="46733"/>
    <cellStyle name="Percent 8 5 3 3 6" xfId="46734"/>
    <cellStyle name="Percent 8 5 3 4" xfId="46735"/>
    <cellStyle name="Percent 8 5 3 4 2" xfId="46736"/>
    <cellStyle name="Percent 8 5 3 4 2 2" xfId="46737"/>
    <cellStyle name="Percent 8 5 3 4 3" xfId="46738"/>
    <cellStyle name="Percent 8 5 3 4 3 2" xfId="46739"/>
    <cellStyle name="Percent 8 5 3 4 4" xfId="46740"/>
    <cellStyle name="Percent 8 5 3 4 4 2" xfId="46741"/>
    <cellStyle name="Percent 8 5 3 4 5" xfId="46742"/>
    <cellStyle name="Percent 8 5 3 4 6" xfId="46743"/>
    <cellStyle name="Percent 8 5 3 5" xfId="46744"/>
    <cellStyle name="Percent 8 5 3 5 2" xfId="46745"/>
    <cellStyle name="Percent 8 5 3 5 2 2" xfId="46746"/>
    <cellStyle name="Percent 8 5 3 5 3" xfId="46747"/>
    <cellStyle name="Percent 8 5 3 5 3 2" xfId="46748"/>
    <cellStyle name="Percent 8 5 3 5 4" xfId="46749"/>
    <cellStyle name="Percent 8 5 3 5 5" xfId="46750"/>
    <cellStyle name="Percent 8 5 3 6" xfId="46751"/>
    <cellStyle name="Percent 8 5 3 6 2" xfId="46752"/>
    <cellStyle name="Percent 8 5 3 7" xfId="46753"/>
    <cellStyle name="Percent 8 5 3 7 2" xfId="46754"/>
    <cellStyle name="Percent 8 5 3 8" xfId="46755"/>
    <cellStyle name="Percent 8 5 3 8 2" xfId="46756"/>
    <cellStyle name="Percent 8 5 3 9" xfId="46757"/>
    <cellStyle name="Percent 8 5 4" xfId="46758"/>
    <cellStyle name="Percent 8 5 4 10" xfId="46759"/>
    <cellStyle name="Percent 8 5 4 2" xfId="46760"/>
    <cellStyle name="Percent 8 5 4 2 2" xfId="46761"/>
    <cellStyle name="Percent 8 5 4 2 2 2" xfId="46762"/>
    <cellStyle name="Percent 8 5 4 2 3" xfId="46763"/>
    <cellStyle name="Percent 8 5 4 2 3 2" xfId="46764"/>
    <cellStyle name="Percent 8 5 4 2 4" xfId="46765"/>
    <cellStyle name="Percent 8 5 4 2 4 2" xfId="46766"/>
    <cellStyle name="Percent 8 5 4 2 5" xfId="46767"/>
    <cellStyle name="Percent 8 5 4 2 6" xfId="46768"/>
    <cellStyle name="Percent 8 5 4 3" xfId="46769"/>
    <cellStyle name="Percent 8 5 4 3 2" xfId="46770"/>
    <cellStyle name="Percent 8 5 4 3 2 2" xfId="46771"/>
    <cellStyle name="Percent 8 5 4 3 3" xfId="46772"/>
    <cellStyle name="Percent 8 5 4 3 3 2" xfId="46773"/>
    <cellStyle name="Percent 8 5 4 3 4" xfId="46774"/>
    <cellStyle name="Percent 8 5 4 3 4 2" xfId="46775"/>
    <cellStyle name="Percent 8 5 4 3 5" xfId="46776"/>
    <cellStyle name="Percent 8 5 4 3 6" xfId="46777"/>
    <cellStyle name="Percent 8 5 4 4" xfId="46778"/>
    <cellStyle name="Percent 8 5 4 4 2" xfId="46779"/>
    <cellStyle name="Percent 8 5 4 4 2 2" xfId="46780"/>
    <cellStyle name="Percent 8 5 4 4 3" xfId="46781"/>
    <cellStyle name="Percent 8 5 4 4 3 2" xfId="46782"/>
    <cellStyle name="Percent 8 5 4 4 4" xfId="46783"/>
    <cellStyle name="Percent 8 5 4 4 4 2" xfId="46784"/>
    <cellStyle name="Percent 8 5 4 4 5" xfId="46785"/>
    <cellStyle name="Percent 8 5 4 4 6" xfId="46786"/>
    <cellStyle name="Percent 8 5 4 5" xfId="46787"/>
    <cellStyle name="Percent 8 5 4 5 2" xfId="46788"/>
    <cellStyle name="Percent 8 5 4 5 2 2" xfId="46789"/>
    <cellStyle name="Percent 8 5 4 5 3" xfId="46790"/>
    <cellStyle name="Percent 8 5 4 5 3 2" xfId="46791"/>
    <cellStyle name="Percent 8 5 4 5 4" xfId="46792"/>
    <cellStyle name="Percent 8 5 4 5 5" xfId="46793"/>
    <cellStyle name="Percent 8 5 4 6" xfId="46794"/>
    <cellStyle name="Percent 8 5 4 6 2" xfId="46795"/>
    <cellStyle name="Percent 8 5 4 7" xfId="46796"/>
    <cellStyle name="Percent 8 5 4 7 2" xfId="46797"/>
    <cellStyle name="Percent 8 5 4 8" xfId="46798"/>
    <cellStyle name="Percent 8 5 4 8 2" xfId="46799"/>
    <cellStyle name="Percent 8 5 4 9" xfId="46800"/>
    <cellStyle name="Percent 8 5 5" xfId="46801"/>
    <cellStyle name="Percent 8 5 5 2" xfId="46802"/>
    <cellStyle name="Percent 8 5 5 2 2" xfId="46803"/>
    <cellStyle name="Percent 8 5 5 3" xfId="46804"/>
    <cellStyle name="Percent 8 5 5 3 2" xfId="46805"/>
    <cellStyle name="Percent 8 5 5 4" xfId="46806"/>
    <cellStyle name="Percent 8 5 5 4 2" xfId="46807"/>
    <cellStyle name="Percent 8 5 5 5" xfId="46808"/>
    <cellStyle name="Percent 8 5 5 6" xfId="46809"/>
    <cellStyle name="Percent 8 5 6" xfId="46810"/>
    <cellStyle name="Percent 8 5 6 2" xfId="46811"/>
    <cellStyle name="Percent 8 5 6 2 2" xfId="46812"/>
    <cellStyle name="Percent 8 5 6 3" xfId="46813"/>
    <cellStyle name="Percent 8 5 6 3 2" xfId="46814"/>
    <cellStyle name="Percent 8 5 6 4" xfId="46815"/>
    <cellStyle name="Percent 8 5 6 4 2" xfId="46816"/>
    <cellStyle name="Percent 8 5 6 5" xfId="46817"/>
    <cellStyle name="Percent 8 5 6 6" xfId="46818"/>
    <cellStyle name="Percent 8 5 7" xfId="46819"/>
    <cellStyle name="Percent 8 5 7 2" xfId="46820"/>
    <cellStyle name="Percent 8 5 7 2 2" xfId="46821"/>
    <cellStyle name="Percent 8 5 7 3" xfId="46822"/>
    <cellStyle name="Percent 8 5 7 3 2" xfId="46823"/>
    <cellStyle name="Percent 8 5 7 4" xfId="46824"/>
    <cellStyle name="Percent 8 5 7 4 2" xfId="46825"/>
    <cellStyle name="Percent 8 5 7 5" xfId="46826"/>
    <cellStyle name="Percent 8 5 7 6" xfId="46827"/>
    <cellStyle name="Percent 8 5 8" xfId="46828"/>
    <cellStyle name="Percent 8 5 8 2" xfId="46829"/>
    <cellStyle name="Percent 8 5 8 2 2" xfId="46830"/>
    <cellStyle name="Percent 8 5 8 3" xfId="46831"/>
    <cellStyle name="Percent 8 5 8 3 2" xfId="46832"/>
    <cellStyle name="Percent 8 5 8 4" xfId="46833"/>
    <cellStyle name="Percent 8 5 8 5" xfId="46834"/>
    <cellStyle name="Percent 8 5 9" xfId="46835"/>
    <cellStyle name="Percent 8 5 9 2" xfId="46836"/>
    <cellStyle name="Percent 8 6" xfId="46837"/>
    <cellStyle name="Percent 8 6 10" xfId="46838"/>
    <cellStyle name="Percent 8 6 10 2" xfId="46839"/>
    <cellStyle name="Percent 8 6 11" xfId="46840"/>
    <cellStyle name="Percent 8 6 12" xfId="46841"/>
    <cellStyle name="Percent 8 6 2" xfId="46842"/>
    <cellStyle name="Percent 8 6 2 10" xfId="46843"/>
    <cellStyle name="Percent 8 6 2 2" xfId="46844"/>
    <cellStyle name="Percent 8 6 2 2 2" xfId="46845"/>
    <cellStyle name="Percent 8 6 2 2 2 2" xfId="46846"/>
    <cellStyle name="Percent 8 6 2 2 3" xfId="46847"/>
    <cellStyle name="Percent 8 6 2 2 3 2" xfId="46848"/>
    <cellStyle name="Percent 8 6 2 2 4" xfId="46849"/>
    <cellStyle name="Percent 8 6 2 2 4 2" xfId="46850"/>
    <cellStyle name="Percent 8 6 2 2 5" xfId="46851"/>
    <cellStyle name="Percent 8 6 2 2 6" xfId="46852"/>
    <cellStyle name="Percent 8 6 2 3" xfId="46853"/>
    <cellStyle name="Percent 8 6 2 3 2" xfId="46854"/>
    <cellStyle name="Percent 8 6 2 3 2 2" xfId="46855"/>
    <cellStyle name="Percent 8 6 2 3 3" xfId="46856"/>
    <cellStyle name="Percent 8 6 2 3 3 2" xfId="46857"/>
    <cellStyle name="Percent 8 6 2 3 4" xfId="46858"/>
    <cellStyle name="Percent 8 6 2 3 4 2" xfId="46859"/>
    <cellStyle name="Percent 8 6 2 3 5" xfId="46860"/>
    <cellStyle name="Percent 8 6 2 3 6" xfId="46861"/>
    <cellStyle name="Percent 8 6 2 4" xfId="46862"/>
    <cellStyle name="Percent 8 6 2 4 2" xfId="46863"/>
    <cellStyle name="Percent 8 6 2 4 2 2" xfId="46864"/>
    <cellStyle name="Percent 8 6 2 4 3" xfId="46865"/>
    <cellStyle name="Percent 8 6 2 4 3 2" xfId="46866"/>
    <cellStyle name="Percent 8 6 2 4 4" xfId="46867"/>
    <cellStyle name="Percent 8 6 2 4 4 2" xfId="46868"/>
    <cellStyle name="Percent 8 6 2 4 5" xfId="46869"/>
    <cellStyle name="Percent 8 6 2 4 6" xfId="46870"/>
    <cellStyle name="Percent 8 6 2 5" xfId="46871"/>
    <cellStyle name="Percent 8 6 2 5 2" xfId="46872"/>
    <cellStyle name="Percent 8 6 2 5 2 2" xfId="46873"/>
    <cellStyle name="Percent 8 6 2 5 3" xfId="46874"/>
    <cellStyle name="Percent 8 6 2 5 3 2" xfId="46875"/>
    <cellStyle name="Percent 8 6 2 5 4" xfId="46876"/>
    <cellStyle name="Percent 8 6 2 5 5" xfId="46877"/>
    <cellStyle name="Percent 8 6 2 6" xfId="46878"/>
    <cellStyle name="Percent 8 6 2 6 2" xfId="46879"/>
    <cellStyle name="Percent 8 6 2 7" xfId="46880"/>
    <cellStyle name="Percent 8 6 2 7 2" xfId="46881"/>
    <cellStyle name="Percent 8 6 2 8" xfId="46882"/>
    <cellStyle name="Percent 8 6 2 8 2" xfId="46883"/>
    <cellStyle name="Percent 8 6 2 9" xfId="46884"/>
    <cellStyle name="Percent 8 6 3" xfId="46885"/>
    <cellStyle name="Percent 8 6 3 10" xfId="46886"/>
    <cellStyle name="Percent 8 6 3 2" xfId="46887"/>
    <cellStyle name="Percent 8 6 3 2 2" xfId="46888"/>
    <cellStyle name="Percent 8 6 3 2 2 2" xfId="46889"/>
    <cellStyle name="Percent 8 6 3 2 3" xfId="46890"/>
    <cellStyle name="Percent 8 6 3 2 3 2" xfId="46891"/>
    <cellStyle name="Percent 8 6 3 2 4" xfId="46892"/>
    <cellStyle name="Percent 8 6 3 2 4 2" xfId="46893"/>
    <cellStyle name="Percent 8 6 3 2 5" xfId="46894"/>
    <cellStyle name="Percent 8 6 3 2 6" xfId="46895"/>
    <cellStyle name="Percent 8 6 3 3" xfId="46896"/>
    <cellStyle name="Percent 8 6 3 3 2" xfId="46897"/>
    <cellStyle name="Percent 8 6 3 3 2 2" xfId="46898"/>
    <cellStyle name="Percent 8 6 3 3 3" xfId="46899"/>
    <cellStyle name="Percent 8 6 3 3 3 2" xfId="46900"/>
    <cellStyle name="Percent 8 6 3 3 4" xfId="46901"/>
    <cellStyle name="Percent 8 6 3 3 4 2" xfId="46902"/>
    <cellStyle name="Percent 8 6 3 3 5" xfId="46903"/>
    <cellStyle name="Percent 8 6 3 3 6" xfId="46904"/>
    <cellStyle name="Percent 8 6 3 4" xfId="46905"/>
    <cellStyle name="Percent 8 6 3 4 2" xfId="46906"/>
    <cellStyle name="Percent 8 6 3 4 2 2" xfId="46907"/>
    <cellStyle name="Percent 8 6 3 4 3" xfId="46908"/>
    <cellStyle name="Percent 8 6 3 4 3 2" xfId="46909"/>
    <cellStyle name="Percent 8 6 3 4 4" xfId="46910"/>
    <cellStyle name="Percent 8 6 3 4 4 2" xfId="46911"/>
    <cellStyle name="Percent 8 6 3 4 5" xfId="46912"/>
    <cellStyle name="Percent 8 6 3 4 6" xfId="46913"/>
    <cellStyle name="Percent 8 6 3 5" xfId="46914"/>
    <cellStyle name="Percent 8 6 3 5 2" xfId="46915"/>
    <cellStyle name="Percent 8 6 3 5 2 2" xfId="46916"/>
    <cellStyle name="Percent 8 6 3 5 3" xfId="46917"/>
    <cellStyle name="Percent 8 6 3 5 3 2" xfId="46918"/>
    <cellStyle name="Percent 8 6 3 5 4" xfId="46919"/>
    <cellStyle name="Percent 8 6 3 5 5" xfId="46920"/>
    <cellStyle name="Percent 8 6 3 6" xfId="46921"/>
    <cellStyle name="Percent 8 6 3 6 2" xfId="46922"/>
    <cellStyle name="Percent 8 6 3 7" xfId="46923"/>
    <cellStyle name="Percent 8 6 3 7 2" xfId="46924"/>
    <cellStyle name="Percent 8 6 3 8" xfId="46925"/>
    <cellStyle name="Percent 8 6 3 8 2" xfId="46926"/>
    <cellStyle name="Percent 8 6 3 9" xfId="46927"/>
    <cellStyle name="Percent 8 6 4" xfId="46928"/>
    <cellStyle name="Percent 8 6 4 2" xfId="46929"/>
    <cellStyle name="Percent 8 6 4 2 2" xfId="46930"/>
    <cellStyle name="Percent 8 6 4 3" xfId="46931"/>
    <cellStyle name="Percent 8 6 4 3 2" xfId="46932"/>
    <cellStyle name="Percent 8 6 4 4" xfId="46933"/>
    <cellStyle name="Percent 8 6 4 4 2" xfId="46934"/>
    <cellStyle name="Percent 8 6 4 5" xfId="46935"/>
    <cellStyle name="Percent 8 6 4 6" xfId="46936"/>
    <cellStyle name="Percent 8 6 5" xfId="46937"/>
    <cellStyle name="Percent 8 6 5 2" xfId="46938"/>
    <cellStyle name="Percent 8 6 5 2 2" xfId="46939"/>
    <cellStyle name="Percent 8 6 5 3" xfId="46940"/>
    <cellStyle name="Percent 8 6 5 3 2" xfId="46941"/>
    <cellStyle name="Percent 8 6 5 4" xfId="46942"/>
    <cellStyle name="Percent 8 6 5 4 2" xfId="46943"/>
    <cellStyle name="Percent 8 6 5 5" xfId="46944"/>
    <cellStyle name="Percent 8 6 5 6" xfId="46945"/>
    <cellStyle name="Percent 8 6 6" xfId="46946"/>
    <cellStyle name="Percent 8 6 6 2" xfId="46947"/>
    <cellStyle name="Percent 8 6 6 2 2" xfId="46948"/>
    <cellStyle name="Percent 8 6 6 3" xfId="46949"/>
    <cellStyle name="Percent 8 6 6 3 2" xfId="46950"/>
    <cellStyle name="Percent 8 6 6 4" xfId="46951"/>
    <cellStyle name="Percent 8 6 6 4 2" xfId="46952"/>
    <cellStyle name="Percent 8 6 6 5" xfId="46953"/>
    <cellStyle name="Percent 8 6 6 6" xfId="46954"/>
    <cellStyle name="Percent 8 6 7" xfId="46955"/>
    <cellStyle name="Percent 8 6 7 2" xfId="46956"/>
    <cellStyle name="Percent 8 6 7 2 2" xfId="46957"/>
    <cellStyle name="Percent 8 6 7 3" xfId="46958"/>
    <cellStyle name="Percent 8 6 7 3 2" xfId="46959"/>
    <cellStyle name="Percent 8 6 7 4" xfId="46960"/>
    <cellStyle name="Percent 8 6 7 5" xfId="46961"/>
    <cellStyle name="Percent 8 6 8" xfId="46962"/>
    <cellStyle name="Percent 8 6 8 2" xfId="46963"/>
    <cellStyle name="Percent 8 6 9" xfId="46964"/>
    <cellStyle name="Percent 8 6 9 2" xfId="46965"/>
    <cellStyle name="Percent 8 7" xfId="46966"/>
    <cellStyle name="Percent 8 7 10" xfId="46967"/>
    <cellStyle name="Percent 8 7 11" xfId="46968"/>
    <cellStyle name="Percent 8 7 2" xfId="46969"/>
    <cellStyle name="Percent 8 7 2 2" xfId="46970"/>
    <cellStyle name="Percent 8 7 2 2 2" xfId="46971"/>
    <cellStyle name="Percent 8 7 2 3" xfId="46972"/>
    <cellStyle name="Percent 8 7 2 3 2" xfId="46973"/>
    <cellStyle name="Percent 8 7 2 4" xfId="46974"/>
    <cellStyle name="Percent 8 7 2 4 2" xfId="46975"/>
    <cellStyle name="Percent 8 7 2 5" xfId="46976"/>
    <cellStyle name="Percent 8 7 2 6" xfId="46977"/>
    <cellStyle name="Percent 8 7 3" xfId="46978"/>
    <cellStyle name="Percent 8 7 3 2" xfId="46979"/>
    <cellStyle name="Percent 8 7 3 2 2" xfId="46980"/>
    <cellStyle name="Percent 8 7 3 3" xfId="46981"/>
    <cellStyle name="Percent 8 7 3 3 2" xfId="46982"/>
    <cellStyle name="Percent 8 7 3 4" xfId="46983"/>
    <cellStyle name="Percent 8 7 3 4 2" xfId="46984"/>
    <cellStyle name="Percent 8 7 3 5" xfId="46985"/>
    <cellStyle name="Percent 8 7 3 6" xfId="46986"/>
    <cellStyle name="Percent 8 7 4" xfId="46987"/>
    <cellStyle name="Percent 8 7 4 2" xfId="46988"/>
    <cellStyle name="Percent 8 7 4 2 2" xfId="46989"/>
    <cellStyle name="Percent 8 7 4 3" xfId="46990"/>
    <cellStyle name="Percent 8 7 4 3 2" xfId="46991"/>
    <cellStyle name="Percent 8 7 4 4" xfId="46992"/>
    <cellStyle name="Percent 8 7 4 4 2" xfId="46993"/>
    <cellStyle name="Percent 8 7 4 5" xfId="46994"/>
    <cellStyle name="Percent 8 7 4 6" xfId="46995"/>
    <cellStyle name="Percent 8 7 5" xfId="46996"/>
    <cellStyle name="Percent 8 7 5 2" xfId="46997"/>
    <cellStyle name="Percent 8 7 5 2 2" xfId="46998"/>
    <cellStyle name="Percent 8 7 5 3" xfId="46999"/>
    <cellStyle name="Percent 8 7 5 3 2" xfId="47000"/>
    <cellStyle name="Percent 8 7 5 4" xfId="47001"/>
    <cellStyle name="Percent 8 7 5 4 2" xfId="47002"/>
    <cellStyle name="Percent 8 7 5 5" xfId="47003"/>
    <cellStyle name="Percent 8 7 5 6" xfId="47004"/>
    <cellStyle name="Percent 8 7 6" xfId="47005"/>
    <cellStyle name="Percent 8 7 6 2" xfId="47006"/>
    <cellStyle name="Percent 8 7 6 2 2" xfId="47007"/>
    <cellStyle name="Percent 8 7 6 3" xfId="47008"/>
    <cellStyle name="Percent 8 7 6 3 2" xfId="47009"/>
    <cellStyle name="Percent 8 7 6 4" xfId="47010"/>
    <cellStyle name="Percent 8 7 6 5" xfId="47011"/>
    <cellStyle name="Percent 8 7 7" xfId="47012"/>
    <cellStyle name="Percent 8 7 7 2" xfId="47013"/>
    <cellStyle name="Percent 8 7 8" xfId="47014"/>
    <cellStyle name="Percent 8 7 8 2" xfId="47015"/>
    <cellStyle name="Percent 8 7 9" xfId="47016"/>
    <cellStyle name="Percent 8 7 9 2" xfId="47017"/>
    <cellStyle name="Percent 8 8" xfId="47018"/>
    <cellStyle name="Percent 8 8 10" xfId="47019"/>
    <cellStyle name="Percent 8 8 2" xfId="47020"/>
    <cellStyle name="Percent 8 8 2 2" xfId="47021"/>
    <cellStyle name="Percent 8 8 2 2 2" xfId="47022"/>
    <cellStyle name="Percent 8 8 2 3" xfId="47023"/>
    <cellStyle name="Percent 8 8 2 3 2" xfId="47024"/>
    <cellStyle name="Percent 8 8 2 4" xfId="47025"/>
    <cellStyle name="Percent 8 8 2 4 2" xfId="47026"/>
    <cellStyle name="Percent 8 8 2 5" xfId="47027"/>
    <cellStyle name="Percent 8 8 2 6" xfId="47028"/>
    <cellStyle name="Percent 8 8 3" xfId="47029"/>
    <cellStyle name="Percent 8 8 3 2" xfId="47030"/>
    <cellStyle name="Percent 8 8 3 2 2" xfId="47031"/>
    <cellStyle name="Percent 8 8 3 3" xfId="47032"/>
    <cellStyle name="Percent 8 8 3 3 2" xfId="47033"/>
    <cellStyle name="Percent 8 8 3 4" xfId="47034"/>
    <cellStyle name="Percent 8 8 3 4 2" xfId="47035"/>
    <cellStyle name="Percent 8 8 3 5" xfId="47036"/>
    <cellStyle name="Percent 8 8 3 6" xfId="47037"/>
    <cellStyle name="Percent 8 8 4" xfId="47038"/>
    <cellStyle name="Percent 8 8 4 2" xfId="47039"/>
    <cellStyle name="Percent 8 8 4 2 2" xfId="47040"/>
    <cellStyle name="Percent 8 8 4 3" xfId="47041"/>
    <cellStyle name="Percent 8 8 4 3 2" xfId="47042"/>
    <cellStyle name="Percent 8 8 4 4" xfId="47043"/>
    <cellStyle name="Percent 8 8 4 4 2" xfId="47044"/>
    <cellStyle name="Percent 8 8 4 5" xfId="47045"/>
    <cellStyle name="Percent 8 8 4 6" xfId="47046"/>
    <cellStyle name="Percent 8 8 5" xfId="47047"/>
    <cellStyle name="Percent 8 8 5 2" xfId="47048"/>
    <cellStyle name="Percent 8 8 5 2 2" xfId="47049"/>
    <cellStyle name="Percent 8 8 5 3" xfId="47050"/>
    <cellStyle name="Percent 8 8 5 3 2" xfId="47051"/>
    <cellStyle name="Percent 8 8 5 4" xfId="47052"/>
    <cellStyle name="Percent 8 8 5 5" xfId="47053"/>
    <cellStyle name="Percent 8 8 6" xfId="47054"/>
    <cellStyle name="Percent 8 8 6 2" xfId="47055"/>
    <cellStyle name="Percent 8 8 7" xfId="47056"/>
    <cellStyle name="Percent 8 8 7 2" xfId="47057"/>
    <cellStyle name="Percent 8 8 8" xfId="47058"/>
    <cellStyle name="Percent 8 8 8 2" xfId="47059"/>
    <cellStyle name="Percent 8 8 9" xfId="47060"/>
    <cellStyle name="Percent 8 9" xfId="47061"/>
    <cellStyle name="Percent 8 9 10" xfId="47062"/>
    <cellStyle name="Percent 8 9 2" xfId="47063"/>
    <cellStyle name="Percent 8 9 2 2" xfId="47064"/>
    <cellStyle name="Percent 8 9 2 2 2" xfId="47065"/>
    <cellStyle name="Percent 8 9 2 3" xfId="47066"/>
    <cellStyle name="Percent 8 9 2 3 2" xfId="47067"/>
    <cellStyle name="Percent 8 9 2 4" xfId="47068"/>
    <cellStyle name="Percent 8 9 2 4 2" xfId="47069"/>
    <cellStyle name="Percent 8 9 2 5" xfId="47070"/>
    <cellStyle name="Percent 8 9 2 6" xfId="47071"/>
    <cellStyle name="Percent 8 9 3" xfId="47072"/>
    <cellStyle name="Percent 8 9 3 2" xfId="47073"/>
    <cellStyle name="Percent 8 9 3 2 2" xfId="47074"/>
    <cellStyle name="Percent 8 9 3 3" xfId="47075"/>
    <cellStyle name="Percent 8 9 3 3 2" xfId="47076"/>
    <cellStyle name="Percent 8 9 3 4" xfId="47077"/>
    <cellStyle name="Percent 8 9 3 4 2" xfId="47078"/>
    <cellStyle name="Percent 8 9 3 5" xfId="47079"/>
    <cellStyle name="Percent 8 9 3 6" xfId="47080"/>
    <cellStyle name="Percent 8 9 4" xfId="47081"/>
    <cellStyle name="Percent 8 9 4 2" xfId="47082"/>
    <cellStyle name="Percent 8 9 4 2 2" xfId="47083"/>
    <cellStyle name="Percent 8 9 4 3" xfId="47084"/>
    <cellStyle name="Percent 8 9 4 3 2" xfId="47085"/>
    <cellStyle name="Percent 8 9 4 4" xfId="47086"/>
    <cellStyle name="Percent 8 9 4 4 2" xfId="47087"/>
    <cellStyle name="Percent 8 9 4 5" xfId="47088"/>
    <cellStyle name="Percent 8 9 4 6" xfId="47089"/>
    <cellStyle name="Percent 8 9 5" xfId="47090"/>
    <cellStyle name="Percent 8 9 5 2" xfId="47091"/>
    <cellStyle name="Percent 8 9 5 2 2" xfId="47092"/>
    <cellStyle name="Percent 8 9 5 3" xfId="47093"/>
    <cellStyle name="Percent 8 9 5 3 2" xfId="47094"/>
    <cellStyle name="Percent 8 9 5 4" xfId="47095"/>
    <cellStyle name="Percent 8 9 5 5" xfId="47096"/>
    <cellStyle name="Percent 8 9 6" xfId="47097"/>
    <cellStyle name="Percent 8 9 6 2" xfId="47098"/>
    <cellStyle name="Percent 8 9 7" xfId="47099"/>
    <cellStyle name="Percent 8 9 7 2" xfId="47100"/>
    <cellStyle name="Percent 8 9 8" xfId="47101"/>
    <cellStyle name="Percent 8 9 8 2" xfId="47102"/>
    <cellStyle name="Percent 8 9 9" xfId="47103"/>
    <cellStyle name="Percent 9" xfId="47104"/>
    <cellStyle name="Percent 9 2" xfId="47105"/>
    <cellStyle name="Percent 9 2 2" xfId="47106"/>
    <cellStyle name="Percent 9 3" xfId="47107"/>
    <cellStyle name="Percent 9 4" xfId="47108"/>
    <cellStyle name="Percent 9 5" xfId="47109"/>
    <cellStyle name="Percent 9 6" xfId="47110"/>
    <cellStyle name="Percent Hard" xfId="47111"/>
    <cellStyle name="PercentSales" xfId="47112"/>
    <cellStyle name="Phase" xfId="47113"/>
    <cellStyle name="Price" xfId="48390"/>
    <cellStyle name="producto" xfId="48391"/>
    <cellStyle name="Proposal" xfId="47114"/>
    <cellStyle name="PSChar" xfId="45"/>
    <cellStyle name="PSChar 10" xfId="47115"/>
    <cellStyle name="PSChar 11" xfId="47116"/>
    <cellStyle name="PSChar 12" xfId="47117"/>
    <cellStyle name="PSChar 13" xfId="47118"/>
    <cellStyle name="PSChar 14" xfId="47119"/>
    <cellStyle name="PSChar 15" xfId="47120"/>
    <cellStyle name="PSChar 16" xfId="47121"/>
    <cellStyle name="PSChar 2" xfId="47122"/>
    <cellStyle name="PSChar 2 2" xfId="47123"/>
    <cellStyle name="PSChar 2 2 2" xfId="47124"/>
    <cellStyle name="PSChar 2 3" xfId="47125"/>
    <cellStyle name="PSChar 3" xfId="47126"/>
    <cellStyle name="PSChar 3 2" xfId="47127"/>
    <cellStyle name="PSChar 3 3" xfId="47128"/>
    <cellStyle name="PSChar 4" xfId="47129"/>
    <cellStyle name="PSChar 4 2" xfId="47130"/>
    <cellStyle name="PSChar 5" xfId="47131"/>
    <cellStyle name="PSChar 5 2" xfId="47132"/>
    <cellStyle name="PSChar 5 3" xfId="47133"/>
    <cellStyle name="PSChar 5 3 2" xfId="47134"/>
    <cellStyle name="PSChar 6" xfId="47135"/>
    <cellStyle name="PSChar 6 2" xfId="47136"/>
    <cellStyle name="PSChar 7" xfId="47137"/>
    <cellStyle name="PSChar 7 2" xfId="47138"/>
    <cellStyle name="PSChar 8" xfId="47139"/>
    <cellStyle name="PSChar 8 2" xfId="47140"/>
    <cellStyle name="PSChar 9" xfId="47141"/>
    <cellStyle name="PSChar 9 2" xfId="47142"/>
    <cellStyle name="PSDate" xfId="47143"/>
    <cellStyle name="PSDate 10" xfId="47144"/>
    <cellStyle name="PSDate 11" xfId="47145"/>
    <cellStyle name="PSDate 12" xfId="47146"/>
    <cellStyle name="PSDate 13" xfId="47147"/>
    <cellStyle name="PSDate 14" xfId="47148"/>
    <cellStyle name="PSDate 15" xfId="47149"/>
    <cellStyle name="PSDate 16" xfId="47150"/>
    <cellStyle name="PSDate 2" xfId="47151"/>
    <cellStyle name="PSDate 2 2" xfId="47152"/>
    <cellStyle name="PSDate 2 2 2" xfId="47153"/>
    <cellStyle name="PSDate 2 3" xfId="47154"/>
    <cellStyle name="PSDate 2 4" xfId="47155"/>
    <cellStyle name="PSDate 3" xfId="47156"/>
    <cellStyle name="PSDate 3 2" xfId="47157"/>
    <cellStyle name="PSDate 4" xfId="47158"/>
    <cellStyle name="PSDate 4 2" xfId="47159"/>
    <cellStyle name="PSDate 5" xfId="47160"/>
    <cellStyle name="PSDate 5 2" xfId="47161"/>
    <cellStyle name="PSDate 5 3" xfId="47162"/>
    <cellStyle name="PSDate 5 3 2" xfId="47163"/>
    <cellStyle name="PSDate 6" xfId="47164"/>
    <cellStyle name="PSDate 6 2" xfId="47165"/>
    <cellStyle name="PSDate 7" xfId="47166"/>
    <cellStyle name="PSDate 8" xfId="47167"/>
    <cellStyle name="PSDate 8 2" xfId="47168"/>
    <cellStyle name="PSDate 9" xfId="47169"/>
    <cellStyle name="PSDec" xfId="47170"/>
    <cellStyle name="PSDec 10" xfId="47171"/>
    <cellStyle name="PSDec 11" xfId="47172"/>
    <cellStyle name="PSDec 12" xfId="47173"/>
    <cellStyle name="PSDec 13" xfId="47174"/>
    <cellStyle name="PSDec 14" xfId="47175"/>
    <cellStyle name="PSDec 15" xfId="47176"/>
    <cellStyle name="PSDec 16" xfId="47177"/>
    <cellStyle name="PSDec 2" xfId="47178"/>
    <cellStyle name="PSDec 2 2" xfId="47179"/>
    <cellStyle name="PSDec 2 2 2" xfId="47180"/>
    <cellStyle name="PSDec 2 3" xfId="47181"/>
    <cellStyle name="PSDec 3" xfId="47182"/>
    <cellStyle name="PSDec 3 2" xfId="47183"/>
    <cellStyle name="PSDec 3 3" xfId="47184"/>
    <cellStyle name="PSDec 4" xfId="47185"/>
    <cellStyle name="PSDec 4 2" xfId="47186"/>
    <cellStyle name="PSDec 5" xfId="47187"/>
    <cellStyle name="PSDec 5 2" xfId="47188"/>
    <cellStyle name="PSDec 5 3" xfId="47189"/>
    <cellStyle name="PSDec 5 3 2" xfId="47190"/>
    <cellStyle name="PSDec 6" xfId="47191"/>
    <cellStyle name="PSDec 6 2" xfId="47192"/>
    <cellStyle name="PSDec 7" xfId="47193"/>
    <cellStyle name="PSDec 7 2" xfId="47194"/>
    <cellStyle name="PSDec 8" xfId="47195"/>
    <cellStyle name="PSDec 8 2" xfId="47196"/>
    <cellStyle name="PSDec 9" xfId="47197"/>
    <cellStyle name="PSDec 9 2" xfId="47198"/>
    <cellStyle name="PSdesc" xfId="47199"/>
    <cellStyle name="PSdesc 2" xfId="47200"/>
    <cellStyle name="PSDetail" xfId="47201"/>
    <cellStyle name="PSHeading" xfId="47202"/>
    <cellStyle name="PSHeading 10" xfId="47203"/>
    <cellStyle name="PSHeading 11" xfId="47204"/>
    <cellStyle name="PSHeading 12" xfId="47205"/>
    <cellStyle name="PSHeading 13" xfId="47206"/>
    <cellStyle name="PSHeading 14" xfId="47207"/>
    <cellStyle name="PSHeading 15" xfId="47208"/>
    <cellStyle name="PSHeading 16" xfId="47209"/>
    <cellStyle name="PSHeading 2" xfId="47210"/>
    <cellStyle name="PSHeading 2 2" xfId="47211"/>
    <cellStyle name="PSHeading 2 2 2" xfId="47212"/>
    <cellStyle name="PSHeading 2 2 3" xfId="47213"/>
    <cellStyle name="PSHeading 2 2 3 2" xfId="47214"/>
    <cellStyle name="PSHeading 2 3" xfId="47215"/>
    <cellStyle name="PSHeading 2 4" xfId="47216"/>
    <cellStyle name="PSHeading 2_108 Summary" xfId="47217"/>
    <cellStyle name="PSHeading 3" xfId="47218"/>
    <cellStyle name="PSHeading 3 2" xfId="47219"/>
    <cellStyle name="PSHeading 3 3" xfId="47220"/>
    <cellStyle name="PSHeading 3 3 2" xfId="47221"/>
    <cellStyle name="PSHeading 3_108 Summary" xfId="47222"/>
    <cellStyle name="PSHeading 4" xfId="47223"/>
    <cellStyle name="PSHeading 4 2" xfId="47224"/>
    <cellStyle name="PSHeading 5" xfId="47225"/>
    <cellStyle name="PSHeading 5 2" xfId="47226"/>
    <cellStyle name="PSHeading 6" xfId="47227"/>
    <cellStyle name="PSHeading 6 2" xfId="47228"/>
    <cellStyle name="PSHeading 7" xfId="47229"/>
    <cellStyle name="PSHeading 7 2" xfId="47230"/>
    <cellStyle name="PSHeading 8" xfId="47231"/>
    <cellStyle name="PSHeading 9" xfId="47232"/>
    <cellStyle name="PSHeading_101 check" xfId="47233"/>
    <cellStyle name="PSInt" xfId="47234"/>
    <cellStyle name="PSInt 10" xfId="47235"/>
    <cellStyle name="PSInt 11" xfId="47236"/>
    <cellStyle name="PSInt 12" xfId="47237"/>
    <cellStyle name="PSInt 13" xfId="47238"/>
    <cellStyle name="PSInt 14" xfId="47239"/>
    <cellStyle name="PSInt 15" xfId="47240"/>
    <cellStyle name="PSInt 16" xfId="47241"/>
    <cellStyle name="PSInt 2" xfId="47242"/>
    <cellStyle name="PSInt 2 2" xfId="47243"/>
    <cellStyle name="PSInt 2 2 2" xfId="47244"/>
    <cellStyle name="PSInt 2 3" xfId="47245"/>
    <cellStyle name="PSInt 2 4" xfId="47246"/>
    <cellStyle name="PSInt 3" xfId="47247"/>
    <cellStyle name="PSInt 3 2" xfId="47248"/>
    <cellStyle name="PSInt 4" xfId="47249"/>
    <cellStyle name="PSInt 4 2" xfId="47250"/>
    <cellStyle name="PSInt 5" xfId="47251"/>
    <cellStyle name="PSInt 5 2" xfId="47252"/>
    <cellStyle name="PSInt 5 3" xfId="47253"/>
    <cellStyle name="PSInt 5 3 2" xfId="47254"/>
    <cellStyle name="PSInt 6" xfId="47255"/>
    <cellStyle name="PSInt 6 2" xfId="47256"/>
    <cellStyle name="PSInt 7" xfId="47257"/>
    <cellStyle name="PSInt 7 2" xfId="47258"/>
    <cellStyle name="PSInt 8" xfId="47259"/>
    <cellStyle name="PSInt 8 2" xfId="47260"/>
    <cellStyle name="PSInt 9" xfId="47261"/>
    <cellStyle name="PSInt 9 2" xfId="47262"/>
    <cellStyle name="PSSpacer" xfId="47263"/>
    <cellStyle name="PSSpacer 10" xfId="47264"/>
    <cellStyle name="PSSpacer 11" xfId="47265"/>
    <cellStyle name="PSSpacer 12" xfId="47266"/>
    <cellStyle name="PSSpacer 13" xfId="47267"/>
    <cellStyle name="PSSpacer 14" xfId="47268"/>
    <cellStyle name="PSSpacer 15" xfId="47269"/>
    <cellStyle name="PSSpacer 2" xfId="47270"/>
    <cellStyle name="PSSpacer 2 2" xfId="47271"/>
    <cellStyle name="PSSpacer 2 3" xfId="47272"/>
    <cellStyle name="PSSpacer 2 4" xfId="47273"/>
    <cellStyle name="PSSpacer 3" xfId="47274"/>
    <cellStyle name="PSSpacer 3 2" xfId="47275"/>
    <cellStyle name="PSSpacer 4" xfId="47276"/>
    <cellStyle name="PSSpacer 4 2" xfId="47277"/>
    <cellStyle name="PSSpacer 5" xfId="47278"/>
    <cellStyle name="PSSpacer 5 2" xfId="47279"/>
    <cellStyle name="PSSpacer 5 3" xfId="47280"/>
    <cellStyle name="PSSpacer 5 3 2" xfId="47281"/>
    <cellStyle name="PSSpacer 6" xfId="47282"/>
    <cellStyle name="PSSpacer 6 2" xfId="47283"/>
    <cellStyle name="PSSpacer 7" xfId="47284"/>
    <cellStyle name="PSSpacer 7 2" xfId="47285"/>
    <cellStyle name="PSSpacer 8" xfId="47286"/>
    <cellStyle name="PSSpacer 8 2" xfId="47287"/>
    <cellStyle name="PSSpacer 9" xfId="47288"/>
    <cellStyle name="PStest" xfId="47289"/>
    <cellStyle name="PStest 2" xfId="47290"/>
    <cellStyle name="R00A" xfId="47291"/>
    <cellStyle name="R00B" xfId="47292"/>
    <cellStyle name="R00L" xfId="47293"/>
    <cellStyle name="R01A" xfId="47294"/>
    <cellStyle name="R01B" xfId="47295"/>
    <cellStyle name="R01H" xfId="47296"/>
    <cellStyle name="R01L" xfId="47297"/>
    <cellStyle name="R02A" xfId="47298"/>
    <cellStyle name="R02B" xfId="47299"/>
    <cellStyle name="R02B 2" xfId="47300"/>
    <cellStyle name="R02H" xfId="47301"/>
    <cellStyle name="R02L" xfId="47302"/>
    <cellStyle name="R03A" xfId="47303"/>
    <cellStyle name="R03B" xfId="47304"/>
    <cellStyle name="R03B 2" xfId="47305"/>
    <cellStyle name="R03H" xfId="47306"/>
    <cellStyle name="R03L" xfId="47307"/>
    <cellStyle name="R04A" xfId="47308"/>
    <cellStyle name="R04B" xfId="47309"/>
    <cellStyle name="R04B 2" xfId="47310"/>
    <cellStyle name="R04H" xfId="47311"/>
    <cellStyle name="R04L" xfId="47312"/>
    <cellStyle name="R05A" xfId="47313"/>
    <cellStyle name="R05B" xfId="47314"/>
    <cellStyle name="R05B 2" xfId="47315"/>
    <cellStyle name="R05H" xfId="47316"/>
    <cellStyle name="R05L" xfId="47317"/>
    <cellStyle name="R05L 2" xfId="47318"/>
    <cellStyle name="R06A" xfId="47319"/>
    <cellStyle name="R06B" xfId="47320"/>
    <cellStyle name="R06B 2" xfId="47321"/>
    <cellStyle name="R06H" xfId="47322"/>
    <cellStyle name="R06L" xfId="47323"/>
    <cellStyle name="R07A" xfId="47324"/>
    <cellStyle name="R07B" xfId="47325"/>
    <cellStyle name="R07B 2" xfId="47326"/>
    <cellStyle name="R07H" xfId="47327"/>
    <cellStyle name="R07L" xfId="47328"/>
    <cellStyle name="Rangename" xfId="47329"/>
    <cellStyle name="Rangenames" xfId="47330"/>
    <cellStyle name="Red font" xfId="47331"/>
    <cellStyle name="Relative" xfId="47332"/>
    <cellStyle name="ReportTitlePrompt" xfId="47333"/>
    <cellStyle name="ReportTitlePrompt 2" xfId="48500"/>
    <cellStyle name="ReportTitleValue" xfId="47334"/>
    <cellStyle name="Reset  - Style4" xfId="46"/>
    <cellStyle name="Reset  - Style7" xfId="47"/>
    <cellStyle name="Result field" xfId="47335"/>
    <cellStyle name="Result field 2" xfId="47336"/>
    <cellStyle name="Result field_KY NBV" xfId="47337"/>
    <cellStyle name="RowAcctAbovePrompt" xfId="47338"/>
    <cellStyle name="RowAcctSOBAbovePrompt" xfId="47339"/>
    <cellStyle name="RowAcctSOBValue" xfId="47340"/>
    <cellStyle name="RowAcctValue" xfId="47341"/>
    <cellStyle name="RowAttrAbovePrompt" xfId="47342"/>
    <cellStyle name="RowAttrValue" xfId="47343"/>
    <cellStyle name="RowColSetAbovePrompt" xfId="47344"/>
    <cellStyle name="RowColSetLeftPrompt" xfId="47345"/>
    <cellStyle name="RowColSetValue" xfId="47346"/>
    <cellStyle name="RowColSetValue 2" xfId="48501"/>
    <cellStyle name="RowLeftPrompt" xfId="47347"/>
    <cellStyle name="RowLevel_" xfId="47348"/>
    <cellStyle name="s" xfId="48392"/>
    <cellStyle name="s_B" xfId="48393"/>
    <cellStyle name="s_Bal Sheets" xfId="48394"/>
    <cellStyle name="s_Bal Sheets_1" xfId="48395"/>
    <cellStyle name="s_Bal Sheets_2" xfId="48396"/>
    <cellStyle name="s_Credit (2)" xfId="48397"/>
    <cellStyle name="s_Credit (2)_1" xfId="48398"/>
    <cellStyle name="s_Credit (2)_2" xfId="48399"/>
    <cellStyle name="s_Earnings" xfId="48400"/>
    <cellStyle name="s_Earnings (2)" xfId="48401"/>
    <cellStyle name="s_Earnings (2)_1" xfId="48402"/>
    <cellStyle name="s_Earnings_1" xfId="48403"/>
    <cellStyle name="s_finsumm" xfId="48404"/>
    <cellStyle name="s_finsumm_1" xfId="48405"/>
    <cellStyle name="s_finsumm_2" xfId="48406"/>
    <cellStyle name="s_GoroWipTax-to2050_fromCo_Oct21_99" xfId="48407"/>
    <cellStyle name="s_Hist Inputs (2)" xfId="48408"/>
    <cellStyle name="s_Hist Inputs (2)_1" xfId="48409"/>
    <cellStyle name="s_IEL_finsumm" xfId="48410"/>
    <cellStyle name="s_IEL_finsumm_1" xfId="48411"/>
    <cellStyle name="s_IEL_finsumm_2" xfId="48412"/>
    <cellStyle name="s_IEL_finsumm1" xfId="48413"/>
    <cellStyle name="s_IEL_finsumm1_1" xfId="48414"/>
    <cellStyle name="s_IEL_finsumm1_2" xfId="48415"/>
    <cellStyle name="s_Lbo" xfId="48416"/>
    <cellStyle name="s_LBO Summary" xfId="48417"/>
    <cellStyle name="s_LBO Summary_1" xfId="48418"/>
    <cellStyle name="s_LBO Summary_2" xfId="48419"/>
    <cellStyle name="s_Lbo_1" xfId="48420"/>
    <cellStyle name="s_rvr_analysis_andrew" xfId="48421"/>
    <cellStyle name="s_Schedules" xfId="48422"/>
    <cellStyle name="s_Schedules_1" xfId="48423"/>
    <cellStyle name="s_Trans Assump" xfId="48424"/>
    <cellStyle name="s_Trans Assump (2)" xfId="48425"/>
    <cellStyle name="s_Trans Assump (2)_1" xfId="48426"/>
    <cellStyle name="s_Trans Assump_1" xfId="48427"/>
    <cellStyle name="s_Trans Sum" xfId="48428"/>
    <cellStyle name="s_Trans Sum_1" xfId="48429"/>
    <cellStyle name="s_Unit Price Sen. (2)" xfId="48430"/>
    <cellStyle name="s_Unit Price Sen. (2)_1" xfId="48431"/>
    <cellStyle name="s_Unit Price Sen. (2)_2" xfId="48432"/>
    <cellStyle name="SampleUsingFormatMask" xfId="47349"/>
    <cellStyle name="SampleWithNoFormatMask" xfId="47350"/>
    <cellStyle name="SAPBEXaggData" xfId="48502"/>
    <cellStyle name="SAPBEXaggData 2" xfId="48503"/>
    <cellStyle name="SAPBEXaggDataEmph" xfId="48504"/>
    <cellStyle name="SAPBEXaggItem" xfId="48505"/>
    <cellStyle name="SAPBEXaggItem 2" xfId="48506"/>
    <cellStyle name="SAPBEXaggItemX" xfId="48507"/>
    <cellStyle name="SAPBEXaggItemX 2" xfId="48508"/>
    <cellStyle name="SAPBEXchaText" xfId="48509"/>
    <cellStyle name="SAPBEXchaText 2" xfId="48510"/>
    <cellStyle name="SAPBEXexcBad7" xfId="48511"/>
    <cellStyle name="SAPBEXexcBad7 2" xfId="48512"/>
    <cellStyle name="SAPBEXexcBad8" xfId="48513"/>
    <cellStyle name="SAPBEXexcBad9" xfId="48514"/>
    <cellStyle name="SAPBEXexcCritical4" xfId="48515"/>
    <cellStyle name="SAPBEXexcCritical4 2" xfId="48516"/>
    <cellStyle name="SAPBEXexcCritical5" xfId="48517"/>
    <cellStyle name="SAPBEXexcCritical5 2" xfId="48518"/>
    <cellStyle name="SAPBEXexcCritical6" xfId="48519"/>
    <cellStyle name="SAPBEXexcCritical6 2" xfId="48520"/>
    <cellStyle name="SAPBEXexcGood1" xfId="48521"/>
    <cellStyle name="SAPBEXexcGood2" xfId="48522"/>
    <cellStyle name="SAPBEXexcGood3" xfId="48523"/>
    <cellStyle name="SAPBEXexcGood3 2" xfId="48524"/>
    <cellStyle name="SAPBEXfilterDrill" xfId="48525"/>
    <cellStyle name="SAPBEXfilterDrill 2" xfId="48526"/>
    <cellStyle name="SAPBEXfilterItem" xfId="48527"/>
    <cellStyle name="SAPBEXfilterItem 2" xfId="48528"/>
    <cellStyle name="SAPBEXfilterText" xfId="48529"/>
    <cellStyle name="SAPBEXfilterText 2" xfId="48530"/>
    <cellStyle name="SAPBEXformats" xfId="48531"/>
    <cellStyle name="SAPBEXformats 2" xfId="48532"/>
    <cellStyle name="SAPBEXheaderItem" xfId="48533"/>
    <cellStyle name="SAPBEXheaderItem 2" xfId="48534"/>
    <cellStyle name="SAPBEXheaderText" xfId="48535"/>
    <cellStyle name="SAPBEXheaderText 2" xfId="48536"/>
    <cellStyle name="SAPBEXHLevel0" xfId="48537"/>
    <cellStyle name="SAPBEXHLevel0 2" xfId="48538"/>
    <cellStyle name="SAPBEXHLevel0X" xfId="48539"/>
    <cellStyle name="SAPBEXHLevel0X 2" xfId="48540"/>
    <cellStyle name="SAPBEXHLevel1" xfId="48541"/>
    <cellStyle name="SAPBEXHLevel1 2" xfId="48542"/>
    <cellStyle name="SAPBEXHLevel1X" xfId="48543"/>
    <cellStyle name="SAPBEXHLevel1X 2" xfId="48544"/>
    <cellStyle name="SAPBEXHLevel2" xfId="48545"/>
    <cellStyle name="SAPBEXHLevel2 2" xfId="48546"/>
    <cellStyle name="SAPBEXHLevel2X" xfId="48547"/>
    <cellStyle name="SAPBEXHLevel2X 2" xfId="48548"/>
    <cellStyle name="SAPBEXHLevel3" xfId="48549"/>
    <cellStyle name="SAPBEXHLevel3 2" xfId="48550"/>
    <cellStyle name="SAPBEXHLevel3X" xfId="48551"/>
    <cellStyle name="SAPBEXHLevel3X 2" xfId="48552"/>
    <cellStyle name="SAPBEXresData" xfId="48553"/>
    <cellStyle name="SAPBEXresDataEmph" xfId="48554"/>
    <cellStyle name="SAPBEXresItem" xfId="48555"/>
    <cellStyle name="SAPBEXresItem 2" xfId="48556"/>
    <cellStyle name="SAPBEXresItemX" xfId="48557"/>
    <cellStyle name="SAPBEXresItemX 2" xfId="48558"/>
    <cellStyle name="SAPBEXstdData" xfId="48559"/>
    <cellStyle name="SAPBEXstdData 2" xfId="48560"/>
    <cellStyle name="SAPBEXstdDataEmph" xfId="48561"/>
    <cellStyle name="SAPBEXstdDataEmph 2" xfId="48562"/>
    <cellStyle name="SAPBEXstdItem" xfId="48563"/>
    <cellStyle name="SAPBEXstdItem 2" xfId="48564"/>
    <cellStyle name="SAPBEXstdItemX" xfId="48565"/>
    <cellStyle name="SAPBEXstdItemX 2" xfId="48566"/>
    <cellStyle name="SAPBEXtitle" xfId="48567"/>
    <cellStyle name="SAPBEXundefined" xfId="48568"/>
    <cellStyle name="SAPBEXundefined 2" xfId="48569"/>
    <cellStyle name="SAPBorder" xfId="48433"/>
    <cellStyle name="SAPDataCell" xfId="48305"/>
    <cellStyle name="SAPDataCell 2" xfId="48434"/>
    <cellStyle name="SAPDataTotalCell" xfId="48306"/>
    <cellStyle name="SAPDataTotalCell 2" xfId="48435"/>
    <cellStyle name="SAPDimensionCell" xfId="48307"/>
    <cellStyle name="SAPDimensionCell 2" xfId="48436"/>
    <cellStyle name="SAPEditableDataCell" xfId="48437"/>
    <cellStyle name="SAPEditableDataTotalCell" xfId="48438"/>
    <cellStyle name="SAPEmphasized" xfId="48308"/>
    <cellStyle name="SAPExceptionLevel1" xfId="48439"/>
    <cellStyle name="SAPExceptionLevel2" xfId="48440"/>
    <cellStyle name="SAPExceptionLevel3" xfId="48441"/>
    <cellStyle name="SAPExceptionLevel4" xfId="48442"/>
    <cellStyle name="SAPExceptionLevel5" xfId="48443"/>
    <cellStyle name="SAPExceptionLevel6" xfId="48444"/>
    <cellStyle name="SAPExceptionLevel7" xfId="48445"/>
    <cellStyle name="SAPExceptionLevel8" xfId="48446"/>
    <cellStyle name="SAPExceptionLevel9" xfId="48447"/>
    <cellStyle name="SAPHierarchyCell0" xfId="48309"/>
    <cellStyle name="SAPHierarchyCell1" xfId="48310"/>
    <cellStyle name="SAPHierarchyCell2" xfId="48311"/>
    <cellStyle name="SAPHierarchyCell3" xfId="48312"/>
    <cellStyle name="SAPHierarchyCell4" xfId="48313"/>
    <cellStyle name="SAPLocked" xfId="48570"/>
    <cellStyle name="SAPLocked 2" xfId="48571"/>
    <cellStyle name="SAPLockedDataCell" xfId="48448"/>
    <cellStyle name="SAPLockedDataTotalCell" xfId="48449"/>
    <cellStyle name="SAPMemberCell" xfId="48314"/>
    <cellStyle name="SAPMemberCell 2" xfId="48450"/>
    <cellStyle name="SAPMemberTotalCell" xfId="48315"/>
    <cellStyle name="SAPMemberTotalCell 2" xfId="48451"/>
    <cellStyle name="SAPReadonlyDataCell" xfId="48452"/>
    <cellStyle name="SAPReadonlyDataTotalCell" xfId="48453"/>
    <cellStyle name="Schedule Heading" xfId="47351"/>
    <cellStyle name="Screen Display Heading" xfId="47352"/>
    <cellStyle name="Setup" xfId="47353"/>
    <cellStyle name="Shade" xfId="47354"/>
    <cellStyle name="Shaded" xfId="47355"/>
    <cellStyle name="Shading" xfId="47356"/>
    <cellStyle name="Short Date" xfId="47357"/>
    <cellStyle name="SMALL HEADINGS" xfId="47358"/>
    <cellStyle name="Small Page Heading" xfId="48"/>
    <cellStyle name="SMALLF" xfId="47359"/>
    <cellStyle name="Standard_Anpassen der Amortisation" xfId="47360"/>
    <cellStyle name="STYL5 - Style5" xfId="47361"/>
    <cellStyle name="STYL6 - Style6" xfId="47362"/>
    <cellStyle name="Style 1" xfId="47363"/>
    <cellStyle name="Style 1 10" xfId="47364"/>
    <cellStyle name="Style 1 10 2" xfId="47365"/>
    <cellStyle name="Style 1 10 2 2" xfId="47366"/>
    <cellStyle name="Style 1 10 3" xfId="47367"/>
    <cellStyle name="Style 1 10 3 2" xfId="47368"/>
    <cellStyle name="Style 1 10 4" xfId="47369"/>
    <cellStyle name="Style 1 11" xfId="47370"/>
    <cellStyle name="Style 1 11 2" xfId="47371"/>
    <cellStyle name="Style 1 11 2 2" xfId="47372"/>
    <cellStyle name="Style 1 11 3" xfId="47373"/>
    <cellStyle name="Style 1 11 3 2" xfId="47374"/>
    <cellStyle name="Style 1 11 4" xfId="47375"/>
    <cellStyle name="Style 1 12" xfId="47376"/>
    <cellStyle name="Style 1 12 2" xfId="47377"/>
    <cellStyle name="Style 1 12 2 2" xfId="47378"/>
    <cellStyle name="Style 1 12 3" xfId="47379"/>
    <cellStyle name="Style 1 12 3 2" xfId="47380"/>
    <cellStyle name="Style 1 12 4" xfId="47381"/>
    <cellStyle name="Style 1 13" xfId="47382"/>
    <cellStyle name="Style 1 13 2" xfId="47383"/>
    <cellStyle name="Style 1 13 2 2" xfId="47384"/>
    <cellStyle name="Style 1 13 3" xfId="47385"/>
    <cellStyle name="Style 1 13 3 2" xfId="47386"/>
    <cellStyle name="Style 1 13 4" xfId="47387"/>
    <cellStyle name="Style 1 14" xfId="47388"/>
    <cellStyle name="Style 1 14 2" xfId="47389"/>
    <cellStyle name="Style 1 14 2 2" xfId="47390"/>
    <cellStyle name="Style 1 14 3" xfId="47391"/>
    <cellStyle name="Style 1 14 3 2" xfId="47392"/>
    <cellStyle name="Style 1 14 4" xfId="47393"/>
    <cellStyle name="Style 1 15" xfId="47394"/>
    <cellStyle name="Style 1 15 2" xfId="47395"/>
    <cellStyle name="Style 1 15 2 2" xfId="47396"/>
    <cellStyle name="Style 1 15 3" xfId="47397"/>
    <cellStyle name="Style 1 15 3 2" xfId="47398"/>
    <cellStyle name="Style 1 15 4" xfId="47399"/>
    <cellStyle name="Style 1 16" xfId="47400"/>
    <cellStyle name="Style 1 16 2" xfId="47401"/>
    <cellStyle name="Style 1 16 2 2" xfId="47402"/>
    <cellStyle name="Style 1 16 3" xfId="47403"/>
    <cellStyle name="Style 1 16 3 2" xfId="47404"/>
    <cellStyle name="Style 1 16 4" xfId="47405"/>
    <cellStyle name="Style 1 17" xfId="47406"/>
    <cellStyle name="Style 1 17 2" xfId="47407"/>
    <cellStyle name="Style 1 17 2 2" xfId="47408"/>
    <cellStyle name="Style 1 17 3" xfId="47409"/>
    <cellStyle name="Style 1 17 3 2" xfId="47410"/>
    <cellStyle name="Style 1 17 4" xfId="47411"/>
    <cellStyle name="Style 1 18" xfId="47412"/>
    <cellStyle name="Style 1 18 2" xfId="47413"/>
    <cellStyle name="Style 1 18 2 2" xfId="47414"/>
    <cellStyle name="Style 1 18 3" xfId="47415"/>
    <cellStyle name="Style 1 18 3 2" xfId="47416"/>
    <cellStyle name="Style 1 18 4" xfId="47417"/>
    <cellStyle name="Style 1 19" xfId="47418"/>
    <cellStyle name="Style 1 19 2" xfId="47419"/>
    <cellStyle name="Style 1 19 2 2" xfId="47420"/>
    <cellStyle name="Style 1 19 3" xfId="47421"/>
    <cellStyle name="Style 1 19 3 2" xfId="47422"/>
    <cellStyle name="Style 1 19 4" xfId="47423"/>
    <cellStyle name="Style 1 2" xfId="47424"/>
    <cellStyle name="Style 1 2 10" xfId="47425"/>
    <cellStyle name="Style 1 2 10 2" xfId="47426"/>
    <cellStyle name="Style 1 2 10 2 2" xfId="47427"/>
    <cellStyle name="Style 1 2 10 3" xfId="47428"/>
    <cellStyle name="Style 1 2 10 3 2" xfId="47429"/>
    <cellStyle name="Style 1 2 10 4" xfId="47430"/>
    <cellStyle name="Style 1 2 11" xfId="47431"/>
    <cellStyle name="Style 1 2 11 2" xfId="47432"/>
    <cellStyle name="Style 1 2 11 2 2" xfId="47433"/>
    <cellStyle name="Style 1 2 11 3" xfId="47434"/>
    <cellStyle name="Style 1 2 11 3 2" xfId="47435"/>
    <cellStyle name="Style 1 2 11 4" xfId="47436"/>
    <cellStyle name="Style 1 2 12" xfId="47437"/>
    <cellStyle name="Style 1 2 12 2" xfId="47438"/>
    <cellStyle name="Style 1 2 12 2 2" xfId="47439"/>
    <cellStyle name="Style 1 2 12 3" xfId="47440"/>
    <cellStyle name="Style 1 2 12 3 2" xfId="47441"/>
    <cellStyle name="Style 1 2 12 4" xfId="47442"/>
    <cellStyle name="Style 1 2 13" xfId="47443"/>
    <cellStyle name="Style 1 2 13 2" xfId="47444"/>
    <cellStyle name="Style 1 2 13 2 2" xfId="47445"/>
    <cellStyle name="Style 1 2 13 3" xfId="47446"/>
    <cellStyle name="Style 1 2 13 3 2" xfId="47447"/>
    <cellStyle name="Style 1 2 13 4" xfId="47448"/>
    <cellStyle name="Style 1 2 14" xfId="47449"/>
    <cellStyle name="Style 1 2 14 2" xfId="47450"/>
    <cellStyle name="Style 1 2 14 2 2" xfId="47451"/>
    <cellStyle name="Style 1 2 14 3" xfId="47452"/>
    <cellStyle name="Style 1 2 14 3 2" xfId="47453"/>
    <cellStyle name="Style 1 2 14 4" xfId="47454"/>
    <cellStyle name="Style 1 2 15" xfId="47455"/>
    <cellStyle name="Style 1 2 15 2" xfId="47456"/>
    <cellStyle name="Style 1 2 15 2 2" xfId="47457"/>
    <cellStyle name="Style 1 2 15 3" xfId="47458"/>
    <cellStyle name="Style 1 2 15 3 2" xfId="47459"/>
    <cellStyle name="Style 1 2 15 4" xfId="47460"/>
    <cellStyle name="Style 1 2 16" xfId="47461"/>
    <cellStyle name="Style 1 2 16 2" xfId="47462"/>
    <cellStyle name="Style 1 2 16 2 2" xfId="47463"/>
    <cellStyle name="Style 1 2 16 3" xfId="47464"/>
    <cellStyle name="Style 1 2 16 3 2" xfId="47465"/>
    <cellStyle name="Style 1 2 16 4" xfId="47466"/>
    <cellStyle name="Style 1 2 17" xfId="47467"/>
    <cellStyle name="Style 1 2 17 2" xfId="47468"/>
    <cellStyle name="Style 1 2 18" xfId="47469"/>
    <cellStyle name="Style 1 2 18 2" xfId="47470"/>
    <cellStyle name="Style 1 2 19" xfId="47471"/>
    <cellStyle name="Style 1 2 19 2" xfId="47472"/>
    <cellStyle name="Style 1 2 2" xfId="47473"/>
    <cellStyle name="Style 1 2 2 2" xfId="47474"/>
    <cellStyle name="Style 1 2 2 2 2" xfId="47475"/>
    <cellStyle name="Style 1 2 2 3" xfId="47476"/>
    <cellStyle name="Style 1 2 2 3 2" xfId="47477"/>
    <cellStyle name="Style 1 2 2 4" xfId="47478"/>
    <cellStyle name="Style 1 2 20" xfId="47479"/>
    <cellStyle name="Style 1 2 3" xfId="47480"/>
    <cellStyle name="Style 1 2 3 2" xfId="47481"/>
    <cellStyle name="Style 1 2 3 2 2" xfId="47482"/>
    <cellStyle name="Style 1 2 3 3" xfId="47483"/>
    <cellStyle name="Style 1 2 3 3 2" xfId="47484"/>
    <cellStyle name="Style 1 2 3 4" xfId="47485"/>
    <cellStyle name="Style 1 2 4" xfId="47486"/>
    <cellStyle name="Style 1 2 4 2" xfId="47487"/>
    <cellStyle name="Style 1 2 4 2 2" xfId="47488"/>
    <cellStyle name="Style 1 2 4 3" xfId="47489"/>
    <cellStyle name="Style 1 2 4 3 2" xfId="47490"/>
    <cellStyle name="Style 1 2 4 4" xfId="47491"/>
    <cellStyle name="Style 1 2 5" xfId="47492"/>
    <cellStyle name="Style 1 2 5 2" xfId="47493"/>
    <cellStyle name="Style 1 2 5 2 2" xfId="47494"/>
    <cellStyle name="Style 1 2 5 3" xfId="47495"/>
    <cellStyle name="Style 1 2 5 3 2" xfId="47496"/>
    <cellStyle name="Style 1 2 5 4" xfId="47497"/>
    <cellStyle name="Style 1 2 6" xfId="47498"/>
    <cellStyle name="Style 1 2 6 2" xfId="47499"/>
    <cellStyle name="Style 1 2 6 2 2" xfId="47500"/>
    <cellStyle name="Style 1 2 6 3" xfId="47501"/>
    <cellStyle name="Style 1 2 6 3 2" xfId="47502"/>
    <cellStyle name="Style 1 2 6 4" xfId="47503"/>
    <cellStyle name="Style 1 2 7" xfId="47504"/>
    <cellStyle name="Style 1 2 7 2" xfId="47505"/>
    <cellStyle name="Style 1 2 7 2 2" xfId="47506"/>
    <cellStyle name="Style 1 2 7 3" xfId="47507"/>
    <cellStyle name="Style 1 2 7 3 2" xfId="47508"/>
    <cellStyle name="Style 1 2 7 4" xfId="47509"/>
    <cellStyle name="Style 1 2 8" xfId="47510"/>
    <cellStyle name="Style 1 2 8 2" xfId="47511"/>
    <cellStyle name="Style 1 2 8 2 2" xfId="47512"/>
    <cellStyle name="Style 1 2 8 3" xfId="47513"/>
    <cellStyle name="Style 1 2 8 3 2" xfId="47514"/>
    <cellStyle name="Style 1 2 8 4" xfId="47515"/>
    <cellStyle name="Style 1 2 9" xfId="47516"/>
    <cellStyle name="Style 1 2 9 2" xfId="47517"/>
    <cellStyle name="Style 1 2 9 2 2" xfId="47518"/>
    <cellStyle name="Style 1 2 9 3" xfId="47519"/>
    <cellStyle name="Style 1 2 9 3 2" xfId="47520"/>
    <cellStyle name="Style 1 2 9 4" xfId="47521"/>
    <cellStyle name="Style 1 20" xfId="47522"/>
    <cellStyle name="Style 1 20 2" xfId="47523"/>
    <cellStyle name="Style 1 20 2 2" xfId="47524"/>
    <cellStyle name="Style 1 20 3" xfId="47525"/>
    <cellStyle name="Style 1 20 3 2" xfId="47526"/>
    <cellStyle name="Style 1 20 4" xfId="47527"/>
    <cellStyle name="Style 1 21" xfId="47528"/>
    <cellStyle name="Style 1 21 2" xfId="47529"/>
    <cellStyle name="Style 1 21 2 2" xfId="47530"/>
    <cellStyle name="Style 1 21 3" xfId="47531"/>
    <cellStyle name="Style 1 21 3 2" xfId="47532"/>
    <cellStyle name="Style 1 21 4" xfId="47533"/>
    <cellStyle name="Style 1 22" xfId="47534"/>
    <cellStyle name="Style 1 22 2" xfId="47535"/>
    <cellStyle name="Style 1 22 2 2" xfId="47536"/>
    <cellStyle name="Style 1 22 3" xfId="47537"/>
    <cellStyle name="Style 1 22 3 2" xfId="47538"/>
    <cellStyle name="Style 1 22 4" xfId="47539"/>
    <cellStyle name="Style 1 23" xfId="47540"/>
    <cellStyle name="Style 1 23 2" xfId="47541"/>
    <cellStyle name="Style 1 23 2 2" xfId="47542"/>
    <cellStyle name="Style 1 23 3" xfId="47543"/>
    <cellStyle name="Style 1 23 3 2" xfId="47544"/>
    <cellStyle name="Style 1 23 4" xfId="47545"/>
    <cellStyle name="Style 1 24" xfId="47546"/>
    <cellStyle name="Style 1 24 2" xfId="47547"/>
    <cellStyle name="Style 1 24 2 2" xfId="47548"/>
    <cellStyle name="Style 1 24 3" xfId="47549"/>
    <cellStyle name="Style 1 24 3 2" xfId="47550"/>
    <cellStyle name="Style 1 24 4" xfId="47551"/>
    <cellStyle name="Style 1 25" xfId="47552"/>
    <cellStyle name="Style 1 25 2" xfId="47553"/>
    <cellStyle name="Style 1 25 2 2" xfId="47554"/>
    <cellStyle name="Style 1 25 3" xfId="47555"/>
    <cellStyle name="Style 1 25 3 2" xfId="47556"/>
    <cellStyle name="Style 1 25 4" xfId="47557"/>
    <cellStyle name="Style 1 26" xfId="47558"/>
    <cellStyle name="Style 1 26 2" xfId="47559"/>
    <cellStyle name="Style 1 26 2 2" xfId="47560"/>
    <cellStyle name="Style 1 26 3" xfId="47561"/>
    <cellStyle name="Style 1 26 3 2" xfId="47562"/>
    <cellStyle name="Style 1 26 4" xfId="47563"/>
    <cellStyle name="Style 1 27" xfId="47564"/>
    <cellStyle name="Style 1 27 2" xfId="47565"/>
    <cellStyle name="Style 1 27 2 2" xfId="47566"/>
    <cellStyle name="Style 1 27 3" xfId="47567"/>
    <cellStyle name="Style 1 27 3 2" xfId="47568"/>
    <cellStyle name="Style 1 27 4" xfId="47569"/>
    <cellStyle name="Style 1 28" xfId="47570"/>
    <cellStyle name="Style 1 28 2" xfId="47571"/>
    <cellStyle name="Style 1 28 2 2" xfId="47572"/>
    <cellStyle name="Style 1 28 3" xfId="47573"/>
    <cellStyle name="Style 1 28 3 2" xfId="47574"/>
    <cellStyle name="Style 1 28 4" xfId="47575"/>
    <cellStyle name="Style 1 29" xfId="47576"/>
    <cellStyle name="Style 1 29 2" xfId="47577"/>
    <cellStyle name="Style 1 29 2 2" xfId="47578"/>
    <cellStyle name="Style 1 29 3" xfId="47579"/>
    <cellStyle name="Style 1 29 3 2" xfId="47580"/>
    <cellStyle name="Style 1 29 4" xfId="47581"/>
    <cellStyle name="Style 1 3" xfId="47582"/>
    <cellStyle name="Style 1 3 10" xfId="47583"/>
    <cellStyle name="Style 1 3 10 2" xfId="47584"/>
    <cellStyle name="Style 1 3 10 2 2" xfId="47585"/>
    <cellStyle name="Style 1 3 10 3" xfId="47586"/>
    <cellStyle name="Style 1 3 10 3 2" xfId="47587"/>
    <cellStyle name="Style 1 3 10 4" xfId="47588"/>
    <cellStyle name="Style 1 3 11" xfId="47589"/>
    <cellStyle name="Style 1 3 11 2" xfId="47590"/>
    <cellStyle name="Style 1 3 11 2 2" xfId="47591"/>
    <cellStyle name="Style 1 3 11 3" xfId="47592"/>
    <cellStyle name="Style 1 3 11 3 2" xfId="47593"/>
    <cellStyle name="Style 1 3 11 4" xfId="47594"/>
    <cellStyle name="Style 1 3 12" xfId="47595"/>
    <cellStyle name="Style 1 3 12 2" xfId="47596"/>
    <cellStyle name="Style 1 3 12 2 2" xfId="47597"/>
    <cellStyle name="Style 1 3 12 3" xfId="47598"/>
    <cellStyle name="Style 1 3 12 3 2" xfId="47599"/>
    <cellStyle name="Style 1 3 12 4" xfId="47600"/>
    <cellStyle name="Style 1 3 13" xfId="47601"/>
    <cellStyle name="Style 1 3 13 2" xfId="47602"/>
    <cellStyle name="Style 1 3 13 2 2" xfId="47603"/>
    <cellStyle name="Style 1 3 13 3" xfId="47604"/>
    <cellStyle name="Style 1 3 13 3 2" xfId="47605"/>
    <cellStyle name="Style 1 3 13 4" xfId="47606"/>
    <cellStyle name="Style 1 3 14" xfId="47607"/>
    <cellStyle name="Style 1 3 14 2" xfId="47608"/>
    <cellStyle name="Style 1 3 14 2 2" xfId="47609"/>
    <cellStyle name="Style 1 3 14 3" xfId="47610"/>
    <cellStyle name="Style 1 3 14 3 2" xfId="47611"/>
    <cellStyle name="Style 1 3 14 4" xfId="47612"/>
    <cellStyle name="Style 1 3 15" xfId="47613"/>
    <cellStyle name="Style 1 3 15 2" xfId="47614"/>
    <cellStyle name="Style 1 3 15 2 2" xfId="47615"/>
    <cellStyle name="Style 1 3 15 3" xfId="47616"/>
    <cellStyle name="Style 1 3 15 3 2" xfId="47617"/>
    <cellStyle name="Style 1 3 15 4" xfId="47618"/>
    <cellStyle name="Style 1 3 16" xfId="47619"/>
    <cellStyle name="Style 1 3 16 2" xfId="47620"/>
    <cellStyle name="Style 1 3 16 2 2" xfId="47621"/>
    <cellStyle name="Style 1 3 16 3" xfId="47622"/>
    <cellStyle name="Style 1 3 16 3 2" xfId="47623"/>
    <cellStyle name="Style 1 3 16 4" xfId="47624"/>
    <cellStyle name="Style 1 3 17" xfId="47625"/>
    <cellStyle name="Style 1 3 17 2" xfId="47626"/>
    <cellStyle name="Style 1 3 18" xfId="47627"/>
    <cellStyle name="Style 1 3 18 2" xfId="47628"/>
    <cellStyle name="Style 1 3 19" xfId="47629"/>
    <cellStyle name="Style 1 3 2" xfId="47630"/>
    <cellStyle name="Style 1 3 2 2" xfId="47631"/>
    <cellStyle name="Style 1 3 2 2 2" xfId="47632"/>
    <cellStyle name="Style 1 3 2 3" xfId="47633"/>
    <cellStyle name="Style 1 3 2 3 2" xfId="47634"/>
    <cellStyle name="Style 1 3 2 4" xfId="47635"/>
    <cellStyle name="Style 1 3 3" xfId="47636"/>
    <cellStyle name="Style 1 3 3 2" xfId="47637"/>
    <cellStyle name="Style 1 3 3 2 2" xfId="47638"/>
    <cellStyle name="Style 1 3 3 3" xfId="47639"/>
    <cellStyle name="Style 1 3 3 3 2" xfId="47640"/>
    <cellStyle name="Style 1 3 3 4" xfId="47641"/>
    <cellStyle name="Style 1 3 4" xfId="47642"/>
    <cellStyle name="Style 1 3 4 2" xfId="47643"/>
    <cellStyle name="Style 1 3 4 2 2" xfId="47644"/>
    <cellStyle name="Style 1 3 4 3" xfId="47645"/>
    <cellStyle name="Style 1 3 4 3 2" xfId="47646"/>
    <cellStyle name="Style 1 3 4 4" xfId="47647"/>
    <cellStyle name="Style 1 3 5" xfId="47648"/>
    <cellStyle name="Style 1 3 5 2" xfId="47649"/>
    <cellStyle name="Style 1 3 5 2 2" xfId="47650"/>
    <cellStyle name="Style 1 3 5 3" xfId="47651"/>
    <cellStyle name="Style 1 3 5 3 2" xfId="47652"/>
    <cellStyle name="Style 1 3 5 4" xfId="47653"/>
    <cellStyle name="Style 1 3 6" xfId="47654"/>
    <cellStyle name="Style 1 3 6 2" xfId="47655"/>
    <cellStyle name="Style 1 3 6 2 2" xfId="47656"/>
    <cellStyle name="Style 1 3 6 3" xfId="47657"/>
    <cellStyle name="Style 1 3 6 3 2" xfId="47658"/>
    <cellStyle name="Style 1 3 6 4" xfId="47659"/>
    <cellStyle name="Style 1 3 7" xfId="47660"/>
    <cellStyle name="Style 1 3 7 2" xfId="47661"/>
    <cellStyle name="Style 1 3 7 2 2" xfId="47662"/>
    <cellStyle name="Style 1 3 7 3" xfId="47663"/>
    <cellStyle name="Style 1 3 7 3 2" xfId="47664"/>
    <cellStyle name="Style 1 3 7 4" xfId="47665"/>
    <cellStyle name="Style 1 3 8" xfId="47666"/>
    <cellStyle name="Style 1 3 8 2" xfId="47667"/>
    <cellStyle name="Style 1 3 8 2 2" xfId="47668"/>
    <cellStyle name="Style 1 3 8 3" xfId="47669"/>
    <cellStyle name="Style 1 3 8 3 2" xfId="47670"/>
    <cellStyle name="Style 1 3 8 4" xfId="47671"/>
    <cellStyle name="Style 1 3 9" xfId="47672"/>
    <cellStyle name="Style 1 3 9 2" xfId="47673"/>
    <cellStyle name="Style 1 3 9 2 2" xfId="47674"/>
    <cellStyle name="Style 1 3 9 3" xfId="47675"/>
    <cellStyle name="Style 1 3 9 3 2" xfId="47676"/>
    <cellStyle name="Style 1 3 9 4" xfId="47677"/>
    <cellStyle name="Style 1 30" xfId="47678"/>
    <cellStyle name="Style 1 30 2" xfId="47679"/>
    <cellStyle name="Style 1 30 2 2" xfId="47680"/>
    <cellStyle name="Style 1 30 3" xfId="47681"/>
    <cellStyle name="Style 1 30 3 2" xfId="47682"/>
    <cellStyle name="Style 1 30 4" xfId="47683"/>
    <cellStyle name="Style 1 31" xfId="47684"/>
    <cellStyle name="Style 1 31 2" xfId="47685"/>
    <cellStyle name="Style 1 31 2 2" xfId="47686"/>
    <cellStyle name="Style 1 31 3" xfId="47687"/>
    <cellStyle name="Style 1 31 3 2" xfId="47688"/>
    <cellStyle name="Style 1 31 4" xfId="47689"/>
    <cellStyle name="Style 1 32" xfId="47690"/>
    <cellStyle name="Style 1 32 2" xfId="47691"/>
    <cellStyle name="Style 1 32 2 2" xfId="47692"/>
    <cellStyle name="Style 1 32 3" xfId="47693"/>
    <cellStyle name="Style 1 32 3 2" xfId="47694"/>
    <cellStyle name="Style 1 32 4" xfId="47695"/>
    <cellStyle name="Style 1 33" xfId="47696"/>
    <cellStyle name="Style 1 33 2" xfId="47697"/>
    <cellStyle name="Style 1 33 2 2" xfId="47698"/>
    <cellStyle name="Style 1 33 3" xfId="47699"/>
    <cellStyle name="Style 1 33 3 2" xfId="47700"/>
    <cellStyle name="Style 1 33 4" xfId="47701"/>
    <cellStyle name="Style 1 34" xfId="47702"/>
    <cellStyle name="Style 1 34 2" xfId="47703"/>
    <cellStyle name="Style 1 34 2 2" xfId="47704"/>
    <cellStyle name="Style 1 34 3" xfId="47705"/>
    <cellStyle name="Style 1 34 3 2" xfId="47706"/>
    <cellStyle name="Style 1 34 4" xfId="47707"/>
    <cellStyle name="Style 1 35" xfId="47708"/>
    <cellStyle name="Style 1 35 2" xfId="47709"/>
    <cellStyle name="Style 1 35 2 2" xfId="47710"/>
    <cellStyle name="Style 1 35 3" xfId="47711"/>
    <cellStyle name="Style 1 35 3 2" xfId="47712"/>
    <cellStyle name="Style 1 35 4" xfId="47713"/>
    <cellStyle name="Style 1 36" xfId="47714"/>
    <cellStyle name="Style 1 36 2" xfId="47715"/>
    <cellStyle name="Style 1 36 2 2" xfId="47716"/>
    <cellStyle name="Style 1 36 3" xfId="47717"/>
    <cellStyle name="Style 1 36 3 2" xfId="47718"/>
    <cellStyle name="Style 1 36 4" xfId="47719"/>
    <cellStyle name="Style 1 37" xfId="47720"/>
    <cellStyle name="Style 1 37 2" xfId="47721"/>
    <cellStyle name="Style 1 37 2 2" xfId="47722"/>
    <cellStyle name="Style 1 37 3" xfId="47723"/>
    <cellStyle name="Style 1 37 3 2" xfId="47724"/>
    <cellStyle name="Style 1 37 4" xfId="47725"/>
    <cellStyle name="Style 1 38" xfId="47726"/>
    <cellStyle name="Style 1 38 2" xfId="47727"/>
    <cellStyle name="Style 1 38 2 2" xfId="47728"/>
    <cellStyle name="Style 1 38 3" xfId="47729"/>
    <cellStyle name="Style 1 38 3 2" xfId="47730"/>
    <cellStyle name="Style 1 38 4" xfId="47731"/>
    <cellStyle name="Style 1 39" xfId="47732"/>
    <cellStyle name="Style 1 39 2" xfId="47733"/>
    <cellStyle name="Style 1 39 2 2" xfId="47734"/>
    <cellStyle name="Style 1 39 3" xfId="47735"/>
    <cellStyle name="Style 1 39 3 2" xfId="47736"/>
    <cellStyle name="Style 1 39 4" xfId="47737"/>
    <cellStyle name="Style 1 4" xfId="47738"/>
    <cellStyle name="Style 1 4 10" xfId="47739"/>
    <cellStyle name="Style 1 4 10 2" xfId="47740"/>
    <cellStyle name="Style 1 4 10 2 2" xfId="47741"/>
    <cellStyle name="Style 1 4 10 3" xfId="47742"/>
    <cellStyle name="Style 1 4 10 3 2" xfId="47743"/>
    <cellStyle name="Style 1 4 10 4" xfId="47744"/>
    <cellStyle name="Style 1 4 11" xfId="47745"/>
    <cellStyle name="Style 1 4 11 2" xfId="47746"/>
    <cellStyle name="Style 1 4 11 2 2" xfId="47747"/>
    <cellStyle name="Style 1 4 11 3" xfId="47748"/>
    <cellStyle name="Style 1 4 11 3 2" xfId="47749"/>
    <cellStyle name="Style 1 4 11 4" xfId="47750"/>
    <cellStyle name="Style 1 4 12" xfId="47751"/>
    <cellStyle name="Style 1 4 12 2" xfId="47752"/>
    <cellStyle name="Style 1 4 12 2 2" xfId="47753"/>
    <cellStyle name="Style 1 4 12 3" xfId="47754"/>
    <cellStyle name="Style 1 4 12 3 2" xfId="47755"/>
    <cellStyle name="Style 1 4 12 4" xfId="47756"/>
    <cellStyle name="Style 1 4 13" xfId="47757"/>
    <cellStyle name="Style 1 4 13 2" xfId="47758"/>
    <cellStyle name="Style 1 4 13 2 2" xfId="47759"/>
    <cellStyle name="Style 1 4 13 3" xfId="47760"/>
    <cellStyle name="Style 1 4 13 3 2" xfId="47761"/>
    <cellStyle name="Style 1 4 13 4" xfId="47762"/>
    <cellStyle name="Style 1 4 14" xfId="47763"/>
    <cellStyle name="Style 1 4 14 2" xfId="47764"/>
    <cellStyle name="Style 1 4 14 2 2" xfId="47765"/>
    <cellStyle name="Style 1 4 14 3" xfId="47766"/>
    <cellStyle name="Style 1 4 14 3 2" xfId="47767"/>
    <cellStyle name="Style 1 4 14 4" xfId="47768"/>
    <cellStyle name="Style 1 4 15" xfId="47769"/>
    <cellStyle name="Style 1 4 15 2" xfId="47770"/>
    <cellStyle name="Style 1 4 15 2 2" xfId="47771"/>
    <cellStyle name="Style 1 4 15 3" xfId="47772"/>
    <cellStyle name="Style 1 4 15 3 2" xfId="47773"/>
    <cellStyle name="Style 1 4 15 4" xfId="47774"/>
    <cellStyle name="Style 1 4 16" xfId="47775"/>
    <cellStyle name="Style 1 4 16 2" xfId="47776"/>
    <cellStyle name="Style 1 4 16 2 2" xfId="47777"/>
    <cellStyle name="Style 1 4 16 3" xfId="47778"/>
    <cellStyle name="Style 1 4 16 3 2" xfId="47779"/>
    <cellStyle name="Style 1 4 16 4" xfId="47780"/>
    <cellStyle name="Style 1 4 17" xfId="47781"/>
    <cellStyle name="Style 1 4 17 2" xfId="47782"/>
    <cellStyle name="Style 1 4 18" xfId="47783"/>
    <cellStyle name="Style 1 4 18 2" xfId="47784"/>
    <cellStyle name="Style 1 4 19" xfId="47785"/>
    <cellStyle name="Style 1 4 2" xfId="47786"/>
    <cellStyle name="Style 1 4 2 2" xfId="47787"/>
    <cellStyle name="Style 1 4 2 2 2" xfId="47788"/>
    <cellStyle name="Style 1 4 2 3" xfId="47789"/>
    <cellStyle name="Style 1 4 2 3 2" xfId="47790"/>
    <cellStyle name="Style 1 4 2 4" xfId="47791"/>
    <cellStyle name="Style 1 4 3" xfId="47792"/>
    <cellStyle name="Style 1 4 3 2" xfId="47793"/>
    <cellStyle name="Style 1 4 3 2 2" xfId="47794"/>
    <cellStyle name="Style 1 4 3 3" xfId="47795"/>
    <cellStyle name="Style 1 4 3 3 2" xfId="47796"/>
    <cellStyle name="Style 1 4 3 4" xfId="47797"/>
    <cellStyle name="Style 1 4 4" xfId="47798"/>
    <cellStyle name="Style 1 4 4 2" xfId="47799"/>
    <cellStyle name="Style 1 4 4 2 2" xfId="47800"/>
    <cellStyle name="Style 1 4 4 3" xfId="47801"/>
    <cellStyle name="Style 1 4 4 3 2" xfId="47802"/>
    <cellStyle name="Style 1 4 4 4" xfId="47803"/>
    <cellStyle name="Style 1 4 5" xfId="47804"/>
    <cellStyle name="Style 1 4 5 2" xfId="47805"/>
    <cellStyle name="Style 1 4 5 2 2" xfId="47806"/>
    <cellStyle name="Style 1 4 5 3" xfId="47807"/>
    <cellStyle name="Style 1 4 5 3 2" xfId="47808"/>
    <cellStyle name="Style 1 4 5 4" xfId="47809"/>
    <cellStyle name="Style 1 4 6" xfId="47810"/>
    <cellStyle name="Style 1 4 6 2" xfId="47811"/>
    <cellStyle name="Style 1 4 6 2 2" xfId="47812"/>
    <cellStyle name="Style 1 4 6 3" xfId="47813"/>
    <cellStyle name="Style 1 4 6 3 2" xfId="47814"/>
    <cellStyle name="Style 1 4 6 4" xfId="47815"/>
    <cellStyle name="Style 1 4 7" xfId="47816"/>
    <cellStyle name="Style 1 4 7 2" xfId="47817"/>
    <cellStyle name="Style 1 4 7 2 2" xfId="47818"/>
    <cellStyle name="Style 1 4 7 3" xfId="47819"/>
    <cellStyle name="Style 1 4 7 3 2" xfId="47820"/>
    <cellStyle name="Style 1 4 7 4" xfId="47821"/>
    <cellStyle name="Style 1 4 8" xfId="47822"/>
    <cellStyle name="Style 1 4 8 2" xfId="47823"/>
    <cellStyle name="Style 1 4 8 2 2" xfId="47824"/>
    <cellStyle name="Style 1 4 8 3" xfId="47825"/>
    <cellStyle name="Style 1 4 8 3 2" xfId="47826"/>
    <cellStyle name="Style 1 4 8 4" xfId="47827"/>
    <cellStyle name="Style 1 4 9" xfId="47828"/>
    <cellStyle name="Style 1 4 9 2" xfId="47829"/>
    <cellStyle name="Style 1 4 9 2 2" xfId="47830"/>
    <cellStyle name="Style 1 4 9 3" xfId="47831"/>
    <cellStyle name="Style 1 4 9 3 2" xfId="47832"/>
    <cellStyle name="Style 1 4 9 4" xfId="47833"/>
    <cellStyle name="Style 1 40" xfId="47834"/>
    <cellStyle name="Style 1 40 2" xfId="47835"/>
    <cellStyle name="Style 1 40 2 2" xfId="47836"/>
    <cellStyle name="Style 1 40 3" xfId="47837"/>
    <cellStyle name="Style 1 40 3 2" xfId="47838"/>
    <cellStyle name="Style 1 40 4" xfId="47839"/>
    <cellStyle name="Style 1 41" xfId="47840"/>
    <cellStyle name="Style 1 41 2" xfId="47841"/>
    <cellStyle name="Style 1 41 2 2" xfId="47842"/>
    <cellStyle name="Style 1 41 3" xfId="47843"/>
    <cellStyle name="Style 1 41 3 2" xfId="47844"/>
    <cellStyle name="Style 1 41 4" xfId="47845"/>
    <cellStyle name="Style 1 42" xfId="47846"/>
    <cellStyle name="Style 1 42 2" xfId="47847"/>
    <cellStyle name="Style 1 42 2 2" xfId="47848"/>
    <cellStyle name="Style 1 42 3" xfId="47849"/>
    <cellStyle name="Style 1 42 3 2" xfId="47850"/>
    <cellStyle name="Style 1 42 4" xfId="47851"/>
    <cellStyle name="Style 1 43" xfId="47852"/>
    <cellStyle name="Style 1 43 2" xfId="47853"/>
    <cellStyle name="Style 1 43 2 2" xfId="47854"/>
    <cellStyle name="Style 1 43 3" xfId="47855"/>
    <cellStyle name="Style 1 43 3 2" xfId="47856"/>
    <cellStyle name="Style 1 43 4" xfId="47857"/>
    <cellStyle name="Style 1 44" xfId="47858"/>
    <cellStyle name="Style 1 44 2" xfId="47859"/>
    <cellStyle name="Style 1 44 2 2" xfId="47860"/>
    <cellStyle name="Style 1 44 3" xfId="47861"/>
    <cellStyle name="Style 1 44 3 2" xfId="47862"/>
    <cellStyle name="Style 1 44 4" xfId="47863"/>
    <cellStyle name="Style 1 45" xfId="47864"/>
    <cellStyle name="Style 1 45 2" xfId="47865"/>
    <cellStyle name="Style 1 45 2 2" xfId="47866"/>
    <cellStyle name="Style 1 45 3" xfId="47867"/>
    <cellStyle name="Style 1 45 3 2" xfId="47868"/>
    <cellStyle name="Style 1 45 4" xfId="47869"/>
    <cellStyle name="Style 1 46" xfId="47870"/>
    <cellStyle name="Style 1 46 2" xfId="47871"/>
    <cellStyle name="Style 1 46 2 2" xfId="47872"/>
    <cellStyle name="Style 1 46 3" xfId="47873"/>
    <cellStyle name="Style 1 46 3 2" xfId="47874"/>
    <cellStyle name="Style 1 46 4" xfId="47875"/>
    <cellStyle name="Style 1 47" xfId="47876"/>
    <cellStyle name="Style 1 47 2" xfId="47877"/>
    <cellStyle name="Style 1 47 2 2" xfId="47878"/>
    <cellStyle name="Style 1 47 3" xfId="47879"/>
    <cellStyle name="Style 1 47 3 2" xfId="47880"/>
    <cellStyle name="Style 1 47 4" xfId="47881"/>
    <cellStyle name="Style 1 48" xfId="47882"/>
    <cellStyle name="Style 1 48 2" xfId="47883"/>
    <cellStyle name="Style 1 48 2 2" xfId="47884"/>
    <cellStyle name="Style 1 48 3" xfId="47885"/>
    <cellStyle name="Style 1 48 3 2" xfId="47886"/>
    <cellStyle name="Style 1 48 4" xfId="47887"/>
    <cellStyle name="Style 1 49" xfId="47888"/>
    <cellStyle name="Style 1 49 2" xfId="47889"/>
    <cellStyle name="Style 1 49 2 2" xfId="47890"/>
    <cellStyle name="Style 1 49 3" xfId="47891"/>
    <cellStyle name="Style 1 49 3 2" xfId="47892"/>
    <cellStyle name="Style 1 49 4" xfId="47893"/>
    <cellStyle name="Style 1 5" xfId="47894"/>
    <cellStyle name="Style 1 5 10" xfId="47895"/>
    <cellStyle name="Style 1 5 10 2" xfId="47896"/>
    <cellStyle name="Style 1 5 10 2 2" xfId="47897"/>
    <cellStyle name="Style 1 5 10 3" xfId="47898"/>
    <cellStyle name="Style 1 5 10 3 2" xfId="47899"/>
    <cellStyle name="Style 1 5 10 4" xfId="47900"/>
    <cellStyle name="Style 1 5 11" xfId="47901"/>
    <cellStyle name="Style 1 5 11 2" xfId="47902"/>
    <cellStyle name="Style 1 5 11 2 2" xfId="47903"/>
    <cellStyle name="Style 1 5 11 3" xfId="47904"/>
    <cellStyle name="Style 1 5 11 3 2" xfId="47905"/>
    <cellStyle name="Style 1 5 11 4" xfId="47906"/>
    <cellStyle name="Style 1 5 12" xfId="47907"/>
    <cellStyle name="Style 1 5 12 2" xfId="47908"/>
    <cellStyle name="Style 1 5 12 2 2" xfId="47909"/>
    <cellStyle name="Style 1 5 12 3" xfId="47910"/>
    <cellStyle name="Style 1 5 12 3 2" xfId="47911"/>
    <cellStyle name="Style 1 5 12 4" xfId="47912"/>
    <cellStyle name="Style 1 5 13" xfId="47913"/>
    <cellStyle name="Style 1 5 13 2" xfId="47914"/>
    <cellStyle name="Style 1 5 13 2 2" xfId="47915"/>
    <cellStyle name="Style 1 5 13 3" xfId="47916"/>
    <cellStyle name="Style 1 5 13 3 2" xfId="47917"/>
    <cellStyle name="Style 1 5 13 4" xfId="47918"/>
    <cellStyle name="Style 1 5 14" xfId="47919"/>
    <cellStyle name="Style 1 5 14 2" xfId="47920"/>
    <cellStyle name="Style 1 5 14 2 2" xfId="47921"/>
    <cellStyle name="Style 1 5 14 3" xfId="47922"/>
    <cellStyle name="Style 1 5 14 3 2" xfId="47923"/>
    <cellStyle name="Style 1 5 14 4" xfId="47924"/>
    <cellStyle name="Style 1 5 15" xfId="47925"/>
    <cellStyle name="Style 1 5 15 2" xfId="47926"/>
    <cellStyle name="Style 1 5 15 2 2" xfId="47927"/>
    <cellStyle name="Style 1 5 15 3" xfId="47928"/>
    <cellStyle name="Style 1 5 15 3 2" xfId="47929"/>
    <cellStyle name="Style 1 5 15 4" xfId="47930"/>
    <cellStyle name="Style 1 5 16" xfId="47931"/>
    <cellStyle name="Style 1 5 16 2" xfId="47932"/>
    <cellStyle name="Style 1 5 16 2 2" xfId="47933"/>
    <cellStyle name="Style 1 5 16 3" xfId="47934"/>
    <cellStyle name="Style 1 5 16 3 2" xfId="47935"/>
    <cellStyle name="Style 1 5 16 4" xfId="47936"/>
    <cellStyle name="Style 1 5 17" xfId="47937"/>
    <cellStyle name="Style 1 5 17 2" xfId="47938"/>
    <cellStyle name="Style 1 5 18" xfId="47939"/>
    <cellStyle name="Style 1 5 18 2" xfId="47940"/>
    <cellStyle name="Style 1 5 19" xfId="47941"/>
    <cellStyle name="Style 1 5 2" xfId="47942"/>
    <cellStyle name="Style 1 5 2 2" xfId="47943"/>
    <cellStyle name="Style 1 5 2 2 2" xfId="47944"/>
    <cellStyle name="Style 1 5 2 3" xfId="47945"/>
    <cellStyle name="Style 1 5 2 3 2" xfId="47946"/>
    <cellStyle name="Style 1 5 2 4" xfId="47947"/>
    <cellStyle name="Style 1 5 3" xfId="47948"/>
    <cellStyle name="Style 1 5 3 2" xfId="47949"/>
    <cellStyle name="Style 1 5 3 2 2" xfId="47950"/>
    <cellStyle name="Style 1 5 3 3" xfId="47951"/>
    <cellStyle name="Style 1 5 3 3 2" xfId="47952"/>
    <cellStyle name="Style 1 5 3 4" xfId="47953"/>
    <cellStyle name="Style 1 5 4" xfId="47954"/>
    <cellStyle name="Style 1 5 4 2" xfId="47955"/>
    <cellStyle name="Style 1 5 4 2 2" xfId="47956"/>
    <cellStyle name="Style 1 5 4 3" xfId="47957"/>
    <cellStyle name="Style 1 5 4 3 2" xfId="47958"/>
    <cellStyle name="Style 1 5 4 4" xfId="47959"/>
    <cellStyle name="Style 1 5 5" xfId="47960"/>
    <cellStyle name="Style 1 5 5 2" xfId="47961"/>
    <cellStyle name="Style 1 5 5 2 2" xfId="47962"/>
    <cellStyle name="Style 1 5 5 3" xfId="47963"/>
    <cellStyle name="Style 1 5 5 3 2" xfId="47964"/>
    <cellStyle name="Style 1 5 5 4" xfId="47965"/>
    <cellStyle name="Style 1 5 6" xfId="47966"/>
    <cellStyle name="Style 1 5 6 2" xfId="47967"/>
    <cellStyle name="Style 1 5 6 2 2" xfId="47968"/>
    <cellStyle name="Style 1 5 6 3" xfId="47969"/>
    <cellStyle name="Style 1 5 6 3 2" xfId="47970"/>
    <cellStyle name="Style 1 5 6 4" xfId="47971"/>
    <cellStyle name="Style 1 5 7" xfId="47972"/>
    <cellStyle name="Style 1 5 7 2" xfId="47973"/>
    <cellStyle name="Style 1 5 7 2 2" xfId="47974"/>
    <cellStyle name="Style 1 5 7 3" xfId="47975"/>
    <cellStyle name="Style 1 5 7 3 2" xfId="47976"/>
    <cellStyle name="Style 1 5 7 4" xfId="47977"/>
    <cellStyle name="Style 1 5 8" xfId="47978"/>
    <cellStyle name="Style 1 5 8 2" xfId="47979"/>
    <cellStyle name="Style 1 5 8 2 2" xfId="47980"/>
    <cellStyle name="Style 1 5 8 3" xfId="47981"/>
    <cellStyle name="Style 1 5 8 3 2" xfId="47982"/>
    <cellStyle name="Style 1 5 8 4" xfId="47983"/>
    <cellStyle name="Style 1 5 9" xfId="47984"/>
    <cellStyle name="Style 1 5 9 2" xfId="47985"/>
    <cellStyle name="Style 1 5 9 2 2" xfId="47986"/>
    <cellStyle name="Style 1 5 9 3" xfId="47987"/>
    <cellStyle name="Style 1 5 9 3 2" xfId="47988"/>
    <cellStyle name="Style 1 5 9 4" xfId="47989"/>
    <cellStyle name="Style 1 50" xfId="47990"/>
    <cellStyle name="Style 1 50 2" xfId="47991"/>
    <cellStyle name="Style 1 50 2 2" xfId="47992"/>
    <cellStyle name="Style 1 50 3" xfId="47993"/>
    <cellStyle name="Style 1 50 3 2" xfId="47994"/>
    <cellStyle name="Style 1 50 4" xfId="47995"/>
    <cellStyle name="Style 1 51" xfId="47996"/>
    <cellStyle name="Style 1 51 2" xfId="47997"/>
    <cellStyle name="Style 1 51 2 2" xfId="47998"/>
    <cellStyle name="Style 1 51 3" xfId="47999"/>
    <cellStyle name="Style 1 51 3 2" xfId="48000"/>
    <cellStyle name="Style 1 51 4" xfId="48001"/>
    <cellStyle name="Style 1 52" xfId="48002"/>
    <cellStyle name="Style 1 52 2" xfId="48003"/>
    <cellStyle name="Style 1 52 2 2" xfId="48004"/>
    <cellStyle name="Style 1 52 3" xfId="48005"/>
    <cellStyle name="Style 1 52 3 2" xfId="48006"/>
    <cellStyle name="Style 1 52 4" xfId="48007"/>
    <cellStyle name="Style 1 53" xfId="48008"/>
    <cellStyle name="Style 1 53 2" xfId="48009"/>
    <cellStyle name="Style 1 53 2 2" xfId="48010"/>
    <cellStyle name="Style 1 53 3" xfId="48011"/>
    <cellStyle name="Style 1 53 3 2" xfId="48012"/>
    <cellStyle name="Style 1 53 4" xfId="48013"/>
    <cellStyle name="Style 1 54" xfId="48014"/>
    <cellStyle name="Style 1 54 2" xfId="48015"/>
    <cellStyle name="Style 1 54 2 2" xfId="48016"/>
    <cellStyle name="Style 1 54 3" xfId="48017"/>
    <cellStyle name="Style 1 54 3 2" xfId="48018"/>
    <cellStyle name="Style 1 54 4" xfId="48019"/>
    <cellStyle name="Style 1 55" xfId="48020"/>
    <cellStyle name="Style 1 55 2" xfId="48021"/>
    <cellStyle name="Style 1 55 2 2" xfId="48022"/>
    <cellStyle name="Style 1 55 3" xfId="48023"/>
    <cellStyle name="Style 1 55 3 2" xfId="48024"/>
    <cellStyle name="Style 1 55 4" xfId="48025"/>
    <cellStyle name="Style 1 56" xfId="48026"/>
    <cellStyle name="Style 1 56 2" xfId="48027"/>
    <cellStyle name="Style 1 56 2 2" xfId="48028"/>
    <cellStyle name="Style 1 56 3" xfId="48029"/>
    <cellStyle name="Style 1 56 3 2" xfId="48030"/>
    <cellStyle name="Style 1 56 4" xfId="48031"/>
    <cellStyle name="Style 1 57" xfId="48032"/>
    <cellStyle name="Style 1 57 2" xfId="48033"/>
    <cellStyle name="Style 1 57 2 2" xfId="48034"/>
    <cellStyle name="Style 1 57 3" xfId="48035"/>
    <cellStyle name="Style 1 57 3 2" xfId="48036"/>
    <cellStyle name="Style 1 57 4" xfId="48037"/>
    <cellStyle name="Style 1 58" xfId="48038"/>
    <cellStyle name="Style 1 58 2" xfId="48039"/>
    <cellStyle name="Style 1 58 2 2" xfId="48040"/>
    <cellStyle name="Style 1 58 3" xfId="48041"/>
    <cellStyle name="Style 1 58 3 2" xfId="48042"/>
    <cellStyle name="Style 1 58 4" xfId="48043"/>
    <cellStyle name="Style 1 59" xfId="48044"/>
    <cellStyle name="Style 1 59 2" xfId="48045"/>
    <cellStyle name="Style 1 59 2 2" xfId="48046"/>
    <cellStyle name="Style 1 59 3" xfId="48047"/>
    <cellStyle name="Style 1 59 3 2" xfId="48048"/>
    <cellStyle name="Style 1 59 4" xfId="48049"/>
    <cellStyle name="Style 1 6" xfId="48050"/>
    <cellStyle name="Style 1 6 2" xfId="48051"/>
    <cellStyle name="Style 1 6 2 2" xfId="48052"/>
    <cellStyle name="Style 1 6 3" xfId="48053"/>
    <cellStyle name="Style 1 6 3 2" xfId="48054"/>
    <cellStyle name="Style 1 6 4" xfId="48055"/>
    <cellStyle name="Style 1 60" xfId="48056"/>
    <cellStyle name="Style 1 60 2" xfId="48057"/>
    <cellStyle name="Style 1 60 2 2" xfId="48058"/>
    <cellStyle name="Style 1 60 3" xfId="48059"/>
    <cellStyle name="Style 1 60 3 2" xfId="48060"/>
    <cellStyle name="Style 1 60 4" xfId="48061"/>
    <cellStyle name="Style 1 61" xfId="48062"/>
    <cellStyle name="Style 1 61 2" xfId="48063"/>
    <cellStyle name="Style 1 61 2 2" xfId="48064"/>
    <cellStyle name="Style 1 61 3" xfId="48065"/>
    <cellStyle name="Style 1 61 3 2" xfId="48066"/>
    <cellStyle name="Style 1 61 4" xfId="48067"/>
    <cellStyle name="Style 1 62" xfId="48068"/>
    <cellStyle name="Style 1 62 2" xfId="48069"/>
    <cellStyle name="Style 1 62 2 2" xfId="48070"/>
    <cellStyle name="Style 1 62 3" xfId="48071"/>
    <cellStyle name="Style 1 62 3 2" xfId="48072"/>
    <cellStyle name="Style 1 62 4" xfId="48073"/>
    <cellStyle name="Style 1 63" xfId="48074"/>
    <cellStyle name="Style 1 63 2" xfId="48075"/>
    <cellStyle name="Style 1 63 2 2" xfId="48076"/>
    <cellStyle name="Style 1 63 3" xfId="48077"/>
    <cellStyle name="Style 1 63 3 2" xfId="48078"/>
    <cellStyle name="Style 1 63 4" xfId="48079"/>
    <cellStyle name="Style 1 64" xfId="48080"/>
    <cellStyle name="Style 1 64 2" xfId="48081"/>
    <cellStyle name="Style 1 64 2 2" xfId="48082"/>
    <cellStyle name="Style 1 64 3" xfId="48083"/>
    <cellStyle name="Style 1 64 3 2" xfId="48084"/>
    <cellStyle name="Style 1 64 4" xfId="48085"/>
    <cellStyle name="Style 1 65" xfId="48086"/>
    <cellStyle name="Style 1 65 2" xfId="48087"/>
    <cellStyle name="Style 1 65 2 2" xfId="48088"/>
    <cellStyle name="Style 1 65 3" xfId="48089"/>
    <cellStyle name="Style 1 65 3 2" xfId="48090"/>
    <cellStyle name="Style 1 65 4" xfId="48091"/>
    <cellStyle name="Style 1 66" xfId="48092"/>
    <cellStyle name="Style 1 66 2" xfId="48093"/>
    <cellStyle name="Style 1 66 2 2" xfId="48094"/>
    <cellStyle name="Style 1 66 3" xfId="48095"/>
    <cellStyle name="Style 1 66 3 2" xfId="48096"/>
    <cellStyle name="Style 1 66 4" xfId="48097"/>
    <cellStyle name="Style 1 67" xfId="48098"/>
    <cellStyle name="Style 1 67 2" xfId="48099"/>
    <cellStyle name="Style 1 67 2 2" xfId="48100"/>
    <cellStyle name="Style 1 67 3" xfId="48101"/>
    <cellStyle name="Style 1 67 3 2" xfId="48102"/>
    <cellStyle name="Style 1 67 4" xfId="48103"/>
    <cellStyle name="Style 1 68" xfId="48104"/>
    <cellStyle name="Style 1 68 2" xfId="48105"/>
    <cellStyle name="Style 1 68 2 2" xfId="48106"/>
    <cellStyle name="Style 1 68 3" xfId="48107"/>
    <cellStyle name="Style 1 68 3 2" xfId="48108"/>
    <cellStyle name="Style 1 68 4" xfId="48109"/>
    <cellStyle name="Style 1 69" xfId="48110"/>
    <cellStyle name="Style 1 69 2" xfId="48111"/>
    <cellStyle name="Style 1 69 2 2" xfId="48112"/>
    <cellStyle name="Style 1 69 3" xfId="48113"/>
    <cellStyle name="Style 1 69 3 2" xfId="48114"/>
    <cellStyle name="Style 1 69 4" xfId="48115"/>
    <cellStyle name="Style 1 7" xfId="48116"/>
    <cellStyle name="Style 1 7 2" xfId="48117"/>
    <cellStyle name="Style 1 7 2 2" xfId="48118"/>
    <cellStyle name="Style 1 7 3" xfId="48119"/>
    <cellStyle name="Style 1 7 3 2" xfId="48120"/>
    <cellStyle name="Style 1 7 4" xfId="48121"/>
    <cellStyle name="Style 1 70" xfId="48122"/>
    <cellStyle name="Style 1 70 2" xfId="48123"/>
    <cellStyle name="Style 1 71" xfId="48124"/>
    <cellStyle name="Style 1 71 2" xfId="48125"/>
    <cellStyle name="Style 1 72" xfId="48126"/>
    <cellStyle name="Style 1 72 2" xfId="48127"/>
    <cellStyle name="Style 1 73" xfId="48128"/>
    <cellStyle name="Style 1 73 2" xfId="48129"/>
    <cellStyle name="Style 1 73 2 2" xfId="48130"/>
    <cellStyle name="Style 1 73 3" xfId="48131"/>
    <cellStyle name="Style 1 74" xfId="48132"/>
    <cellStyle name="Style 1 74 2" xfId="48133"/>
    <cellStyle name="Style 1 74 2 2" xfId="48134"/>
    <cellStyle name="Style 1 74 3" xfId="48135"/>
    <cellStyle name="Style 1 75" xfId="48136"/>
    <cellStyle name="Style 1 75 2" xfId="48137"/>
    <cellStyle name="Style 1 75 2 2" xfId="48138"/>
    <cellStyle name="Style 1 75 3" xfId="48139"/>
    <cellStyle name="Style 1 76" xfId="48140"/>
    <cellStyle name="Style 1 76 2" xfId="48141"/>
    <cellStyle name="Style 1 76 2 2" xfId="48142"/>
    <cellStyle name="Style 1 76 3" xfId="48143"/>
    <cellStyle name="Style 1 77" xfId="48144"/>
    <cellStyle name="Style 1 77 2" xfId="48145"/>
    <cellStyle name="Style 1 77 2 2" xfId="48146"/>
    <cellStyle name="Style 1 77 3" xfId="48147"/>
    <cellStyle name="Style 1 78" xfId="48148"/>
    <cellStyle name="Style 1 8" xfId="48149"/>
    <cellStyle name="Style 1 8 2" xfId="48150"/>
    <cellStyle name="Style 1 8 2 2" xfId="48151"/>
    <cellStyle name="Style 1 8 3" xfId="48152"/>
    <cellStyle name="Style 1 8 3 2" xfId="48153"/>
    <cellStyle name="Style 1 8 4" xfId="48154"/>
    <cellStyle name="Style 1 9" xfId="48155"/>
    <cellStyle name="Style 1 9 2" xfId="48156"/>
    <cellStyle name="Style 1 9 2 2" xfId="48157"/>
    <cellStyle name="Style 1 9 3" xfId="48158"/>
    <cellStyle name="Style 1 9 3 2" xfId="48159"/>
    <cellStyle name="Style 1 9 4" xfId="48160"/>
    <cellStyle name="Style 22" xfId="48161"/>
    <cellStyle name="Style 25" xfId="48162"/>
    <cellStyle name="Style 25 2" xfId="48163"/>
    <cellStyle name="Style 26" xfId="48164"/>
    <cellStyle name="Style 26 2" xfId="48165"/>
    <cellStyle name="Style 27" xfId="48166"/>
    <cellStyle name="Style 28" xfId="48167"/>
    <cellStyle name="STYLE1" xfId="48168"/>
    <cellStyle name="STYLE1 - Style1" xfId="48169"/>
    <cellStyle name="STYLE2" xfId="48170"/>
    <cellStyle name="STYLE2 - Style2" xfId="48171"/>
    <cellStyle name="STYLE3" xfId="48172"/>
    <cellStyle name="STYLE3 - Style3" xfId="48173"/>
    <cellStyle name="STYLE4" xfId="48174"/>
    <cellStyle name="STYLE4 - Style4" xfId="48175"/>
    <cellStyle name="SUB HEADING" xfId="48176"/>
    <cellStyle name="Subheading" xfId="48177"/>
    <cellStyle name="Summary Column Cell" xfId="48178"/>
    <cellStyle name="Summary Column Cell 2" xfId="48179"/>
    <cellStyle name="Summary Column Cell_KY NBV" xfId="48180"/>
    <cellStyle name="summation" xfId="48181"/>
    <cellStyle name="t" xfId="48454"/>
    <cellStyle name="Table  - Style5" xfId="49"/>
    <cellStyle name="Table  - Style6" xfId="50"/>
    <cellStyle name="Table Col Head" xfId="48182"/>
    <cellStyle name="Table Sub Head" xfId="48183"/>
    <cellStyle name="Table Title" xfId="48184"/>
    <cellStyle name="Table Units" xfId="48185"/>
    <cellStyle name="TFCF" xfId="48186"/>
    <cellStyle name="Title  - Style1" xfId="51"/>
    <cellStyle name="Title  - Style6" xfId="52"/>
    <cellStyle name="Title 10" xfId="48187"/>
    <cellStyle name="Title 11" xfId="48188"/>
    <cellStyle name="Title 12" xfId="48189"/>
    <cellStyle name="Title 13" xfId="48190"/>
    <cellStyle name="Title 2" xfId="48191"/>
    <cellStyle name="Title 2 2" xfId="48192"/>
    <cellStyle name="Title 2 2 2" xfId="48193"/>
    <cellStyle name="Title 3" xfId="48194"/>
    <cellStyle name="Title 3 2" xfId="48195"/>
    <cellStyle name="Title 3 3" xfId="48196"/>
    <cellStyle name="Title 4" xfId="48197"/>
    <cellStyle name="Title 4 2" xfId="48198"/>
    <cellStyle name="Title 5" xfId="48199"/>
    <cellStyle name="Title 6" xfId="48200"/>
    <cellStyle name="Title 7" xfId="48201"/>
    <cellStyle name="Title 8" xfId="48202"/>
    <cellStyle name="Title 9" xfId="48203"/>
    <cellStyle name="title1" xfId="53"/>
    <cellStyle name="Total" xfId="54" builtinId="25" customBuiltin="1"/>
    <cellStyle name="Total 10" xfId="48204"/>
    <cellStyle name="Total 10 2" xfId="48205"/>
    <cellStyle name="Total 11" xfId="48206"/>
    <cellStyle name="Total 11 2" xfId="48207"/>
    <cellStyle name="Total 12" xfId="48208"/>
    <cellStyle name="Total 12 2" xfId="48209"/>
    <cellStyle name="Total 13" xfId="48210"/>
    <cellStyle name="Total 13 2" xfId="48211"/>
    <cellStyle name="Total 14" xfId="48212"/>
    <cellStyle name="Total 2" xfId="48213"/>
    <cellStyle name="Total 2 2" xfId="48214"/>
    <cellStyle name="Total 2 2 2" xfId="48215"/>
    <cellStyle name="Total 2 2 2 2" xfId="48216"/>
    <cellStyle name="Total 2 2 3" xfId="48217"/>
    <cellStyle name="Total 2 3" xfId="48218"/>
    <cellStyle name="Total 2 4" xfId="48219"/>
    <cellStyle name="Total 2 5" xfId="48220"/>
    <cellStyle name="Total 2 6" xfId="48221"/>
    <cellStyle name="Total 3" xfId="48222"/>
    <cellStyle name="Total 3 2" xfId="48223"/>
    <cellStyle name="Total 3 2 2" xfId="48224"/>
    <cellStyle name="Total 3 3" xfId="48225"/>
    <cellStyle name="Total 3 3 2" xfId="48226"/>
    <cellStyle name="Total 4" xfId="48227"/>
    <cellStyle name="Total 4 2" xfId="48228"/>
    <cellStyle name="Total 4 2 2" xfId="48229"/>
    <cellStyle name="Total 5" xfId="48230"/>
    <cellStyle name="Total 5 2" xfId="48231"/>
    <cellStyle name="Total 5 2 2" xfId="48232"/>
    <cellStyle name="Total 6" xfId="48233"/>
    <cellStyle name="Total 6 2" xfId="48234"/>
    <cellStyle name="Total 6 2 2" xfId="48235"/>
    <cellStyle name="Total 7" xfId="48236"/>
    <cellStyle name="Total 7 2" xfId="48237"/>
    <cellStyle name="Total 7 2 2" xfId="48238"/>
    <cellStyle name="Total 8" xfId="48239"/>
    <cellStyle name="Total 8 2" xfId="48240"/>
    <cellStyle name="Total 8 2 2" xfId="48241"/>
    <cellStyle name="Total 8 3" xfId="48242"/>
    <cellStyle name="Total 9" xfId="48243"/>
    <cellStyle name="Total 9 2" xfId="48244"/>
    <cellStyle name="TotCol - Style5" xfId="55"/>
    <cellStyle name="TotCol - Style7" xfId="56"/>
    <cellStyle name="TotRow - Style4" xfId="57"/>
    <cellStyle name="TotRow - Style8" xfId="58"/>
    <cellStyle name="Transition" xfId="48245"/>
    <cellStyle name="ubordinated Debt" xfId="48246"/>
    <cellStyle name="uk" xfId="48247"/>
    <cellStyle name="uk 2" xfId="48248"/>
    <cellStyle name="Un" xfId="48249"/>
    <cellStyle name="Undefined" xfId="48250"/>
    <cellStyle name="Undefiniert" xfId="48572"/>
    <cellStyle name="UNITS" xfId="48251"/>
    <cellStyle name="Unprot" xfId="59"/>
    <cellStyle name="Unprot 2" xfId="48252"/>
    <cellStyle name="Unprot 3" xfId="48253"/>
    <cellStyle name="Unprot 4" xfId="48254"/>
    <cellStyle name="Unprot 5" xfId="48255"/>
    <cellStyle name="Unprot$" xfId="60"/>
    <cellStyle name="Unprot$ 2" xfId="48256"/>
    <cellStyle name="Unprot$ 3" xfId="48257"/>
    <cellStyle name="Unprot$ 4" xfId="48258"/>
    <cellStyle name="Unprot$ 5" xfId="48259"/>
    <cellStyle name="Unprot_0308 USFE&amp;G Financial Results Summary" xfId="48260"/>
    <cellStyle name="Unprotect" xfId="61"/>
    <cellStyle name="UNSHADED" xfId="48261"/>
    <cellStyle name="UploadThisRowValue" xfId="48262"/>
    <cellStyle name="Variable Inputs" xfId="48263"/>
    <cellStyle name="Variable Inputs 2" xfId="48264"/>
    <cellStyle name="Variable Inputs 3" xfId="48265"/>
    <cellStyle name="Variable Inputs 4" xfId="48266"/>
    <cellStyle name="Variable Inputs 5" xfId="48267"/>
    <cellStyle name="Variable Inputs 6" xfId="48268"/>
    <cellStyle name="Variable Inputs 7" xfId="48269"/>
    <cellStyle name="Variable Inputs 8" xfId="48270"/>
    <cellStyle name="Variable Inputs 9" xfId="48271"/>
    <cellStyle name="Währung [0]_Compiling Utility Macros" xfId="48272"/>
    <cellStyle name="Währung_Compiling Utility Macros" xfId="48273"/>
    <cellStyle name="Warning Text 10" xfId="48274"/>
    <cellStyle name="Warning Text 11" xfId="48275"/>
    <cellStyle name="Warning Text 12" xfId="48276"/>
    <cellStyle name="Warning Text 13" xfId="48277"/>
    <cellStyle name="Warning Text 2" xfId="48278"/>
    <cellStyle name="Warning Text 2 2" xfId="48279"/>
    <cellStyle name="Warning Text 3" xfId="48280"/>
    <cellStyle name="Warning Text 3 2" xfId="48281"/>
    <cellStyle name="Warning Text 3 3" xfId="48282"/>
    <cellStyle name="Warning Text 4" xfId="48283"/>
    <cellStyle name="Warning Text 4 2" xfId="48284"/>
    <cellStyle name="Warning Text 5" xfId="48285"/>
    <cellStyle name="Warning Text 5 2" xfId="48286"/>
    <cellStyle name="Warning Text 6" xfId="48287"/>
    <cellStyle name="Warning Text 6 2" xfId="48288"/>
    <cellStyle name="Warning Text 7" xfId="48289"/>
    <cellStyle name="Warning Text 8" xfId="48290"/>
    <cellStyle name="Warning Text 9" xfId="48291"/>
    <cellStyle name="Year" xfId="48292"/>
    <cellStyle name="YEAR HEADER" xfId="48293"/>
    <cellStyle name="years" xfId="48294"/>
    <cellStyle name="콤마 [0]_94하반기" xfId="48295"/>
    <cellStyle name="콤마_94하반기" xfId="48296"/>
    <cellStyle name="통화 [0]_94하반기" xfId="48297"/>
    <cellStyle name="통화_94하반기" xfId="48298"/>
    <cellStyle name="표준_Ⅰ.경영실적" xfId="48299"/>
    <cellStyle name="하이퍼링크_VERA" xfId="48300"/>
    <cellStyle name="一般_dept code" xfId="62"/>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ESSICA1-PC\Kentucky%20Power%202017-00179\TWC\Timesheet\Tim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sheetName val="Weekly"/>
      <sheetName val="Comments"/>
      <sheetName val="R12 Load Data Issues"/>
      <sheetName val="R12 Load Data"/>
      <sheetName val="Parameters"/>
      <sheetName val="Office Code Note"/>
      <sheetName val="Sheet1"/>
    </sheetNames>
    <sheetDataSet>
      <sheetData sheetId="0"/>
      <sheetData sheetId="1">
        <row r="1">
          <cell r="A1" t="str">
            <v>Nickname
(must be unique)</v>
          </cell>
        </row>
        <row r="2">
          <cell r="A2" t="str">
            <v>Ad Hoc - Cash Flows</v>
          </cell>
        </row>
        <row r="3">
          <cell r="A3" t="str">
            <v>Ad Hoc - Cost Model Updates</v>
          </cell>
        </row>
        <row r="4">
          <cell r="A4" t="str">
            <v>Ad Hoc - HRA Pricing</v>
          </cell>
        </row>
        <row r="5">
          <cell r="A5" t="str">
            <v>Ad Hoc - OOS</v>
          </cell>
        </row>
        <row r="6">
          <cell r="A6" t="str">
            <v>AEP 2013 - Assets - NQ</v>
          </cell>
        </row>
        <row r="7">
          <cell r="A7" t="str">
            <v>AEP 2013 - Assets - Q</v>
          </cell>
        </row>
        <row r="8">
          <cell r="A8" t="str">
            <v>AEP 2013 - Billing</v>
          </cell>
        </row>
        <row r="9">
          <cell r="A9" t="str">
            <v>AEP 2013 - Data - NonUMWA</v>
          </cell>
        </row>
        <row r="10">
          <cell r="A10" t="str">
            <v>AEP 2013 - Data - NQ</v>
          </cell>
        </row>
        <row r="11">
          <cell r="A11" t="str">
            <v>AEP 2013 - Data - Q</v>
          </cell>
        </row>
        <row r="12">
          <cell r="A12" t="str">
            <v>AEP 2013 - Data - UMWA</v>
          </cell>
        </row>
        <row r="13">
          <cell r="A13" t="str">
            <v>AEP 2013 - Fcast - NonUMWA</v>
          </cell>
        </row>
        <row r="14">
          <cell r="A14" t="str">
            <v>AEP 2013 - Fcast - NQ</v>
          </cell>
        </row>
        <row r="15">
          <cell r="A15" t="str">
            <v>AEP 2013 - Fcast - Q</v>
          </cell>
        </row>
        <row r="16">
          <cell r="A16" t="str">
            <v>AEP 2013 - Fcast - UMWA</v>
          </cell>
        </row>
        <row r="17">
          <cell r="A17" t="str">
            <v>AEP 2013 - Govt</v>
          </cell>
        </row>
        <row r="18">
          <cell r="A18" t="str">
            <v>AEP 2013 - PM</v>
          </cell>
        </row>
        <row r="19">
          <cell r="A19" t="str">
            <v>AEP 2013 - Reports - All</v>
          </cell>
        </row>
        <row r="20">
          <cell r="A20" t="str">
            <v>AEP 2013 - Reports - NQ</v>
          </cell>
        </row>
        <row r="21">
          <cell r="A21" t="str">
            <v>AEP 2013 - Reports - NUMWA</v>
          </cell>
        </row>
        <row r="22">
          <cell r="A22" t="str">
            <v>AEP 2013 - Reports - Q</v>
          </cell>
        </row>
        <row r="23">
          <cell r="A23" t="str">
            <v>AEP 2013 - Reports - UMWA</v>
          </cell>
        </row>
        <row r="24">
          <cell r="A24" t="str">
            <v>AEP 2013 - Results - NonUMWA</v>
          </cell>
        </row>
        <row r="25">
          <cell r="A25" t="str">
            <v>AEP 2013 - Results - NonUMWA - old</v>
          </cell>
        </row>
        <row r="26">
          <cell r="A26" t="str">
            <v>AEP 2013 - Results - NQ</v>
          </cell>
        </row>
        <row r="27">
          <cell r="A27" t="str">
            <v>AEP 2013 - Results - Q</v>
          </cell>
        </row>
        <row r="28">
          <cell r="A28" t="str">
            <v>AEP 2013 - Results - UMWA</v>
          </cell>
        </row>
        <row r="29">
          <cell r="A29" t="str">
            <v>AEP 2013 - YED - All</v>
          </cell>
        </row>
        <row r="30">
          <cell r="A30" t="str">
            <v>AEP 2013 - YED - NQ</v>
          </cell>
        </row>
        <row r="31">
          <cell r="A31" t="str">
            <v>AEP 2013 - YED - NUMWA</v>
          </cell>
        </row>
        <row r="32">
          <cell r="A32" t="str">
            <v>AEP 2013 - YED - Q</v>
          </cell>
        </row>
        <row r="33">
          <cell r="A33" t="str">
            <v>AEP 2013 - YED - UMWA</v>
          </cell>
        </row>
        <row r="34">
          <cell r="A34" t="str">
            <v>AEP Ad Hoc - Analysis/Results Dev</v>
          </cell>
        </row>
        <row r="35">
          <cell r="A35" t="str">
            <v>AEP Ad Hoc - Data/ Forecast / Allocation</v>
          </cell>
        </row>
        <row r="36">
          <cell r="A36" t="str">
            <v>AEP Ad Hoc 1</v>
          </cell>
        </row>
        <row r="37">
          <cell r="A37" t="str">
            <v>AEP Ad Hoc 10- Data Conversion - PRW</v>
          </cell>
        </row>
        <row r="38">
          <cell r="A38" t="str">
            <v>AEP Ad Hoc 2 - new BU disclosure</v>
          </cell>
        </row>
        <row r="39">
          <cell r="A39" t="str">
            <v>AEP Ad Hoc 3 - Plan Design / Cost Savings</v>
          </cell>
        </row>
        <row r="40">
          <cell r="A40" t="str">
            <v>AEP Ad Hoc 4- TWIS</v>
          </cell>
        </row>
        <row r="41">
          <cell r="A41" t="str">
            <v>AEP Ad Hoc 5</v>
          </cell>
        </row>
        <row r="42">
          <cell r="A42" t="str">
            <v>AEP Ad Hoc 6 - Data Questions - Pension</v>
          </cell>
        </row>
        <row r="43">
          <cell r="A43" t="str">
            <v>AEP Ad Hoc 7 - Month-End Liabs</v>
          </cell>
        </row>
        <row r="44">
          <cell r="A44" t="str">
            <v>AEP Ad Hoc 8 - Data Conversion - Pension</v>
          </cell>
        </row>
        <row r="45">
          <cell r="A45" t="str">
            <v>AEP Ad Hoc 9 - Data Questions - PRW</v>
          </cell>
        </row>
        <row r="46">
          <cell r="A46" t="str">
            <v>AEP Ad Hoc- Billing &amp; Fin Mgt/ Auditors Request</v>
          </cell>
        </row>
        <row r="47">
          <cell r="A47" t="str">
            <v>AEP Ad Hoc- Proj Plan &amp; Proj Mgt</v>
          </cell>
        </row>
        <row r="48">
          <cell r="A48" t="str">
            <v>AEP Liability Conversion</v>
          </cell>
        </row>
        <row r="49">
          <cell r="A49" t="str">
            <v>Reporting &amp; Meetings</v>
          </cell>
        </row>
        <row r="50">
          <cell r="A50" t="str">
            <v>Barton Adhoc</v>
          </cell>
        </row>
        <row r="51">
          <cell r="A51" t="str">
            <v>Barton AFN</v>
          </cell>
        </row>
        <row r="52">
          <cell r="A52" t="str">
            <v>Barton Assets</v>
          </cell>
        </row>
        <row r="53">
          <cell r="A53" t="str">
            <v>Barton Assumption Setting</v>
          </cell>
        </row>
        <row r="54">
          <cell r="A54" t="str">
            <v>Barton Calcs &amp; Results Dev</v>
          </cell>
        </row>
        <row r="55">
          <cell r="A55" t="str">
            <v>Barton Data</v>
          </cell>
        </row>
        <row r="56">
          <cell r="A56" t="str">
            <v>Barton Forecasting</v>
          </cell>
        </row>
        <row r="57">
          <cell r="A57" t="str">
            <v>Barton Proj Plan &amp; Proj Mgt</v>
          </cell>
        </row>
        <row r="58">
          <cell r="A58" t="str">
            <v>Barton Report Prep &amp; Deliv</v>
          </cell>
        </row>
        <row r="59">
          <cell r="A59" t="str">
            <v>Barton Year-End Disclosure</v>
          </cell>
        </row>
        <row r="60">
          <cell r="A60" t="str">
            <v>Bayer - November Meeting LER</v>
          </cell>
        </row>
        <row r="61">
          <cell r="A61" t="str">
            <v>Bayer audit code</v>
          </cell>
        </row>
        <row r="62">
          <cell r="A62" t="str">
            <v>Bayer Proj Plan &amp; Proj Mgt</v>
          </cell>
        </row>
        <row r="63">
          <cell r="A63" t="str">
            <v>Bayer YED Disclosure</v>
          </cell>
        </row>
        <row r="64">
          <cell r="A64" t="str">
            <v>LTD Valuation</v>
          </cell>
        </row>
        <row r="65">
          <cell r="A65" t="str">
            <v>Bridgestone - Data Clean Up</v>
          </cell>
        </row>
        <row r="66">
          <cell r="A66" t="str">
            <v>2016 Asset</v>
          </cell>
        </row>
        <row r="67">
          <cell r="A67" t="str">
            <v>2016 Billing/Invoicing</v>
          </cell>
        </row>
        <row r="68">
          <cell r="A68" t="str">
            <v>2016 Claims</v>
          </cell>
        </row>
        <row r="69">
          <cell r="A69" t="str">
            <v>2016 Client Deliverables (including YED 2015 Reports)</v>
          </cell>
        </row>
        <row r="70">
          <cell r="A70" t="str">
            <v>2016 Forecasts/Channel Updates</v>
          </cell>
        </row>
        <row r="71">
          <cell r="A71" t="str">
            <v>2016 Government Forms</v>
          </cell>
        </row>
        <row r="72">
          <cell r="A72" t="str">
            <v>2016 In Scope Data</v>
          </cell>
        </row>
        <row r="73">
          <cell r="A73" t="str">
            <v>2016 N/A</v>
          </cell>
        </row>
        <row r="74">
          <cell r="A74" t="str">
            <v>2016 New Business</v>
          </cell>
        </row>
        <row r="75">
          <cell r="A75" t="str">
            <v>2016 Programming/Liability/Results</v>
          </cell>
        </row>
        <row r="76">
          <cell r="A76" t="str">
            <v>2016 Project management</v>
          </cell>
        </row>
        <row r="77">
          <cell r="A77" t="str">
            <v>2017 Assets</v>
          </cell>
        </row>
        <row r="78">
          <cell r="A78" t="str">
            <v>2017 Billing/Invoicing</v>
          </cell>
        </row>
        <row r="79">
          <cell r="A79" t="str">
            <v>2017 Claims</v>
          </cell>
        </row>
        <row r="80">
          <cell r="A80" t="str">
            <v>2017 Client Deliverables</v>
          </cell>
        </row>
        <row r="81">
          <cell r="A81" t="str">
            <v>2017 DO NOT USE - For YED2017</v>
          </cell>
        </row>
        <row r="82">
          <cell r="A82" t="str">
            <v>2017 Forecasts/Channel Updates</v>
          </cell>
        </row>
        <row r="83">
          <cell r="A83" t="str">
            <v>2017 Government Forms</v>
          </cell>
        </row>
        <row r="84">
          <cell r="A84" t="str">
            <v>2017 In Scope Data</v>
          </cell>
        </row>
        <row r="85">
          <cell r="A85" t="str">
            <v>2017 N/A</v>
          </cell>
        </row>
        <row r="86">
          <cell r="A86" t="str">
            <v>2017 Non Trust Adhoc Code 1 (Shared Services)</v>
          </cell>
        </row>
        <row r="87">
          <cell r="A87" t="str">
            <v>2017 Non Trust Adhoc Code 2 (Scott Sullivan)</v>
          </cell>
        </row>
        <row r="88">
          <cell r="A88" t="str">
            <v>2017 Non Trust Adhoc Code 3 (Pam deVeer)</v>
          </cell>
        </row>
        <row r="89">
          <cell r="A89" t="str">
            <v>2017 Non Trust Adhoc Code 4 (Dave Yurmuth)</v>
          </cell>
        </row>
        <row r="90">
          <cell r="A90" t="str">
            <v>2017 Programming/Liabilities/Results</v>
          </cell>
        </row>
        <row r="91">
          <cell r="A91" t="str">
            <v>2017 Trust Adhoc Code</v>
          </cell>
        </row>
        <row r="92">
          <cell r="A92" t="str">
            <v>Auditor's request</v>
          </cell>
        </row>
        <row r="93">
          <cell r="A93" t="str">
            <v>Auditor's request 2016</v>
          </cell>
        </row>
        <row r="94">
          <cell r="A94" t="str">
            <v>BAI Experience Study</v>
          </cell>
        </row>
        <row r="95">
          <cell r="A95" t="str">
            <v>BAI Liability Conversion</v>
          </cell>
        </row>
        <row r="96">
          <cell r="A96" t="str">
            <v xml:space="preserve">BAI Project Management </v>
          </cell>
        </row>
        <row r="97">
          <cell r="A97" t="str">
            <v>BAI Section 199</v>
          </cell>
        </row>
        <row r="98">
          <cell r="A98" t="str">
            <v>Bridgestone 5-year age bracket counts</v>
          </cell>
        </row>
        <row r="99">
          <cell r="A99" t="str">
            <v>Bridgestone Data Process</v>
          </cell>
        </row>
        <row r="100">
          <cell r="A100" t="str">
            <v>BSAM - Shutdown Scenarios</v>
          </cell>
        </row>
        <row r="101">
          <cell r="A101" t="str">
            <v>Data Coversion</v>
          </cell>
        </row>
        <row r="102">
          <cell r="A102" t="str">
            <v>Disclosure Exhibits and Ratelinks for YED 2016</v>
          </cell>
        </row>
        <row r="103">
          <cell r="A103" t="str">
            <v>Forcasting</v>
          </cell>
        </row>
        <row r="104">
          <cell r="A104" t="str">
            <v>Liability and Results</v>
          </cell>
        </row>
        <row r="105">
          <cell r="A105" t="str">
            <v>Non-Billable Work</v>
          </cell>
        </row>
        <row r="106">
          <cell r="A106" t="str">
            <v>Plan Design Pricing</v>
          </cell>
        </row>
        <row r="107">
          <cell r="A107" t="str">
            <v>Chargeurs Adhoc (any task code, just comment)</v>
          </cell>
        </row>
        <row r="108">
          <cell r="A108" t="str">
            <v>Chargeurs Assets</v>
          </cell>
        </row>
        <row r="109">
          <cell r="A109" t="str">
            <v>Chargeurs Assumptions</v>
          </cell>
        </row>
        <row r="110">
          <cell r="A110" t="str">
            <v>Chargeurs Auditors</v>
          </cell>
        </row>
        <row r="111">
          <cell r="A111" t="str">
            <v>Chargeurs Claims analysis</v>
          </cell>
        </row>
        <row r="112">
          <cell r="A112" t="str">
            <v>Chargeurs Data</v>
          </cell>
        </row>
        <row r="113">
          <cell r="A113" t="str">
            <v>Chargeurs Forecasts</v>
          </cell>
        </row>
        <row r="114">
          <cell r="A114" t="str">
            <v>Chargeurs Government forms (PBGC, AFN, 5500, etc.)</v>
          </cell>
        </row>
        <row r="115">
          <cell r="A115" t="str">
            <v>Chargeurs Liabilitites, results</v>
          </cell>
        </row>
        <row r="116">
          <cell r="A116" t="str">
            <v>Chargeurs Miscellaneous (include comment)</v>
          </cell>
        </row>
        <row r="117">
          <cell r="A117" t="str">
            <v>Chargeurs Project Management</v>
          </cell>
        </row>
        <row r="118">
          <cell r="A118" t="str">
            <v>Chargeurs Reports, presentations</v>
          </cell>
        </row>
        <row r="119">
          <cell r="A119" t="str">
            <v>Chargeurs YED</v>
          </cell>
        </row>
        <row r="120">
          <cell r="A120" t="str">
            <v>OLD Benefit Calculation/Data</v>
          </cell>
        </row>
        <row r="121">
          <cell r="A121" t="str">
            <v>OLD Chargeurs Project Management</v>
          </cell>
        </row>
        <row r="122">
          <cell r="A122" t="str">
            <v>OLD Charguers Disclosure</v>
          </cell>
        </row>
        <row r="123">
          <cell r="A123" t="str">
            <v>OLD General Non-billable</v>
          </cell>
        </row>
        <row r="124">
          <cell r="A124" t="str">
            <v>OLD RP2014 Mortality Study/ Report and Mtg</v>
          </cell>
        </row>
        <row r="125">
          <cell r="A125" t="str">
            <v>OLD Valuation Report/ Results Dev</v>
          </cell>
        </row>
        <row r="126">
          <cell r="A126" t="str">
            <v>OLD Valuation with BLS</v>
          </cell>
        </row>
        <row r="127">
          <cell r="A127" t="str">
            <v>Plan Termination Study</v>
          </cell>
        </row>
        <row r="128">
          <cell r="A128" t="str">
            <v>Covestro audit code</v>
          </cell>
        </row>
        <row r="129">
          <cell r="A129" t="str">
            <v>YED disclosure/IAS19</v>
          </cell>
        </row>
        <row r="130">
          <cell r="A130" t="str">
            <v>Ad Hoc 2</v>
          </cell>
        </row>
        <row r="131">
          <cell r="A131" t="str">
            <v>Ad Hoc 3</v>
          </cell>
        </row>
        <row r="132">
          <cell r="A132" t="str">
            <v>Assets</v>
          </cell>
        </row>
        <row r="133">
          <cell r="A133" t="str">
            <v>Assumption Setting</v>
          </cell>
        </row>
        <row r="134">
          <cell r="A134" t="str">
            <v>Auditor Data Listing</v>
          </cell>
        </row>
        <row r="135">
          <cell r="A135" t="str">
            <v>Calcs &amp; Results Dev</v>
          </cell>
        </row>
        <row r="136">
          <cell r="A136" t="str">
            <v>Claim Analysis &amp; Dev</v>
          </cell>
        </row>
        <row r="137">
          <cell r="A137" t="str">
            <v>Data</v>
          </cell>
        </row>
        <row r="138">
          <cell r="A138" t="str">
            <v>Eramet New Business</v>
          </cell>
        </row>
        <row r="139">
          <cell r="A139" t="str">
            <v>Fix Fee Project - Val and Gov Forms</v>
          </cell>
        </row>
        <row r="140">
          <cell r="A140" t="str">
            <v>Forecasting</v>
          </cell>
        </row>
        <row r="141">
          <cell r="A141" t="str">
            <v>IAS19 work/YED disclosure</v>
          </cell>
        </row>
        <row r="142">
          <cell r="A142" t="str">
            <v>Report Prepare and Deliver</v>
          </cell>
        </row>
        <row r="143">
          <cell r="A143" t="str">
            <v>Team management meeting</v>
          </cell>
        </row>
        <row r="144">
          <cell r="A144" t="str">
            <v>First Fin Fixed Fee - Adhoc 1</v>
          </cell>
        </row>
        <row r="145">
          <cell r="A145" t="str">
            <v>First Fin Fixed Fee - Adhoc 2</v>
          </cell>
        </row>
        <row r="146">
          <cell r="A146" t="str">
            <v>First Fin Fixed Fee - Adhoc 3</v>
          </cell>
        </row>
        <row r="147">
          <cell r="A147" t="str">
            <v>First Fin Fixed Fee - Assets</v>
          </cell>
        </row>
        <row r="148">
          <cell r="A148" t="str">
            <v>First Fin Fixed Fee - Assumption Setting</v>
          </cell>
        </row>
        <row r="149">
          <cell r="A149" t="str">
            <v>First Fin Fixed Fee - Calcs &amp; Results Dev</v>
          </cell>
        </row>
        <row r="150">
          <cell r="A150" t="str">
            <v>First Fin Fixed Fee - Claim Analysis &amp; Dev</v>
          </cell>
        </row>
        <row r="151">
          <cell r="A151" t="str">
            <v>First Fin Fixed Fee - Data</v>
          </cell>
        </row>
        <row r="152">
          <cell r="A152" t="str">
            <v>First Fin Fixed Fee - Forecasting</v>
          </cell>
        </row>
        <row r="153">
          <cell r="A153" t="str">
            <v>First Fin Fixed Fee - Report Prep &amp; Deliv</v>
          </cell>
        </row>
        <row r="154">
          <cell r="A154" t="str">
            <v>First Fin Fixed Fee - Year-end Disclosure</v>
          </cell>
        </row>
        <row r="155">
          <cell r="A155" t="str">
            <v>First Fin OOS - Adhoc 1</v>
          </cell>
        </row>
        <row r="156">
          <cell r="A156" t="str">
            <v>First Fin OOS - Adhoc 2</v>
          </cell>
        </row>
        <row r="157">
          <cell r="A157" t="str">
            <v>First Fin OOS - Adhoc 3</v>
          </cell>
        </row>
        <row r="158">
          <cell r="A158" t="str">
            <v>First Fin OOS - Analysis/Results Dev</v>
          </cell>
        </row>
        <row r="159">
          <cell r="A159" t="str">
            <v>First Fin OOS - Data</v>
          </cell>
        </row>
        <row r="160">
          <cell r="A160" t="str">
            <v>First Fin OOS - Reporting &amp; Meetings</v>
          </cell>
        </row>
        <row r="161">
          <cell r="A161" t="str">
            <v>Mortality Creditbility Tool</v>
          </cell>
        </row>
        <row r="162">
          <cell r="A162" t="str">
            <v>Materion Non-Trust 01.01-NB.New Business</v>
          </cell>
        </row>
        <row r="163">
          <cell r="A163" t="str">
            <v>Materion Non-Trust 01.02-NB.Other NonBillable</v>
          </cell>
        </row>
        <row r="164">
          <cell r="A164" t="str">
            <v>Materion Non-Trust 02.00-Billing &amp; Fin Mgt</v>
          </cell>
        </row>
        <row r="165">
          <cell r="A165" t="str">
            <v>Materion Non-Trust 03.00-Proj Plan &amp; Proj Mgt</v>
          </cell>
        </row>
        <row r="166">
          <cell r="A166" t="str">
            <v>Materion Non-Trust 04.01-Data</v>
          </cell>
        </row>
        <row r="167">
          <cell r="A167" t="str">
            <v>Materion Non-Trust 04.02-Assumption Setting</v>
          </cell>
        </row>
        <row r="168">
          <cell r="A168" t="str">
            <v>Materion Non-Trust 04.03-Assets</v>
          </cell>
        </row>
        <row r="169">
          <cell r="A169" t="str">
            <v>Materion Non-Trust 04.04-Claim Analysis &amp; Dev</v>
          </cell>
        </row>
        <row r="170">
          <cell r="A170" t="str">
            <v>Materion Non-Trust 04.05-Calcs &amp; Results Dev</v>
          </cell>
        </row>
        <row r="171">
          <cell r="A171" t="str">
            <v>Materion Non-Trust 04.06-Report Prep &amp; Deliv</v>
          </cell>
        </row>
        <row r="172">
          <cell r="A172" t="str">
            <v>Materion Non-Trust 04.07-Forecasting</v>
          </cell>
        </row>
        <row r="173">
          <cell r="A173" t="str">
            <v>Materion Non-Trust 04.08-Year-End Disclosure</v>
          </cell>
        </row>
        <row r="174">
          <cell r="A174" t="str">
            <v>Materion Non-Trust 04.09-Ad Hoc 1</v>
          </cell>
        </row>
        <row r="175">
          <cell r="A175" t="str">
            <v>Materion Non-Trust 04.10-Ad Hoc 2</v>
          </cell>
        </row>
        <row r="176">
          <cell r="A176" t="str">
            <v>Materion Non-Trust 04.11-Ad Hoc 3</v>
          </cell>
        </row>
        <row r="177">
          <cell r="A177" t="str">
            <v>Materion OOS 01.01-NB.New Business</v>
          </cell>
        </row>
        <row r="178">
          <cell r="A178" t="str">
            <v>Materion OOS 01.02-NB.Other NonBillable</v>
          </cell>
        </row>
        <row r="179">
          <cell r="A179" t="str">
            <v>Materion OOS 02.00-Billing &amp; Fin Mgt</v>
          </cell>
        </row>
        <row r="180">
          <cell r="A180" t="str">
            <v>Materion OOS 03.00-Proj Plan &amp; Proj Mgt</v>
          </cell>
        </row>
        <row r="181">
          <cell r="A181" t="str">
            <v>Materion OOS 04.01-Data</v>
          </cell>
        </row>
        <row r="182">
          <cell r="A182" t="str">
            <v>Materion OOS 04.02-Assumption Setting</v>
          </cell>
        </row>
        <row r="183">
          <cell r="A183" t="str">
            <v>Materion OOS 04.03-Assets</v>
          </cell>
        </row>
        <row r="184">
          <cell r="A184" t="str">
            <v>Materion OOS 04.04-Claim Analysis &amp; Dev</v>
          </cell>
        </row>
        <row r="185">
          <cell r="A185" t="str">
            <v>Materion OOS 04.05-Calcs &amp; Results Dev (Disc Dis mort)</v>
          </cell>
        </row>
        <row r="186">
          <cell r="A186" t="str">
            <v>Materion OOS 04.06-Report Prep &amp; Deliv</v>
          </cell>
        </row>
        <row r="187">
          <cell r="A187" t="str">
            <v>Materion OOS 04.07-Forecasting</v>
          </cell>
        </row>
        <row r="188">
          <cell r="A188" t="str">
            <v>Materion OOS 04.08-Year-End Disclosure</v>
          </cell>
        </row>
        <row r="189">
          <cell r="A189" t="str">
            <v>Materion OOS 04.09-Ad Hoc 1 (LS factors)</v>
          </cell>
        </row>
        <row r="190">
          <cell r="A190" t="str">
            <v>Materion OOS 04.10-Ad Hoc 2 (gov forms)</v>
          </cell>
        </row>
        <row r="191">
          <cell r="A191" t="str">
            <v>Materion OOS 04.11-Ad Hoc 3 (plan freeze/plan design)</v>
          </cell>
        </row>
        <row r="192">
          <cell r="A192" t="str">
            <v>Materion Trust 01.01-NB.New Business</v>
          </cell>
        </row>
        <row r="193">
          <cell r="A193" t="str">
            <v>Materion Trust 01.02-NB.Other NonBillable</v>
          </cell>
        </row>
        <row r="194">
          <cell r="A194" t="str">
            <v>Materion Trust 02.00-Billing &amp; Fin Mgt</v>
          </cell>
        </row>
        <row r="195">
          <cell r="A195" t="str">
            <v>Materion Trust 03.00-Proj Plan &amp; Proj Mgt</v>
          </cell>
        </row>
        <row r="196">
          <cell r="A196" t="str">
            <v>Materion Trust 04.01-FY Budget &amp; Target</v>
          </cell>
        </row>
        <row r="197">
          <cell r="A197" t="str">
            <v>Materion Trust 04.02-Flex Pricing</v>
          </cell>
        </row>
        <row r="198">
          <cell r="A198" t="str">
            <v>Materion Trust 04.03-Strategy/LT Planning</v>
          </cell>
        </row>
        <row r="199">
          <cell r="A199" t="str">
            <v>Materion Trust 04.04-Other/Miscellaneous</v>
          </cell>
        </row>
        <row r="200">
          <cell r="A200" t="str">
            <v>Materion Trust 04.05-Calcs &amp; Results Dev</v>
          </cell>
        </row>
        <row r="201">
          <cell r="A201" t="str">
            <v>Materion Trust 04.06-Report Prep &amp; Deliv</v>
          </cell>
        </row>
        <row r="202">
          <cell r="A202" t="str">
            <v>Materion Trust 04.07-Forecasting</v>
          </cell>
        </row>
        <row r="203">
          <cell r="A203" t="str">
            <v>Materion Trust 04.08-Year-End Disclosure</v>
          </cell>
        </row>
        <row r="204">
          <cell r="A204" t="str">
            <v>Materion Trust 04.09-Ad Hoc 1</v>
          </cell>
        </row>
        <row r="205">
          <cell r="A205" t="str">
            <v>Materion Trust 04.10-Ad Hoc 2</v>
          </cell>
        </row>
        <row r="206">
          <cell r="A206" t="str">
            <v>Materion Trust 04.11-Ad Hoc 3</v>
          </cell>
        </row>
        <row r="207">
          <cell r="A207" t="str">
            <v>2014 Disclosure</v>
          </cell>
        </row>
        <row r="208">
          <cell r="A208" t="str">
            <v>NG - Inactive CAS Payment</v>
          </cell>
        </row>
        <row r="209">
          <cell r="A209" t="str">
            <v>SRIP SWIFT 4</v>
          </cell>
        </row>
        <row r="210">
          <cell r="A210" t="str">
            <v>OPEB Valuation</v>
          </cell>
        </row>
        <row r="211">
          <cell r="A211" t="str">
            <v>Billing and Filing Mgt</v>
          </cell>
        </row>
        <row r="212">
          <cell r="A212" t="str">
            <v>Calculation &amp; Results Dev</v>
          </cell>
        </row>
        <row r="213">
          <cell r="A213" t="str">
            <v>Calculator update</v>
          </cell>
        </row>
        <row r="214">
          <cell r="A214" t="str">
            <v>New Business</v>
          </cell>
        </row>
        <row r="215">
          <cell r="A215" t="str">
            <v>Other NonBillable</v>
          </cell>
        </row>
        <row r="216">
          <cell r="A216" t="str">
            <v>Premier Asset</v>
          </cell>
        </row>
        <row r="217">
          <cell r="A217" t="str">
            <v>Premier Assumption Setting</v>
          </cell>
        </row>
        <row r="218">
          <cell r="A218" t="str">
            <v>Premier Claim Analysis &amp; Dev</v>
          </cell>
        </row>
        <row r="219">
          <cell r="A219" t="str">
            <v>Premier Data Process</v>
          </cell>
        </row>
        <row r="220">
          <cell r="A220" t="str">
            <v>Project Management</v>
          </cell>
        </row>
        <row r="221">
          <cell r="A221" t="str">
            <v>Reports and Projections</v>
          </cell>
        </row>
        <row r="222">
          <cell r="A222" t="str">
            <v>SWIFT</v>
          </cell>
        </row>
        <row r="223">
          <cell r="A223" t="str">
            <v>Valuation</v>
          </cell>
        </row>
        <row r="224">
          <cell r="A224" t="str">
            <v>Weldon</v>
          </cell>
        </row>
        <row r="225">
          <cell r="A225" t="str">
            <v>Salem BLS</v>
          </cell>
        </row>
        <row r="226">
          <cell r="A226" t="str">
            <v>LTD OOS</v>
          </cell>
        </row>
        <row r="227">
          <cell r="A227" t="str">
            <v>PRW OOS</v>
          </cell>
        </row>
        <row r="228">
          <cell r="A228" t="str">
            <v>The Osborn Ad Hoc 1</v>
          </cell>
        </row>
        <row r="229">
          <cell r="A229" t="str">
            <v>The Osborn Ad Hoc 2</v>
          </cell>
        </row>
        <row r="230">
          <cell r="A230" t="str">
            <v>The Osborn Ad Hoc 3</v>
          </cell>
        </row>
        <row r="231">
          <cell r="A231" t="str">
            <v>The Osborn Asset</v>
          </cell>
        </row>
        <row r="232">
          <cell r="A232" t="str">
            <v>The Osborn Assumption Setting</v>
          </cell>
        </row>
        <row r="233">
          <cell r="A233" t="str">
            <v>The Osborn Calcs &amp; Results Dev</v>
          </cell>
        </row>
        <row r="234">
          <cell r="A234" t="str">
            <v>The Osborn Claim Analysis &amp; Dev</v>
          </cell>
        </row>
        <row r="235">
          <cell r="A235" t="str">
            <v>The Osborn Data</v>
          </cell>
        </row>
        <row r="236">
          <cell r="A236" t="str">
            <v>The Osborn Forecasting</v>
          </cell>
        </row>
        <row r="237">
          <cell r="A237" t="str">
            <v>The Osborn Proj Plan &amp; Proj Mgt (Expense)</v>
          </cell>
        </row>
        <row r="238">
          <cell r="A238" t="str">
            <v>The Osborn Reports and Deliverables</v>
          </cell>
        </row>
        <row r="239">
          <cell r="A239" t="str">
            <v>The Osborn Year-End Disclosure</v>
          </cell>
        </row>
        <row r="240">
          <cell r="A240" t="str">
            <v>Data verification collecting changes</v>
          </cell>
        </row>
        <row r="241">
          <cell r="A241" t="str">
            <v xml:space="preserve">Data Verification Data Support </v>
          </cell>
        </row>
        <row r="242">
          <cell r="A242" t="str">
            <v>Dawson postret death processing</v>
          </cell>
        </row>
        <row r="243">
          <cell r="A243" t="str">
            <v>Disclosre work related to Pioneer (Stub Period/ rollforward sheet)</v>
          </cell>
        </row>
        <row r="244">
          <cell r="A244" t="str">
            <v>Fix Fee - Annual Funding Notices</v>
          </cell>
        </row>
        <row r="245">
          <cell r="A245" t="str">
            <v>Fix Fee - ASC 965 OPEB Bargaining Plan Due to VEBA Funding</v>
          </cell>
        </row>
        <row r="246">
          <cell r="A246" t="str">
            <v>Fix Fee - Bargaining Plan Surviving Spouses Annuity Equv/Min Distrib</v>
          </cell>
        </row>
        <row r="247">
          <cell r="A247" t="str">
            <v>Fix Fee - BOND: Link  Pension + OPEB  (1 iteration and report)</v>
          </cell>
        </row>
        <row r="248">
          <cell r="A248" t="str">
            <v>Fix Fee - Changing Quantify Data Process</v>
          </cell>
        </row>
        <row r="249">
          <cell r="A249" t="str">
            <v>Fix Fee - Counts for PBGC/Form 5500</v>
          </cell>
        </row>
        <row r="250">
          <cell r="A250" t="str">
            <v>Fix Fee - Data Request (Pension + OPEB)</v>
          </cell>
        </row>
        <row r="251">
          <cell r="A251" t="str">
            <v>Fix Fee - Disclosure Planning Meeting (Pension + OPEB)</v>
          </cell>
        </row>
        <row r="252">
          <cell r="A252" t="str">
            <v>Fix Fee - Elections - PPA Assumptions and Credit Balance</v>
          </cell>
        </row>
        <row r="253">
          <cell r="A253" t="str">
            <v>Fix Fee - Forecaster - January Update for assets, discount rate and benefit payments</v>
          </cell>
        </row>
        <row r="254">
          <cell r="A254" t="str">
            <v>Fix Fee - Forecaster - June Update for census and val results</v>
          </cell>
        </row>
        <row r="255">
          <cell r="A255" t="str">
            <v>Fix Fee - fxAct Software Update</v>
          </cell>
        </row>
        <row r="256">
          <cell r="A256" t="str">
            <v>Fix Fee - Internal General Valuation Planning (see separate code for External Val Planning Mtg at Timken)</v>
          </cell>
        </row>
        <row r="257">
          <cell r="A257" t="str">
            <v>Fix Fee - Notify Union of Actuarial Assumptions Used for Bargaining Plan benefit calculations</v>
          </cell>
        </row>
        <row r="258">
          <cell r="A258" t="str">
            <v>Fix Fee - OPEB Allocations</v>
          </cell>
        </row>
        <row r="259">
          <cell r="A259" t="str">
            <v>Fix Fee - OPEB Disclosure</v>
          </cell>
        </row>
        <row r="260">
          <cell r="A260" t="str">
            <v>Fix Fee - OPEB Expense Valuation (data work / expense current year / 5 year expense projection)</v>
          </cell>
        </row>
        <row r="261">
          <cell r="A261" t="str">
            <v>Fix Fee - OPEB Updated Expense - January</v>
          </cell>
        </row>
        <row r="262">
          <cell r="A262" t="str">
            <v>Fix Fee - PBGC Electronic Filing</v>
          </cell>
        </row>
        <row r="263">
          <cell r="A263" t="str">
            <v>Fix Fee - Pension - 5 year projection cash funding</v>
          </cell>
        </row>
        <row r="264">
          <cell r="A264" t="str">
            <v>Fix Fee - Pension - 5 year projection pension expense</v>
          </cell>
        </row>
        <row r="265">
          <cell r="A265" t="str">
            <v>Fix Fee - Pension - Current Year Expense (includes expense reconciliation)</v>
          </cell>
        </row>
        <row r="266">
          <cell r="A266" t="str">
            <v>Fix Fee - Pension - Current Year Funding Valuation (including report)</v>
          </cell>
        </row>
        <row r="267">
          <cell r="A267" t="str">
            <v>Fix Fee - Pension - Data Work (In Scope - see separate code for Changing Quantify Data Process)</v>
          </cell>
        </row>
        <row r="268">
          <cell r="A268" t="str">
            <v>Fix Fee - Pension - Gain/Loss Analysis</v>
          </cell>
        </row>
        <row r="269">
          <cell r="A269" t="str">
            <v>Fix Fee - Pension Allocations</v>
          </cell>
        </row>
        <row r="270">
          <cell r="A270" t="str">
            <v>Fix Fee - Pension Census Upload for Plan Auditors</v>
          </cell>
        </row>
        <row r="271">
          <cell r="A271" t="str">
            <v>Fix Fee - Pension Disclosure</v>
          </cell>
        </row>
        <row r="272">
          <cell r="A272" t="str">
            <v>Fix Fee - Relative Value Notices Update</v>
          </cell>
        </row>
        <row r="273">
          <cell r="A273" t="str">
            <v>Fix Fee - Schedules SB</v>
          </cell>
        </row>
        <row r="274">
          <cell r="A274" t="str">
            <v>Fix Fee - Update Spreadsheet to Allocate Cash Contribution</v>
          </cell>
        </row>
        <row r="275">
          <cell r="A275" t="str">
            <v>Fix Fee - Valuation Planning Meeting at Timken (Pension + OPEB)</v>
          </cell>
        </row>
        <row r="276">
          <cell r="A276" t="str">
            <v>Fix Fee - Valuation Results Meeting - Pension + OPEB  (Prep / Slide Deck / Attendance)</v>
          </cell>
        </row>
        <row r="277">
          <cell r="A277" t="str">
            <v>Implementation - Meetings</v>
          </cell>
        </row>
        <row r="278">
          <cell r="A278" t="str">
            <v>Pioneer Annuity Purchase T&amp;E Services - Data Cleanup</v>
          </cell>
        </row>
        <row r="279">
          <cell r="A279" t="str">
            <v>Pioneer Annuity Purchase T&amp;E Services - Data File Preparation</v>
          </cell>
        </row>
        <row r="280">
          <cell r="A280" t="str">
            <v>Pioneer Annuity Purchase T&amp;E Services - Independent Fiduciary &amp; Legal Support</v>
          </cell>
        </row>
        <row r="281">
          <cell r="A281" t="str">
            <v>Pioneer Fixed Fee - Annuity Placement Services</v>
          </cell>
        </row>
        <row r="282">
          <cell r="A282" t="str">
            <v>Pioneer Fixed Fee - Financial Analysis including MED</v>
          </cell>
        </row>
        <row r="283">
          <cell r="A283" t="str">
            <v>Pioneer Fixed Fee - Project Management</v>
          </cell>
        </row>
        <row r="284">
          <cell r="A284" t="str">
            <v>Project Dawson</v>
          </cell>
        </row>
        <row r="285">
          <cell r="A285" t="str">
            <v>Project Pioneer - June work</v>
          </cell>
        </row>
        <row r="286">
          <cell r="A286" t="str">
            <v>Timken OOS - 04.01 TLMT Trust</v>
          </cell>
        </row>
        <row r="287">
          <cell r="A287" t="str">
            <v>Timken OOS - 04.02 TLMT Trust</v>
          </cell>
        </row>
        <row r="288">
          <cell r="A288" t="str">
            <v>Timken OOS - 04.03 TLMT Trust</v>
          </cell>
        </row>
        <row r="289">
          <cell r="A289" t="str">
            <v>Timken OOS - 04.04 TLMT Trust</v>
          </cell>
        </row>
        <row r="290">
          <cell r="A290" t="str">
            <v>Timken OOS - 04.05 Barg Trust</v>
          </cell>
        </row>
        <row r="291">
          <cell r="A291" t="str">
            <v>Timken OOS - 04.06 Barg Trust</v>
          </cell>
        </row>
        <row r="292">
          <cell r="A292" t="str">
            <v>Timken OOS - 04.07 Barg Trust</v>
          </cell>
        </row>
        <row r="293">
          <cell r="A293" t="str">
            <v>Timken OOS - 04.08 Barg Trust</v>
          </cell>
        </row>
        <row r="294">
          <cell r="A294" t="str">
            <v>Timken OOS - 04.09 Non Trust</v>
          </cell>
        </row>
        <row r="295">
          <cell r="A295" t="str">
            <v>Timken OOS - 04.10 Non Trust</v>
          </cell>
        </row>
        <row r="296">
          <cell r="A296" t="str">
            <v>Timken OOS - 04.11 Non Trust</v>
          </cell>
        </row>
        <row r="297">
          <cell r="A297" t="str">
            <v>Timken OOS - 04.12 Non Trust</v>
          </cell>
        </row>
        <row r="298">
          <cell r="A298" t="str">
            <v>Timken OOS - Billing</v>
          </cell>
        </row>
        <row r="299">
          <cell r="A299" t="str">
            <v>Timken OOS - Proj Mgt, Travel</v>
          </cell>
        </row>
        <row r="300">
          <cell r="A300" t="str">
            <v>Timken TWIS Project</v>
          </cell>
        </row>
        <row r="301">
          <cell r="A301" t="str">
            <v>YED Disclosure In-Scope/Bargaining Work</v>
          </cell>
        </row>
        <row r="302">
          <cell r="A302" t="str">
            <v>YED Disclosure In-Scope/TLMT work</v>
          </cell>
        </row>
        <row r="303">
          <cell r="A303" t="str">
            <v>Timken BLS - Benefit Recalculations</v>
          </cell>
        </row>
        <row r="304">
          <cell r="A304" t="str">
            <v>Timken BLS - Billing &amp; Fin Mgt</v>
          </cell>
        </row>
        <row r="305">
          <cell r="A305" t="str">
            <v>Timken BLS - Calcs-Dev</v>
          </cell>
        </row>
        <row r="306">
          <cell r="A306" t="str">
            <v>Timken BLS - Call Center</v>
          </cell>
        </row>
        <row r="307">
          <cell r="A307" t="str">
            <v>Timken BLS - Case Management</v>
          </cell>
        </row>
        <row r="308">
          <cell r="A308" t="str">
            <v>Timken BLS - Communications</v>
          </cell>
        </row>
        <row r="309">
          <cell r="A309" t="str">
            <v>Timken BLS - Data</v>
          </cell>
        </row>
        <row r="310">
          <cell r="A310" t="str">
            <v>Timken BLS - EEpoint</v>
          </cell>
        </row>
        <row r="311">
          <cell r="A311" t="str">
            <v>Timken BLS - Fulfillment/Mailing</v>
          </cell>
        </row>
        <row r="312">
          <cell r="A312" t="str">
            <v>Timken BLS - Kits-Development</v>
          </cell>
        </row>
        <row r="313">
          <cell r="A313" t="str">
            <v>Timken BLS - Meetings</v>
          </cell>
        </row>
        <row r="314">
          <cell r="A314" t="str">
            <v>Timken BLS - New Bus</v>
          </cell>
        </row>
        <row r="315">
          <cell r="A315" t="str">
            <v>Timken BLS - Other NonBill</v>
          </cell>
        </row>
        <row r="316">
          <cell r="A316" t="str">
            <v>Timken BLS - PBO Estimate</v>
          </cell>
        </row>
        <row r="317">
          <cell r="A317" t="str">
            <v>Timken BLS - PM</v>
          </cell>
        </row>
        <row r="318">
          <cell r="A318" t="str">
            <v>Timken BLS - Recalculations</v>
          </cell>
        </row>
        <row r="319">
          <cell r="A319" t="str">
            <v>Timken BLS - Reporting</v>
          </cell>
        </row>
        <row r="320">
          <cell r="A320" t="str">
            <v>Timken BLS - Review-returned kits</v>
          </cell>
        </row>
        <row r="321">
          <cell r="A321" t="str">
            <v>Timken BLS - Specs</v>
          </cell>
        </row>
        <row r="322">
          <cell r="A322" t="str">
            <v>Timken BLS - Trustee File</v>
          </cell>
        </row>
        <row r="323">
          <cell r="A323" t="str">
            <v>TimkenSteel 02.00 OOS Billing</v>
          </cell>
        </row>
        <row r="324">
          <cell r="A324" t="str">
            <v>TimkenSteel 03.00 OOS Travel</v>
          </cell>
        </row>
        <row r="325">
          <cell r="A325" t="str">
            <v>TimkenSteel 04.01 OOS Barg Trust</v>
          </cell>
        </row>
        <row r="326">
          <cell r="A326" t="str">
            <v>TimkenSteel 04.02 OOS Barg Trust</v>
          </cell>
        </row>
        <row r="327">
          <cell r="A327" t="str">
            <v>TimkenSteel 04.03 OOS Barg Trust</v>
          </cell>
        </row>
        <row r="328">
          <cell r="A328" t="str">
            <v>TimkenSteel 04.04 OOS NonBarg Trust</v>
          </cell>
        </row>
        <row r="329">
          <cell r="A329" t="str">
            <v>TimkenSteel 04.05 OOS NonBarg Trust</v>
          </cell>
        </row>
        <row r="330">
          <cell r="A330" t="str">
            <v>TimkenSteel 04.06 OOS NonBarg Trust</v>
          </cell>
        </row>
        <row r="331">
          <cell r="A331" t="str">
            <v>TimkenSteel 04.07 OOS Non-Trust</v>
          </cell>
        </row>
        <row r="332">
          <cell r="A332" t="str">
            <v>TimkenSteel 04.08 OOS Non-Trust</v>
          </cell>
        </row>
        <row r="333">
          <cell r="A333" t="str">
            <v>TimkenSteel 04.09 OOS Non-Trust</v>
          </cell>
        </row>
        <row r="334">
          <cell r="A334" t="str">
            <v>TimkenSteel 04.10 OOS Misc</v>
          </cell>
        </row>
        <row r="335">
          <cell r="A335" t="str">
            <v>TimkenSteel 04.11 OOS Misc</v>
          </cell>
        </row>
        <row r="336">
          <cell r="A336" t="str">
            <v>TimkenSteel 04.12 OOS Misc</v>
          </cell>
        </row>
        <row r="337">
          <cell r="A337" t="str">
            <v>TimkenSteel Val - ad hoc #1</v>
          </cell>
        </row>
        <row r="338">
          <cell r="A338" t="str">
            <v>TimkenSteel Val - ad hoc #2</v>
          </cell>
        </row>
        <row r="339">
          <cell r="A339" t="str">
            <v>TimkenSteel Val - ad hoc #3</v>
          </cell>
        </row>
        <row r="340">
          <cell r="A340" t="str">
            <v>TimkenSteel Val - assets</v>
          </cell>
        </row>
        <row r="341">
          <cell r="A341" t="str">
            <v>TimkenSteel Val - assumptions</v>
          </cell>
        </row>
        <row r="342">
          <cell r="A342" t="str">
            <v>TimkenSteel Val - billing</v>
          </cell>
        </row>
        <row r="343">
          <cell r="A343" t="str">
            <v>TimkenSteel Val - claims</v>
          </cell>
        </row>
        <row r="344">
          <cell r="A344" t="str">
            <v>TimkenSteel Val - data</v>
          </cell>
        </row>
        <row r="345">
          <cell r="A345" t="str">
            <v>TimkenSteel Val - disclosure</v>
          </cell>
        </row>
        <row r="346">
          <cell r="A346" t="str">
            <v>TimkenSteel Val - forecasting</v>
          </cell>
        </row>
        <row r="347">
          <cell r="A347" t="str">
            <v>TimkenSteel Val - project mgt</v>
          </cell>
        </row>
        <row r="348">
          <cell r="A348" t="str">
            <v>TimkenSteel Val - report</v>
          </cell>
        </row>
        <row r="349">
          <cell r="A349" t="str">
            <v>TimkenSteel Val - results</v>
          </cell>
        </row>
        <row r="350">
          <cell r="A350" t="str">
            <v>Actuarial Committee</v>
          </cell>
        </row>
        <row r="351">
          <cell r="A351" t="str">
            <v>Actuarial Exam Study</v>
          </cell>
        </row>
        <row r="352">
          <cell r="A352" t="str">
            <v>Actuarial Exam Time</v>
          </cell>
        </row>
        <row r="353">
          <cell r="A353" t="str">
            <v>Exam Coordination</v>
          </cell>
        </row>
        <row r="354">
          <cell r="A354" t="str">
            <v>General Admin</v>
          </cell>
        </row>
        <row r="355">
          <cell r="A355" t="str">
            <v>Intermediate RAFT</v>
          </cell>
        </row>
        <row r="356">
          <cell r="A356" t="str">
            <v>Knowledge and Research</v>
          </cell>
        </row>
        <row r="357">
          <cell r="A357" t="str">
            <v>Leading Training</v>
          </cell>
        </row>
        <row r="358">
          <cell r="A358" t="str">
            <v>Making Administrative Decisions</v>
          </cell>
        </row>
        <row r="359">
          <cell r="A359" t="str">
            <v>Management</v>
          </cell>
        </row>
        <row r="360">
          <cell r="A360" t="str">
            <v>Mentoring / Buddies</v>
          </cell>
        </row>
        <row r="361">
          <cell r="A361" t="str">
            <v>Non Client Specific Marketing</v>
          </cell>
        </row>
        <row r="362">
          <cell r="A362" t="str">
            <v>Non-Actuarial Study</v>
          </cell>
        </row>
        <row r="363">
          <cell r="A363" t="str">
            <v>Office Leadership Roles</v>
          </cell>
        </row>
        <row r="364">
          <cell r="A364" t="str">
            <v>People Management</v>
          </cell>
        </row>
        <row r="365">
          <cell r="A365" t="str">
            <v>Professional Development</v>
          </cell>
        </row>
        <row r="366">
          <cell r="A366" t="str">
            <v>Professional Excellence</v>
          </cell>
        </row>
        <row r="367">
          <cell r="A367" t="str">
            <v>PTO</v>
          </cell>
        </row>
        <row r="368">
          <cell r="A368" t="str">
            <v>Recruiting (non-interview time)</v>
          </cell>
        </row>
        <row r="369">
          <cell r="A369" t="str">
            <v>Recruiting Interviews</v>
          </cell>
        </row>
        <row r="370">
          <cell r="A370" t="str">
            <v>SWIFT Training</v>
          </cell>
        </row>
        <row r="371">
          <cell r="A371" t="str">
            <v>Tools Champion</v>
          </cell>
        </row>
        <row r="372">
          <cell r="A372" t="str">
            <v>US Holiday</v>
          </cell>
        </row>
        <row r="373">
          <cell r="A373" t="str">
            <v>Volunteer Day</v>
          </cell>
        </row>
        <row r="374">
          <cell r="A374" t="str">
            <v>Workplace Initiatives</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9"/>
  <sheetViews>
    <sheetView showGridLines="0" tabSelected="1" workbookViewId="0">
      <selection activeCell="C49" sqref="C49"/>
    </sheetView>
  </sheetViews>
  <sheetFormatPr defaultRowHeight="12.75"/>
  <cols>
    <col min="1" max="2" width="1.5703125" customWidth="1"/>
    <col min="3" max="3" width="2.85546875" customWidth="1"/>
    <col min="4" max="4" width="9.7109375" customWidth="1"/>
    <col min="7" max="7" width="53.140625" customWidth="1"/>
    <col min="8" max="8" width="1.42578125" customWidth="1"/>
    <col min="9" max="9" width="9.7109375" customWidth="1"/>
    <col min="10" max="10" width="1.42578125" customWidth="1"/>
    <col min="11" max="11" width="8.5703125" customWidth="1"/>
    <col min="12" max="12" width="1.42578125" customWidth="1"/>
    <col min="13" max="13" width="10.5703125" customWidth="1"/>
    <col min="14" max="14" width="1.5703125" customWidth="1"/>
    <col min="15" max="15" width="10.5703125" customWidth="1"/>
    <col min="16" max="16" width="8.5703125" customWidth="1"/>
    <col min="17" max="17" width="14" bestFit="1" customWidth="1"/>
    <col min="19" max="19" width="10.5703125" customWidth="1"/>
  </cols>
  <sheetData>
    <row r="1" spans="2:20" ht="6" customHeight="1" thickBot="1"/>
    <row r="2" spans="2:20" ht="6" customHeight="1">
      <c r="B2" s="54"/>
      <c r="C2" s="55"/>
      <c r="D2" s="55"/>
      <c r="E2" s="55"/>
      <c r="F2" s="55"/>
      <c r="G2" s="55"/>
      <c r="H2" s="55"/>
      <c r="I2" s="55"/>
      <c r="J2" s="55"/>
      <c r="K2" s="55"/>
      <c r="L2" s="55"/>
      <c r="M2" s="55"/>
      <c r="N2" s="56"/>
    </row>
    <row r="3" spans="2:20">
      <c r="B3" s="48"/>
      <c r="C3" s="266" t="s">
        <v>38</v>
      </c>
      <c r="D3" s="266"/>
      <c r="E3" s="266"/>
      <c r="F3" s="266"/>
      <c r="G3" s="266"/>
      <c r="H3" s="266"/>
      <c r="I3" s="266"/>
      <c r="J3" s="266"/>
      <c r="K3" s="266"/>
      <c r="L3" s="266"/>
      <c r="M3" s="266"/>
      <c r="N3" s="57"/>
    </row>
    <row r="4" spans="2:20">
      <c r="B4" s="48"/>
      <c r="C4" s="267" t="s">
        <v>438</v>
      </c>
      <c r="D4" s="267"/>
      <c r="E4" s="267"/>
      <c r="F4" s="267"/>
      <c r="G4" s="267"/>
      <c r="H4" s="267"/>
      <c r="I4" s="267"/>
      <c r="J4" s="267"/>
      <c r="K4" s="267"/>
      <c r="L4" s="267"/>
      <c r="M4" s="267"/>
      <c r="N4" s="47"/>
    </row>
    <row r="5" spans="2:20">
      <c r="B5" s="48"/>
      <c r="C5" s="267" t="s">
        <v>39</v>
      </c>
      <c r="D5" s="267"/>
      <c r="E5" s="267"/>
      <c r="F5" s="267"/>
      <c r="G5" s="267"/>
      <c r="H5" s="267"/>
      <c r="I5" s="267"/>
      <c r="J5" s="267"/>
      <c r="K5" s="267"/>
      <c r="L5" s="267"/>
      <c r="M5" s="267"/>
      <c r="N5" s="47"/>
    </row>
    <row r="6" spans="2:20">
      <c r="B6" s="48"/>
      <c r="C6" s="267" t="s">
        <v>40</v>
      </c>
      <c r="D6" s="267"/>
      <c r="E6" s="267"/>
      <c r="F6" s="267"/>
      <c r="G6" s="267"/>
      <c r="H6" s="267"/>
      <c r="I6" s="267"/>
      <c r="J6" s="267"/>
      <c r="K6" s="267"/>
      <c r="L6" s="267"/>
      <c r="M6" s="267"/>
      <c r="N6" s="47"/>
      <c r="Q6" s="40" t="s">
        <v>51</v>
      </c>
      <c r="R6" s="35"/>
      <c r="S6" s="35"/>
      <c r="T6" s="35"/>
    </row>
    <row r="7" spans="2:20">
      <c r="B7" s="48"/>
      <c r="C7" s="267" t="s">
        <v>41</v>
      </c>
      <c r="D7" s="267"/>
      <c r="E7" s="267"/>
      <c r="F7" s="267"/>
      <c r="G7" s="267"/>
      <c r="H7" s="267"/>
      <c r="I7" s="267"/>
      <c r="J7" s="267"/>
      <c r="K7" s="267"/>
      <c r="L7" s="267"/>
      <c r="M7" s="267"/>
      <c r="N7" s="47"/>
    </row>
    <row r="8" spans="2:20">
      <c r="B8" s="48"/>
      <c r="C8" s="32"/>
      <c r="D8" s="62"/>
      <c r="E8" s="62"/>
      <c r="F8" s="62"/>
      <c r="G8" s="62"/>
      <c r="H8" s="62"/>
      <c r="I8" s="62"/>
      <c r="J8" s="62"/>
      <c r="K8" s="62"/>
      <c r="L8" s="62"/>
      <c r="M8" s="62"/>
      <c r="N8" s="47"/>
    </row>
    <row r="9" spans="2:20">
      <c r="B9" s="48"/>
      <c r="C9" s="32"/>
      <c r="D9" s="62"/>
      <c r="E9" s="62"/>
      <c r="F9" s="62"/>
      <c r="G9" s="62"/>
      <c r="H9" s="62"/>
      <c r="I9" s="41" t="s">
        <v>365</v>
      </c>
      <c r="J9" s="62"/>
      <c r="K9" s="62"/>
      <c r="L9" s="62"/>
      <c r="M9" s="62"/>
      <c r="N9" s="47"/>
    </row>
    <row r="10" spans="2:20">
      <c r="B10" s="48"/>
      <c r="C10" s="32"/>
      <c r="D10" s="62"/>
      <c r="E10" s="62"/>
      <c r="F10" s="62"/>
      <c r="G10" s="62"/>
      <c r="H10" s="62"/>
      <c r="I10" s="36" t="s">
        <v>14</v>
      </c>
      <c r="J10" s="43"/>
      <c r="K10" s="36" t="s">
        <v>42</v>
      </c>
      <c r="L10" s="43"/>
      <c r="M10" s="43"/>
      <c r="N10" s="47"/>
    </row>
    <row r="11" spans="2:20">
      <c r="B11" s="48"/>
      <c r="C11" s="32"/>
      <c r="D11" s="62"/>
      <c r="E11" s="62"/>
      <c r="F11" s="62"/>
      <c r="G11" s="62"/>
      <c r="H11" s="62"/>
      <c r="I11" s="10" t="s">
        <v>30</v>
      </c>
      <c r="J11" s="43"/>
      <c r="K11" s="36" t="s">
        <v>43</v>
      </c>
      <c r="L11" s="43"/>
      <c r="M11" s="36"/>
      <c r="N11" s="47"/>
    </row>
    <row r="12" spans="2:20">
      <c r="B12" s="48"/>
      <c r="I12" s="13" t="s">
        <v>31</v>
      </c>
      <c r="J12" s="10"/>
      <c r="K12" s="13" t="s">
        <v>31</v>
      </c>
      <c r="L12" s="10"/>
      <c r="M12" s="37" t="s">
        <v>29</v>
      </c>
      <c r="N12" s="63"/>
    </row>
    <row r="13" spans="2:20">
      <c r="B13" s="48"/>
      <c r="I13" s="10"/>
      <c r="J13" s="10"/>
      <c r="K13" s="10"/>
      <c r="L13" s="10"/>
      <c r="M13" s="36"/>
      <c r="N13" s="63"/>
    </row>
    <row r="14" spans="2:20">
      <c r="B14" s="48"/>
      <c r="C14" s="2" t="s">
        <v>436</v>
      </c>
      <c r="M14" s="79">
        <f>M16-M15</f>
        <v>15.774261800000001</v>
      </c>
      <c r="N14" s="49"/>
      <c r="P14" t="s">
        <v>163</v>
      </c>
    </row>
    <row r="15" spans="2:20">
      <c r="B15" s="48"/>
      <c r="C15" s="2" t="s">
        <v>165</v>
      </c>
      <c r="M15" s="147">
        <f>3.408951/10*12</f>
        <v>4.0907412000000001</v>
      </c>
      <c r="N15" s="49"/>
      <c r="P15" t="s">
        <v>164</v>
      </c>
    </row>
    <row r="16" spans="2:20">
      <c r="B16" s="48"/>
      <c r="C16" s="2" t="s">
        <v>437</v>
      </c>
      <c r="M16" s="79">
        <v>19.865003000000002</v>
      </c>
      <c r="N16" s="49"/>
    </row>
    <row r="17" spans="2:19">
      <c r="B17" s="48"/>
      <c r="C17" s="2"/>
      <c r="M17" s="67"/>
      <c r="N17" s="63"/>
    </row>
    <row r="18" spans="2:19">
      <c r="B18" s="48"/>
      <c r="C18" s="2" t="s">
        <v>439</v>
      </c>
      <c r="M18" s="10"/>
      <c r="N18" s="63"/>
    </row>
    <row r="19" spans="2:19">
      <c r="B19" s="48"/>
      <c r="C19" s="2"/>
      <c r="D19" s="3" t="str">
        <f>'Rate Base'!A12</f>
        <v>Adjust Cash Working Capital to Restate Expense Lead Days on Service Company Charges</v>
      </c>
      <c r="M19" s="67">
        <f>'Rate Base'!I12*COC!$H$18</f>
        <v>-0.13187054496</v>
      </c>
      <c r="N19" s="49"/>
    </row>
    <row r="20" spans="2:19">
      <c r="B20" s="48"/>
      <c r="C20" s="2"/>
      <c r="D20" s="3" t="str">
        <f>'Rate Base'!A13</f>
        <v>Adjust Cash Working Capital to Reflect Cash Component of Dividends</v>
      </c>
      <c r="M20" s="67">
        <f>'Rate Base'!I13*COC!$H$18</f>
        <v>-0.64655856192000005</v>
      </c>
      <c r="N20" s="49"/>
    </row>
    <row r="21" spans="2:19">
      <c r="B21" s="48"/>
      <c r="C21" s="2"/>
      <c r="D21" s="3" t="str">
        <f>'Rate Base'!A14</f>
        <v xml:space="preserve">Adjust Cash Working Capital to Remove Non-Cash Components  </v>
      </c>
      <c r="M21" s="67">
        <f>'Rate Base'!I14*COC!$H$18</f>
        <v>-0.27280781952000005</v>
      </c>
      <c r="N21" s="49"/>
    </row>
    <row r="22" spans="2:19">
      <c r="B22" s="48"/>
      <c r="C22" s="3"/>
      <c r="D22" s="3" t="str">
        <f>'Rate Base'!A15</f>
        <v>Reduce Plant Additions for Slippage Adjustment</v>
      </c>
      <c r="M22" s="67">
        <f>'Rate Base'!I15*COC!$H$18</f>
        <v>-0.40944332710974241</v>
      </c>
      <c r="N22" s="58"/>
      <c r="Q22" s="10"/>
      <c r="S22" s="10"/>
    </row>
    <row r="23" spans="2:19">
      <c r="B23" s="48"/>
      <c r="C23" s="3"/>
      <c r="D23" s="3"/>
      <c r="M23" s="67"/>
      <c r="N23" s="58"/>
      <c r="Q23" s="10"/>
      <c r="S23" s="10"/>
    </row>
    <row r="24" spans="2:19">
      <c r="B24" s="48"/>
      <c r="C24" s="2" t="s">
        <v>440</v>
      </c>
      <c r="M24" s="5"/>
      <c r="N24" s="50"/>
      <c r="Q24" s="10"/>
      <c r="S24" s="10"/>
    </row>
    <row r="25" spans="2:19">
      <c r="B25" s="48"/>
      <c r="C25" s="2"/>
      <c r="D25" s="32" t="s">
        <v>370</v>
      </c>
      <c r="I25" s="78">
        <f>-0.03138/2/2</f>
        <v>-7.8449999999999995E-3</v>
      </c>
      <c r="K25">
        <f>'Gross Rev Conversion Factor'!$D$27</f>
        <v>1.0112669999999999</v>
      </c>
      <c r="M25" s="69">
        <f t="shared" ref="M25:M36" si="0">I25*K25</f>
        <v>-7.9333896149999996E-3</v>
      </c>
      <c r="N25" s="50"/>
      <c r="Q25" s="10"/>
      <c r="S25" s="10"/>
    </row>
    <row r="26" spans="2:19">
      <c r="B26" s="48"/>
      <c r="C26" s="2"/>
      <c r="D26" s="32" t="s">
        <v>400</v>
      </c>
      <c r="I26" s="78">
        <f>'FTEs - PR and PR Related Exp'!L44/1000000</f>
        <v>-0.48655175976402842</v>
      </c>
      <c r="K26">
        <f>'Gross Rev Conversion Factor'!$D$27</f>
        <v>1.0112669999999999</v>
      </c>
      <c r="M26" s="69">
        <f t="shared" ref="M26:M31" si="1">I26*K26</f>
        <v>-0.49203373844128967</v>
      </c>
      <c r="N26" s="50"/>
      <c r="Q26" s="10"/>
      <c r="S26" s="10"/>
    </row>
    <row r="27" spans="2:19">
      <c r="B27" s="48"/>
      <c r="C27" s="2"/>
      <c r="D27" s="32" t="s">
        <v>159</v>
      </c>
      <c r="I27" s="78">
        <f>-0.593127-1.177281</f>
        <v>-1.770408</v>
      </c>
      <c r="K27">
        <f>'Gross Rev Conversion Factor'!$D$27</f>
        <v>1.0112669999999999</v>
      </c>
      <c r="M27" s="69">
        <f t="shared" si="1"/>
        <v>-1.7903551869359999</v>
      </c>
      <c r="N27" s="50"/>
      <c r="P27" s="32" t="s">
        <v>160</v>
      </c>
      <c r="Q27" s="10"/>
      <c r="S27" s="10"/>
    </row>
    <row r="28" spans="2:19">
      <c r="B28" s="48"/>
      <c r="C28" s="2"/>
      <c r="D28" s="32" t="s">
        <v>162</v>
      </c>
      <c r="I28" s="78">
        <f>I27*0.0765</f>
        <v>-0.135436212</v>
      </c>
      <c r="K28">
        <f>'Gross Rev Conversion Factor'!$D$27</f>
        <v>1.0112669999999999</v>
      </c>
      <c r="M28" s="69">
        <f t="shared" si="1"/>
        <v>-0.13696217180060399</v>
      </c>
      <c r="N28" s="50"/>
      <c r="P28" s="32" t="s">
        <v>161</v>
      </c>
      <c r="Q28" s="10"/>
      <c r="S28" s="10"/>
    </row>
    <row r="29" spans="2:19">
      <c r="B29" s="48"/>
      <c r="C29" s="2"/>
      <c r="D29" s="32" t="s">
        <v>157</v>
      </c>
      <c r="I29" s="78">
        <f>-(0.038433+0.03155)</f>
        <v>-6.9983000000000004E-2</v>
      </c>
      <c r="K29">
        <f>'Gross Rev Conversion Factor'!$D$27</f>
        <v>1.0112669999999999</v>
      </c>
      <c r="M29" s="69">
        <f t="shared" si="1"/>
        <v>-7.0771498461000004E-2</v>
      </c>
      <c r="N29" s="50"/>
      <c r="P29" s="32" t="s">
        <v>158</v>
      </c>
      <c r="Q29" s="10"/>
      <c r="S29" s="10"/>
    </row>
    <row r="30" spans="2:19">
      <c r="B30" s="48"/>
      <c r="C30" s="2"/>
      <c r="D30" s="32" t="s">
        <v>405</v>
      </c>
      <c r="I30" s="237">
        <v>-0.101741</v>
      </c>
      <c r="J30" s="236"/>
      <c r="K30" s="236">
        <f>'Gross Rev Conversion Factor'!$D$27</f>
        <v>1.0112669999999999</v>
      </c>
      <c r="L30" s="236"/>
      <c r="M30" s="238">
        <f t="shared" si="1"/>
        <v>-0.10288731584699999</v>
      </c>
      <c r="N30" s="239"/>
      <c r="O30" s="235"/>
      <c r="P30" s="236"/>
      <c r="Q30" s="10"/>
      <c r="S30" s="10"/>
    </row>
    <row r="31" spans="2:19">
      <c r="B31" s="48"/>
      <c r="C31" s="2"/>
      <c r="D31" s="32" t="s">
        <v>371</v>
      </c>
      <c r="I31" s="78">
        <f>'PP - KU Rate Increase'!K21</f>
        <v>-9.5945919322425743E-2</v>
      </c>
      <c r="K31">
        <f>'Gross Rev Conversion Factor'!$D$27</f>
        <v>1.0112669999999999</v>
      </c>
      <c r="M31" s="69">
        <f t="shared" si="1"/>
        <v>-9.7026941995431507E-2</v>
      </c>
      <c r="N31" s="50"/>
      <c r="Q31" s="10"/>
      <c r="S31" s="10"/>
    </row>
    <row r="32" spans="2:19">
      <c r="B32" s="48"/>
      <c r="C32" s="2"/>
      <c r="D32" s="32" t="s">
        <v>401</v>
      </c>
      <c r="I32" s="78">
        <f>'TCJA and State EDIT'!J50</f>
        <v>-0.97360289535515765</v>
      </c>
      <c r="K32">
        <f>'Gross Rev Conversion Factor'!$D$27</f>
        <v>1.0112669999999999</v>
      </c>
      <c r="M32" s="69">
        <f t="shared" si="0"/>
        <v>-0.98457247917712409</v>
      </c>
      <c r="N32" s="50"/>
      <c r="S32" s="10"/>
    </row>
    <row r="33" spans="2:20">
      <c r="B33" s="48"/>
      <c r="C33" s="2"/>
      <c r="D33" s="32" t="s">
        <v>402</v>
      </c>
      <c r="I33" s="78">
        <f>'TCJA and State EDIT'!L53</f>
        <v>-2.1630621990013732</v>
      </c>
      <c r="K33">
        <f>'Gross Rev Conversion Factor'!$D$27</f>
        <v>1.0112669999999999</v>
      </c>
      <c r="M33" s="69">
        <f t="shared" si="0"/>
        <v>-2.1874334207975217</v>
      </c>
      <c r="N33" s="50"/>
      <c r="S33" s="10"/>
    </row>
    <row r="34" spans="2:20">
      <c r="B34" s="48"/>
      <c r="C34" s="2"/>
      <c r="D34" s="32" t="s">
        <v>403</v>
      </c>
      <c r="I34" s="78">
        <f>'TCJA and State EDIT'!J33</f>
        <v>-0.61478035173666667</v>
      </c>
      <c r="K34">
        <f>'Gross Rev Conversion Factor'!$D$27</f>
        <v>1.0112669999999999</v>
      </c>
      <c r="M34" s="69">
        <f t="shared" ref="M34" si="2">I34*K34</f>
        <v>-0.62170708195968361</v>
      </c>
      <c r="N34" s="50"/>
      <c r="S34" s="10"/>
    </row>
    <row r="35" spans="2:20">
      <c r="B35" s="48"/>
      <c r="C35" s="2"/>
      <c r="D35" s="32" t="s">
        <v>404</v>
      </c>
      <c r="I35" s="78">
        <f>'TCJA and State EDIT'!J13</f>
        <v>-0.47018300000000002</v>
      </c>
      <c r="K35">
        <f>'Gross Rev Conversion Factor'!$D$27</f>
        <v>1.0112669999999999</v>
      </c>
      <c r="M35" s="69">
        <f t="shared" si="0"/>
        <v>-0.47548055186099997</v>
      </c>
      <c r="N35" s="50"/>
      <c r="S35" s="10"/>
    </row>
    <row r="36" spans="2:20">
      <c r="B36" s="48"/>
      <c r="C36" s="2"/>
      <c r="D36" s="32" t="s">
        <v>177</v>
      </c>
      <c r="I36" s="78">
        <f>'Rate Case Amort'!G14</f>
        <v>-0.104047</v>
      </c>
      <c r="K36">
        <f>'Gross Rev Conversion Factor'!$D$27</f>
        <v>1.0112669999999999</v>
      </c>
      <c r="M36" s="69">
        <f t="shared" si="0"/>
        <v>-0.10521929754899999</v>
      </c>
      <c r="N36" s="50"/>
      <c r="O36" s="32"/>
      <c r="P36" s="32"/>
      <c r="S36" s="5"/>
    </row>
    <row r="37" spans="2:20">
      <c r="B37" s="48"/>
      <c r="C37" s="2"/>
      <c r="D37" s="32" t="s">
        <v>435</v>
      </c>
      <c r="I37" s="78">
        <f>'Cap Adds - Slippage'!E51</f>
        <v>-0.14341221807912913</v>
      </c>
      <c r="K37">
        <f>'Gross Rev Conversion Factor'!$D$27</f>
        <v>1.0112669999999999</v>
      </c>
      <c r="M37" s="69">
        <f t="shared" ref="M37" si="3">I37*K37</f>
        <v>-0.14502804354022666</v>
      </c>
      <c r="N37" s="50"/>
      <c r="O37" s="32"/>
      <c r="P37" s="32"/>
      <c r="S37" s="5"/>
    </row>
    <row r="38" spans="2:20">
      <c r="B38" s="48"/>
      <c r="C38" s="3"/>
      <c r="D38" s="32"/>
      <c r="M38" s="5"/>
      <c r="N38" s="50"/>
    </row>
    <row r="39" spans="2:20">
      <c r="B39" s="48"/>
      <c r="C39" s="2" t="s">
        <v>441</v>
      </c>
      <c r="M39" s="5"/>
      <c r="N39" s="50"/>
    </row>
    <row r="40" spans="2:20">
      <c r="B40" s="48"/>
      <c r="C40" s="2"/>
      <c r="D40" s="32" t="s">
        <v>185</v>
      </c>
      <c r="M40" s="69">
        <f>COC!H36</f>
        <v>-4.2662306306692432E-2</v>
      </c>
      <c r="N40" s="50"/>
      <c r="O40" s="235"/>
      <c r="P40" s="235" t="s">
        <v>330</v>
      </c>
      <c r="Q40" s="236"/>
      <c r="R40" s="236"/>
      <c r="S40" s="236"/>
      <c r="T40" s="236"/>
    </row>
    <row r="41" spans="2:20">
      <c r="B41" s="48"/>
      <c r="C41" s="2"/>
      <c r="D41" s="32" t="s">
        <v>156</v>
      </c>
      <c r="M41" s="69">
        <f>COC!H53</f>
        <v>-4.2662306306686514E-2</v>
      </c>
      <c r="N41" s="50"/>
      <c r="O41" s="235"/>
      <c r="P41" s="235" t="s">
        <v>330</v>
      </c>
      <c r="Q41" s="236"/>
      <c r="R41" s="236"/>
      <c r="S41" s="236"/>
      <c r="T41" s="236"/>
    </row>
    <row r="42" spans="2:20">
      <c r="B42" s="48"/>
      <c r="C42" s="2"/>
      <c r="D42" s="32" t="s">
        <v>323</v>
      </c>
      <c r="M42" s="70">
        <f>COC!H70</f>
        <v>-4.5988464485431138</v>
      </c>
      <c r="N42" s="50"/>
      <c r="Q42" s="14"/>
    </row>
    <row r="43" spans="2:20">
      <c r="B43" s="48"/>
      <c r="C43" s="3" t="s">
        <v>12</v>
      </c>
      <c r="M43" s="3"/>
      <c r="N43" s="64"/>
      <c r="Q43" s="42"/>
    </row>
    <row r="44" spans="2:20" ht="13.5" thickBot="1">
      <c r="B44" s="48"/>
      <c r="C44" s="46" t="s">
        <v>442</v>
      </c>
      <c r="M44" s="146">
        <f>SUM(M19:M42)</f>
        <v>-13.362262432647116</v>
      </c>
      <c r="N44" s="65"/>
      <c r="Q44" s="15"/>
    </row>
    <row r="45" spans="2:20" ht="13.5" thickTop="1">
      <c r="B45" s="48"/>
      <c r="M45" s="80"/>
      <c r="N45" s="66"/>
    </row>
    <row r="46" spans="2:20" ht="13.5" thickBot="1">
      <c r="B46" s="48"/>
      <c r="C46" s="2" t="s">
        <v>443</v>
      </c>
      <c r="M46" s="146">
        <f>M14+M44</f>
        <v>2.4119993673528857</v>
      </c>
      <c r="N46" s="65"/>
    </row>
    <row r="47" spans="2:20" ht="13.5" thickTop="1">
      <c r="B47" s="48"/>
      <c r="C47" s="2"/>
      <c r="M47" s="80"/>
      <c r="N47" s="65"/>
    </row>
    <row r="48" spans="2:20" ht="13.5" thickBot="1">
      <c r="B48" s="48"/>
      <c r="C48" s="2" t="s">
        <v>444</v>
      </c>
      <c r="M48" s="146">
        <f>M46+M15</f>
        <v>6.5027405673528857</v>
      </c>
      <c r="N48" s="65"/>
    </row>
    <row r="49" spans="2:14" ht="8.25" customHeight="1" thickTop="1" thickBot="1">
      <c r="B49" s="51"/>
      <c r="C49" s="52"/>
      <c r="D49" s="52"/>
      <c r="E49" s="52"/>
      <c r="F49" s="52"/>
      <c r="G49" s="52"/>
      <c r="H49" s="52"/>
      <c r="I49" s="52"/>
      <c r="J49" s="52"/>
      <c r="K49" s="52"/>
      <c r="L49" s="52"/>
      <c r="M49" s="52"/>
      <c r="N49" s="53"/>
    </row>
  </sheetData>
  <mergeCells count="5">
    <mergeCell ref="C3:M3"/>
    <mergeCell ref="C4:M4"/>
    <mergeCell ref="C5:M5"/>
    <mergeCell ref="C6:M6"/>
    <mergeCell ref="C7:M7"/>
  </mergeCells>
  <phoneticPr fontId="16" type="noConversion"/>
  <pageMargins left="0.41" right="0.32" top="0.69" bottom="0.24" header="0.4" footer="0.2"/>
  <pageSetup scale="8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48"/>
  <sheetViews>
    <sheetView showRuler="0" topLeftCell="A518" zoomScale="80" zoomScaleNormal="80" zoomScaleSheetLayoutView="79" workbookViewId="0">
      <selection activeCell="J550" sqref="J550"/>
    </sheetView>
  </sheetViews>
  <sheetFormatPr defaultColWidth="14.7109375" defaultRowHeight="15"/>
  <cols>
    <col min="1" max="1" width="6.28515625" style="160" customWidth="1"/>
    <col min="2" max="2" width="9" style="160" customWidth="1"/>
    <col min="3" max="3" width="19.7109375" style="160" customWidth="1"/>
    <col min="4" max="4" width="7.28515625" style="160" customWidth="1"/>
    <col min="5" max="6" width="15.5703125" style="160" customWidth="1"/>
    <col min="7" max="7" width="7" style="160" customWidth="1"/>
    <col min="8" max="8" width="19.42578125" style="160" customWidth="1"/>
    <col min="9" max="9" width="15.28515625" style="160" customWidth="1"/>
    <col min="10" max="10" width="13" style="160" bestFit="1" customWidth="1"/>
    <col min="11" max="11" width="14" style="160" bestFit="1" customWidth="1"/>
    <col min="12" max="12" width="15.42578125" style="160" bestFit="1" customWidth="1"/>
    <col min="13" max="13" width="15.5703125" style="160" customWidth="1"/>
    <col min="14" max="14" width="12.7109375" style="160" bestFit="1" customWidth="1"/>
    <col min="15" max="15" width="15.42578125" style="160" customWidth="1"/>
    <col min="16" max="16" width="28.42578125" style="160" customWidth="1"/>
    <col min="17" max="19" width="15" style="160" customWidth="1"/>
    <col min="20" max="20" width="17.5703125" style="160" bestFit="1" customWidth="1"/>
    <col min="21" max="22" width="14.7109375" style="160"/>
    <col min="23" max="24" width="19.140625" style="160" bestFit="1" customWidth="1"/>
    <col min="25" max="25" width="14.7109375" style="160"/>
    <col min="26" max="26" width="19.140625" style="160" bestFit="1" customWidth="1"/>
    <col min="27" max="27" width="19.42578125" style="160" bestFit="1" customWidth="1"/>
    <col min="28" max="16384" width="14.7109375" style="160"/>
  </cols>
  <sheetData>
    <row r="1" spans="1:19" ht="15" customHeight="1">
      <c r="A1" s="158" t="s">
        <v>54</v>
      </c>
      <c r="B1" s="159"/>
      <c r="C1" s="159"/>
      <c r="D1" s="159"/>
      <c r="E1" s="159"/>
      <c r="F1" s="159"/>
      <c r="G1" s="159"/>
      <c r="H1" s="159"/>
      <c r="I1" s="159"/>
      <c r="J1" s="159"/>
      <c r="K1" s="159"/>
      <c r="L1" s="159"/>
      <c r="M1" s="159"/>
      <c r="N1" s="159"/>
      <c r="O1" s="159"/>
      <c r="P1" s="159"/>
      <c r="S1" s="161" t="e">
        <f ca="1">RIGHT(CELL("filename",$A$1),LEN(CELL("filename",$A$1))-SEARCH("\Exhibits",CELL("filename",$A$1),1))</f>
        <v>#VALUE!</v>
      </c>
    </row>
    <row r="2" spans="1:19" ht="15" customHeight="1">
      <c r="A2" s="158" t="s">
        <v>311</v>
      </c>
      <c r="B2" s="159"/>
      <c r="C2" s="159"/>
      <c r="D2" s="159"/>
      <c r="E2" s="159"/>
      <c r="F2" s="159"/>
      <c r="G2" s="159"/>
      <c r="H2" s="159"/>
      <c r="I2" s="159"/>
      <c r="J2" s="159"/>
      <c r="K2" s="159"/>
      <c r="L2" s="159"/>
      <c r="M2" s="159"/>
      <c r="N2" s="159"/>
      <c r="O2" s="159"/>
      <c r="P2" s="159"/>
    </row>
    <row r="3" spans="1:19" ht="15" customHeight="1">
      <c r="A3" s="158" t="s">
        <v>191</v>
      </c>
      <c r="B3" s="159"/>
      <c r="C3" s="159"/>
      <c r="D3" s="159"/>
      <c r="E3" s="159"/>
      <c r="F3" s="159"/>
      <c r="G3" s="159"/>
      <c r="H3" s="159"/>
      <c r="I3" s="159"/>
      <c r="J3" s="159"/>
      <c r="K3" s="159"/>
      <c r="L3" s="159"/>
      <c r="M3" s="159"/>
      <c r="N3" s="159"/>
      <c r="O3" s="159"/>
      <c r="P3" s="159"/>
    </row>
    <row r="4" spans="1:19" ht="15" customHeight="1">
      <c r="A4" s="158" t="s">
        <v>312</v>
      </c>
      <c r="B4" s="159"/>
      <c r="C4" s="159"/>
      <c r="D4" s="159"/>
      <c r="E4" s="159"/>
      <c r="F4" s="159"/>
      <c r="G4" s="159"/>
      <c r="H4" s="159"/>
      <c r="I4" s="159"/>
      <c r="J4" s="159"/>
      <c r="K4" s="159"/>
      <c r="L4" s="159"/>
      <c r="M4" s="159"/>
      <c r="N4" s="159"/>
      <c r="O4" s="159"/>
      <c r="P4" s="159"/>
    </row>
    <row r="5" spans="1:19" ht="15" customHeight="1">
      <c r="A5" s="159"/>
      <c r="B5" s="159"/>
      <c r="C5" s="159"/>
      <c r="D5" s="159"/>
      <c r="E5" s="159"/>
      <c r="F5" s="159"/>
      <c r="G5" s="159"/>
      <c r="H5" s="159"/>
      <c r="I5" s="159"/>
      <c r="J5" s="159"/>
      <c r="K5" s="159"/>
      <c r="L5" s="159"/>
      <c r="M5" s="159"/>
      <c r="N5" s="159"/>
      <c r="O5" s="162" t="s">
        <v>192</v>
      </c>
    </row>
    <row r="6" spans="1:19" s="163" customFormat="1">
      <c r="B6" s="164"/>
      <c r="D6" s="116"/>
      <c r="E6" s="116"/>
      <c r="F6" s="116"/>
      <c r="G6" s="116"/>
      <c r="H6" s="116"/>
      <c r="I6" s="116"/>
      <c r="J6" s="116"/>
      <c r="K6" s="116"/>
      <c r="L6" s="116"/>
      <c r="O6" s="165" t="e">
        <f ca="1">RIGHT(CELL("filename",$A$1),LEN(CELL("filename",$A$1))-SEARCH("\Rate Base",CELL("filename",$A$1),1))</f>
        <v>#VALUE!</v>
      </c>
    </row>
    <row r="7" spans="1:19" ht="15" customHeight="1">
      <c r="A7" s="166" t="s">
        <v>313</v>
      </c>
      <c r="O7" s="162" t="s">
        <v>193</v>
      </c>
    </row>
    <row r="8" spans="1:19" ht="15" customHeight="1">
      <c r="A8" s="166" t="s">
        <v>314</v>
      </c>
      <c r="O8" s="167" t="s">
        <v>317</v>
      </c>
    </row>
    <row r="9" spans="1:19" ht="15" customHeight="1">
      <c r="A9" s="160" t="s">
        <v>194</v>
      </c>
    </row>
    <row r="10" spans="1:19" ht="15" customHeight="1" thickBot="1"/>
    <row r="11" spans="1:19" ht="15" customHeight="1">
      <c r="A11" s="168"/>
      <c r="B11" s="168"/>
      <c r="C11" s="168"/>
      <c r="D11" s="168"/>
      <c r="E11" s="168"/>
      <c r="F11" s="169" t="s">
        <v>195</v>
      </c>
      <c r="G11" s="169"/>
      <c r="H11" s="168"/>
      <c r="I11" s="168"/>
      <c r="J11" s="168"/>
      <c r="K11" s="168"/>
      <c r="L11" s="168"/>
      <c r="M11" s="168"/>
      <c r="N11" s="168"/>
      <c r="O11" s="168"/>
    </row>
    <row r="12" spans="1:19" ht="15" customHeight="1">
      <c r="A12" s="170" t="s">
        <v>61</v>
      </c>
      <c r="F12" s="159" t="s">
        <v>196</v>
      </c>
      <c r="G12" s="159"/>
      <c r="I12" s="170" t="s">
        <v>197</v>
      </c>
      <c r="K12" s="170" t="s">
        <v>112</v>
      </c>
      <c r="M12" s="170" t="s">
        <v>198</v>
      </c>
      <c r="O12" s="170" t="s">
        <v>198</v>
      </c>
    </row>
    <row r="13" spans="1:19" ht="15" customHeight="1" thickBot="1">
      <c r="A13" s="170" t="s">
        <v>71</v>
      </c>
      <c r="C13" s="160" t="s">
        <v>199</v>
      </c>
      <c r="F13" s="159" t="s">
        <v>200</v>
      </c>
      <c r="G13" s="159"/>
      <c r="I13" s="170" t="s">
        <v>201</v>
      </c>
      <c r="K13" s="170" t="s">
        <v>202</v>
      </c>
      <c r="M13" s="170" t="s">
        <v>203</v>
      </c>
      <c r="O13" s="170" t="s">
        <v>14</v>
      </c>
    </row>
    <row r="14" spans="1:19" ht="15" customHeight="1">
      <c r="A14" s="171">
        <v>1</v>
      </c>
      <c r="B14" s="168"/>
      <c r="C14" s="168"/>
      <c r="D14" s="168"/>
      <c r="E14" s="168"/>
      <c r="F14" s="168"/>
      <c r="G14" s="168"/>
      <c r="H14" s="168"/>
      <c r="I14" s="168"/>
      <c r="J14" s="168"/>
      <c r="K14" s="168"/>
      <c r="L14" s="168"/>
      <c r="M14" s="168"/>
      <c r="N14" s="168"/>
      <c r="O14" s="168"/>
    </row>
    <row r="15" spans="1:19" ht="15" customHeight="1">
      <c r="A15" s="170">
        <v>2</v>
      </c>
      <c r="B15" s="172"/>
    </row>
    <row r="16" spans="1:19" ht="15" customHeight="1" thickBot="1">
      <c r="A16" s="170">
        <v>3</v>
      </c>
      <c r="C16" s="160" t="s">
        <v>204</v>
      </c>
      <c r="F16" s="159" t="s">
        <v>205</v>
      </c>
      <c r="G16" s="159"/>
      <c r="I16" s="170" t="s">
        <v>206</v>
      </c>
      <c r="K16" s="173">
        <f>L283</f>
        <v>2686000</v>
      </c>
      <c r="M16" s="174">
        <v>1</v>
      </c>
      <c r="O16" s="173">
        <f>ROUND(M16*K16,0)</f>
        <v>2686000</v>
      </c>
    </row>
    <row r="17" spans="1:15" ht="15" customHeight="1" thickTop="1">
      <c r="A17" s="170">
        <v>4</v>
      </c>
      <c r="K17" s="175"/>
      <c r="M17" s="176"/>
      <c r="O17" s="175"/>
    </row>
    <row r="18" spans="1:15" ht="15" customHeight="1">
      <c r="A18" s="170">
        <v>5</v>
      </c>
      <c r="K18" s="177"/>
      <c r="M18" s="178"/>
      <c r="O18" s="177"/>
    </row>
    <row r="19" spans="1:15" ht="15" customHeight="1">
      <c r="A19" s="170">
        <v>6</v>
      </c>
      <c r="K19" s="177"/>
      <c r="M19" s="178"/>
      <c r="O19" s="177"/>
    </row>
    <row r="20" spans="1:15" ht="15" customHeight="1" thickBot="1">
      <c r="A20" s="170">
        <v>7</v>
      </c>
      <c r="C20" s="160" t="s">
        <v>207</v>
      </c>
      <c r="F20" s="159" t="s">
        <v>208</v>
      </c>
      <c r="G20" s="159"/>
      <c r="I20" s="170" t="s">
        <v>209</v>
      </c>
      <c r="K20" s="173">
        <f>F149</f>
        <v>807789.43458333332</v>
      </c>
      <c r="M20" s="174">
        <v>1</v>
      </c>
      <c r="O20" s="173">
        <f>ROUND(M20*K20,0)</f>
        <v>807789</v>
      </c>
    </row>
    <row r="21" spans="1:15" ht="15" customHeight="1" thickTop="1">
      <c r="A21" s="170"/>
      <c r="K21" s="179"/>
      <c r="M21" s="179"/>
      <c r="O21" s="179"/>
    </row>
    <row r="22" spans="1:15" ht="15" customHeight="1">
      <c r="A22" s="170"/>
    </row>
    <row r="23" spans="1:15" ht="15" customHeight="1">
      <c r="A23" s="170"/>
      <c r="B23" s="172"/>
    </row>
    <row r="24" spans="1:15" ht="15" customHeight="1">
      <c r="A24" s="170"/>
      <c r="F24" s="159"/>
      <c r="G24" s="159"/>
      <c r="I24" s="170"/>
    </row>
    <row r="25" spans="1:15" ht="15" customHeight="1">
      <c r="A25" s="170"/>
    </row>
    <row r="26" spans="1:15" ht="15" customHeight="1">
      <c r="A26" s="170"/>
    </row>
    <row r="27" spans="1:15" ht="15" customHeight="1">
      <c r="A27" s="170"/>
    </row>
    <row r="28" spans="1:15" ht="15" customHeight="1">
      <c r="A28" s="170"/>
      <c r="F28" s="159"/>
      <c r="G28" s="159"/>
      <c r="I28" s="170"/>
    </row>
    <row r="29" spans="1:15" ht="15" customHeight="1">
      <c r="A29" s="170"/>
    </row>
    <row r="30" spans="1:15" ht="15" customHeight="1">
      <c r="A30" s="170"/>
    </row>
    <row r="31" spans="1:15" ht="15" customHeight="1">
      <c r="A31" s="170"/>
      <c r="B31" s="172"/>
    </row>
    <row r="32" spans="1:15" ht="15" customHeight="1">
      <c r="A32" s="170"/>
      <c r="F32" s="159"/>
      <c r="G32" s="159"/>
      <c r="I32" s="170"/>
    </row>
    <row r="33" spans="1:9" ht="15" customHeight="1">
      <c r="A33" s="170"/>
    </row>
    <row r="34" spans="1:9" ht="15" customHeight="1">
      <c r="A34" s="170"/>
    </row>
    <row r="35" spans="1:9" ht="15" customHeight="1">
      <c r="A35" s="170"/>
    </row>
    <row r="36" spans="1:9" ht="15" customHeight="1">
      <c r="A36" s="170"/>
      <c r="F36" s="159"/>
      <c r="G36" s="159"/>
      <c r="I36" s="170"/>
    </row>
    <row r="37" spans="1:9" ht="15" customHeight="1">
      <c r="A37" s="170"/>
    </row>
    <row r="38" spans="1:9" ht="15" customHeight="1">
      <c r="A38" s="170"/>
    </row>
    <row r="39" spans="1:9" ht="15" customHeight="1">
      <c r="A39" s="170"/>
      <c r="B39" s="172"/>
    </row>
    <row r="40" spans="1:9" ht="15" customHeight="1">
      <c r="A40" s="170"/>
      <c r="F40" s="159"/>
      <c r="G40" s="159"/>
      <c r="I40" s="170"/>
    </row>
    <row r="41" spans="1:9" ht="15" customHeight="1">
      <c r="A41" s="170"/>
    </row>
    <row r="42" spans="1:9" ht="15" customHeight="1">
      <c r="A42" s="170"/>
    </row>
    <row r="43" spans="1:9" ht="15" customHeight="1">
      <c r="A43" s="170"/>
    </row>
    <row r="44" spans="1:9" ht="15" customHeight="1">
      <c r="A44" s="170"/>
      <c r="F44" s="159"/>
      <c r="G44" s="159"/>
      <c r="I44" s="170"/>
    </row>
    <row r="45" spans="1:9" ht="15" customHeight="1">
      <c r="A45" s="170"/>
    </row>
    <row r="46" spans="1:9" ht="15" customHeight="1">
      <c r="A46" s="170"/>
    </row>
    <row r="47" spans="1:9" ht="15" customHeight="1">
      <c r="A47" s="170"/>
    </row>
    <row r="48" spans="1:9" ht="15" customHeight="1">
      <c r="A48" s="170"/>
    </row>
    <row r="49" spans="1:16" ht="15" customHeight="1">
      <c r="A49" s="170"/>
    </row>
    <row r="50" spans="1:16" ht="15" customHeight="1">
      <c r="A50" s="170"/>
    </row>
    <row r="51" spans="1:16" ht="15" customHeight="1">
      <c r="A51" s="170"/>
    </row>
    <row r="52" spans="1:16" ht="15" customHeight="1">
      <c r="A52" s="170"/>
    </row>
    <row r="53" spans="1:16" ht="15" customHeight="1">
      <c r="A53" s="170"/>
    </row>
    <row r="54" spans="1:16" ht="15" customHeight="1">
      <c r="A54" s="170"/>
    </row>
    <row r="55" spans="1:16" ht="15" customHeight="1">
      <c r="A55" s="170"/>
    </row>
    <row r="56" spans="1:16" ht="15" customHeight="1">
      <c r="A56" s="170"/>
    </row>
    <row r="57" spans="1:16" ht="15" customHeight="1">
      <c r="A57" s="170"/>
    </row>
    <row r="58" spans="1:16" ht="15" customHeight="1">
      <c r="A58" s="170"/>
    </row>
    <row r="59" spans="1:16" ht="15" customHeight="1">
      <c r="A59" s="170"/>
    </row>
    <row r="60" spans="1:16" ht="15" customHeight="1">
      <c r="A60" s="170"/>
    </row>
    <row r="61" spans="1:16" ht="15" customHeight="1">
      <c r="A61" s="170"/>
    </row>
    <row r="62" spans="1:16" ht="15" customHeight="1">
      <c r="A62" s="170"/>
    </row>
    <row r="63" spans="1:16" ht="15" customHeight="1">
      <c r="A63" s="170"/>
    </row>
    <row r="64" spans="1:16" ht="15" customHeight="1">
      <c r="A64" s="158" t="str">
        <f>+A1</f>
        <v>KENTUCKY-AMERICAN WATER COMPANY</v>
      </c>
      <c r="B64" s="159"/>
      <c r="C64" s="159"/>
      <c r="D64" s="159"/>
      <c r="E64" s="159"/>
      <c r="F64" s="159"/>
      <c r="G64" s="159"/>
      <c r="H64" s="159"/>
      <c r="I64" s="159"/>
      <c r="J64" s="159"/>
      <c r="K64" s="159"/>
      <c r="L64" s="159"/>
      <c r="M64" s="159"/>
      <c r="N64" s="159"/>
      <c r="O64" s="159"/>
      <c r="P64" s="159"/>
    </row>
    <row r="65" spans="1:16" ht="15" customHeight="1">
      <c r="A65" s="158" t="str">
        <f>+A2</f>
        <v>Case No. 2018-00358</v>
      </c>
      <c r="B65" s="159"/>
      <c r="C65" s="159"/>
      <c r="D65" s="159"/>
      <c r="E65" s="159"/>
      <c r="F65" s="159"/>
      <c r="G65" s="159"/>
      <c r="H65" s="159"/>
      <c r="I65" s="159"/>
      <c r="J65" s="159"/>
      <c r="K65" s="159"/>
      <c r="L65" s="159"/>
      <c r="M65" s="159"/>
      <c r="N65" s="159"/>
      <c r="O65" s="159"/>
      <c r="P65" s="159"/>
    </row>
    <row r="66" spans="1:16" ht="15" customHeight="1">
      <c r="A66" s="158" t="s">
        <v>191</v>
      </c>
      <c r="B66" s="159"/>
      <c r="C66" s="159"/>
      <c r="D66" s="159"/>
      <c r="E66" s="159"/>
      <c r="F66" s="159"/>
      <c r="G66" s="159"/>
      <c r="H66" s="159"/>
      <c r="I66" s="159"/>
      <c r="J66" s="159"/>
      <c r="K66" s="159"/>
      <c r="L66" s="159"/>
      <c r="M66" s="159"/>
      <c r="N66" s="159"/>
      <c r="O66" s="159"/>
      <c r="P66" s="159"/>
    </row>
    <row r="67" spans="1:16" ht="15" customHeight="1">
      <c r="A67" s="158" t="s">
        <v>315</v>
      </c>
      <c r="B67" s="159"/>
      <c r="C67" s="159"/>
      <c r="D67" s="159"/>
      <c r="E67" s="159"/>
      <c r="F67" s="159"/>
      <c r="G67" s="159"/>
      <c r="H67" s="159"/>
      <c r="I67" s="159"/>
      <c r="J67" s="159"/>
      <c r="K67" s="159"/>
      <c r="L67" s="159"/>
      <c r="M67" s="159"/>
      <c r="N67" s="159"/>
      <c r="O67" s="159"/>
      <c r="P67" s="159"/>
    </row>
    <row r="68" spans="1:16" ht="15" customHeight="1">
      <c r="A68" s="159"/>
      <c r="B68" s="159"/>
      <c r="C68" s="159"/>
      <c r="D68" s="159"/>
      <c r="E68" s="159"/>
      <c r="F68" s="159"/>
      <c r="G68" s="159"/>
      <c r="H68" s="159"/>
      <c r="I68" s="159"/>
      <c r="J68" s="159"/>
      <c r="K68" s="159"/>
      <c r="L68" s="159"/>
      <c r="M68" s="159"/>
      <c r="N68" s="159"/>
      <c r="O68" s="162" t="s">
        <v>192</v>
      </c>
    </row>
    <row r="69" spans="1:16" s="163" customFormat="1">
      <c r="B69" s="164"/>
      <c r="D69" s="116"/>
      <c r="E69" s="116"/>
      <c r="F69" s="116"/>
      <c r="G69" s="116"/>
      <c r="H69" s="116"/>
      <c r="I69" s="116"/>
      <c r="J69" s="116"/>
      <c r="K69" s="116"/>
      <c r="L69" s="116"/>
      <c r="O69" s="165" t="e">
        <f ca="1">RIGHT(CELL("filename",$A$1),LEN(CELL("filename",$A$1))-SEARCH("\Rate Base",CELL("filename",$A$1),1))</f>
        <v>#VALUE!</v>
      </c>
    </row>
    <row r="70" spans="1:16" ht="15" customHeight="1">
      <c r="A70" s="166" t="s">
        <v>316</v>
      </c>
      <c r="O70" s="162" t="s">
        <v>210</v>
      </c>
    </row>
    <row r="71" spans="1:16" ht="15" customHeight="1">
      <c r="A71" s="166" t="s">
        <v>314</v>
      </c>
      <c r="O71" s="167" t="s">
        <v>317</v>
      </c>
    </row>
    <row r="72" spans="1:16" ht="15" customHeight="1">
      <c r="A72" s="166" t="s">
        <v>194</v>
      </c>
    </row>
    <row r="73" spans="1:16" ht="15" customHeight="1" thickBot="1"/>
    <row r="74" spans="1:16" ht="15" customHeight="1">
      <c r="A74" s="168"/>
      <c r="B74" s="168"/>
      <c r="C74" s="168"/>
      <c r="D74" s="168"/>
      <c r="E74" s="168"/>
      <c r="F74" s="169" t="s">
        <v>195</v>
      </c>
      <c r="G74" s="169"/>
      <c r="H74" s="168"/>
      <c r="I74" s="168"/>
      <c r="J74" s="168"/>
      <c r="K74" s="168"/>
      <c r="L74" s="168"/>
      <c r="M74" s="168"/>
      <c r="N74" s="168"/>
      <c r="O74" s="168"/>
    </row>
    <row r="75" spans="1:16" ht="15" customHeight="1">
      <c r="A75" s="170" t="s">
        <v>61</v>
      </c>
      <c r="F75" s="159" t="s">
        <v>196</v>
      </c>
      <c r="G75" s="159"/>
      <c r="I75" s="170" t="s">
        <v>197</v>
      </c>
      <c r="K75" s="170" t="s">
        <v>112</v>
      </c>
      <c r="M75" s="170" t="s">
        <v>198</v>
      </c>
      <c r="O75" s="170" t="s">
        <v>198</v>
      </c>
    </row>
    <row r="76" spans="1:16" ht="15" customHeight="1" thickBot="1">
      <c r="A76" s="170" t="s">
        <v>71</v>
      </c>
      <c r="C76" s="160" t="s">
        <v>199</v>
      </c>
      <c r="F76" s="159" t="s">
        <v>200</v>
      </c>
      <c r="G76" s="159"/>
      <c r="I76" s="170" t="s">
        <v>201</v>
      </c>
      <c r="K76" s="170" t="s">
        <v>202</v>
      </c>
      <c r="M76" s="170" t="s">
        <v>203</v>
      </c>
      <c r="O76" s="170" t="s">
        <v>14</v>
      </c>
    </row>
    <row r="77" spans="1:16" ht="15" customHeight="1">
      <c r="A77" s="171">
        <v>1</v>
      </c>
      <c r="B77" s="168"/>
      <c r="C77" s="168"/>
      <c r="D77" s="168"/>
      <c r="E77" s="168"/>
      <c r="F77" s="168"/>
      <c r="G77" s="168"/>
      <c r="H77" s="168"/>
      <c r="I77" s="168"/>
      <c r="J77" s="168"/>
      <c r="K77" s="168"/>
      <c r="L77" s="168"/>
      <c r="M77" s="168"/>
      <c r="N77" s="168"/>
      <c r="O77" s="168"/>
    </row>
    <row r="78" spans="1:16" ht="15" customHeight="1">
      <c r="A78" s="170">
        <v>2</v>
      </c>
    </row>
    <row r="79" spans="1:16" ht="15" customHeight="1">
      <c r="A79" s="170">
        <v>3</v>
      </c>
    </row>
    <row r="80" spans="1:16" ht="15" customHeight="1">
      <c r="A80" s="170">
        <v>4</v>
      </c>
    </row>
    <row r="81" spans="1:15" ht="15" customHeight="1">
      <c r="A81" s="170">
        <v>5</v>
      </c>
      <c r="B81" s="172"/>
      <c r="M81" s="180"/>
    </row>
    <row r="82" spans="1:15" ht="15" customHeight="1" thickBot="1">
      <c r="A82" s="170">
        <v>6</v>
      </c>
      <c r="C82" s="160" t="s">
        <v>204</v>
      </c>
      <c r="F82" s="159" t="s">
        <v>205</v>
      </c>
      <c r="G82" s="159"/>
      <c r="I82" s="170" t="s">
        <v>211</v>
      </c>
      <c r="K82" s="173">
        <f>L472</f>
        <v>-6681000</v>
      </c>
      <c r="M82" s="174">
        <v>1</v>
      </c>
      <c r="O82" s="173">
        <f>ROUND(M82*K82,0)</f>
        <v>-6681000</v>
      </c>
    </row>
    <row r="83" spans="1:15" ht="15" customHeight="1" thickTop="1">
      <c r="A83" s="170">
        <v>7</v>
      </c>
      <c r="K83" s="175"/>
      <c r="M83" s="176"/>
      <c r="O83" s="175"/>
    </row>
    <row r="84" spans="1:15" ht="15" customHeight="1">
      <c r="A84" s="170">
        <v>8</v>
      </c>
      <c r="K84" s="177"/>
      <c r="M84" s="178"/>
      <c r="O84" s="177"/>
    </row>
    <row r="85" spans="1:15" ht="15" customHeight="1">
      <c r="A85" s="170">
        <v>9</v>
      </c>
      <c r="K85" s="177"/>
      <c r="M85" s="178"/>
      <c r="O85" s="177"/>
    </row>
    <row r="86" spans="1:15" ht="15" customHeight="1" thickBot="1">
      <c r="A86" s="170">
        <v>10</v>
      </c>
      <c r="C86" s="160" t="s">
        <v>207</v>
      </c>
      <c r="F86" s="159" t="s">
        <v>212</v>
      </c>
      <c r="G86" s="159"/>
      <c r="I86" s="170" t="s">
        <v>213</v>
      </c>
      <c r="K86" s="173">
        <f>J215</f>
        <v>807789</v>
      </c>
      <c r="M86" s="174">
        <v>1</v>
      </c>
      <c r="O86" s="173">
        <f>ROUND(M86*K86,0)</f>
        <v>807789</v>
      </c>
    </row>
    <row r="87" spans="1:15" ht="15" customHeight="1" thickTop="1">
      <c r="A87" s="170"/>
      <c r="K87" s="179"/>
      <c r="M87" s="179"/>
      <c r="O87" s="179"/>
    </row>
    <row r="88" spans="1:15" ht="15" customHeight="1">
      <c r="A88" s="170"/>
    </row>
    <row r="89" spans="1:15" ht="15" customHeight="1">
      <c r="A89" s="170"/>
      <c r="B89" s="172"/>
    </row>
    <row r="90" spans="1:15" ht="15" customHeight="1">
      <c r="A90" s="170"/>
      <c r="F90" s="159"/>
      <c r="G90" s="159"/>
      <c r="I90" s="170"/>
    </row>
    <row r="91" spans="1:15" ht="15" customHeight="1">
      <c r="A91" s="170"/>
    </row>
    <row r="92" spans="1:15" ht="15" customHeight="1">
      <c r="A92" s="170"/>
    </row>
    <row r="93" spans="1:15" ht="15" customHeight="1">
      <c r="A93" s="170"/>
    </row>
    <row r="94" spans="1:15" ht="15" customHeight="1">
      <c r="A94" s="170"/>
      <c r="F94" s="159"/>
      <c r="G94" s="159"/>
      <c r="I94" s="170"/>
    </row>
    <row r="95" spans="1:15" ht="15" customHeight="1">
      <c r="A95" s="170"/>
    </row>
    <row r="96" spans="1:15" ht="15" customHeight="1">
      <c r="A96" s="170"/>
    </row>
    <row r="97" spans="1:9" ht="15" customHeight="1">
      <c r="A97" s="170"/>
      <c r="B97" s="172"/>
    </row>
    <row r="98" spans="1:9" ht="15" customHeight="1">
      <c r="A98" s="170"/>
      <c r="F98" s="159"/>
      <c r="G98" s="159"/>
      <c r="I98" s="170"/>
    </row>
    <row r="99" spans="1:9" ht="15" customHeight="1">
      <c r="A99" s="170"/>
    </row>
    <row r="100" spans="1:9" ht="15" customHeight="1">
      <c r="A100" s="170"/>
    </row>
    <row r="101" spans="1:9" ht="15" customHeight="1">
      <c r="A101" s="170"/>
    </row>
    <row r="102" spans="1:9" ht="15" customHeight="1">
      <c r="A102" s="170"/>
      <c r="F102" s="159"/>
      <c r="G102" s="159"/>
      <c r="I102" s="170"/>
    </row>
    <row r="103" spans="1:9" ht="15" customHeight="1">
      <c r="A103" s="170"/>
    </row>
    <row r="104" spans="1:9" ht="15" customHeight="1">
      <c r="A104" s="170"/>
    </row>
    <row r="105" spans="1:9" ht="15" customHeight="1">
      <c r="A105" s="170"/>
      <c r="B105" s="172"/>
    </row>
    <row r="106" spans="1:9" ht="15" customHeight="1">
      <c r="A106" s="170"/>
      <c r="F106" s="159"/>
      <c r="G106" s="159"/>
      <c r="I106" s="170"/>
    </row>
    <row r="107" spans="1:9" ht="15" customHeight="1">
      <c r="A107" s="170"/>
    </row>
    <row r="108" spans="1:9" ht="15" customHeight="1">
      <c r="A108" s="170"/>
    </row>
    <row r="109" spans="1:9" ht="15" customHeight="1">
      <c r="A109" s="170"/>
    </row>
    <row r="110" spans="1:9" ht="15" customHeight="1">
      <c r="A110" s="170"/>
      <c r="F110" s="159"/>
      <c r="G110" s="159"/>
      <c r="I110" s="170"/>
    </row>
    <row r="111" spans="1:9" ht="15" customHeight="1">
      <c r="A111" s="170"/>
    </row>
    <row r="112" spans="1:9" ht="15" customHeight="1">
      <c r="A112" s="170"/>
    </row>
    <row r="113" spans="1:16" ht="15" customHeight="1">
      <c r="A113" s="170"/>
    </row>
    <row r="114" spans="1:16" ht="15" customHeight="1">
      <c r="A114" s="170"/>
    </row>
    <row r="115" spans="1:16" ht="15" customHeight="1">
      <c r="A115" s="170"/>
    </row>
    <row r="116" spans="1:16" ht="15" customHeight="1">
      <c r="A116" s="170"/>
    </row>
    <row r="117" spans="1:16" ht="15" customHeight="1">
      <c r="A117" s="170"/>
    </row>
    <row r="118" spans="1:16" ht="15" customHeight="1">
      <c r="A118" s="170"/>
    </row>
    <row r="119" spans="1:16" ht="15" customHeight="1">
      <c r="A119" s="170"/>
    </row>
    <row r="120" spans="1:16" ht="15" customHeight="1">
      <c r="A120" s="170"/>
    </row>
    <row r="121" spans="1:16" ht="15" customHeight="1">
      <c r="A121" s="170"/>
    </row>
    <row r="122" spans="1:16" ht="15" customHeight="1">
      <c r="A122" s="170"/>
    </row>
    <row r="123" spans="1:16" ht="15" customHeight="1">
      <c r="A123" s="170"/>
    </row>
    <row r="124" spans="1:16" ht="15" customHeight="1">
      <c r="A124" s="170"/>
    </row>
    <row r="125" spans="1:16" ht="15" customHeight="1">
      <c r="A125" s="170"/>
    </row>
    <row r="126" spans="1:16" ht="15" customHeight="1">
      <c r="A126" s="170"/>
    </row>
    <row r="127" spans="1:16" ht="15" customHeight="1">
      <c r="A127" s="158" t="str">
        <f>+A64</f>
        <v>KENTUCKY-AMERICAN WATER COMPANY</v>
      </c>
      <c r="B127" s="158"/>
      <c r="C127" s="158"/>
      <c r="D127" s="158"/>
      <c r="E127" s="158"/>
      <c r="F127" s="158"/>
      <c r="G127" s="158"/>
      <c r="H127" s="158"/>
      <c r="I127" s="158"/>
      <c r="J127" s="158"/>
      <c r="K127" s="158"/>
      <c r="L127" s="158"/>
      <c r="M127" s="158"/>
      <c r="N127" s="158"/>
      <c r="O127" s="158"/>
      <c r="P127" s="158"/>
    </row>
    <row r="128" spans="1:16" ht="15" customHeight="1">
      <c r="A128" s="158" t="str">
        <f>+A65</f>
        <v>Case No. 2018-00358</v>
      </c>
      <c r="B128" s="158"/>
      <c r="C128" s="158"/>
      <c r="D128" s="158"/>
      <c r="E128" s="158"/>
      <c r="F128" s="158"/>
      <c r="G128" s="158"/>
      <c r="H128" s="158"/>
      <c r="I128" s="158"/>
      <c r="J128" s="158"/>
      <c r="K128" s="158"/>
      <c r="L128" s="158"/>
      <c r="M128" s="158"/>
      <c r="N128" s="158"/>
      <c r="O128" s="158"/>
      <c r="P128" s="158"/>
    </row>
    <row r="129" spans="1:16" ht="15" customHeight="1">
      <c r="A129" s="158" t="s">
        <v>214</v>
      </c>
      <c r="B129" s="158"/>
      <c r="C129" s="158"/>
      <c r="D129" s="158"/>
      <c r="E129" s="158"/>
      <c r="F129" s="158"/>
      <c r="G129" s="158"/>
      <c r="H129" s="158"/>
      <c r="I129" s="158"/>
      <c r="J129" s="158"/>
      <c r="K129" s="158"/>
      <c r="L129" s="158"/>
      <c r="M129" s="158"/>
      <c r="N129" s="158"/>
      <c r="O129" s="158"/>
      <c r="P129" s="158"/>
    </row>
    <row r="130" spans="1:16" ht="15" customHeight="1">
      <c r="A130" s="158" t="str">
        <f>+A4</f>
        <v>Base Year at 2/28/19</v>
      </c>
      <c r="B130" s="158"/>
      <c r="C130" s="158"/>
      <c r="D130" s="158"/>
      <c r="E130" s="158"/>
      <c r="F130" s="158"/>
      <c r="G130" s="158"/>
      <c r="H130" s="158"/>
      <c r="I130" s="158"/>
      <c r="J130" s="158"/>
      <c r="K130" s="158"/>
      <c r="L130" s="158"/>
      <c r="M130" s="158"/>
      <c r="N130" s="158"/>
      <c r="O130" s="158"/>
      <c r="P130" s="158"/>
    </row>
    <row r="131" spans="1:16" ht="15" customHeight="1">
      <c r="A131" s="159"/>
      <c r="B131" s="159"/>
      <c r="C131" s="159"/>
      <c r="D131" s="159"/>
      <c r="E131" s="159"/>
      <c r="F131" s="159"/>
      <c r="G131" s="159"/>
      <c r="H131" s="159"/>
      <c r="I131" s="159"/>
      <c r="J131" s="159"/>
      <c r="K131" s="159"/>
      <c r="L131" s="159"/>
      <c r="M131" s="159"/>
      <c r="N131" s="159"/>
      <c r="O131" s="159"/>
      <c r="P131" s="162" t="s">
        <v>215</v>
      </c>
    </row>
    <row r="132" spans="1:16" s="163" customFormat="1">
      <c r="B132" s="164"/>
      <c r="D132" s="116"/>
      <c r="E132" s="116"/>
      <c r="F132" s="116"/>
      <c r="G132" s="116"/>
      <c r="H132" s="116"/>
      <c r="I132" s="116"/>
      <c r="J132" s="116"/>
      <c r="K132" s="116"/>
      <c r="L132" s="116"/>
      <c r="P132" s="165" t="e">
        <f ca="1">RIGHT(CELL("filename",$A$1),LEN(CELL("filename",$A$1))-SEARCH("\Rate Base",CELL("filename",$A$1),1))</f>
        <v>#VALUE!</v>
      </c>
    </row>
    <row r="133" spans="1:16" ht="15" customHeight="1">
      <c r="A133" s="166" t="str">
        <f>+A7</f>
        <v>DATA: _X_ BASE PERIOD ___ FORECASTED PERIOD</v>
      </c>
      <c r="P133" s="162" t="s">
        <v>193</v>
      </c>
    </row>
    <row r="134" spans="1:16" ht="15" customHeight="1">
      <c r="A134" s="166" t="str">
        <f>+A8</f>
        <v>TYPE OF FILING:  _X_ ORIGINAL __ UPDATED __ REVISED</v>
      </c>
      <c r="P134" s="167" t="s">
        <v>317</v>
      </c>
    </row>
    <row r="135" spans="1:16" ht="15" customHeight="1">
      <c r="A135" s="160" t="s">
        <v>216</v>
      </c>
    </row>
    <row r="136" spans="1:16" ht="15" customHeight="1" thickBot="1"/>
    <row r="137" spans="1:16" ht="15" customHeight="1">
      <c r="A137" s="168"/>
      <c r="B137" s="168"/>
      <c r="C137" s="168"/>
      <c r="D137" s="168"/>
      <c r="E137" s="168"/>
      <c r="F137" s="181" t="s">
        <v>217</v>
      </c>
      <c r="G137" s="181"/>
      <c r="H137" s="181"/>
      <c r="I137" s="181"/>
      <c r="J137" s="181"/>
      <c r="K137" s="168"/>
      <c r="L137" s="181" t="s">
        <v>218</v>
      </c>
      <c r="M137" s="169"/>
      <c r="N137" s="169"/>
      <c r="O137" s="169"/>
      <c r="P137" s="169"/>
    </row>
    <row r="138" spans="1:16" ht="15" customHeight="1">
      <c r="A138" s="170" t="s">
        <v>61</v>
      </c>
      <c r="F138" s="170" t="s">
        <v>112</v>
      </c>
      <c r="H138" s="170" t="s">
        <v>198</v>
      </c>
      <c r="J138" s="170" t="s">
        <v>198</v>
      </c>
      <c r="L138" s="170" t="s">
        <v>112</v>
      </c>
      <c r="N138" s="170" t="s">
        <v>198</v>
      </c>
      <c r="P138" s="170" t="s">
        <v>198</v>
      </c>
    </row>
    <row r="139" spans="1:16" ht="15" customHeight="1" thickBot="1">
      <c r="A139" s="170" t="s">
        <v>71</v>
      </c>
      <c r="C139" s="160" t="s">
        <v>219</v>
      </c>
      <c r="F139" s="170" t="s">
        <v>202</v>
      </c>
      <c r="H139" s="170" t="s">
        <v>203</v>
      </c>
      <c r="J139" s="170" t="s">
        <v>14</v>
      </c>
      <c r="L139" s="170" t="s">
        <v>202</v>
      </c>
      <c r="N139" s="170" t="s">
        <v>203</v>
      </c>
      <c r="P139" s="170" t="s">
        <v>14</v>
      </c>
    </row>
    <row r="140" spans="1:16" ht="15" customHeight="1">
      <c r="A140" s="171">
        <v>1</v>
      </c>
      <c r="B140" s="168"/>
      <c r="C140" s="168"/>
      <c r="D140" s="168"/>
      <c r="E140" s="168"/>
      <c r="F140" s="168"/>
      <c r="G140" s="168"/>
      <c r="H140" s="168"/>
      <c r="I140" s="168"/>
      <c r="J140" s="168"/>
      <c r="K140" s="168"/>
      <c r="L140" s="168"/>
      <c r="M140" s="168"/>
      <c r="N140" s="168"/>
      <c r="O140" s="168"/>
      <c r="P140" s="168"/>
    </row>
    <row r="141" spans="1:16" ht="15" customHeight="1">
      <c r="A141" s="170">
        <v>2</v>
      </c>
      <c r="B141" s="172"/>
    </row>
    <row r="142" spans="1:16" ht="15" customHeight="1">
      <c r="A142" s="170">
        <v>3</v>
      </c>
      <c r="C142" s="182" t="s">
        <v>207</v>
      </c>
    </row>
    <row r="143" spans="1:16" ht="15" customHeight="1">
      <c r="A143" s="170">
        <v>4</v>
      </c>
    </row>
    <row r="144" spans="1:16" ht="15" customHeight="1">
      <c r="A144" s="170">
        <v>5</v>
      </c>
    </row>
    <row r="145" spans="1:16" ht="15" customHeight="1" thickBot="1">
      <c r="A145" s="170">
        <v>6</v>
      </c>
      <c r="C145" s="160" t="s">
        <v>220</v>
      </c>
      <c r="F145" s="177">
        <v>807789.43458333332</v>
      </c>
      <c r="H145" s="174">
        <v>1</v>
      </c>
      <c r="J145" s="173">
        <f>ROUND($H$145*F145,0)</f>
        <v>807789</v>
      </c>
      <c r="L145" s="173">
        <f>+J145</f>
        <v>807789</v>
      </c>
      <c r="M145" s="172"/>
      <c r="N145" s="178">
        <f>H145</f>
        <v>1</v>
      </c>
      <c r="P145" s="173">
        <f>ROUND($H$145*L145,0)</f>
        <v>807789</v>
      </c>
    </row>
    <row r="146" spans="1:16" ht="15" customHeight="1" thickTop="1">
      <c r="A146" s="170">
        <v>7</v>
      </c>
      <c r="H146" s="179"/>
      <c r="M146" s="172"/>
      <c r="N146" s="179"/>
    </row>
    <row r="147" spans="1:16" ht="15" customHeight="1">
      <c r="A147" s="170">
        <v>8</v>
      </c>
      <c r="J147" s="160">
        <f>ROUND($H$145*F147,0)</f>
        <v>0</v>
      </c>
      <c r="L147" s="160">
        <f>+J147</f>
        <v>0</v>
      </c>
      <c r="M147" s="172"/>
      <c r="P147" s="160">
        <f>ROUND($H$145*L147,0)</f>
        <v>0</v>
      </c>
    </row>
    <row r="148" spans="1:16" ht="15" customHeight="1">
      <c r="A148" s="170">
        <v>9</v>
      </c>
      <c r="F148" s="183"/>
      <c r="J148" s="183"/>
      <c r="L148" s="183"/>
      <c r="P148" s="183"/>
    </row>
    <row r="149" spans="1:16" ht="15" customHeight="1" thickBot="1">
      <c r="A149" s="170">
        <v>10</v>
      </c>
      <c r="F149" s="173">
        <f>F145+F147</f>
        <v>807789.43458333332</v>
      </c>
      <c r="J149" s="173">
        <f>J145+J147</f>
        <v>807789</v>
      </c>
      <c r="L149" s="173">
        <f>L145+L147</f>
        <v>807789</v>
      </c>
      <c r="P149" s="173">
        <f>P145+P147</f>
        <v>807789</v>
      </c>
    </row>
    <row r="150" spans="1:16" ht="15" customHeight="1" thickTop="1">
      <c r="A150" s="170">
        <v>11</v>
      </c>
      <c r="F150" s="179"/>
      <c r="J150" s="179"/>
      <c r="L150" s="179"/>
      <c r="P150" s="179"/>
    </row>
    <row r="151" spans="1:16" ht="15" customHeight="1">
      <c r="A151" s="170">
        <v>12</v>
      </c>
      <c r="B151" s="172"/>
    </row>
    <row r="152" spans="1:16" ht="15" customHeight="1">
      <c r="A152" s="170">
        <v>13</v>
      </c>
      <c r="C152" s="182"/>
    </row>
    <row r="153" spans="1:16" ht="15" customHeight="1">
      <c r="A153" s="170"/>
    </row>
    <row r="154" spans="1:16" ht="15" customHeight="1">
      <c r="A154" s="170"/>
    </row>
    <row r="155" spans="1:16" ht="15" customHeight="1">
      <c r="A155" s="170"/>
    </row>
    <row r="156" spans="1:16" ht="15" customHeight="1">
      <c r="A156" s="170"/>
    </row>
    <row r="157" spans="1:16" ht="15" customHeight="1">
      <c r="A157" s="170"/>
    </row>
    <row r="158" spans="1:16" ht="15" customHeight="1">
      <c r="A158" s="170"/>
    </row>
    <row r="159" spans="1:16" ht="15" customHeight="1">
      <c r="A159" s="170"/>
    </row>
    <row r="160" spans="1:16" ht="15" customHeight="1">
      <c r="A160" s="170"/>
    </row>
    <row r="161" spans="1:3" ht="15" customHeight="1">
      <c r="A161" s="170"/>
      <c r="B161" s="172"/>
    </row>
    <row r="162" spans="1:3" ht="15" customHeight="1">
      <c r="A162" s="170"/>
      <c r="C162" s="182"/>
    </row>
    <row r="163" spans="1:3" ht="15" customHeight="1">
      <c r="A163" s="170"/>
    </row>
    <row r="164" spans="1:3" ht="15" customHeight="1">
      <c r="A164" s="170"/>
    </row>
    <row r="165" spans="1:3" ht="15" customHeight="1">
      <c r="A165" s="170"/>
    </row>
    <row r="166" spans="1:3" ht="15" customHeight="1">
      <c r="A166" s="170"/>
    </row>
    <row r="167" spans="1:3" ht="15" customHeight="1">
      <c r="A167" s="170"/>
    </row>
    <row r="168" spans="1:3" ht="15" customHeight="1">
      <c r="A168" s="170"/>
    </row>
    <row r="169" spans="1:3" ht="15" customHeight="1">
      <c r="A169" s="170"/>
    </row>
    <row r="170" spans="1:3" ht="15" customHeight="1">
      <c r="A170" s="170"/>
    </row>
    <row r="171" spans="1:3" ht="15" customHeight="1">
      <c r="A171" s="170"/>
      <c r="B171" s="172"/>
    </row>
    <row r="172" spans="1:3" ht="15" customHeight="1">
      <c r="A172" s="170"/>
      <c r="C172" s="182"/>
    </row>
    <row r="173" spans="1:3" ht="15" customHeight="1">
      <c r="A173" s="170"/>
    </row>
    <row r="174" spans="1:3" ht="15" customHeight="1">
      <c r="A174" s="170"/>
    </row>
    <row r="175" spans="1:3" ht="15" customHeight="1">
      <c r="A175" s="170"/>
    </row>
    <row r="176" spans="1:3" ht="15" customHeight="1">
      <c r="A176" s="170"/>
    </row>
    <row r="177" spans="1:16" ht="15" customHeight="1">
      <c r="A177" s="170"/>
    </row>
    <row r="178" spans="1:16" ht="15" customHeight="1">
      <c r="A178" s="170"/>
    </row>
    <row r="179" spans="1:16" ht="15" customHeight="1">
      <c r="A179" s="170"/>
    </row>
    <row r="180" spans="1:16" ht="15" customHeight="1">
      <c r="A180" s="170"/>
    </row>
    <row r="181" spans="1:16" ht="15" customHeight="1">
      <c r="A181" s="170"/>
    </row>
    <row r="182" spans="1:16" ht="15" customHeight="1">
      <c r="A182" s="170"/>
    </row>
    <row r="183" spans="1:16" ht="15" customHeight="1">
      <c r="A183" s="170"/>
    </row>
    <row r="184" spans="1:16" ht="15" customHeight="1">
      <c r="A184" s="170"/>
    </row>
    <row r="185" spans="1:16" ht="15" customHeight="1">
      <c r="A185" s="170"/>
    </row>
    <row r="186" spans="1:16" ht="15" customHeight="1">
      <c r="A186" s="170"/>
    </row>
    <row r="187" spans="1:16" ht="15" customHeight="1">
      <c r="A187" s="170"/>
    </row>
    <row r="188" spans="1:16" ht="15" customHeight="1">
      <c r="A188" s="170"/>
    </row>
    <row r="189" spans="1:16" ht="15" customHeight="1">
      <c r="A189" s="170"/>
    </row>
    <row r="190" spans="1:16" ht="15" customHeight="1">
      <c r="A190" s="268" t="str">
        <f>+A127</f>
        <v>KENTUCKY-AMERICAN WATER COMPANY</v>
      </c>
      <c r="B190" s="268"/>
      <c r="C190" s="268"/>
      <c r="D190" s="268"/>
      <c r="E190" s="268"/>
      <c r="F190" s="268"/>
      <c r="G190" s="268"/>
      <c r="H190" s="268"/>
      <c r="I190" s="268"/>
      <c r="J190" s="268"/>
      <c r="K190" s="268"/>
      <c r="L190" s="268"/>
      <c r="M190" s="268"/>
      <c r="N190" s="268"/>
      <c r="O190" s="268"/>
      <c r="P190" s="268"/>
    </row>
    <row r="191" spans="1:16" ht="15" customHeight="1">
      <c r="A191" s="158" t="str">
        <f>+A128</f>
        <v>Case No. 2018-00358</v>
      </c>
      <c r="B191" s="158"/>
      <c r="C191" s="158"/>
      <c r="D191" s="158"/>
      <c r="E191" s="158"/>
      <c r="F191" s="158"/>
      <c r="G191" s="158"/>
      <c r="H191" s="158"/>
      <c r="I191" s="158"/>
      <c r="J191" s="158"/>
      <c r="K191" s="158"/>
      <c r="L191" s="158"/>
      <c r="M191" s="158"/>
      <c r="N191" s="158"/>
      <c r="O191" s="158"/>
      <c r="P191" s="158"/>
    </row>
    <row r="192" spans="1:16" ht="15" customHeight="1">
      <c r="A192" s="158" t="str">
        <f>+A129</f>
        <v>WORKING CAPITAL COMPONENTS</v>
      </c>
      <c r="B192" s="158"/>
      <c r="C192" s="158"/>
      <c r="D192" s="158"/>
      <c r="E192" s="158"/>
      <c r="F192" s="158"/>
      <c r="G192" s="158"/>
      <c r="H192" s="158"/>
      <c r="I192" s="158"/>
      <c r="J192" s="158"/>
      <c r="K192" s="158"/>
      <c r="L192" s="158"/>
      <c r="M192" s="158"/>
      <c r="N192" s="158"/>
      <c r="O192" s="158"/>
      <c r="P192" s="158"/>
    </row>
    <row r="193" spans="1:16" ht="15" customHeight="1">
      <c r="A193" s="158" t="str">
        <f>+A67</f>
        <v>Forecast Year at 6/30/2020</v>
      </c>
      <c r="B193" s="158"/>
      <c r="C193" s="158"/>
      <c r="D193" s="158"/>
      <c r="E193" s="158"/>
      <c r="F193" s="158"/>
      <c r="G193" s="158"/>
      <c r="H193" s="158"/>
      <c r="I193" s="158"/>
      <c r="J193" s="158"/>
      <c r="K193" s="158"/>
      <c r="L193" s="158"/>
      <c r="M193" s="158"/>
      <c r="N193" s="158"/>
      <c r="O193" s="158"/>
      <c r="P193" s="158"/>
    </row>
    <row r="194" spans="1:16" ht="15" customHeight="1">
      <c r="A194" s="159"/>
      <c r="B194" s="159"/>
      <c r="C194" s="159"/>
      <c r="D194" s="159"/>
      <c r="E194" s="159"/>
      <c r="F194" s="159"/>
      <c r="G194" s="159"/>
      <c r="H194" s="159"/>
      <c r="I194" s="159"/>
      <c r="J194" s="159"/>
      <c r="K194" s="159"/>
      <c r="L194" s="159"/>
      <c r="M194" s="159"/>
      <c r="N194" s="159"/>
      <c r="O194" s="159"/>
      <c r="P194" s="162" t="s">
        <v>215</v>
      </c>
    </row>
    <row r="195" spans="1:16" s="163" customFormat="1">
      <c r="B195" s="164"/>
      <c r="D195" s="116"/>
      <c r="E195" s="116"/>
      <c r="F195" s="116"/>
      <c r="G195" s="116"/>
      <c r="H195" s="116"/>
      <c r="I195" s="116"/>
      <c r="J195" s="116"/>
      <c r="K195" s="116"/>
      <c r="L195" s="116"/>
      <c r="P195" s="165" t="e">
        <f ca="1">RIGHT(CELL("filename",$A$1),LEN(CELL("filename",$A$1))-SEARCH("\Rate Base",CELL("filename",$A$1),1))</f>
        <v>#VALUE!</v>
      </c>
    </row>
    <row r="196" spans="1:16" ht="15" customHeight="1">
      <c r="A196" s="166" t="str">
        <f>A70</f>
        <v>DATA: ___ BASE PERIOD _X_ FORECASTED PERIOD</v>
      </c>
      <c r="P196" s="162" t="s">
        <v>210</v>
      </c>
    </row>
    <row r="197" spans="1:16" ht="15" customHeight="1">
      <c r="A197" s="166" t="str">
        <f>+A71</f>
        <v>TYPE OF FILING:  _X_ ORIGINAL __ UPDATED __ REVISED</v>
      </c>
      <c r="P197" s="167" t="s">
        <v>317</v>
      </c>
    </row>
    <row r="198" spans="1:16" ht="15" customHeight="1">
      <c r="A198" s="166" t="s">
        <v>216</v>
      </c>
    </row>
    <row r="199" spans="1:16" ht="15" customHeight="1" thickBot="1"/>
    <row r="200" spans="1:16" ht="15" customHeight="1">
      <c r="A200" s="168"/>
      <c r="B200" s="168"/>
      <c r="C200" s="168"/>
      <c r="D200" s="168"/>
      <c r="E200" s="168"/>
      <c r="F200" s="181" t="s">
        <v>217</v>
      </c>
      <c r="G200" s="181"/>
      <c r="H200" s="181"/>
      <c r="I200" s="181"/>
      <c r="J200" s="181"/>
      <c r="K200" s="168"/>
      <c r="L200" s="181" t="s">
        <v>218</v>
      </c>
      <c r="M200" s="169"/>
      <c r="N200" s="169"/>
      <c r="O200" s="169"/>
      <c r="P200" s="169"/>
    </row>
    <row r="201" spans="1:16" ht="15" customHeight="1">
      <c r="A201" s="170" t="s">
        <v>61</v>
      </c>
      <c r="F201" s="170" t="s">
        <v>112</v>
      </c>
      <c r="H201" s="170" t="s">
        <v>198</v>
      </c>
      <c r="J201" s="170" t="s">
        <v>198</v>
      </c>
      <c r="L201" s="170" t="s">
        <v>112</v>
      </c>
      <c r="N201" s="170" t="s">
        <v>198</v>
      </c>
      <c r="P201" s="170" t="s">
        <v>198</v>
      </c>
    </row>
    <row r="202" spans="1:16" ht="15" customHeight="1" thickBot="1">
      <c r="A202" s="170" t="s">
        <v>71</v>
      </c>
      <c r="C202" s="160" t="s">
        <v>219</v>
      </c>
      <c r="F202" s="170" t="s">
        <v>202</v>
      </c>
      <c r="H202" s="170" t="s">
        <v>203</v>
      </c>
      <c r="J202" s="170" t="s">
        <v>14</v>
      </c>
      <c r="L202" s="170" t="s">
        <v>202</v>
      </c>
      <c r="N202" s="170" t="s">
        <v>203</v>
      </c>
      <c r="P202" s="170" t="s">
        <v>14</v>
      </c>
    </row>
    <row r="203" spans="1:16" ht="15" customHeight="1">
      <c r="A203" s="171">
        <v>1</v>
      </c>
      <c r="B203" s="168"/>
      <c r="C203" s="168"/>
      <c r="D203" s="168"/>
      <c r="E203" s="168"/>
      <c r="F203" s="168"/>
      <c r="G203" s="168"/>
      <c r="H203" s="168"/>
      <c r="I203" s="168"/>
      <c r="J203" s="168"/>
      <c r="K203" s="168"/>
      <c r="L203" s="168"/>
      <c r="M203" s="168"/>
      <c r="N203" s="168"/>
      <c r="O203" s="168"/>
      <c r="P203" s="168"/>
    </row>
    <row r="204" spans="1:16" ht="15" customHeight="1">
      <c r="A204" s="170">
        <v>2</v>
      </c>
    </row>
    <row r="205" spans="1:16" ht="15" customHeight="1">
      <c r="A205" s="170">
        <v>3</v>
      </c>
    </row>
    <row r="206" spans="1:16" ht="15" customHeight="1">
      <c r="A206" s="170">
        <v>4</v>
      </c>
    </row>
    <row r="207" spans="1:16" ht="15" customHeight="1">
      <c r="A207" s="170">
        <v>5</v>
      </c>
      <c r="B207" s="172"/>
    </row>
    <row r="208" spans="1:16" ht="15" customHeight="1">
      <c r="A208" s="170">
        <v>6</v>
      </c>
      <c r="C208" s="182" t="s">
        <v>207</v>
      </c>
    </row>
    <row r="209" spans="1:16" ht="15" customHeight="1">
      <c r="A209" s="170">
        <v>7</v>
      </c>
    </row>
    <row r="210" spans="1:16" ht="15" customHeight="1">
      <c r="A210" s="170">
        <v>8</v>
      </c>
    </row>
    <row r="211" spans="1:16" ht="15" customHeight="1" thickBot="1">
      <c r="A211" s="170">
        <v>9</v>
      </c>
      <c r="C211" s="160" t="s">
        <v>207</v>
      </c>
      <c r="F211" s="177">
        <v>807789.43458333332</v>
      </c>
      <c r="H211" s="174">
        <v>1</v>
      </c>
      <c r="J211" s="173">
        <f>ROUND($H$211*F211,0)</f>
        <v>807789</v>
      </c>
      <c r="L211" s="173">
        <f>+J211</f>
        <v>807789</v>
      </c>
      <c r="M211" s="172"/>
      <c r="N211" s="178">
        <f>H211</f>
        <v>1</v>
      </c>
      <c r="P211" s="173">
        <f>ROUND($H$211*L211,0)</f>
        <v>807789</v>
      </c>
    </row>
    <row r="212" spans="1:16" ht="15" customHeight="1" thickTop="1">
      <c r="A212" s="170">
        <v>10</v>
      </c>
      <c r="H212" s="179"/>
      <c r="N212" s="179"/>
    </row>
    <row r="213" spans="1:16" ht="15" customHeight="1">
      <c r="A213" s="170">
        <v>11</v>
      </c>
      <c r="J213" s="160">
        <f>ROUND($H$211*F213,0)</f>
        <v>0</v>
      </c>
      <c r="L213" s="160">
        <f>+J213</f>
        <v>0</v>
      </c>
      <c r="M213" s="172"/>
      <c r="P213" s="160">
        <f>ROUND($H$211*L213,0)</f>
        <v>0</v>
      </c>
    </row>
    <row r="214" spans="1:16" ht="15" customHeight="1">
      <c r="A214" s="170">
        <v>12</v>
      </c>
      <c r="F214" s="183"/>
      <c r="J214" s="183"/>
      <c r="L214" s="183"/>
      <c r="P214" s="183"/>
    </row>
    <row r="215" spans="1:16" ht="15" customHeight="1" thickBot="1">
      <c r="A215" s="170">
        <v>13</v>
      </c>
      <c r="F215" s="173">
        <f>F211+F213</f>
        <v>807789.43458333332</v>
      </c>
      <c r="J215" s="173">
        <f>J211+J213</f>
        <v>807789</v>
      </c>
      <c r="L215" s="173">
        <f>L211+L213</f>
        <v>807789</v>
      </c>
      <c r="P215" s="173">
        <f>P211+P213</f>
        <v>807789</v>
      </c>
    </row>
    <row r="216" spans="1:16" ht="15" customHeight="1" thickTop="1">
      <c r="A216" s="170">
        <v>14</v>
      </c>
      <c r="F216" s="179"/>
      <c r="J216" s="179"/>
      <c r="L216" s="179"/>
      <c r="P216" s="179"/>
    </row>
    <row r="217" spans="1:16" ht="15" customHeight="1">
      <c r="A217" s="170">
        <v>15</v>
      </c>
      <c r="B217" s="172"/>
    </row>
    <row r="218" spans="1:16" ht="15" customHeight="1">
      <c r="A218" s="170">
        <v>16</v>
      </c>
      <c r="C218" s="182"/>
    </row>
    <row r="219" spans="1:16" ht="15" customHeight="1">
      <c r="A219" s="170">
        <v>17</v>
      </c>
    </row>
    <row r="220" spans="1:16" ht="15" customHeight="1">
      <c r="A220" s="170">
        <v>18</v>
      </c>
    </row>
    <row r="221" spans="1:16" ht="15" customHeight="1">
      <c r="A221" s="170">
        <v>19</v>
      </c>
      <c r="C221" s="182"/>
    </row>
    <row r="222" spans="1:16" ht="15" customHeight="1">
      <c r="A222" s="170"/>
    </row>
    <row r="223" spans="1:16" ht="15" customHeight="1">
      <c r="A223" s="170"/>
    </row>
    <row r="224" spans="1:16" ht="15" customHeight="1">
      <c r="A224" s="170"/>
    </row>
    <row r="225" spans="1:5" ht="15" customHeight="1">
      <c r="A225" s="170"/>
    </row>
    <row r="226" spans="1:5" ht="15" customHeight="1">
      <c r="A226" s="170"/>
    </row>
    <row r="227" spans="1:5" ht="15" customHeight="1">
      <c r="A227" s="170"/>
      <c r="B227" s="172"/>
    </row>
    <row r="228" spans="1:5" ht="15" customHeight="1">
      <c r="A228" s="170"/>
      <c r="C228" s="182"/>
    </row>
    <row r="229" spans="1:5" ht="15" customHeight="1">
      <c r="A229" s="170"/>
    </row>
    <row r="230" spans="1:5" ht="15" customHeight="1">
      <c r="A230" s="170"/>
    </row>
    <row r="231" spans="1:5" ht="15" customHeight="1">
      <c r="A231" s="170"/>
    </row>
    <row r="232" spans="1:5" ht="15" customHeight="1">
      <c r="A232" s="170"/>
    </row>
    <row r="233" spans="1:5" ht="15" customHeight="1">
      <c r="A233" s="170"/>
    </row>
    <row r="234" spans="1:5" ht="15" customHeight="1">
      <c r="A234" s="170"/>
    </row>
    <row r="235" spans="1:5" ht="15" customHeight="1">
      <c r="A235" s="170"/>
    </row>
    <row r="236" spans="1:5" ht="15" customHeight="1">
      <c r="A236" s="170"/>
      <c r="B236" s="172"/>
    </row>
    <row r="237" spans="1:5" ht="15" customHeight="1">
      <c r="A237" s="170"/>
      <c r="C237" s="184"/>
      <c r="D237" s="172"/>
      <c r="E237" s="172"/>
    </row>
    <row r="238" spans="1:5" ht="15" customHeight="1">
      <c r="A238" s="170"/>
      <c r="C238" s="172"/>
      <c r="D238" s="172"/>
      <c r="E238" s="172"/>
    </row>
    <row r="239" spans="1:5" ht="15" customHeight="1">
      <c r="A239" s="170"/>
      <c r="C239" s="172"/>
      <c r="D239" s="172"/>
      <c r="E239" s="172"/>
    </row>
    <row r="240" spans="1:5" ht="15" customHeight="1">
      <c r="A240" s="170"/>
      <c r="C240" s="172"/>
      <c r="D240" s="172"/>
      <c r="E240" s="172"/>
    </row>
    <row r="241" spans="1:16" ht="15" customHeight="1">
      <c r="A241" s="170"/>
      <c r="C241" s="172"/>
      <c r="D241" s="172"/>
      <c r="E241" s="172"/>
    </row>
    <row r="242" spans="1:16" ht="15" customHeight="1">
      <c r="A242" s="170"/>
      <c r="C242" s="172"/>
      <c r="D242" s="172"/>
      <c r="E242" s="172"/>
    </row>
    <row r="243" spans="1:16" ht="15" customHeight="1">
      <c r="A243" s="170"/>
      <c r="C243" s="172"/>
      <c r="D243" s="172"/>
      <c r="E243" s="172"/>
    </row>
    <row r="244" spans="1:16" ht="15" customHeight="1">
      <c r="A244" s="170"/>
      <c r="C244" s="172"/>
      <c r="D244" s="172"/>
      <c r="E244" s="172"/>
    </row>
    <row r="245" spans="1:16" ht="15" customHeight="1">
      <c r="A245" s="170"/>
      <c r="C245" s="172"/>
      <c r="D245" s="172"/>
      <c r="E245" s="172"/>
    </row>
    <row r="246" spans="1:16" ht="15" customHeight="1">
      <c r="A246" s="170"/>
    </row>
    <row r="247" spans="1:16" ht="15" customHeight="1">
      <c r="A247" s="170"/>
    </row>
    <row r="248" spans="1:16" ht="15" customHeight="1">
      <c r="A248" s="170"/>
    </row>
    <row r="249" spans="1:16" ht="15" customHeight="1">
      <c r="A249" s="170"/>
    </row>
    <row r="250" spans="1:16" ht="15" customHeight="1">
      <c r="A250" s="170"/>
    </row>
    <row r="251" spans="1:16" ht="15" customHeight="1">
      <c r="A251" s="170"/>
    </row>
    <row r="252" spans="1:16" ht="15" customHeight="1">
      <c r="A252" s="170"/>
    </row>
    <row r="253" spans="1:16" ht="15" customHeight="1">
      <c r="A253" s="158" t="str">
        <f>+A190</f>
        <v>KENTUCKY-AMERICAN WATER COMPANY</v>
      </c>
      <c r="B253" s="159"/>
      <c r="C253" s="159"/>
      <c r="D253" s="159"/>
      <c r="E253" s="159"/>
      <c r="F253" s="159"/>
      <c r="G253" s="159"/>
      <c r="H253" s="159"/>
      <c r="I253" s="159"/>
      <c r="J253" s="159"/>
      <c r="K253" s="159"/>
      <c r="L253" s="159"/>
      <c r="M253" s="159"/>
      <c r="N253" s="159"/>
      <c r="O253" s="159"/>
      <c r="P253" s="159"/>
    </row>
    <row r="254" spans="1:16" ht="15" customHeight="1">
      <c r="A254" s="158" t="str">
        <f>+A191</f>
        <v>Case No. 2018-00358</v>
      </c>
      <c r="B254" s="159"/>
      <c r="C254" s="159"/>
      <c r="D254" s="159"/>
      <c r="E254" s="159"/>
      <c r="F254" s="159"/>
      <c r="G254" s="159"/>
      <c r="H254" s="159"/>
      <c r="I254" s="159"/>
      <c r="J254" s="159"/>
      <c r="K254" s="159"/>
      <c r="L254" s="159"/>
      <c r="M254" s="159"/>
      <c r="N254" s="159"/>
      <c r="O254" s="159"/>
      <c r="P254" s="159"/>
    </row>
    <row r="255" spans="1:16" ht="15" customHeight="1">
      <c r="A255" s="158" t="s">
        <v>221</v>
      </c>
      <c r="B255" s="159"/>
      <c r="C255" s="159"/>
      <c r="D255" s="159"/>
      <c r="E255" s="159"/>
      <c r="F255" s="159"/>
      <c r="G255" s="159"/>
      <c r="H255" s="159"/>
      <c r="I255" s="159"/>
      <c r="J255" s="159"/>
      <c r="K255" s="159"/>
      <c r="L255" s="159"/>
      <c r="M255" s="159"/>
      <c r="N255" s="159"/>
      <c r="O255" s="159"/>
      <c r="P255" s="159"/>
    </row>
    <row r="256" spans="1:16" ht="15" customHeight="1">
      <c r="A256" s="158" t="str">
        <f>+A130</f>
        <v>Base Year at 2/28/19</v>
      </c>
      <c r="B256" s="159"/>
      <c r="C256" s="159"/>
      <c r="D256" s="159"/>
      <c r="E256" s="159"/>
      <c r="F256" s="159"/>
      <c r="G256" s="159"/>
      <c r="H256" s="159"/>
      <c r="I256" s="159"/>
      <c r="J256" s="159"/>
      <c r="K256" s="159"/>
      <c r="L256" s="159"/>
      <c r="M256" s="159"/>
      <c r="N256" s="159"/>
      <c r="O256" s="159"/>
      <c r="P256" s="159"/>
    </row>
    <row r="257" spans="1:16" ht="15" customHeight="1">
      <c r="A257" s="159"/>
      <c r="B257" s="159"/>
      <c r="C257" s="159"/>
      <c r="D257" s="159"/>
      <c r="E257" s="159"/>
      <c r="F257" s="159"/>
      <c r="G257" s="159"/>
      <c r="H257" s="159"/>
      <c r="I257" s="159"/>
      <c r="J257" s="159"/>
      <c r="K257" s="159"/>
      <c r="L257" s="159"/>
      <c r="M257" s="159"/>
      <c r="N257" s="159"/>
      <c r="O257" s="162" t="s">
        <v>222</v>
      </c>
    </row>
    <row r="258" spans="1:16" s="163" customFormat="1">
      <c r="B258" s="164"/>
      <c r="D258" s="116"/>
      <c r="E258" s="116"/>
      <c r="F258" s="116"/>
      <c r="G258" s="116"/>
      <c r="H258" s="116"/>
      <c r="I258" s="116"/>
      <c r="J258" s="116"/>
      <c r="K258" s="116"/>
      <c r="L258" s="116"/>
      <c r="O258" s="165" t="e">
        <f ca="1">RIGHT(CELL("filename",$A$1),LEN(CELL("filename",$A$1))-SEARCH("\Rate Base",CELL("filename",$A$1),1))</f>
        <v>#VALUE!</v>
      </c>
    </row>
    <row r="259" spans="1:16" ht="15" customHeight="1">
      <c r="A259" s="166" t="str">
        <f>+A133</f>
        <v>DATA: _X_ BASE PERIOD ___ FORECASTED PERIOD</v>
      </c>
      <c r="O259" s="162" t="s">
        <v>223</v>
      </c>
    </row>
    <row r="260" spans="1:16" ht="15" customHeight="1">
      <c r="A260" s="166" t="str">
        <f>+A134</f>
        <v>TYPE OF FILING:  _X_ ORIGINAL __ UPDATED __ REVISED</v>
      </c>
      <c r="O260" s="167" t="s">
        <v>317</v>
      </c>
    </row>
    <row r="261" spans="1:16" ht="15" customHeight="1">
      <c r="A261" s="160" t="s">
        <v>224</v>
      </c>
    </row>
    <row r="262" spans="1:16" ht="15" customHeight="1" thickBot="1"/>
    <row r="263" spans="1:16" ht="15" customHeight="1">
      <c r="A263" s="168"/>
      <c r="B263" s="168"/>
      <c r="C263" s="168"/>
      <c r="D263" s="168"/>
      <c r="E263" s="168"/>
      <c r="F263" s="168"/>
      <c r="G263" s="168"/>
      <c r="H263" s="168"/>
      <c r="I263" s="168"/>
      <c r="J263" s="168"/>
      <c r="K263" s="168"/>
      <c r="L263" s="168"/>
      <c r="M263" s="168"/>
      <c r="N263" s="168"/>
      <c r="O263" s="168"/>
    </row>
    <row r="264" spans="1:16" ht="15" customHeight="1">
      <c r="A264" s="170" t="s">
        <v>61</v>
      </c>
      <c r="O264" s="170"/>
      <c r="P264" s="170"/>
    </row>
    <row r="265" spans="1:16" ht="15" customHeight="1" thickBot="1">
      <c r="A265" s="170" t="s">
        <v>71</v>
      </c>
      <c r="E265" s="170" t="s">
        <v>219</v>
      </c>
      <c r="J265" s="170" t="s">
        <v>225</v>
      </c>
      <c r="L265" s="185" t="s">
        <v>14</v>
      </c>
      <c r="M265" s="172"/>
      <c r="O265" s="186"/>
      <c r="P265" s="170"/>
    </row>
    <row r="266" spans="1:16" ht="15" customHeight="1">
      <c r="A266" s="171">
        <v>1</v>
      </c>
      <c r="B266" s="168"/>
      <c r="C266" s="168"/>
      <c r="D266" s="168"/>
      <c r="E266" s="168"/>
      <c r="F266" s="168"/>
      <c r="G266" s="168"/>
      <c r="H266" s="168"/>
      <c r="I266" s="168"/>
      <c r="J266" s="168"/>
      <c r="K266" s="168"/>
      <c r="L266" s="168"/>
      <c r="M266" s="168"/>
      <c r="N266" s="168"/>
    </row>
    <row r="267" spans="1:16" ht="15" customHeight="1">
      <c r="A267" s="170">
        <v>2</v>
      </c>
    </row>
    <row r="268" spans="1:16" ht="15" customHeight="1" thickBot="1">
      <c r="A268" s="170">
        <v>3</v>
      </c>
      <c r="E268" s="160" t="s">
        <v>226</v>
      </c>
      <c r="L268" s="173">
        <f>H365</f>
        <v>92044385.145780146</v>
      </c>
      <c r="O268" s="162"/>
    </row>
    <row r="269" spans="1:16" ht="15" customHeight="1" thickTop="1">
      <c r="A269" s="170">
        <v>4</v>
      </c>
      <c r="L269" s="179"/>
    </row>
    <row r="270" spans="1:16" ht="15" customHeight="1">
      <c r="A270" s="170">
        <v>5</v>
      </c>
      <c r="E270" s="160" t="s">
        <v>227</v>
      </c>
      <c r="L270" s="160">
        <f>ROUND(L268/365,0)</f>
        <v>252176</v>
      </c>
    </row>
    <row r="271" spans="1:16" ht="15" customHeight="1">
      <c r="A271" s="170">
        <v>6</v>
      </c>
    </row>
    <row r="272" spans="1:16" ht="15" customHeight="1">
      <c r="A272" s="170">
        <v>7</v>
      </c>
      <c r="E272" s="160" t="s">
        <v>228</v>
      </c>
    </row>
    <row r="273" spans="1:15" ht="15" customHeight="1">
      <c r="A273" s="170">
        <v>8</v>
      </c>
    </row>
    <row r="274" spans="1:15" ht="15" customHeight="1">
      <c r="A274" s="170">
        <v>9</v>
      </c>
      <c r="E274" s="160" t="s">
        <v>229</v>
      </c>
      <c r="J274" s="187">
        <f>+L420</f>
        <v>43.37</v>
      </c>
      <c r="O274" s="162"/>
    </row>
    <row r="275" spans="1:15" ht="15" customHeight="1">
      <c r="A275" s="170">
        <v>10</v>
      </c>
      <c r="J275" s="187"/>
    </row>
    <row r="276" spans="1:15" ht="15" customHeight="1">
      <c r="A276" s="170">
        <v>11</v>
      </c>
      <c r="E276" s="160" t="s">
        <v>230</v>
      </c>
      <c r="J276" s="188">
        <f>+L368</f>
        <v>32.72</v>
      </c>
      <c r="O276" s="162"/>
    </row>
    <row r="277" spans="1:15" ht="15" customHeight="1">
      <c r="A277" s="170">
        <v>12</v>
      </c>
      <c r="J277" s="187"/>
    </row>
    <row r="278" spans="1:15" ht="15" customHeight="1" thickBot="1">
      <c r="A278" s="170">
        <v>13</v>
      </c>
      <c r="E278" s="160" t="s">
        <v>231</v>
      </c>
      <c r="J278" s="189">
        <f>+J274-J276</f>
        <v>10.649999999999999</v>
      </c>
    </row>
    <row r="279" spans="1:15" ht="15" customHeight="1" thickTop="1">
      <c r="A279" s="170">
        <v>14</v>
      </c>
      <c r="J279" s="187"/>
    </row>
    <row r="280" spans="1:15" ht="15" customHeight="1" thickBot="1">
      <c r="A280" s="170">
        <v>15</v>
      </c>
      <c r="F280" s="160" t="s">
        <v>232</v>
      </c>
      <c r="L280" s="190">
        <f>ROUND(J278*L270,0)</f>
        <v>2685674</v>
      </c>
    </row>
    <row r="281" spans="1:15" ht="15" customHeight="1" thickTop="1">
      <c r="A281" s="170">
        <v>16</v>
      </c>
      <c r="L281" s="179"/>
    </row>
    <row r="282" spans="1:15" ht="15" customHeight="1">
      <c r="A282" s="170">
        <v>17</v>
      </c>
    </row>
    <row r="283" spans="1:15" ht="15" customHeight="1" thickBot="1">
      <c r="A283" s="170">
        <v>18</v>
      </c>
      <c r="F283" s="160" t="s">
        <v>233</v>
      </c>
      <c r="L283" s="173">
        <f>ROUND(L280,-3)</f>
        <v>2686000</v>
      </c>
    </row>
    <row r="284" spans="1:15" ht="15" customHeight="1" thickTop="1">
      <c r="A284" s="170"/>
      <c r="L284" s="179"/>
    </row>
    <row r="285" spans="1:15" ht="15" customHeight="1">
      <c r="A285" s="170"/>
    </row>
    <row r="286" spans="1:15" ht="15" customHeight="1">
      <c r="A286" s="170"/>
    </row>
    <row r="287" spans="1:15" ht="15" customHeight="1">
      <c r="A287" s="170"/>
    </row>
    <row r="288" spans="1:15" ht="15" customHeight="1">
      <c r="A288" s="170"/>
    </row>
    <row r="289" spans="1:1" ht="15" customHeight="1">
      <c r="A289" s="170"/>
    </row>
    <row r="290" spans="1:1" ht="15" customHeight="1">
      <c r="A290" s="170"/>
    </row>
    <row r="291" spans="1:1" ht="15" customHeight="1">
      <c r="A291" s="170"/>
    </row>
    <row r="292" spans="1:1" ht="15" customHeight="1">
      <c r="A292" s="170"/>
    </row>
    <row r="293" spans="1:1" ht="15" customHeight="1">
      <c r="A293" s="170"/>
    </row>
    <row r="294" spans="1:1" ht="15" customHeight="1">
      <c r="A294" s="170"/>
    </row>
    <row r="295" spans="1:1" ht="15" customHeight="1">
      <c r="A295" s="170"/>
    </row>
    <row r="296" spans="1:1" ht="15" customHeight="1">
      <c r="A296" s="170"/>
    </row>
    <row r="297" spans="1:1" ht="15" customHeight="1">
      <c r="A297" s="170"/>
    </row>
    <row r="298" spans="1:1" ht="15" customHeight="1">
      <c r="A298" s="170"/>
    </row>
    <row r="299" spans="1:1" ht="15" customHeight="1">
      <c r="A299" s="170"/>
    </row>
    <row r="300" spans="1:1" ht="15" customHeight="1">
      <c r="A300" s="170"/>
    </row>
    <row r="301" spans="1:1" ht="15" customHeight="1">
      <c r="A301" s="170"/>
    </row>
    <row r="302" spans="1:1" ht="15" customHeight="1">
      <c r="A302" s="170"/>
    </row>
    <row r="303" spans="1:1" ht="15" customHeight="1">
      <c r="A303" s="170"/>
    </row>
    <row r="304" spans="1:1" ht="15" customHeight="1">
      <c r="A304" s="170"/>
    </row>
    <row r="305" spans="1:16" ht="15" customHeight="1">
      <c r="A305" s="170"/>
    </row>
    <row r="306" spans="1:16" ht="15" customHeight="1">
      <c r="A306" s="170"/>
    </row>
    <row r="307" spans="1:16" ht="15" customHeight="1">
      <c r="A307" s="170"/>
    </row>
    <row r="308" spans="1:16" ht="15" customHeight="1">
      <c r="A308" s="170"/>
    </row>
    <row r="309" spans="1:16" ht="15" customHeight="1">
      <c r="A309" s="170"/>
    </row>
    <row r="310" spans="1:16" ht="15" customHeight="1">
      <c r="A310" s="170"/>
    </row>
    <row r="311" spans="1:16" ht="15" customHeight="1">
      <c r="A311" s="170"/>
    </row>
    <row r="312" spans="1:16" ht="15" customHeight="1">
      <c r="A312" s="170"/>
    </row>
    <row r="313" spans="1:16" ht="15" customHeight="1">
      <c r="A313" s="170"/>
    </row>
    <row r="314" spans="1:16" ht="15" customHeight="1">
      <c r="A314" s="170"/>
    </row>
    <row r="315" spans="1:16" ht="15" customHeight="1">
      <c r="A315" s="170"/>
    </row>
    <row r="316" spans="1:16" ht="15" customHeight="1">
      <c r="A316" s="158" t="str">
        <f>+A253</f>
        <v>KENTUCKY-AMERICAN WATER COMPANY</v>
      </c>
      <c r="B316" s="159"/>
      <c r="C316" s="159"/>
      <c r="D316" s="159"/>
      <c r="E316" s="159"/>
      <c r="F316" s="159"/>
      <c r="G316" s="159"/>
      <c r="H316" s="159"/>
      <c r="I316" s="159"/>
      <c r="J316" s="159"/>
      <c r="K316" s="159"/>
      <c r="L316" s="159"/>
      <c r="M316" s="159"/>
      <c r="N316" s="159"/>
      <c r="O316" s="159"/>
      <c r="P316" s="159"/>
    </row>
    <row r="317" spans="1:16" ht="15" customHeight="1">
      <c r="A317" s="158" t="str">
        <f>+A254</f>
        <v>Case No. 2018-00358</v>
      </c>
      <c r="B317" s="159"/>
      <c r="C317" s="159"/>
      <c r="D317" s="159"/>
      <c r="E317" s="159"/>
      <c r="F317" s="159"/>
      <c r="G317" s="159"/>
      <c r="H317" s="159"/>
      <c r="I317" s="159"/>
      <c r="J317" s="159"/>
      <c r="K317" s="159"/>
      <c r="L317" s="159"/>
      <c r="M317" s="159"/>
      <c r="N317" s="159"/>
      <c r="O317" s="159"/>
      <c r="P317" s="159"/>
    </row>
    <row r="318" spans="1:16" ht="15" customHeight="1">
      <c r="A318" s="158" t="s">
        <v>221</v>
      </c>
      <c r="B318" s="159"/>
      <c r="C318" s="159"/>
      <c r="D318" s="159"/>
      <c r="E318" s="159"/>
      <c r="F318" s="159"/>
      <c r="G318" s="159"/>
      <c r="H318" s="159"/>
      <c r="I318" s="159"/>
      <c r="J318" s="159"/>
      <c r="K318" s="159"/>
      <c r="L318" s="159"/>
      <c r="M318" s="159"/>
      <c r="N318" s="159"/>
      <c r="O318" s="159"/>
      <c r="P318" s="159"/>
    </row>
    <row r="319" spans="1:16" ht="15" customHeight="1">
      <c r="A319" s="158" t="str">
        <f>+A256</f>
        <v>Base Year at 2/28/19</v>
      </c>
      <c r="B319" s="159"/>
      <c r="C319" s="159"/>
      <c r="D319" s="159"/>
      <c r="E319" s="159"/>
      <c r="F319" s="159"/>
      <c r="G319" s="159"/>
      <c r="H319" s="159"/>
      <c r="I319" s="159"/>
      <c r="J319" s="159"/>
      <c r="K319" s="159"/>
      <c r="L319" s="159"/>
      <c r="M319" s="159"/>
      <c r="N319" s="159"/>
      <c r="O319" s="159"/>
      <c r="P319" s="159"/>
    </row>
    <row r="320" spans="1:16" ht="15" customHeight="1">
      <c r="A320" s="159"/>
      <c r="B320" s="159"/>
      <c r="C320" s="159"/>
      <c r="D320" s="159"/>
      <c r="E320" s="159"/>
      <c r="F320" s="159"/>
      <c r="G320" s="159"/>
      <c r="H320" s="159"/>
      <c r="I320" s="159"/>
      <c r="J320" s="159"/>
      <c r="K320" s="159"/>
      <c r="L320" s="159"/>
      <c r="M320" s="159"/>
      <c r="N320" s="159"/>
      <c r="O320" s="162" t="s">
        <v>222</v>
      </c>
    </row>
    <row r="321" spans="1:18" s="163" customFormat="1">
      <c r="B321" s="164"/>
      <c r="D321" s="116"/>
      <c r="E321" s="116"/>
      <c r="F321" s="116"/>
      <c r="G321" s="116"/>
      <c r="H321" s="116"/>
      <c r="I321" s="116"/>
      <c r="J321" s="116"/>
      <c r="K321" s="116"/>
      <c r="L321" s="116"/>
      <c r="O321" s="165" t="e">
        <f ca="1">RIGHT(CELL("filename",$A$1),LEN(CELL("filename",$A$1))-SEARCH("\Rate Base",CELL("filename",$A$1),1))</f>
        <v>#VALUE!</v>
      </c>
    </row>
    <row r="322" spans="1:18" ht="15" customHeight="1">
      <c r="A322" s="166" t="str">
        <f>+A259</f>
        <v>DATA: _X_ BASE PERIOD ___ FORECASTED PERIOD</v>
      </c>
      <c r="O322" s="162" t="s">
        <v>234</v>
      </c>
    </row>
    <row r="323" spans="1:18" ht="15" customHeight="1">
      <c r="A323" s="166" t="str">
        <f>+A260</f>
        <v>TYPE OF FILING:  _X_ ORIGINAL __ UPDATED __ REVISED</v>
      </c>
      <c r="O323" s="167" t="s">
        <v>317</v>
      </c>
    </row>
    <row r="324" spans="1:18" ht="15" customHeight="1">
      <c r="A324" s="160" t="s">
        <v>235</v>
      </c>
    </row>
    <row r="325" spans="1:18" ht="15" customHeight="1" thickBot="1">
      <c r="K325" s="186"/>
    </row>
    <row r="326" spans="1:18" ht="15" customHeight="1">
      <c r="A326" s="168"/>
      <c r="B326" s="168"/>
      <c r="C326" s="168"/>
      <c r="D326" s="168"/>
      <c r="E326" s="168"/>
      <c r="F326" s="168"/>
      <c r="G326" s="168"/>
      <c r="H326" s="168"/>
      <c r="I326" s="168"/>
      <c r="J326" s="171" t="s">
        <v>236</v>
      </c>
      <c r="L326" s="168"/>
      <c r="M326" s="168"/>
      <c r="N326" s="168"/>
      <c r="O326" s="168"/>
    </row>
    <row r="327" spans="1:18" ht="15" customHeight="1">
      <c r="A327" s="170" t="s">
        <v>61</v>
      </c>
      <c r="J327" s="170" t="s">
        <v>237</v>
      </c>
    </row>
    <row r="328" spans="1:18" ht="15" customHeight="1" thickBot="1">
      <c r="A328" s="170" t="s">
        <v>71</v>
      </c>
      <c r="E328" s="170" t="s">
        <v>219</v>
      </c>
      <c r="G328" s="186"/>
      <c r="H328" s="185" t="s">
        <v>14</v>
      </c>
      <c r="I328" s="191"/>
      <c r="J328" s="170" t="s">
        <v>238</v>
      </c>
      <c r="K328" s="186"/>
      <c r="L328" s="170" t="s">
        <v>239</v>
      </c>
      <c r="M328" s="191"/>
      <c r="N328" s="191"/>
      <c r="O328" s="192"/>
      <c r="P328" s="191"/>
    </row>
    <row r="329" spans="1:18" ht="15" customHeight="1">
      <c r="A329" s="171">
        <v>1</v>
      </c>
      <c r="B329" s="168"/>
      <c r="C329" s="168"/>
      <c r="D329" s="168"/>
      <c r="E329" s="168"/>
      <c r="F329" s="168"/>
      <c r="H329" s="168"/>
      <c r="I329" s="168"/>
      <c r="J329" s="168"/>
      <c r="L329" s="168"/>
      <c r="M329" s="168"/>
      <c r="N329" s="168"/>
    </row>
    <row r="330" spans="1:18" ht="15" customHeight="1">
      <c r="A330" s="170">
        <v>2</v>
      </c>
    </row>
    <row r="331" spans="1:18" ht="15" customHeight="1">
      <c r="A331" s="170">
        <v>3</v>
      </c>
      <c r="D331" s="160" t="s">
        <v>240</v>
      </c>
      <c r="H331" s="193">
        <v>7184124</v>
      </c>
      <c r="I331" s="173"/>
      <c r="J331" s="194">
        <v>12</v>
      </c>
      <c r="L331" s="173">
        <f>ROUND(H331*J331,0)</f>
        <v>86209488</v>
      </c>
      <c r="M331" s="173"/>
      <c r="N331" s="173"/>
      <c r="O331" s="194"/>
      <c r="P331" s="162"/>
      <c r="R331" s="128"/>
    </row>
    <row r="332" spans="1:18" ht="15" customHeight="1">
      <c r="A332" s="170">
        <v>4</v>
      </c>
      <c r="D332" s="160" t="s">
        <v>241</v>
      </c>
      <c r="H332" s="180">
        <v>4136407.9799161823</v>
      </c>
      <c r="J332" s="194">
        <v>26.40159918137627</v>
      </c>
      <c r="L332" s="160">
        <f>ROUND(H332*J332,0)</f>
        <v>109207786</v>
      </c>
      <c r="M332" s="173"/>
      <c r="N332" s="173"/>
      <c r="O332" s="194"/>
      <c r="P332" s="162"/>
      <c r="R332" s="128"/>
    </row>
    <row r="333" spans="1:18" ht="15" customHeight="1">
      <c r="A333" s="170">
        <v>5</v>
      </c>
      <c r="D333" s="160" t="s">
        <v>242</v>
      </c>
      <c r="H333" s="160">
        <v>1902436.9872043957</v>
      </c>
      <c r="J333" s="194">
        <v>41.38910668832149</v>
      </c>
      <c r="L333" s="160">
        <f>ROUND(H333*J333,0)</f>
        <v>78740167</v>
      </c>
      <c r="M333" s="173"/>
      <c r="N333" s="173"/>
      <c r="O333" s="194"/>
      <c r="P333" s="162"/>
      <c r="R333" s="128"/>
    </row>
    <row r="334" spans="1:18" ht="15" customHeight="1">
      <c r="A334" s="170">
        <v>6</v>
      </c>
      <c r="D334" s="160" t="s">
        <v>243</v>
      </c>
      <c r="H334" s="160">
        <v>299237</v>
      </c>
      <c r="J334" s="128">
        <v>52.54147037580239</v>
      </c>
      <c r="L334" s="160">
        <f>ROUND(H334*J334,0)</f>
        <v>15722352</v>
      </c>
      <c r="M334" s="173"/>
      <c r="N334" s="173"/>
      <c r="O334" s="194"/>
      <c r="P334" s="162"/>
      <c r="R334" s="128"/>
    </row>
    <row r="335" spans="1:18" ht="15" customHeight="1">
      <c r="A335" s="170">
        <v>7</v>
      </c>
      <c r="D335" s="160" t="s">
        <v>244</v>
      </c>
      <c r="H335" s="160">
        <v>510056</v>
      </c>
      <c r="J335" s="194">
        <v>241.51</v>
      </c>
      <c r="L335" s="160">
        <f t="shared" ref="L335:L350" si="0">ROUND(H335*J335,0)</f>
        <v>123183625</v>
      </c>
      <c r="M335" s="173"/>
      <c r="N335" s="173"/>
      <c r="O335" s="194"/>
      <c r="P335" s="162"/>
      <c r="R335" s="128"/>
    </row>
    <row r="336" spans="1:18" ht="15" customHeight="1">
      <c r="A336" s="170">
        <v>8</v>
      </c>
      <c r="D336" s="160" t="s">
        <v>245</v>
      </c>
      <c r="H336" s="180">
        <v>9384894</v>
      </c>
      <c r="J336" s="194">
        <v>-3.5042</v>
      </c>
      <c r="L336" s="160">
        <f t="shared" si="0"/>
        <v>-32886546</v>
      </c>
      <c r="M336" s="173"/>
      <c r="N336" s="173"/>
      <c r="O336" s="194"/>
      <c r="P336" s="162"/>
      <c r="R336" s="128"/>
    </row>
    <row r="337" spans="1:20" ht="15" customHeight="1">
      <c r="A337" s="170">
        <v>9</v>
      </c>
      <c r="D337" s="160" t="s">
        <v>246</v>
      </c>
      <c r="H337" s="180">
        <v>914525</v>
      </c>
      <c r="J337" s="194">
        <v>53.366324295175033</v>
      </c>
      <c r="L337" s="160">
        <f t="shared" si="0"/>
        <v>48804838</v>
      </c>
      <c r="M337" s="173"/>
      <c r="N337" s="173"/>
      <c r="O337" s="194"/>
      <c r="P337" s="162"/>
      <c r="R337" s="128"/>
    </row>
    <row r="338" spans="1:20" ht="15" customHeight="1">
      <c r="A338" s="170">
        <v>10</v>
      </c>
      <c r="D338" s="160" t="s">
        <v>247</v>
      </c>
      <c r="H338" s="160">
        <v>1415517</v>
      </c>
      <c r="J338" s="194">
        <v>10.309573549111946</v>
      </c>
      <c r="L338" s="160">
        <f t="shared" si="0"/>
        <v>14593377</v>
      </c>
      <c r="M338" s="173"/>
      <c r="N338" s="173"/>
      <c r="O338" s="194"/>
      <c r="P338" s="162"/>
      <c r="R338" s="128"/>
    </row>
    <row r="339" spans="1:20" ht="15" customHeight="1">
      <c r="A339" s="170">
        <v>11</v>
      </c>
      <c r="D339" s="160" t="s">
        <v>248</v>
      </c>
      <c r="H339" s="160">
        <v>114601</v>
      </c>
      <c r="J339" s="194">
        <v>141.5</v>
      </c>
      <c r="L339" s="160">
        <f t="shared" si="0"/>
        <v>16216042</v>
      </c>
      <c r="M339" s="173"/>
      <c r="N339" s="173"/>
      <c r="O339" s="194"/>
      <c r="P339" s="162"/>
      <c r="R339" s="128"/>
    </row>
    <row r="340" spans="1:20" ht="15" customHeight="1">
      <c r="A340" s="170">
        <v>12</v>
      </c>
      <c r="D340" s="160" t="s">
        <v>249</v>
      </c>
      <c r="H340" s="160">
        <v>578137</v>
      </c>
      <c r="J340" s="194">
        <v>10.100294876603503</v>
      </c>
      <c r="L340" s="160">
        <f t="shared" si="0"/>
        <v>5839354</v>
      </c>
      <c r="M340" s="173"/>
      <c r="N340" s="173"/>
      <c r="O340" s="194"/>
      <c r="P340" s="162"/>
      <c r="R340" s="128"/>
    </row>
    <row r="341" spans="1:20" ht="15" customHeight="1">
      <c r="A341" s="170">
        <v>13</v>
      </c>
      <c r="D341" s="160" t="s">
        <v>250</v>
      </c>
      <c r="H341" s="160">
        <v>439161</v>
      </c>
      <c r="J341" s="194">
        <v>-0.75</v>
      </c>
      <c r="L341" s="160">
        <f t="shared" si="0"/>
        <v>-329371</v>
      </c>
      <c r="M341" s="173"/>
      <c r="N341" s="173"/>
      <c r="O341" s="194"/>
      <c r="P341" s="162"/>
      <c r="R341" s="128"/>
    </row>
    <row r="342" spans="1:20" ht="15" customHeight="1">
      <c r="A342" s="170">
        <v>14</v>
      </c>
      <c r="D342" s="160" t="s">
        <v>251</v>
      </c>
      <c r="H342" s="160">
        <v>686069</v>
      </c>
      <c r="J342" s="194">
        <v>-41.600053570249209</v>
      </c>
      <c r="L342" s="160">
        <f t="shared" si="0"/>
        <v>-28540507</v>
      </c>
      <c r="M342" s="173"/>
      <c r="N342" s="173"/>
      <c r="O342" s="194"/>
      <c r="P342" s="162"/>
      <c r="R342" s="128"/>
    </row>
    <row r="343" spans="1:20" ht="15" customHeight="1">
      <c r="A343" s="170">
        <v>15</v>
      </c>
      <c r="D343" s="160" t="s">
        <v>252</v>
      </c>
      <c r="H343" s="160">
        <v>22122</v>
      </c>
      <c r="J343" s="194">
        <v>-75.102876697334693</v>
      </c>
      <c r="L343" s="160">
        <f t="shared" si="0"/>
        <v>-1661426</v>
      </c>
      <c r="M343" s="173"/>
      <c r="N343" s="173"/>
      <c r="O343" s="194"/>
      <c r="P343" s="162"/>
      <c r="R343" s="128"/>
    </row>
    <row r="344" spans="1:20" ht="15" customHeight="1">
      <c r="A344" s="170">
        <v>16</v>
      </c>
      <c r="D344" s="160" t="s">
        <v>253</v>
      </c>
      <c r="H344" s="180">
        <v>289720</v>
      </c>
      <c r="J344" s="194">
        <v>0</v>
      </c>
      <c r="L344" s="160">
        <f t="shared" si="0"/>
        <v>0</v>
      </c>
      <c r="M344" s="173"/>
      <c r="N344" s="173"/>
      <c r="O344" s="194"/>
      <c r="P344" s="162"/>
      <c r="R344" s="128"/>
    </row>
    <row r="345" spans="1:20" ht="15" customHeight="1">
      <c r="A345" s="170">
        <v>17</v>
      </c>
      <c r="D345" s="160" t="s">
        <v>254</v>
      </c>
      <c r="G345" s="180"/>
      <c r="H345" s="180">
        <v>1124817</v>
      </c>
      <c r="J345" s="194">
        <v>39.829750486875184</v>
      </c>
      <c r="L345" s="160">
        <f t="shared" si="0"/>
        <v>44801180</v>
      </c>
      <c r="M345" s="173"/>
      <c r="N345" s="173"/>
      <c r="O345" s="194"/>
      <c r="P345" s="162"/>
      <c r="R345" s="128"/>
    </row>
    <row r="346" spans="1:20" ht="15" customHeight="1">
      <c r="A346" s="170">
        <v>18</v>
      </c>
      <c r="D346" s="160" t="s">
        <v>255</v>
      </c>
      <c r="H346" s="180">
        <v>839228</v>
      </c>
      <c r="J346" s="194">
        <v>0</v>
      </c>
      <c r="L346" s="180">
        <f t="shared" si="0"/>
        <v>0</v>
      </c>
      <c r="M346" s="173"/>
      <c r="N346" s="173"/>
      <c r="O346" s="194"/>
      <c r="P346" s="162"/>
      <c r="R346" s="128"/>
    </row>
    <row r="347" spans="1:20" ht="15" customHeight="1">
      <c r="A347" s="170">
        <v>19</v>
      </c>
      <c r="D347" s="160" t="s">
        <v>256</v>
      </c>
      <c r="H347" s="160">
        <v>859138.83800327987</v>
      </c>
      <c r="J347" s="194">
        <v>0</v>
      </c>
      <c r="L347" s="180">
        <f t="shared" si="0"/>
        <v>0</v>
      </c>
      <c r="M347" s="173"/>
      <c r="N347" s="173"/>
      <c r="O347" s="194"/>
      <c r="P347" s="162"/>
      <c r="R347" s="128"/>
    </row>
    <row r="348" spans="1:20" ht="15" customHeight="1">
      <c r="A348" s="170">
        <v>20</v>
      </c>
      <c r="D348" s="160" t="s">
        <v>257</v>
      </c>
      <c r="H348" s="160">
        <v>285259</v>
      </c>
      <c r="J348" s="194">
        <v>45.317908443129809</v>
      </c>
      <c r="L348" s="180">
        <f t="shared" si="0"/>
        <v>12927341</v>
      </c>
      <c r="M348" s="173"/>
      <c r="N348" s="173"/>
      <c r="O348" s="194"/>
      <c r="P348" s="162"/>
      <c r="R348" s="128"/>
    </row>
    <row r="349" spans="1:20" ht="15" customHeight="1">
      <c r="A349" s="170">
        <v>21</v>
      </c>
      <c r="D349" s="160" t="s">
        <v>258</v>
      </c>
      <c r="H349" s="160">
        <v>126714</v>
      </c>
      <c r="J349" s="194">
        <v>66.055713278265017</v>
      </c>
      <c r="L349" s="180">
        <f t="shared" si="0"/>
        <v>8370184</v>
      </c>
      <c r="M349" s="173"/>
      <c r="N349" s="173"/>
      <c r="O349" s="194"/>
      <c r="P349" s="162"/>
      <c r="R349" s="128"/>
    </row>
    <row r="350" spans="1:20" ht="15" customHeight="1">
      <c r="A350" s="170">
        <v>22</v>
      </c>
      <c r="D350" s="160" t="s">
        <v>259</v>
      </c>
      <c r="H350" s="180">
        <v>3173469.1948761423</v>
      </c>
      <c r="J350" s="195">
        <v>38.230313649160188</v>
      </c>
      <c r="L350" s="160">
        <f t="shared" si="0"/>
        <v>121322723</v>
      </c>
      <c r="M350" s="173"/>
      <c r="N350" s="173"/>
      <c r="O350" s="194"/>
      <c r="P350" s="162"/>
      <c r="Q350" s="196"/>
      <c r="R350" s="197"/>
      <c r="S350" s="196"/>
      <c r="T350" s="196"/>
    </row>
    <row r="351" spans="1:20" ht="15" customHeight="1">
      <c r="A351" s="170">
        <v>23</v>
      </c>
      <c r="E351" s="160" t="s">
        <v>260</v>
      </c>
      <c r="H351" s="183">
        <f>SUM(H331:H350)</f>
        <v>34285634</v>
      </c>
      <c r="J351" s="187"/>
      <c r="L351" s="183">
        <f>SUM(L331:L350)</f>
        <v>622520607</v>
      </c>
      <c r="M351" s="173"/>
      <c r="N351" s="173"/>
      <c r="O351" s="194"/>
      <c r="Q351" s="183"/>
    </row>
    <row r="352" spans="1:20" ht="15" customHeight="1">
      <c r="A352" s="170">
        <v>24</v>
      </c>
      <c r="J352" s="187"/>
      <c r="O352" s="187"/>
      <c r="P352" s="162"/>
    </row>
    <row r="353" spans="1:20" ht="15" customHeight="1">
      <c r="A353" s="170">
        <v>25</v>
      </c>
      <c r="D353" s="160" t="s">
        <v>261</v>
      </c>
      <c r="H353" s="160">
        <v>16551585</v>
      </c>
      <c r="J353" s="194">
        <v>0</v>
      </c>
      <c r="L353" s="180">
        <f>ROUND(H353*J353,0)</f>
        <v>0</v>
      </c>
      <c r="O353" s="187"/>
      <c r="P353" s="162"/>
      <c r="R353" s="128"/>
    </row>
    <row r="354" spans="1:20" ht="15" customHeight="1">
      <c r="A354" s="170">
        <v>26</v>
      </c>
      <c r="D354" s="160" t="s">
        <v>262</v>
      </c>
      <c r="H354" s="160">
        <v>6602250</v>
      </c>
      <c r="J354" s="187">
        <v>159.7382832718522</v>
      </c>
      <c r="L354" s="180">
        <f>ROUND(H354*J354,0)</f>
        <v>1054632081</v>
      </c>
      <c r="M354" s="173"/>
      <c r="N354" s="173"/>
      <c r="O354" s="194"/>
      <c r="P354" s="162"/>
      <c r="R354" s="128"/>
    </row>
    <row r="355" spans="1:20" ht="15" customHeight="1">
      <c r="A355" s="170">
        <v>27</v>
      </c>
      <c r="D355" s="160" t="s">
        <v>263</v>
      </c>
      <c r="H355" s="160">
        <v>193619</v>
      </c>
      <c r="J355" s="194">
        <v>-155.99</v>
      </c>
      <c r="L355" s="160">
        <f>ROUND(H355*J355,0)</f>
        <v>-30202628</v>
      </c>
      <c r="O355" s="187"/>
      <c r="P355" s="162"/>
      <c r="R355" s="128"/>
    </row>
    <row r="356" spans="1:20" ht="15" customHeight="1">
      <c r="A356" s="170">
        <v>28</v>
      </c>
      <c r="D356" s="160" t="s">
        <v>264</v>
      </c>
      <c r="H356" s="160">
        <v>566558</v>
      </c>
      <c r="J356" s="194">
        <v>12.000000000000002</v>
      </c>
      <c r="L356" s="160">
        <f>ROUND(H356*J356,0)</f>
        <v>6798696</v>
      </c>
      <c r="M356" s="173"/>
      <c r="N356" s="173"/>
      <c r="O356" s="194"/>
      <c r="P356" s="162"/>
      <c r="R356" s="128"/>
    </row>
    <row r="357" spans="1:20" ht="15" customHeight="1">
      <c r="A357" s="170">
        <v>29</v>
      </c>
      <c r="D357" s="160" t="s">
        <v>265</v>
      </c>
      <c r="H357" s="160">
        <v>1042164.2999302045</v>
      </c>
      <c r="J357" s="194">
        <v>46.26</v>
      </c>
      <c r="L357" s="160">
        <f t="shared" ref="L357:L363" si="1">ROUND(H357*J357,0)</f>
        <v>48210521</v>
      </c>
      <c r="M357" s="173"/>
      <c r="N357" s="173"/>
      <c r="O357" s="194"/>
      <c r="P357" s="162"/>
      <c r="R357" s="128"/>
    </row>
    <row r="358" spans="1:20" ht="15" customHeight="1">
      <c r="A358" s="170">
        <v>30</v>
      </c>
      <c r="D358" s="160" t="s">
        <v>266</v>
      </c>
      <c r="H358" s="160">
        <v>4831489.9500022596</v>
      </c>
      <c r="J358" s="194">
        <v>36.75</v>
      </c>
      <c r="L358" s="160">
        <f t="shared" si="1"/>
        <v>177557256</v>
      </c>
      <c r="M358" s="173"/>
      <c r="N358" s="173"/>
      <c r="O358" s="194"/>
      <c r="P358" s="162"/>
      <c r="R358" s="128"/>
    </row>
    <row r="359" spans="1:20" ht="15" customHeight="1">
      <c r="A359" s="170">
        <v>31</v>
      </c>
      <c r="D359" s="160" t="s">
        <v>267</v>
      </c>
      <c r="H359" s="160">
        <v>-809478.10415232752</v>
      </c>
      <c r="J359" s="194">
        <v>0</v>
      </c>
      <c r="L359" s="160">
        <f t="shared" si="1"/>
        <v>0</v>
      </c>
      <c r="M359" s="173"/>
      <c r="N359" s="173"/>
      <c r="O359" s="194"/>
      <c r="P359" s="162"/>
      <c r="R359" s="128"/>
    </row>
    <row r="360" spans="1:20" ht="15" customHeight="1">
      <c r="A360" s="170">
        <v>32</v>
      </c>
      <c r="D360" s="160" t="s">
        <v>268</v>
      </c>
      <c r="H360" s="160">
        <v>12233304</v>
      </c>
      <c r="J360" s="194">
        <v>91.701026099098712</v>
      </c>
      <c r="L360" s="160">
        <f t="shared" si="1"/>
        <v>1121806529</v>
      </c>
      <c r="M360" s="173"/>
      <c r="N360" s="173"/>
      <c r="O360" s="194"/>
      <c r="R360" s="128"/>
    </row>
    <row r="361" spans="1:20" ht="15" customHeight="1">
      <c r="A361" s="170">
        <v>33</v>
      </c>
      <c r="D361" s="160" t="s">
        <v>269</v>
      </c>
      <c r="H361" s="160">
        <v>244370</v>
      </c>
      <c r="J361" s="194">
        <v>18.896262600395993</v>
      </c>
      <c r="L361" s="160">
        <f t="shared" si="1"/>
        <v>4617680</v>
      </c>
      <c r="M361" s="173"/>
      <c r="N361" s="173"/>
      <c r="O361" s="194"/>
      <c r="R361" s="128"/>
    </row>
    <row r="362" spans="1:20" ht="15" customHeight="1">
      <c r="A362" s="170">
        <v>34</v>
      </c>
      <c r="D362" s="160" t="s">
        <v>270</v>
      </c>
      <c r="H362" s="160">
        <v>127578</v>
      </c>
      <c r="J362" s="194">
        <v>46.125</v>
      </c>
      <c r="L362" s="160">
        <f t="shared" si="1"/>
        <v>5884535</v>
      </c>
      <c r="M362" s="173"/>
      <c r="N362" s="173"/>
      <c r="O362" s="194"/>
      <c r="R362" s="128"/>
    </row>
    <row r="363" spans="1:20" ht="15" customHeight="1">
      <c r="A363" s="170">
        <v>35</v>
      </c>
      <c r="D363" s="160" t="s">
        <v>133</v>
      </c>
      <c r="H363" s="160">
        <v>16175311</v>
      </c>
      <c r="J363" s="194">
        <v>0</v>
      </c>
      <c r="L363" s="180">
        <f t="shared" si="1"/>
        <v>0</v>
      </c>
      <c r="M363" s="173"/>
      <c r="N363" s="173"/>
      <c r="O363" s="194"/>
      <c r="Q363" s="196"/>
      <c r="R363" s="197"/>
      <c r="S363" s="196"/>
      <c r="T363" s="196"/>
    </row>
    <row r="364" spans="1:20" ht="15" customHeight="1">
      <c r="A364" s="170">
        <v>36</v>
      </c>
      <c r="H364" s="183"/>
      <c r="K364" s="187"/>
      <c r="L364" s="183"/>
      <c r="O364" s="187"/>
    </row>
    <row r="365" spans="1:20" ht="15" customHeight="1" thickBot="1">
      <c r="A365" s="170">
        <v>37</v>
      </c>
      <c r="D365" s="160" t="s">
        <v>271</v>
      </c>
      <c r="H365" s="198">
        <f>SUM(H351:H363)</f>
        <v>92044385.145780146</v>
      </c>
      <c r="I365" s="173"/>
      <c r="J365" s="173"/>
      <c r="K365" s="187"/>
      <c r="L365" s="173">
        <f>SUM(L351:L363)</f>
        <v>3011825277</v>
      </c>
      <c r="M365" s="173"/>
      <c r="N365" s="173"/>
      <c r="O365" s="173"/>
      <c r="Q365" s="198"/>
      <c r="R365" s="198"/>
      <c r="S365" s="198"/>
      <c r="T365" s="198"/>
    </row>
    <row r="366" spans="1:20" ht="15" customHeight="1" thickTop="1">
      <c r="A366" s="170">
        <v>38</v>
      </c>
      <c r="K366" s="187"/>
      <c r="L366" s="179"/>
    </row>
    <row r="367" spans="1:20" ht="15" customHeight="1">
      <c r="A367" s="170">
        <v>39</v>
      </c>
      <c r="K367" s="187"/>
    </row>
    <row r="368" spans="1:20" ht="15" customHeight="1" thickBot="1">
      <c r="A368" s="170">
        <v>40</v>
      </c>
      <c r="D368" s="160" t="s">
        <v>272</v>
      </c>
      <c r="K368" s="187"/>
      <c r="L368" s="189">
        <f>IF(H365=0,0,ROUND(L365/H365,2))</f>
        <v>32.72</v>
      </c>
      <c r="M368" s="187"/>
      <c r="N368" s="187"/>
      <c r="O368" s="187"/>
      <c r="S368" s="187"/>
      <c r="T368" s="189"/>
    </row>
    <row r="369" spans="1:16" ht="15" customHeight="1" thickTop="1">
      <c r="A369" s="170">
        <v>41</v>
      </c>
    </row>
    <row r="370" spans="1:16" ht="15" customHeight="1">
      <c r="A370" s="170">
        <v>42</v>
      </c>
    </row>
    <row r="371" spans="1:16" ht="15" customHeight="1">
      <c r="A371" s="170">
        <v>43</v>
      </c>
    </row>
    <row r="372" spans="1:16" ht="15" customHeight="1">
      <c r="A372" s="170">
        <v>44</v>
      </c>
    </row>
    <row r="373" spans="1:16" ht="15" customHeight="1">
      <c r="A373" s="170"/>
    </row>
    <row r="374" spans="1:16" ht="15" customHeight="1">
      <c r="A374" s="170"/>
    </row>
    <row r="375" spans="1:16" ht="15" customHeight="1">
      <c r="A375" s="170"/>
    </row>
    <row r="376" spans="1:16" ht="15" customHeight="1">
      <c r="A376" s="170"/>
    </row>
    <row r="377" spans="1:16" ht="15" customHeight="1">
      <c r="A377" s="170"/>
    </row>
    <row r="378" spans="1:16" ht="15" customHeight="1"/>
    <row r="379" spans="1:16" ht="15" customHeight="1">
      <c r="A379" s="158" t="str">
        <f>+A316</f>
        <v>KENTUCKY-AMERICAN WATER COMPANY</v>
      </c>
      <c r="B379" s="158"/>
      <c r="C379" s="158"/>
      <c r="D379" s="158"/>
      <c r="E379" s="158"/>
      <c r="F379" s="158"/>
      <c r="G379" s="158"/>
      <c r="H379" s="158"/>
      <c r="I379" s="158"/>
      <c r="J379" s="158"/>
      <c r="K379" s="158"/>
      <c r="L379" s="158"/>
      <c r="M379" s="158"/>
      <c r="N379" s="158"/>
      <c r="O379" s="158"/>
      <c r="P379" s="158"/>
    </row>
    <row r="380" spans="1:16" ht="15" customHeight="1">
      <c r="A380" s="158" t="str">
        <f>+A317</f>
        <v>Case No. 2018-00358</v>
      </c>
      <c r="B380" s="158"/>
      <c r="C380" s="158"/>
      <c r="D380" s="158"/>
      <c r="E380" s="158"/>
      <c r="F380" s="158"/>
      <c r="G380" s="158"/>
      <c r="H380" s="158"/>
      <c r="I380" s="158"/>
      <c r="J380" s="158"/>
      <c r="K380" s="158"/>
      <c r="L380" s="158"/>
      <c r="M380" s="158"/>
      <c r="N380" s="158"/>
      <c r="O380" s="158"/>
      <c r="P380" s="158"/>
    </row>
    <row r="381" spans="1:16" ht="15" customHeight="1">
      <c r="A381" s="158" t="s">
        <v>221</v>
      </c>
      <c r="B381" s="158"/>
      <c r="C381" s="158"/>
      <c r="D381" s="158"/>
      <c r="E381" s="158"/>
      <c r="F381" s="158"/>
      <c r="G381" s="158"/>
      <c r="H381" s="158"/>
      <c r="I381" s="158"/>
      <c r="J381" s="158"/>
      <c r="K381" s="158"/>
      <c r="L381" s="158"/>
      <c r="M381" s="158"/>
      <c r="N381" s="158"/>
      <c r="O381" s="158"/>
      <c r="P381" s="158"/>
    </row>
    <row r="382" spans="1:16" ht="15" customHeight="1">
      <c r="A382" s="158" t="str">
        <f>+A319</f>
        <v>Base Year at 2/28/19</v>
      </c>
      <c r="B382" s="158"/>
      <c r="C382" s="158"/>
      <c r="D382" s="158"/>
      <c r="E382" s="158"/>
      <c r="F382" s="158"/>
      <c r="G382" s="158"/>
      <c r="H382" s="158"/>
      <c r="I382" s="158"/>
      <c r="J382" s="158"/>
      <c r="K382" s="158"/>
      <c r="L382" s="158"/>
      <c r="M382" s="158"/>
      <c r="N382" s="158"/>
      <c r="O382" s="158"/>
      <c r="P382" s="158"/>
    </row>
    <row r="383" spans="1:16" ht="15" customHeight="1">
      <c r="A383" s="159"/>
      <c r="B383" s="159"/>
      <c r="C383" s="159"/>
      <c r="D383" s="159"/>
      <c r="E383" s="159"/>
      <c r="F383" s="159"/>
      <c r="G383" s="159"/>
      <c r="H383" s="159"/>
      <c r="I383" s="159"/>
      <c r="J383" s="159"/>
      <c r="K383" s="159"/>
      <c r="L383" s="159"/>
      <c r="M383" s="159"/>
      <c r="N383" s="159"/>
      <c r="O383" s="162" t="s">
        <v>222</v>
      </c>
    </row>
    <row r="384" spans="1:16" s="163" customFormat="1">
      <c r="B384" s="164"/>
      <c r="D384" s="116"/>
      <c r="E384" s="116"/>
      <c r="F384" s="116"/>
      <c r="G384" s="116"/>
      <c r="H384" s="116"/>
      <c r="I384" s="116"/>
      <c r="J384" s="116"/>
      <c r="K384" s="116"/>
      <c r="L384" s="116"/>
      <c r="O384" s="165" t="e">
        <f ca="1">RIGHT(CELL("filename",$A$1),LEN(CELL("filename",$A$1))-SEARCH("\Rate Base",CELL("filename",$A$1),1))</f>
        <v>#VALUE!</v>
      </c>
    </row>
    <row r="385" spans="1:16" ht="15" customHeight="1">
      <c r="A385" s="166" t="str">
        <f>+A322</f>
        <v>DATA: _X_ BASE PERIOD ___ FORECASTED PERIOD</v>
      </c>
      <c r="O385" s="162" t="s">
        <v>273</v>
      </c>
    </row>
    <row r="386" spans="1:16" ht="15" customHeight="1">
      <c r="A386" s="166" t="str">
        <f>+A260</f>
        <v>TYPE OF FILING:  _X_ ORIGINAL __ UPDATED __ REVISED</v>
      </c>
      <c r="O386" s="167" t="s">
        <v>317</v>
      </c>
    </row>
    <row r="387" spans="1:16" ht="15" customHeight="1">
      <c r="A387" s="160" t="s">
        <v>235</v>
      </c>
    </row>
    <row r="388" spans="1:16" ht="15" customHeight="1" thickBot="1"/>
    <row r="389" spans="1:16" ht="15" customHeight="1">
      <c r="A389" s="168"/>
      <c r="B389" s="168"/>
      <c r="C389" s="168"/>
      <c r="D389" s="168"/>
      <c r="E389" s="168"/>
      <c r="F389" s="168"/>
      <c r="G389" s="168"/>
      <c r="H389" s="168"/>
      <c r="I389" s="168"/>
      <c r="J389" s="168"/>
      <c r="K389" s="168"/>
      <c r="L389" s="168"/>
      <c r="M389" s="168"/>
      <c r="N389" s="168"/>
      <c r="O389" s="168"/>
    </row>
    <row r="390" spans="1:16" ht="15" customHeight="1">
      <c r="A390" s="170" t="s">
        <v>61</v>
      </c>
      <c r="I390" s="170" t="s">
        <v>274</v>
      </c>
      <c r="K390" s="170" t="s">
        <v>275</v>
      </c>
    </row>
    <row r="391" spans="1:16" ht="15" customHeight="1" thickBot="1">
      <c r="A391" s="170" t="s">
        <v>71</v>
      </c>
      <c r="D391" s="172"/>
      <c r="I391" s="170" t="s">
        <v>14</v>
      </c>
      <c r="K391" s="170" t="s">
        <v>276</v>
      </c>
      <c r="M391" s="170" t="s">
        <v>239</v>
      </c>
    </row>
    <row r="392" spans="1:16" ht="15" customHeight="1">
      <c r="A392" s="171">
        <v>1</v>
      </c>
      <c r="B392" s="168"/>
      <c r="C392" s="168"/>
      <c r="D392" s="168"/>
      <c r="E392" s="168"/>
      <c r="F392" s="168"/>
      <c r="G392" s="168"/>
      <c r="H392" s="168"/>
      <c r="I392" s="168"/>
      <c r="J392" s="168"/>
      <c r="K392" s="168"/>
      <c r="L392" s="168"/>
      <c r="M392" s="168"/>
      <c r="N392" s="168"/>
      <c r="O392" s="168"/>
    </row>
    <row r="393" spans="1:16" ht="15" customHeight="1">
      <c r="A393" s="170">
        <v>2</v>
      </c>
    </row>
    <row r="394" spans="1:16" ht="15" customHeight="1">
      <c r="A394" s="170">
        <v>3</v>
      </c>
      <c r="E394" s="160" t="s">
        <v>277</v>
      </c>
      <c r="I394" s="173">
        <v>86574605</v>
      </c>
      <c r="J394" s="172"/>
      <c r="K394" s="194">
        <v>14.93</v>
      </c>
      <c r="M394" s="173">
        <f>ROUND(K394*I394,0)</f>
        <v>1292558853</v>
      </c>
      <c r="P394" s="162"/>
    </row>
    <row r="395" spans="1:16" ht="15" customHeight="1">
      <c r="A395" s="170">
        <v>4</v>
      </c>
      <c r="J395" s="172"/>
      <c r="K395" s="194"/>
    </row>
    <row r="396" spans="1:16" ht="15" customHeight="1">
      <c r="A396" s="170">
        <v>5</v>
      </c>
      <c r="E396" s="160" t="s">
        <v>278</v>
      </c>
      <c r="I396" s="160">
        <v>2520765</v>
      </c>
      <c r="K396" s="194">
        <v>14.93</v>
      </c>
      <c r="L396" s="187"/>
      <c r="M396" s="160">
        <f>ROUND(K396*I396,0)</f>
        <v>37635021</v>
      </c>
      <c r="P396" s="162"/>
    </row>
    <row r="397" spans="1:16" ht="15" customHeight="1">
      <c r="A397" s="170">
        <v>6</v>
      </c>
      <c r="K397" s="194"/>
    </row>
    <row r="398" spans="1:16" ht="15" customHeight="1">
      <c r="A398" s="170">
        <v>7</v>
      </c>
      <c r="E398" s="160" t="s">
        <v>279</v>
      </c>
      <c r="G398" s="199"/>
      <c r="I398" s="160">
        <v>2812617</v>
      </c>
      <c r="J398" s="172"/>
      <c r="K398" s="194">
        <v>15.09</v>
      </c>
      <c r="L398" s="180"/>
      <c r="M398" s="160">
        <f>ROUND(K398*I398,0)</f>
        <v>42442391</v>
      </c>
      <c r="P398" s="162"/>
    </row>
    <row r="399" spans="1:16" ht="15" customHeight="1">
      <c r="A399" s="170">
        <v>8</v>
      </c>
      <c r="G399" s="199"/>
      <c r="I399" s="183"/>
      <c r="M399" s="183"/>
    </row>
    <row r="400" spans="1:16" ht="15" customHeight="1" thickBot="1">
      <c r="A400" s="170">
        <v>9</v>
      </c>
      <c r="F400" s="160" t="s">
        <v>112</v>
      </c>
      <c r="I400" s="200">
        <f>SUM(I394:I398)</f>
        <v>91907987</v>
      </c>
      <c r="M400" s="198">
        <f>SUM(M394:M398)</f>
        <v>1372636265</v>
      </c>
    </row>
    <row r="401" spans="1:13" ht="15" customHeight="1" thickTop="1">
      <c r="A401" s="170">
        <v>10</v>
      </c>
    </row>
    <row r="402" spans="1:13" ht="15" customHeight="1">
      <c r="A402" s="170">
        <v>11</v>
      </c>
    </row>
    <row r="403" spans="1:13" ht="15" customHeight="1">
      <c r="A403" s="170">
        <v>12</v>
      </c>
    </row>
    <row r="404" spans="1:13" ht="15" customHeight="1">
      <c r="A404" s="170">
        <v>13</v>
      </c>
    </row>
    <row r="405" spans="1:13" ht="15" customHeight="1">
      <c r="A405" s="170">
        <v>14</v>
      </c>
    </row>
    <row r="406" spans="1:13" ht="15" customHeight="1">
      <c r="A406" s="170">
        <v>15</v>
      </c>
    </row>
    <row r="407" spans="1:13" ht="15" customHeight="1">
      <c r="A407" s="170">
        <v>16</v>
      </c>
    </row>
    <row r="408" spans="1:13" ht="15" customHeight="1">
      <c r="A408" s="170">
        <v>17</v>
      </c>
    </row>
    <row r="409" spans="1:13" ht="15" customHeight="1">
      <c r="A409" s="170">
        <v>18</v>
      </c>
    </row>
    <row r="410" spans="1:13" ht="15" customHeight="1">
      <c r="A410" s="170">
        <v>19</v>
      </c>
      <c r="H410" s="160" t="s">
        <v>280</v>
      </c>
      <c r="L410" s="187">
        <f>ROUND(M400/I400,2)</f>
        <v>14.93</v>
      </c>
    </row>
    <row r="411" spans="1:13" ht="15" customHeight="1">
      <c r="A411" s="170">
        <v>20</v>
      </c>
    </row>
    <row r="412" spans="1:13" ht="15" customHeight="1">
      <c r="A412" s="170">
        <v>21</v>
      </c>
      <c r="H412" s="160" t="s">
        <v>281</v>
      </c>
    </row>
    <row r="413" spans="1:13" ht="15" customHeight="1">
      <c r="A413" s="170">
        <v>22</v>
      </c>
      <c r="H413" s="160" t="s">
        <v>282</v>
      </c>
      <c r="L413" s="194">
        <v>5.2</v>
      </c>
    </row>
    <row r="414" spans="1:13" ht="15" customHeight="1">
      <c r="A414" s="170">
        <v>23</v>
      </c>
      <c r="L414" s="194"/>
    </row>
    <row r="415" spans="1:13" ht="15" customHeight="1">
      <c r="A415" s="170">
        <v>24</v>
      </c>
      <c r="H415" s="160" t="s">
        <v>283</v>
      </c>
      <c r="L415" s="194"/>
    </row>
    <row r="416" spans="1:13" ht="15" customHeight="1">
      <c r="A416" s="170">
        <v>25</v>
      </c>
      <c r="H416" s="160" t="s">
        <v>284</v>
      </c>
      <c r="L416" s="194">
        <v>23.24</v>
      </c>
      <c r="M416" s="201"/>
    </row>
    <row r="417" spans="1:12" ht="15" customHeight="1">
      <c r="A417" s="170">
        <v>26</v>
      </c>
      <c r="L417" s="202"/>
    </row>
    <row r="418" spans="1:12" ht="15" customHeight="1">
      <c r="A418" s="170">
        <v>27</v>
      </c>
      <c r="H418" s="160" t="s">
        <v>285</v>
      </c>
      <c r="L418" s="187"/>
    </row>
    <row r="419" spans="1:12" ht="15" customHeight="1">
      <c r="A419" s="170">
        <v>28</v>
      </c>
      <c r="H419" s="160" t="s">
        <v>286</v>
      </c>
      <c r="L419" s="187"/>
    </row>
    <row r="420" spans="1:12" ht="15" customHeight="1" thickBot="1">
      <c r="A420" s="170">
        <v>29</v>
      </c>
      <c r="H420" s="160" t="s">
        <v>287</v>
      </c>
      <c r="L420" s="187">
        <f>SUM(L410:L416)</f>
        <v>43.37</v>
      </c>
    </row>
    <row r="421" spans="1:12" ht="15" customHeight="1" thickTop="1">
      <c r="A421" s="170"/>
      <c r="L421" s="179"/>
    </row>
    <row r="422" spans="1:12" ht="15" customHeight="1">
      <c r="A422" s="170"/>
    </row>
    <row r="423" spans="1:12" ht="15" customHeight="1">
      <c r="A423" s="170"/>
    </row>
    <row r="424" spans="1:12" ht="15" customHeight="1">
      <c r="A424" s="170"/>
    </row>
    <row r="425" spans="1:12" ht="15" customHeight="1">
      <c r="A425" s="170"/>
    </row>
    <row r="426" spans="1:12" ht="15" customHeight="1">
      <c r="A426" s="170"/>
    </row>
    <row r="427" spans="1:12" ht="15" customHeight="1">
      <c r="A427" s="170"/>
    </row>
    <row r="428" spans="1:12" ht="15" customHeight="1">
      <c r="A428" s="170"/>
    </row>
    <row r="429" spans="1:12" ht="15" customHeight="1">
      <c r="A429" s="170"/>
    </row>
    <row r="430" spans="1:12" ht="15" customHeight="1">
      <c r="A430" s="170"/>
    </row>
    <row r="431" spans="1:12" ht="15" customHeight="1">
      <c r="A431" s="170"/>
    </row>
    <row r="432" spans="1:12" ht="15" customHeight="1">
      <c r="A432" s="170"/>
    </row>
    <row r="433" spans="1:16" ht="15" customHeight="1">
      <c r="A433" s="170"/>
    </row>
    <row r="434" spans="1:16" ht="15" customHeight="1">
      <c r="A434" s="170"/>
    </row>
    <row r="435" spans="1:16" ht="15" customHeight="1">
      <c r="A435" s="170"/>
    </row>
    <row r="436" spans="1:16" ht="15" customHeight="1">
      <c r="A436" s="170"/>
    </row>
    <row r="437" spans="1:16" ht="15" customHeight="1">
      <c r="A437" s="170"/>
    </row>
    <row r="438" spans="1:16" ht="15" customHeight="1">
      <c r="A438" s="170"/>
    </row>
    <row r="439" spans="1:16" ht="15" customHeight="1">
      <c r="A439" s="170"/>
    </row>
    <row r="440" spans="1:16" ht="15" customHeight="1">
      <c r="A440" s="170"/>
    </row>
    <row r="441" spans="1:16" ht="15" customHeight="1">
      <c r="A441" s="170"/>
    </row>
    <row r="442" spans="1:16" ht="15" customHeight="1">
      <c r="A442" s="158" t="str">
        <f>+A379</f>
        <v>KENTUCKY-AMERICAN WATER COMPANY</v>
      </c>
      <c r="B442" s="158"/>
      <c r="C442" s="158"/>
      <c r="D442" s="158"/>
      <c r="E442" s="158"/>
      <c r="F442" s="158"/>
      <c r="G442" s="158"/>
      <c r="H442" s="158"/>
      <c r="I442" s="158"/>
      <c r="J442" s="158"/>
      <c r="K442" s="158"/>
      <c r="L442" s="158"/>
      <c r="M442" s="158"/>
      <c r="N442" s="158"/>
      <c r="O442" s="158"/>
      <c r="P442" s="158"/>
    </row>
    <row r="443" spans="1:16" ht="15" customHeight="1">
      <c r="A443" s="158" t="str">
        <f>+A380</f>
        <v>Case No. 2018-00358</v>
      </c>
      <c r="B443" s="158"/>
      <c r="C443" s="158"/>
      <c r="D443" s="158"/>
      <c r="E443" s="158"/>
      <c r="F443" s="158"/>
      <c r="G443" s="158"/>
      <c r="H443" s="158"/>
      <c r="I443" s="158"/>
      <c r="J443" s="158"/>
      <c r="K443" s="158"/>
      <c r="L443" s="158"/>
      <c r="M443" s="158"/>
      <c r="N443" s="158"/>
      <c r="O443" s="158"/>
      <c r="P443" s="158"/>
    </row>
    <row r="444" spans="1:16" ht="15" customHeight="1">
      <c r="A444" s="158" t="s">
        <v>221</v>
      </c>
      <c r="B444" s="158"/>
      <c r="C444" s="158"/>
      <c r="D444" s="158"/>
      <c r="E444" s="158"/>
      <c r="F444" s="158"/>
      <c r="G444" s="158"/>
      <c r="H444" s="158"/>
      <c r="I444" s="158"/>
      <c r="J444" s="158"/>
      <c r="K444" s="158"/>
      <c r="L444" s="158"/>
      <c r="M444" s="158"/>
      <c r="N444" s="158"/>
      <c r="O444" s="158"/>
      <c r="P444" s="158"/>
    </row>
    <row r="445" spans="1:16" ht="15" customHeight="1">
      <c r="A445" s="158" t="str">
        <f>+A193</f>
        <v>Forecast Year at 6/30/2020</v>
      </c>
      <c r="B445" s="158"/>
      <c r="C445" s="158"/>
      <c r="D445" s="158"/>
      <c r="E445" s="158"/>
      <c r="F445" s="158"/>
      <c r="G445" s="158"/>
      <c r="H445" s="158"/>
      <c r="I445" s="158"/>
      <c r="J445" s="158"/>
      <c r="K445" s="158"/>
      <c r="L445" s="158"/>
      <c r="M445" s="158"/>
      <c r="N445" s="158"/>
      <c r="O445" s="158"/>
      <c r="P445" s="158"/>
    </row>
    <row r="446" spans="1:16" ht="15" customHeight="1">
      <c r="A446" s="159"/>
      <c r="B446" s="159"/>
      <c r="C446" s="159"/>
      <c r="D446" s="159"/>
      <c r="E446" s="159"/>
      <c r="F446" s="159"/>
      <c r="G446" s="159"/>
      <c r="H446" s="159"/>
      <c r="I446" s="159"/>
      <c r="J446" s="159"/>
      <c r="K446" s="159"/>
      <c r="L446" s="159"/>
      <c r="M446" s="159"/>
      <c r="N446" s="159"/>
      <c r="O446" s="162" t="s">
        <v>222</v>
      </c>
    </row>
    <row r="447" spans="1:16" s="163" customFormat="1">
      <c r="B447" s="164"/>
      <c r="D447" s="116"/>
      <c r="E447" s="116"/>
      <c r="F447" s="116"/>
      <c r="G447" s="116"/>
      <c r="H447" s="116"/>
      <c r="I447" s="116"/>
      <c r="J447" s="116"/>
      <c r="K447" s="116"/>
      <c r="L447" s="116"/>
      <c r="O447" s="165" t="e">
        <f ca="1">RIGHT(CELL("filename",$A$1),LEN(CELL("filename",$A$1))-SEARCH("\Rate Base",CELL("filename",$A$1),1))</f>
        <v>#VALUE!</v>
      </c>
    </row>
    <row r="448" spans="1:16" ht="15" customHeight="1">
      <c r="A448" s="166" t="str">
        <f>A196</f>
        <v>DATA: ___ BASE PERIOD _X_ FORECASTED PERIOD</v>
      </c>
      <c r="O448" s="162" t="s">
        <v>288</v>
      </c>
    </row>
    <row r="449" spans="1:15" ht="15" customHeight="1">
      <c r="A449" s="166" t="str">
        <f>A197</f>
        <v>TYPE OF FILING:  _X_ ORIGINAL __ UPDATED __ REVISED</v>
      </c>
      <c r="O449" s="167" t="s">
        <v>317</v>
      </c>
    </row>
    <row r="450" spans="1:15" ht="15" customHeight="1">
      <c r="A450" s="166" t="s">
        <v>224</v>
      </c>
    </row>
    <row r="451" spans="1:15" ht="15" customHeight="1" thickBot="1">
      <c r="A451" s="160" t="s">
        <v>289</v>
      </c>
    </row>
    <row r="452" spans="1:15" ht="15" customHeight="1">
      <c r="A452" s="168"/>
      <c r="B452" s="168"/>
      <c r="C452" s="168"/>
      <c r="D452" s="168"/>
      <c r="E452" s="168"/>
      <c r="F452" s="168"/>
      <c r="G452" s="168"/>
      <c r="H452" s="168"/>
      <c r="I452" s="168"/>
      <c r="J452" s="168"/>
      <c r="K452" s="168"/>
      <c r="L452" s="168"/>
      <c r="M452" s="168"/>
      <c r="N452" s="168"/>
      <c r="O452" s="168"/>
    </row>
    <row r="453" spans="1:15" ht="15" customHeight="1">
      <c r="A453" s="170" t="s">
        <v>61</v>
      </c>
    </row>
    <row r="454" spans="1:15" ht="15" customHeight="1" thickBot="1">
      <c r="A454" s="170" t="s">
        <v>71</v>
      </c>
      <c r="E454" s="170" t="s">
        <v>219</v>
      </c>
      <c r="J454" s="170" t="s">
        <v>225</v>
      </c>
      <c r="L454" s="170" t="s">
        <v>14</v>
      </c>
      <c r="M454" s="186"/>
      <c r="N454" s="186"/>
      <c r="O454" s="186"/>
    </row>
    <row r="455" spans="1:15" ht="15" customHeight="1">
      <c r="A455" s="171">
        <v>1</v>
      </c>
      <c r="B455" s="168"/>
      <c r="C455" s="168"/>
      <c r="D455" s="168"/>
      <c r="E455" s="168"/>
      <c r="F455" s="168"/>
      <c r="G455" s="168"/>
      <c r="H455" s="168"/>
      <c r="I455" s="168"/>
      <c r="J455" s="168"/>
      <c r="K455" s="168"/>
      <c r="L455" s="168"/>
    </row>
    <row r="456" spans="1:15" ht="15" customHeight="1">
      <c r="A456" s="170">
        <v>2</v>
      </c>
    </row>
    <row r="457" spans="1:15" ht="15" customHeight="1" thickBot="1">
      <c r="A457" s="170">
        <v>3</v>
      </c>
      <c r="E457" s="160" t="s">
        <v>226</v>
      </c>
      <c r="L457" s="173">
        <f>H553</f>
        <v>85385741.355780974</v>
      </c>
      <c r="M457" s="173"/>
      <c r="N457" s="173"/>
      <c r="O457" s="162"/>
    </row>
    <row r="458" spans="1:15" ht="15" customHeight="1" thickTop="1">
      <c r="A458" s="170">
        <v>4</v>
      </c>
      <c r="L458" s="179"/>
    </row>
    <row r="459" spans="1:15" ht="15" customHeight="1">
      <c r="A459" s="170">
        <v>5</v>
      </c>
      <c r="E459" s="160" t="s">
        <v>227</v>
      </c>
      <c r="L459" s="160">
        <f>ROUND(L457/365,0)</f>
        <v>233934</v>
      </c>
    </row>
    <row r="460" spans="1:15" ht="15" customHeight="1">
      <c r="A460" s="170">
        <v>6</v>
      </c>
    </row>
    <row r="461" spans="1:15" ht="15" customHeight="1">
      <c r="A461" s="170">
        <v>7</v>
      </c>
      <c r="E461" s="160" t="s">
        <v>228</v>
      </c>
    </row>
    <row r="462" spans="1:15" ht="15" customHeight="1">
      <c r="A462" s="170">
        <v>8</v>
      </c>
    </row>
    <row r="463" spans="1:15" ht="15" customHeight="1">
      <c r="A463" s="170">
        <v>9</v>
      </c>
      <c r="E463" s="160" t="s">
        <v>229</v>
      </c>
      <c r="J463" s="187">
        <f>L607</f>
        <v>43.379999999999995</v>
      </c>
      <c r="K463" s="187"/>
      <c r="L463" s="187"/>
      <c r="M463" s="187"/>
      <c r="N463" s="187"/>
      <c r="O463" s="162"/>
    </row>
    <row r="464" spans="1:15" ht="15" customHeight="1">
      <c r="A464" s="170">
        <v>10</v>
      </c>
      <c r="J464" s="187"/>
    </row>
    <row r="465" spans="1:15" ht="15" customHeight="1">
      <c r="A465" s="170">
        <v>11</v>
      </c>
      <c r="E465" s="160" t="s">
        <v>230</v>
      </c>
      <c r="J465" s="188">
        <f>+L556</f>
        <v>71.94</v>
      </c>
      <c r="M465" s="187"/>
      <c r="N465" s="187"/>
      <c r="O465" s="162"/>
    </row>
    <row r="466" spans="1:15" ht="15" customHeight="1">
      <c r="A466" s="170">
        <v>12</v>
      </c>
      <c r="J466" s="187"/>
    </row>
    <row r="467" spans="1:15" ht="15" customHeight="1" thickBot="1">
      <c r="A467" s="170">
        <v>13</v>
      </c>
      <c r="E467" s="160" t="s">
        <v>231</v>
      </c>
      <c r="J467" s="189">
        <f>+J463-J465</f>
        <v>-28.560000000000002</v>
      </c>
      <c r="M467" s="187"/>
      <c r="N467" s="187"/>
      <c r="O467" s="187"/>
    </row>
    <row r="468" spans="1:15" ht="15" customHeight="1" thickTop="1">
      <c r="A468" s="170">
        <v>14</v>
      </c>
    </row>
    <row r="469" spans="1:15" ht="15" customHeight="1" thickBot="1">
      <c r="A469" s="170">
        <v>15</v>
      </c>
      <c r="F469" s="160" t="s">
        <v>232</v>
      </c>
      <c r="L469" s="203">
        <f>ROUND($J$467*L459,0)</f>
        <v>-6681155</v>
      </c>
      <c r="M469" s="173"/>
      <c r="N469" s="173"/>
      <c r="O469" s="173"/>
    </row>
    <row r="470" spans="1:15" ht="15" customHeight="1" thickTop="1">
      <c r="A470" s="170">
        <v>16</v>
      </c>
    </row>
    <row r="471" spans="1:15" ht="15" customHeight="1">
      <c r="A471" s="170">
        <v>17</v>
      </c>
    </row>
    <row r="472" spans="1:15" ht="15" customHeight="1" thickBot="1">
      <c r="A472" s="170">
        <v>18</v>
      </c>
      <c r="F472" s="160" t="s">
        <v>233</v>
      </c>
      <c r="L472" s="198">
        <f>ROUND(L469,-3)</f>
        <v>-6681000</v>
      </c>
      <c r="M472" s="173"/>
      <c r="N472" s="173"/>
      <c r="O472" s="173"/>
    </row>
    <row r="473" spans="1:15" ht="15" customHeight="1" thickTop="1">
      <c r="A473" s="170"/>
    </row>
    <row r="474" spans="1:15" ht="15" customHeight="1">
      <c r="A474" s="170"/>
    </row>
    <row r="475" spans="1:15" ht="15" customHeight="1">
      <c r="A475" s="170"/>
    </row>
    <row r="476" spans="1:15" ht="15" customHeight="1">
      <c r="A476" s="170"/>
    </row>
    <row r="477" spans="1:15" ht="15" customHeight="1">
      <c r="A477" s="170"/>
    </row>
    <row r="478" spans="1:15" ht="15" customHeight="1">
      <c r="A478" s="170"/>
    </row>
    <row r="479" spans="1:15" ht="15" customHeight="1">
      <c r="A479" s="170"/>
    </row>
    <row r="480" spans="1:15" ht="15" customHeight="1">
      <c r="A480" s="170"/>
    </row>
    <row r="481" spans="1:1" ht="15" customHeight="1">
      <c r="A481" s="170"/>
    </row>
    <row r="482" spans="1:1" ht="15" customHeight="1">
      <c r="A482" s="170"/>
    </row>
    <row r="483" spans="1:1" ht="15" customHeight="1">
      <c r="A483" s="170"/>
    </row>
    <row r="484" spans="1:1" ht="15" customHeight="1">
      <c r="A484" s="170"/>
    </row>
    <row r="485" spans="1:1" ht="15" customHeight="1">
      <c r="A485" s="170"/>
    </row>
    <row r="486" spans="1:1" ht="15" customHeight="1">
      <c r="A486" s="170"/>
    </row>
    <row r="487" spans="1:1" ht="15" customHeight="1">
      <c r="A487" s="170"/>
    </row>
    <row r="488" spans="1:1" ht="15" customHeight="1">
      <c r="A488" s="170"/>
    </row>
    <row r="489" spans="1:1" ht="15" customHeight="1">
      <c r="A489" s="170"/>
    </row>
    <row r="490" spans="1:1" ht="15" customHeight="1">
      <c r="A490" s="170"/>
    </row>
    <row r="491" spans="1:1" ht="15" customHeight="1">
      <c r="A491" s="170"/>
    </row>
    <row r="492" spans="1:1" ht="15" customHeight="1">
      <c r="A492" s="170"/>
    </row>
    <row r="493" spans="1:1" ht="15" customHeight="1">
      <c r="A493" s="170"/>
    </row>
    <row r="494" spans="1:1" ht="15" customHeight="1">
      <c r="A494" s="170"/>
    </row>
    <row r="495" spans="1:1" ht="15" customHeight="1">
      <c r="A495" s="170"/>
    </row>
    <row r="496" spans="1:1" ht="15" customHeight="1">
      <c r="A496" s="170"/>
    </row>
    <row r="497" spans="1:16" ht="15" customHeight="1">
      <c r="A497" s="170"/>
    </row>
    <row r="498" spans="1:16" ht="15" customHeight="1">
      <c r="A498" s="170"/>
    </row>
    <row r="499" spans="1:16" ht="15" customHeight="1">
      <c r="A499" s="170"/>
    </row>
    <row r="500" spans="1:16" ht="15" customHeight="1">
      <c r="A500" s="170"/>
    </row>
    <row r="501" spans="1:16" ht="15" customHeight="1">
      <c r="A501" s="170"/>
    </row>
    <row r="502" spans="1:16" ht="15" customHeight="1">
      <c r="A502" s="170"/>
    </row>
    <row r="503" spans="1:16" ht="15" customHeight="1">
      <c r="A503" s="170"/>
    </row>
    <row r="504" spans="1:16" ht="15" customHeight="1">
      <c r="A504" s="170"/>
    </row>
    <row r="505" spans="1:16" ht="15" customHeight="1">
      <c r="A505" s="158" t="str">
        <f>+A442</f>
        <v>KENTUCKY-AMERICAN WATER COMPANY</v>
      </c>
      <c r="B505" s="158"/>
      <c r="C505" s="158"/>
      <c r="D505" s="158"/>
      <c r="E505" s="158"/>
      <c r="F505" s="158"/>
      <c r="G505" s="158"/>
      <c r="H505" s="158"/>
      <c r="I505" s="158"/>
      <c r="J505" s="158"/>
      <c r="K505" s="158"/>
      <c r="L505" s="158"/>
      <c r="M505" s="158"/>
      <c r="N505" s="158"/>
      <c r="O505" s="158"/>
      <c r="P505" s="158"/>
    </row>
    <row r="506" spans="1:16" ht="15" customHeight="1">
      <c r="A506" s="158" t="str">
        <f>+A443</f>
        <v>Case No. 2018-00358</v>
      </c>
      <c r="B506" s="158"/>
      <c r="C506" s="158"/>
      <c r="D506" s="158"/>
      <c r="E506" s="158"/>
      <c r="F506" s="158"/>
      <c r="G506" s="158"/>
      <c r="H506" s="158"/>
      <c r="I506" s="158"/>
      <c r="J506" s="158"/>
      <c r="K506" s="158"/>
      <c r="L506" s="158"/>
      <c r="M506" s="158"/>
      <c r="N506" s="158"/>
      <c r="O506" s="158"/>
      <c r="P506" s="158"/>
    </row>
    <row r="507" spans="1:16" ht="15" customHeight="1">
      <c r="A507" s="158" t="s">
        <v>221</v>
      </c>
      <c r="B507" s="158"/>
      <c r="C507" s="158"/>
      <c r="D507" s="158"/>
      <c r="E507" s="158"/>
      <c r="F507" s="158"/>
      <c r="G507" s="158"/>
      <c r="H507" s="158"/>
      <c r="I507" s="158"/>
      <c r="J507" s="158"/>
      <c r="K507" s="158"/>
      <c r="L507" s="158"/>
      <c r="M507" s="158"/>
      <c r="N507" s="158"/>
      <c r="O507" s="158"/>
      <c r="P507" s="158"/>
    </row>
    <row r="508" spans="1:16" ht="15" customHeight="1">
      <c r="A508" s="158" t="str">
        <f>A445</f>
        <v>Forecast Year at 6/30/2020</v>
      </c>
      <c r="B508" s="158"/>
      <c r="C508" s="158"/>
      <c r="D508" s="158"/>
      <c r="E508" s="158"/>
      <c r="F508" s="158"/>
      <c r="G508" s="158"/>
      <c r="H508" s="158"/>
      <c r="I508" s="158"/>
      <c r="J508" s="158"/>
      <c r="K508" s="158"/>
      <c r="L508" s="158"/>
      <c r="M508" s="158"/>
      <c r="N508" s="158"/>
      <c r="O508" s="158"/>
      <c r="P508" s="158"/>
    </row>
    <row r="509" spans="1:16" ht="15" customHeight="1">
      <c r="A509" s="159"/>
      <c r="B509" s="159"/>
      <c r="C509" s="159"/>
      <c r="D509" s="159"/>
      <c r="E509" s="159"/>
      <c r="F509" s="159"/>
      <c r="G509" s="159"/>
      <c r="H509" s="159"/>
      <c r="I509" s="159"/>
      <c r="J509" s="159"/>
      <c r="K509" s="159"/>
      <c r="L509" s="159"/>
      <c r="M509" s="159"/>
      <c r="N509" s="159"/>
      <c r="O509" s="162" t="s">
        <v>222</v>
      </c>
    </row>
    <row r="510" spans="1:16" s="163" customFormat="1">
      <c r="B510" s="164"/>
      <c r="D510" s="116"/>
      <c r="E510" s="116"/>
      <c r="F510" s="116"/>
      <c r="G510" s="116"/>
      <c r="H510" s="116"/>
      <c r="I510" s="116"/>
      <c r="J510" s="116"/>
      <c r="K510" s="116"/>
      <c r="L510" s="116"/>
      <c r="O510" s="165" t="e">
        <f ca="1">RIGHT(CELL("filename",$A$1),LEN(CELL("filename",$A$1))-SEARCH("\Rate Base",CELL("filename",$A$1),1))</f>
        <v>#VALUE!</v>
      </c>
    </row>
    <row r="511" spans="1:16" ht="15" customHeight="1">
      <c r="A511" s="166" t="str">
        <f>A448</f>
        <v>DATA: ___ BASE PERIOD _X_ FORECASTED PERIOD</v>
      </c>
      <c r="O511" s="162" t="s">
        <v>290</v>
      </c>
    </row>
    <row r="512" spans="1:16" ht="15" customHeight="1">
      <c r="A512" s="166" t="str">
        <f>+A449</f>
        <v>TYPE OF FILING:  _X_ ORIGINAL __ UPDATED __ REVISED</v>
      </c>
      <c r="O512" s="167" t="s">
        <v>317</v>
      </c>
    </row>
    <row r="513" spans="1:16" ht="15" customHeight="1">
      <c r="A513" s="166" t="s">
        <v>224</v>
      </c>
    </row>
    <row r="514" spans="1:16" ht="15" customHeight="1" thickBot="1">
      <c r="A514" s="160" t="s">
        <v>291</v>
      </c>
      <c r="G514" s="186"/>
      <c r="K514" s="186"/>
      <c r="L514" s="186"/>
    </row>
    <row r="515" spans="1:16" ht="15" customHeight="1">
      <c r="A515" s="168"/>
      <c r="B515" s="168"/>
      <c r="C515" s="168"/>
      <c r="D515" s="168"/>
      <c r="E515" s="168"/>
      <c r="F515" s="168"/>
      <c r="H515" s="168"/>
      <c r="I515" s="168"/>
      <c r="J515" s="171" t="s">
        <v>236</v>
      </c>
      <c r="K515" s="168"/>
      <c r="M515" s="168"/>
      <c r="N515" s="168"/>
      <c r="O515" s="168"/>
    </row>
    <row r="516" spans="1:16" ht="15" customHeight="1">
      <c r="A516" s="170" t="s">
        <v>61</v>
      </c>
      <c r="J516" s="170" t="s">
        <v>237</v>
      </c>
    </row>
    <row r="517" spans="1:16" ht="15" customHeight="1" thickBot="1">
      <c r="A517" s="170" t="s">
        <v>71</v>
      </c>
      <c r="D517" s="186"/>
      <c r="E517" s="185" t="s">
        <v>292</v>
      </c>
      <c r="F517" s="186"/>
      <c r="G517" s="186"/>
      <c r="H517" s="185" t="s">
        <v>14</v>
      </c>
      <c r="I517" s="185"/>
      <c r="J517" s="185" t="s">
        <v>238</v>
      </c>
      <c r="K517" s="185"/>
      <c r="L517" s="185" t="s">
        <v>239</v>
      </c>
      <c r="M517" s="186"/>
      <c r="N517" s="186"/>
      <c r="O517" s="186"/>
      <c r="P517" s="172"/>
    </row>
    <row r="518" spans="1:16" ht="15" customHeight="1">
      <c r="A518" s="171">
        <v>1</v>
      </c>
      <c r="B518" s="168"/>
      <c r="C518" s="168"/>
      <c r="D518" s="160" t="s">
        <v>240</v>
      </c>
      <c r="H518" s="204">
        <v>7802450</v>
      </c>
      <c r="I518" s="205"/>
      <c r="J518" s="194">
        <f t="shared" ref="J518:J537" si="2">J331</f>
        <v>12</v>
      </c>
      <c r="K518" s="205"/>
      <c r="L518" s="160">
        <f>ROUND(H518*$J518,0)</f>
        <v>93629400</v>
      </c>
      <c r="P518" s="162"/>
    </row>
    <row r="519" spans="1:16" ht="15" customHeight="1">
      <c r="A519" s="170">
        <v>2</v>
      </c>
      <c r="D519" s="160" t="s">
        <v>241</v>
      </c>
      <c r="H519" s="180">
        <v>4470869.9799161823</v>
      </c>
      <c r="I519" s="180"/>
      <c r="J519" s="194">
        <f t="shared" si="2"/>
        <v>26.40159918137627</v>
      </c>
      <c r="K519" s="180"/>
      <c r="L519" s="160">
        <f t="shared" ref="L519:L536" si="3">ROUND(H519*$J519,0)</f>
        <v>118038117</v>
      </c>
      <c r="P519" s="162"/>
    </row>
    <row r="520" spans="1:16" ht="15" customHeight="1">
      <c r="A520" s="170">
        <v>4</v>
      </c>
      <c r="D520" s="160" t="s">
        <v>242</v>
      </c>
      <c r="H520" s="160">
        <v>2887865.9872043957</v>
      </c>
      <c r="J520" s="194">
        <f t="shared" si="2"/>
        <v>41.38910668832149</v>
      </c>
      <c r="L520" s="160">
        <f t="shared" si="3"/>
        <v>119526193</v>
      </c>
      <c r="P520" s="162"/>
    </row>
    <row r="521" spans="1:16" ht="15" customHeight="1">
      <c r="A521" s="170">
        <v>5</v>
      </c>
      <c r="D521" s="160" t="s">
        <v>243</v>
      </c>
      <c r="H521" s="180">
        <v>252496</v>
      </c>
      <c r="J521" s="194">
        <f t="shared" si="2"/>
        <v>52.54147037580239</v>
      </c>
      <c r="L521" s="160">
        <f t="shared" si="3"/>
        <v>13266511</v>
      </c>
      <c r="P521" s="162"/>
    </row>
    <row r="522" spans="1:16" ht="15" customHeight="1">
      <c r="A522" s="170">
        <v>6</v>
      </c>
      <c r="D522" s="160" t="s">
        <v>244</v>
      </c>
      <c r="H522" s="160">
        <v>407483</v>
      </c>
      <c r="J522" s="194">
        <f t="shared" si="2"/>
        <v>241.51</v>
      </c>
      <c r="L522" s="160">
        <f t="shared" si="3"/>
        <v>98411219</v>
      </c>
      <c r="P522" s="162"/>
    </row>
    <row r="523" spans="1:16" ht="15" customHeight="1">
      <c r="A523" s="170">
        <v>7</v>
      </c>
      <c r="D523" s="160" t="s">
        <v>245</v>
      </c>
      <c r="H523" s="180">
        <v>9719017.9872512836</v>
      </c>
      <c r="J523" s="217">
        <f>15.21+30.42</f>
        <v>45.63</v>
      </c>
      <c r="L523" s="160">
        <f t="shared" si="3"/>
        <v>443478791</v>
      </c>
      <c r="P523" s="162"/>
    </row>
    <row r="524" spans="1:16" ht="15" customHeight="1">
      <c r="A524" s="170">
        <v>8</v>
      </c>
      <c r="D524" s="160" t="s">
        <v>246</v>
      </c>
      <c r="H524" s="160">
        <v>944448</v>
      </c>
      <c r="J524" s="194">
        <f t="shared" si="2"/>
        <v>53.366324295175033</v>
      </c>
      <c r="L524" s="160">
        <f t="shared" si="3"/>
        <v>50401718</v>
      </c>
      <c r="P524" s="162"/>
    </row>
    <row r="525" spans="1:16" ht="15" customHeight="1">
      <c r="A525" s="170">
        <v>9</v>
      </c>
      <c r="D525" s="160" t="s">
        <v>247</v>
      </c>
      <c r="H525" s="160">
        <v>1720314</v>
      </c>
      <c r="J525" s="194">
        <f t="shared" si="2"/>
        <v>10.309573549111946</v>
      </c>
      <c r="L525" s="160">
        <f t="shared" si="3"/>
        <v>17735704</v>
      </c>
      <c r="P525" s="162"/>
    </row>
    <row r="526" spans="1:16" ht="15" customHeight="1">
      <c r="A526" s="170">
        <v>10</v>
      </c>
      <c r="D526" s="160" t="s">
        <v>248</v>
      </c>
      <c r="H526" s="160">
        <v>74033</v>
      </c>
      <c r="J526" s="194">
        <f t="shared" si="2"/>
        <v>141.5</v>
      </c>
      <c r="L526" s="160">
        <f t="shared" si="3"/>
        <v>10475670</v>
      </c>
      <c r="P526" s="162"/>
    </row>
    <row r="527" spans="1:16" ht="15" customHeight="1">
      <c r="A527" s="170">
        <v>11</v>
      </c>
      <c r="D527" s="160" t="s">
        <v>249</v>
      </c>
      <c r="H527" s="160">
        <v>648763</v>
      </c>
      <c r="J527" s="194">
        <f t="shared" si="2"/>
        <v>10.100294876603503</v>
      </c>
      <c r="L527" s="160">
        <f t="shared" si="3"/>
        <v>6552698</v>
      </c>
      <c r="P527" s="162"/>
    </row>
    <row r="528" spans="1:16" ht="15" customHeight="1">
      <c r="A528" s="170">
        <v>12</v>
      </c>
      <c r="D528" s="160" t="s">
        <v>250</v>
      </c>
      <c r="H528" s="180">
        <v>399519</v>
      </c>
      <c r="J528" s="194">
        <f t="shared" si="2"/>
        <v>-0.75</v>
      </c>
      <c r="L528" s="160">
        <f t="shared" si="3"/>
        <v>-299639</v>
      </c>
      <c r="P528" s="162"/>
    </row>
    <row r="529" spans="1:19" ht="15" customHeight="1">
      <c r="A529" s="170">
        <v>13</v>
      </c>
      <c r="D529" s="160" t="s">
        <v>251</v>
      </c>
      <c r="H529" s="160">
        <v>767088</v>
      </c>
      <c r="J529" s="194">
        <f t="shared" si="2"/>
        <v>-41.600053570249209</v>
      </c>
      <c r="L529" s="160">
        <f t="shared" si="3"/>
        <v>-31910902</v>
      </c>
      <c r="P529" s="269" t="s">
        <v>293</v>
      </c>
      <c r="Q529" s="270"/>
      <c r="R529" s="270"/>
      <c r="S529" s="271"/>
    </row>
    <row r="530" spans="1:19" ht="15" customHeight="1">
      <c r="A530" s="170">
        <v>14</v>
      </c>
      <c r="D530" s="160" t="s">
        <v>252</v>
      </c>
      <c r="H530" s="180">
        <v>23402</v>
      </c>
      <c r="I530" s="180"/>
      <c r="J530" s="194">
        <f t="shared" si="2"/>
        <v>-75.102876697334693</v>
      </c>
      <c r="L530" s="160">
        <f t="shared" si="3"/>
        <v>-1757558</v>
      </c>
      <c r="P530" s="272"/>
      <c r="Q530" s="273"/>
      <c r="R530" s="273"/>
      <c r="S530" s="274"/>
    </row>
    <row r="531" spans="1:19" ht="15" customHeight="1">
      <c r="A531" s="170">
        <v>15</v>
      </c>
      <c r="D531" s="160" t="s">
        <v>253</v>
      </c>
      <c r="H531" s="180">
        <v>410186</v>
      </c>
      <c r="I531" s="180"/>
      <c r="J531" s="194">
        <f t="shared" si="2"/>
        <v>0</v>
      </c>
      <c r="L531" s="160">
        <f t="shared" si="3"/>
        <v>0</v>
      </c>
      <c r="P531" s="272"/>
      <c r="Q531" s="273"/>
      <c r="R531" s="273"/>
      <c r="S531" s="274"/>
    </row>
    <row r="532" spans="1:19" ht="15" customHeight="1">
      <c r="A532" s="170">
        <v>16</v>
      </c>
      <c r="D532" s="160" t="s">
        <v>254</v>
      </c>
      <c r="H532" s="180">
        <v>1229298</v>
      </c>
      <c r="J532" s="194">
        <f t="shared" si="2"/>
        <v>39.829750486875184</v>
      </c>
      <c r="L532" s="160">
        <f t="shared" si="3"/>
        <v>48962633</v>
      </c>
      <c r="P532" s="272"/>
      <c r="Q532" s="273"/>
      <c r="R532" s="273"/>
      <c r="S532" s="274"/>
    </row>
    <row r="533" spans="1:19" ht="15" customHeight="1">
      <c r="A533" s="170">
        <v>17</v>
      </c>
      <c r="D533" s="160" t="s">
        <v>255</v>
      </c>
      <c r="H533" s="180">
        <v>1091902</v>
      </c>
      <c r="J533" s="194">
        <f t="shared" si="2"/>
        <v>0</v>
      </c>
      <c r="L533" s="160">
        <f t="shared" si="3"/>
        <v>0</v>
      </c>
      <c r="P533" s="272"/>
      <c r="Q533" s="273"/>
      <c r="R533" s="273"/>
      <c r="S533" s="274"/>
    </row>
    <row r="534" spans="1:19" ht="15" customHeight="1">
      <c r="A534" s="170">
        <v>18</v>
      </c>
      <c r="D534" s="160" t="s">
        <v>256</v>
      </c>
      <c r="H534" s="180">
        <v>804092.83800327987</v>
      </c>
      <c r="J534" s="194">
        <f t="shared" si="2"/>
        <v>0</v>
      </c>
      <c r="L534" s="160">
        <f t="shared" si="3"/>
        <v>0</v>
      </c>
      <c r="P534" s="272"/>
      <c r="Q534" s="273"/>
      <c r="R534" s="273"/>
      <c r="S534" s="274"/>
    </row>
    <row r="535" spans="1:19" ht="15" customHeight="1">
      <c r="A535" s="170">
        <v>19</v>
      </c>
      <c r="D535" s="160" t="s">
        <v>257</v>
      </c>
      <c r="H535" s="180">
        <v>346815</v>
      </c>
      <c r="J535" s="194">
        <f t="shared" si="2"/>
        <v>45.317908443129809</v>
      </c>
      <c r="L535" s="160">
        <f t="shared" si="3"/>
        <v>15716930</v>
      </c>
      <c r="P535" s="272"/>
      <c r="Q535" s="273"/>
      <c r="R535" s="273"/>
      <c r="S535" s="274"/>
    </row>
    <row r="536" spans="1:19" ht="15" customHeight="1">
      <c r="A536" s="170">
        <v>20</v>
      </c>
      <c r="D536" s="160" t="s">
        <v>258</v>
      </c>
      <c r="H536" s="180">
        <v>199691</v>
      </c>
      <c r="J536" s="194">
        <f t="shared" si="2"/>
        <v>66.055713278265017</v>
      </c>
      <c r="L536" s="160">
        <f t="shared" si="3"/>
        <v>13190731</v>
      </c>
      <c r="P536" s="272"/>
      <c r="Q536" s="273"/>
      <c r="R536" s="273"/>
      <c r="S536" s="274"/>
    </row>
    <row r="537" spans="1:19" ht="15" customHeight="1">
      <c r="A537" s="170">
        <v>21</v>
      </c>
      <c r="D537" s="160" t="s">
        <v>259</v>
      </c>
      <c r="H537" s="160">
        <v>3606116.1948761423</v>
      </c>
      <c r="J537" s="194">
        <f t="shared" si="2"/>
        <v>38.230313649160188</v>
      </c>
      <c r="L537" s="116">
        <f>ROUND(H537*J537,0)</f>
        <v>137862953</v>
      </c>
      <c r="P537" s="275"/>
      <c r="Q537" s="276"/>
      <c r="R537" s="276"/>
      <c r="S537" s="277"/>
    </row>
    <row r="538" spans="1:19" ht="15" customHeight="1">
      <c r="A538" s="170">
        <v>22</v>
      </c>
      <c r="E538" s="160" t="s">
        <v>260</v>
      </c>
      <c r="H538" s="183">
        <f>SUM(H518:H537)</f>
        <v>37805850.987251282</v>
      </c>
      <c r="J538" s="194"/>
      <c r="L538" s="183">
        <f>SUM(L518:L537)</f>
        <v>1153281169</v>
      </c>
    </row>
    <row r="539" spans="1:19" ht="15" customHeight="1">
      <c r="A539" s="170">
        <v>23</v>
      </c>
      <c r="J539" s="194"/>
      <c r="P539" s="162"/>
      <c r="Q539" s="191" t="s">
        <v>294</v>
      </c>
      <c r="R539" s="191" t="s">
        <v>295</v>
      </c>
    </row>
    <row r="540" spans="1:19" ht="15" customHeight="1">
      <c r="A540" s="170">
        <v>24</v>
      </c>
      <c r="D540" s="160" t="s">
        <v>261</v>
      </c>
      <c r="H540" s="216">
        <v>0</v>
      </c>
      <c r="J540" s="194">
        <f>J353</f>
        <v>0</v>
      </c>
      <c r="L540" s="160">
        <f>ROUND(H540*J540,0)</f>
        <v>0</v>
      </c>
      <c r="P540" s="163" t="s">
        <v>296</v>
      </c>
      <c r="Q540" s="206">
        <v>441122362.12330651</v>
      </c>
      <c r="R540" s="207">
        <v>441122362.12330651</v>
      </c>
      <c r="S540" s="160" t="b">
        <f>R540=Q540</f>
        <v>1</v>
      </c>
    </row>
    <row r="541" spans="1:19" ht="15" customHeight="1">
      <c r="A541" s="170">
        <v>25</v>
      </c>
      <c r="D541" s="160" t="s">
        <v>262</v>
      </c>
      <c r="H541" s="160">
        <v>7032232</v>
      </c>
      <c r="J541" s="194">
        <f t="shared" ref="J541:J549" si="4">J354</f>
        <v>159.7382832718522</v>
      </c>
      <c r="L541" s="160">
        <f>ROUND(H541*J541,0)</f>
        <v>1123316667</v>
      </c>
      <c r="P541" s="163"/>
      <c r="Q541" s="208"/>
      <c r="R541" s="209"/>
    </row>
    <row r="542" spans="1:19" ht="15" customHeight="1">
      <c r="A542" s="170">
        <v>26</v>
      </c>
      <c r="D542" s="160" t="s">
        <v>263</v>
      </c>
      <c r="H542" s="160">
        <v>175930</v>
      </c>
      <c r="J542" s="194">
        <f t="shared" si="4"/>
        <v>-155.99</v>
      </c>
      <c r="L542" s="160">
        <f>ROUND(H542*J542,0)</f>
        <v>-27443321</v>
      </c>
      <c r="P542" s="210"/>
      <c r="Q542" s="211"/>
      <c r="R542" s="209"/>
    </row>
    <row r="543" spans="1:19" ht="15" customHeight="1">
      <c r="A543" s="170">
        <v>27</v>
      </c>
      <c r="D543" s="160" t="s">
        <v>264</v>
      </c>
      <c r="H543" s="160">
        <v>596010</v>
      </c>
      <c r="J543" s="194">
        <f t="shared" si="4"/>
        <v>12.000000000000002</v>
      </c>
      <c r="L543" s="160">
        <f>ROUND(H543*J543,0)</f>
        <v>7152120</v>
      </c>
      <c r="Q543" s="208"/>
      <c r="R543" s="209"/>
    </row>
    <row r="544" spans="1:19" ht="15" customHeight="1">
      <c r="A544" s="170">
        <v>28</v>
      </c>
      <c r="D544" s="160" t="s">
        <v>265</v>
      </c>
      <c r="H544" s="160">
        <f>R544</f>
        <v>1721053.994621784</v>
      </c>
      <c r="J544" s="194">
        <f t="shared" si="4"/>
        <v>46.26</v>
      </c>
      <c r="L544" s="160">
        <f>ROUND(H544*J544,0)</f>
        <v>79615958</v>
      </c>
      <c r="P544" s="163" t="s">
        <v>297</v>
      </c>
      <c r="Q544" s="208">
        <v>1721053.994621784</v>
      </c>
      <c r="R544" s="209">
        <v>1721053.994621784</v>
      </c>
    </row>
    <row r="545" spans="1:19" ht="15" customHeight="1">
      <c r="A545" s="170">
        <v>29</v>
      </c>
      <c r="D545" s="160" t="s">
        <v>266</v>
      </c>
      <c r="H545" s="160">
        <f>R545</f>
        <v>7451800.3653027024</v>
      </c>
      <c r="J545" s="194">
        <f t="shared" si="4"/>
        <v>36.75</v>
      </c>
      <c r="L545" s="160">
        <f t="shared" ref="L545:L551" si="5">ROUND(H545*J545,0)</f>
        <v>273853663</v>
      </c>
      <c r="P545" s="163" t="s">
        <v>298</v>
      </c>
      <c r="Q545" s="208">
        <v>7451800.3653027024</v>
      </c>
      <c r="R545" s="209">
        <v>7451800.3653027024</v>
      </c>
    </row>
    <row r="546" spans="1:19" ht="15" customHeight="1">
      <c r="A546" s="170">
        <v>30</v>
      </c>
      <c r="D546" s="160" t="s">
        <v>267</v>
      </c>
      <c r="H546" s="216">
        <v>0</v>
      </c>
      <c r="J546" s="194">
        <f t="shared" si="4"/>
        <v>0</v>
      </c>
      <c r="L546" s="160">
        <f t="shared" si="5"/>
        <v>0</v>
      </c>
      <c r="Q546" s="208"/>
      <c r="R546" s="209"/>
      <c r="S546" s="191" t="s">
        <v>299</v>
      </c>
    </row>
    <row r="547" spans="1:19" ht="15" customHeight="1">
      <c r="A547" s="170">
        <v>31</v>
      </c>
      <c r="D547" s="160" t="s">
        <v>268</v>
      </c>
      <c r="H547" s="160">
        <f>R547</f>
        <v>12836661</v>
      </c>
      <c r="J547" s="194">
        <f t="shared" si="4"/>
        <v>91.701026099098712</v>
      </c>
      <c r="L547" s="160">
        <f t="shared" si="5"/>
        <v>1177134985</v>
      </c>
      <c r="P547" s="212" t="s">
        <v>300</v>
      </c>
      <c r="Q547" s="213">
        <f>ROUND($Q$540*S547,0)</f>
        <v>12836661</v>
      </c>
      <c r="R547" s="209">
        <v>12836661</v>
      </c>
      <c r="S547" s="178">
        <v>2.9100000000000001E-2</v>
      </c>
    </row>
    <row r="548" spans="1:19" ht="15" customHeight="1">
      <c r="A548" s="170">
        <v>32</v>
      </c>
      <c r="D548" s="160" t="s">
        <v>269</v>
      </c>
      <c r="H548" s="160">
        <f>R548</f>
        <v>220561</v>
      </c>
      <c r="J548" s="194">
        <f t="shared" si="4"/>
        <v>18.896262600395993</v>
      </c>
      <c r="L548" s="160">
        <f t="shared" si="5"/>
        <v>4167779</v>
      </c>
      <c r="P548" s="212" t="s">
        <v>301</v>
      </c>
      <c r="Q548" s="213">
        <f>ROUND($Q$540*S548,0)</f>
        <v>220561</v>
      </c>
      <c r="R548" s="209">
        <v>220561</v>
      </c>
      <c r="S548" s="178">
        <v>5.0000000000000001E-4</v>
      </c>
    </row>
    <row r="549" spans="1:19" ht="15" customHeight="1">
      <c r="A549" s="170">
        <v>33</v>
      </c>
      <c r="D549" s="160" t="s">
        <v>270</v>
      </c>
      <c r="H549" s="160">
        <f>R549</f>
        <v>176449</v>
      </c>
      <c r="J549" s="194">
        <f t="shared" si="4"/>
        <v>46.125</v>
      </c>
      <c r="L549" s="160">
        <f t="shared" si="5"/>
        <v>8138710</v>
      </c>
      <c r="P549" s="212" t="s">
        <v>302</v>
      </c>
      <c r="Q549" s="213">
        <f>ROUND($Q$540*S549,0)</f>
        <v>176449</v>
      </c>
      <c r="R549" s="209">
        <v>176449</v>
      </c>
      <c r="S549" s="178">
        <v>4.0000000000000002E-4</v>
      </c>
    </row>
    <row r="550" spans="1:19" ht="15" customHeight="1">
      <c r="A550" s="170"/>
      <c r="D550" s="216" t="s">
        <v>328</v>
      </c>
      <c r="E550" s="216"/>
      <c r="F550" s="216"/>
      <c r="G550" s="216"/>
      <c r="H550" s="216">
        <f>R540*S551*0.75</f>
        <v>17369193.008605193</v>
      </c>
      <c r="I550" s="216"/>
      <c r="J550" s="217">
        <v>134.9</v>
      </c>
      <c r="K550" s="216"/>
      <c r="L550" s="216">
        <f t="shared" si="5"/>
        <v>2343104137</v>
      </c>
      <c r="P550" s="212"/>
      <c r="Q550" s="213"/>
      <c r="R550" s="209"/>
      <c r="S550" s="178"/>
    </row>
    <row r="551" spans="1:19" ht="15" customHeight="1">
      <c r="A551" s="170">
        <v>34</v>
      </c>
      <c r="D551" s="216" t="s">
        <v>329</v>
      </c>
      <c r="E551" s="216"/>
      <c r="F551" s="216"/>
      <c r="G551" s="216"/>
      <c r="H551" s="216">
        <v>0</v>
      </c>
      <c r="I551" s="216"/>
      <c r="J551" s="217">
        <f>J363</f>
        <v>0</v>
      </c>
      <c r="K551" s="216"/>
      <c r="L551" s="216">
        <f t="shared" si="5"/>
        <v>0</v>
      </c>
      <c r="P551" s="212" t="s">
        <v>303</v>
      </c>
      <c r="Q551" s="213">
        <f>ROUND($Q$540*S551,0)</f>
        <v>23158924</v>
      </c>
      <c r="R551" s="209">
        <v>23158924</v>
      </c>
      <c r="S551" s="178">
        <v>5.2499999999999998E-2</v>
      </c>
    </row>
    <row r="552" spans="1:19" ht="15" customHeight="1">
      <c r="A552" s="170">
        <v>35</v>
      </c>
      <c r="H552" s="183"/>
      <c r="J552" s="187"/>
      <c r="L552" s="183"/>
      <c r="M552" s="173"/>
      <c r="N552" s="173"/>
      <c r="O552" s="173"/>
    </row>
    <row r="553" spans="1:19" ht="15" customHeight="1" thickBot="1">
      <c r="A553" s="170">
        <v>36</v>
      </c>
      <c r="D553" s="160" t="s">
        <v>271</v>
      </c>
      <c r="H553" s="198">
        <f>SUM(H538:H551)</f>
        <v>85385741.355780974</v>
      </c>
      <c r="I553" s="173"/>
      <c r="J553" s="173"/>
      <c r="K553" s="173"/>
      <c r="L553" s="173">
        <f>SUM(L538:L551)</f>
        <v>6142321867</v>
      </c>
      <c r="P553" s="160" t="s">
        <v>304</v>
      </c>
      <c r="Q553" s="160">
        <v>36392594.875172779</v>
      </c>
      <c r="S553" s="160">
        <f>R540*S551</f>
        <v>23158924.011473592</v>
      </c>
    </row>
    <row r="554" spans="1:19" ht="15" customHeight="1" thickTop="1">
      <c r="A554" s="170">
        <v>37</v>
      </c>
      <c r="H554" s="214"/>
      <c r="L554" s="179"/>
      <c r="P554" s="160" t="s">
        <v>305</v>
      </c>
      <c r="Q554" s="160">
        <f>Q540*SUM(S547:S551)</f>
        <v>36392594.875172786</v>
      </c>
    </row>
    <row r="555" spans="1:19" ht="15" customHeight="1">
      <c r="A555" s="170">
        <v>38</v>
      </c>
      <c r="L555" s="187"/>
      <c r="M555" s="187"/>
      <c r="N555" s="187"/>
      <c r="O555" s="187"/>
      <c r="P555" s="160" t="s">
        <v>306</v>
      </c>
      <c r="Q555" s="160">
        <f>Q553-Q554</f>
        <v>0</v>
      </c>
    </row>
    <row r="556" spans="1:19" ht="15" customHeight="1" thickBot="1">
      <c r="A556" s="170">
        <v>39</v>
      </c>
      <c r="D556" s="160" t="s">
        <v>272</v>
      </c>
      <c r="L556" s="189">
        <f>IF(H553=0,0,ROUND(L553/H553,2))</f>
        <v>71.94</v>
      </c>
      <c r="M556" s="187"/>
    </row>
    <row r="557" spans="1:19" ht="15" customHeight="1" thickTop="1">
      <c r="A557" s="170">
        <v>40</v>
      </c>
      <c r="K557" s="187"/>
      <c r="P557" s="160" t="s">
        <v>307</v>
      </c>
      <c r="Q557" s="160">
        <v>19865003.457569409</v>
      </c>
    </row>
    <row r="558" spans="1:19" ht="15" customHeight="1">
      <c r="A558" s="170">
        <v>41</v>
      </c>
      <c r="P558" s="160" t="s">
        <v>308</v>
      </c>
      <c r="Q558" s="215"/>
    </row>
    <row r="559" spans="1:19" ht="15" customHeight="1">
      <c r="A559" s="170">
        <v>42</v>
      </c>
      <c r="Q559" s="160">
        <f>Q557-Q558</f>
        <v>19865003.457569409</v>
      </c>
    </row>
    <row r="560" spans="1:19" ht="15" customHeight="1">
      <c r="A560" s="170">
        <v>43</v>
      </c>
    </row>
    <row r="561" spans="1:16" ht="15" customHeight="1">
      <c r="A561" s="170"/>
    </row>
    <row r="562" spans="1:16" ht="15" customHeight="1">
      <c r="A562" s="170"/>
    </row>
    <row r="563" spans="1:16" ht="15" customHeight="1">
      <c r="A563" s="170"/>
    </row>
    <row r="564" spans="1:16" ht="15" customHeight="1">
      <c r="A564" s="170"/>
    </row>
    <row r="565" spans="1:16" ht="15" customHeight="1">
      <c r="A565" s="170"/>
    </row>
    <row r="566" spans="1:16" ht="15" customHeight="1">
      <c r="A566" s="158" t="str">
        <f>+A505</f>
        <v>KENTUCKY-AMERICAN WATER COMPANY</v>
      </c>
      <c r="B566" s="158"/>
      <c r="C566" s="158"/>
      <c r="D566" s="158"/>
      <c r="E566" s="158"/>
      <c r="F566" s="158"/>
      <c r="G566" s="158"/>
      <c r="H566" s="158"/>
      <c r="I566" s="158"/>
      <c r="J566" s="158"/>
      <c r="K566" s="158"/>
      <c r="L566" s="158"/>
      <c r="M566" s="158"/>
      <c r="N566" s="158"/>
      <c r="O566" s="158"/>
      <c r="P566" s="158"/>
    </row>
    <row r="567" spans="1:16" ht="15" customHeight="1">
      <c r="A567" s="158" t="str">
        <f>+A506</f>
        <v>Case No. 2018-00358</v>
      </c>
      <c r="B567" s="158"/>
      <c r="C567" s="158"/>
      <c r="D567" s="158"/>
      <c r="E567" s="158"/>
      <c r="F567" s="158"/>
      <c r="G567" s="158"/>
      <c r="H567" s="158"/>
      <c r="I567" s="158"/>
      <c r="J567" s="158"/>
      <c r="K567" s="158"/>
      <c r="L567" s="158"/>
      <c r="M567" s="158"/>
      <c r="N567" s="158"/>
      <c r="O567" s="158"/>
      <c r="P567" s="158"/>
    </row>
    <row r="568" spans="1:16" ht="15" customHeight="1">
      <c r="A568" s="158" t="s">
        <v>221</v>
      </c>
      <c r="B568" s="158"/>
      <c r="C568" s="158"/>
      <c r="D568" s="158"/>
      <c r="E568" s="158"/>
      <c r="F568" s="158"/>
      <c r="G568" s="158"/>
      <c r="H568" s="158"/>
      <c r="I568" s="158"/>
      <c r="J568" s="158"/>
      <c r="K568" s="158"/>
      <c r="L568" s="158"/>
      <c r="M568" s="158"/>
      <c r="N568" s="158"/>
      <c r="O568" s="158"/>
      <c r="P568" s="158"/>
    </row>
    <row r="569" spans="1:16" ht="15" customHeight="1">
      <c r="A569" s="158" t="str">
        <f>A508</f>
        <v>Forecast Year at 6/30/2020</v>
      </c>
      <c r="B569" s="158"/>
      <c r="C569" s="158"/>
      <c r="D569" s="158"/>
      <c r="E569" s="158"/>
      <c r="F569" s="158"/>
      <c r="G569" s="158"/>
      <c r="H569" s="158"/>
      <c r="I569" s="158"/>
      <c r="J569" s="158"/>
      <c r="K569" s="158"/>
      <c r="L569" s="158"/>
      <c r="M569" s="158"/>
      <c r="N569" s="158"/>
      <c r="O569" s="158"/>
      <c r="P569" s="158"/>
    </row>
    <row r="570" spans="1:16" ht="15" customHeight="1">
      <c r="A570" s="159"/>
      <c r="B570" s="159"/>
      <c r="C570" s="159"/>
      <c r="D570" s="159"/>
      <c r="E570" s="159"/>
      <c r="F570" s="159"/>
      <c r="G570" s="159"/>
      <c r="H570" s="159"/>
      <c r="I570" s="159"/>
      <c r="J570" s="159"/>
      <c r="K570" s="159"/>
      <c r="L570" s="159"/>
      <c r="M570" s="159"/>
      <c r="N570" s="159"/>
      <c r="O570" s="162" t="s">
        <v>222</v>
      </c>
    </row>
    <row r="571" spans="1:16" s="163" customFormat="1">
      <c r="B571" s="164"/>
      <c r="D571" s="116"/>
      <c r="E571" s="116"/>
      <c r="F571" s="116"/>
      <c r="G571" s="116"/>
      <c r="H571" s="116"/>
      <c r="I571" s="116"/>
      <c r="J571" s="116"/>
      <c r="K571" s="116"/>
      <c r="L571" s="116"/>
      <c r="O571" s="165" t="e">
        <f ca="1">RIGHT(CELL("filename",$A$1),LEN(CELL("filename",$A$1))-SEARCH("\Rate Base",CELL("filename",$A$1),1))</f>
        <v>#VALUE!</v>
      </c>
    </row>
    <row r="572" spans="1:16" ht="15" customHeight="1">
      <c r="A572" s="166" t="str">
        <f>A511</f>
        <v>DATA: ___ BASE PERIOD _X_ FORECASTED PERIOD</v>
      </c>
      <c r="O572" s="162" t="s">
        <v>309</v>
      </c>
    </row>
    <row r="573" spans="1:16" ht="15" customHeight="1">
      <c r="A573" s="166" t="str">
        <f>+A512</f>
        <v>TYPE OF FILING:  _X_ ORIGINAL __ UPDATED __ REVISED</v>
      </c>
      <c r="O573" s="167" t="s">
        <v>317</v>
      </c>
    </row>
    <row r="574" spans="1:16" ht="15" customHeight="1">
      <c r="A574" s="166" t="s">
        <v>224</v>
      </c>
    </row>
    <row r="575" spans="1:16" ht="15" customHeight="1" thickBot="1">
      <c r="A575" s="160" t="s">
        <v>289</v>
      </c>
    </row>
    <row r="576" spans="1:16" ht="15" customHeight="1">
      <c r="A576" s="168"/>
      <c r="B576" s="168"/>
      <c r="C576" s="168"/>
      <c r="D576" s="168"/>
      <c r="E576" s="168"/>
      <c r="F576" s="168"/>
      <c r="G576" s="168"/>
      <c r="H576" s="168"/>
      <c r="I576" s="168"/>
      <c r="J576" s="168"/>
      <c r="K576" s="168"/>
      <c r="L576" s="168"/>
      <c r="M576" s="168"/>
      <c r="N576" s="168"/>
      <c r="O576" s="168"/>
    </row>
    <row r="577" spans="1:16" ht="15" customHeight="1">
      <c r="A577" s="170" t="s">
        <v>61</v>
      </c>
      <c r="I577" s="170" t="s">
        <v>310</v>
      </c>
      <c r="K577" s="170" t="s">
        <v>275</v>
      </c>
      <c r="P577" s="170"/>
    </row>
    <row r="578" spans="1:16" ht="15" customHeight="1" thickBot="1">
      <c r="A578" s="170" t="s">
        <v>71</v>
      </c>
      <c r="G578" s="186"/>
      <c r="H578" s="192"/>
      <c r="I578" s="185" t="s">
        <v>14</v>
      </c>
      <c r="J578" s="186"/>
      <c r="K578" s="170" t="s">
        <v>276</v>
      </c>
      <c r="L578" s="186"/>
      <c r="M578" s="185" t="s">
        <v>239</v>
      </c>
      <c r="N578" s="192"/>
      <c r="O578" s="192"/>
      <c r="P578" s="191"/>
    </row>
    <row r="579" spans="1:16" ht="15" customHeight="1">
      <c r="A579" s="171">
        <v>1</v>
      </c>
      <c r="B579" s="168"/>
      <c r="C579" s="168"/>
      <c r="D579" s="168"/>
      <c r="E579" s="168"/>
      <c r="F579" s="168"/>
      <c r="K579" s="168"/>
    </row>
    <row r="580" spans="1:16" ht="15" customHeight="1">
      <c r="A580" s="170">
        <v>2</v>
      </c>
    </row>
    <row r="581" spans="1:16" ht="15" customHeight="1">
      <c r="A581" s="170">
        <v>3</v>
      </c>
      <c r="D581" s="160" t="s">
        <v>277</v>
      </c>
      <c r="H581" s="173"/>
      <c r="I581" s="173">
        <v>81870501</v>
      </c>
      <c r="J581" s="173"/>
      <c r="K581" s="194">
        <f>K394</f>
        <v>14.93</v>
      </c>
      <c r="M581" s="173">
        <f>ROUND($K$581*I581,0)</f>
        <v>1222326580</v>
      </c>
      <c r="N581" s="173"/>
      <c r="O581" s="173"/>
      <c r="P581" s="162"/>
    </row>
    <row r="582" spans="1:16" ht="15" customHeight="1">
      <c r="A582" s="170">
        <v>4</v>
      </c>
      <c r="K582" s="194"/>
    </row>
    <row r="583" spans="1:16" ht="15" customHeight="1">
      <c r="A583" s="170">
        <v>5</v>
      </c>
      <c r="D583" s="160" t="s">
        <v>278</v>
      </c>
      <c r="I583" s="160">
        <v>2483215</v>
      </c>
      <c r="K583" s="194">
        <f>K396</f>
        <v>14.93</v>
      </c>
      <c r="M583" s="173">
        <f>ROUND($K$581*I583,0)</f>
        <v>37074400</v>
      </c>
    </row>
    <row r="584" spans="1:16" ht="15" customHeight="1">
      <c r="A584" s="170">
        <v>6</v>
      </c>
      <c r="H584" s="180"/>
      <c r="I584" s="180"/>
      <c r="K584" s="194"/>
    </row>
    <row r="585" spans="1:16" ht="15" customHeight="1">
      <c r="A585" s="170">
        <v>7</v>
      </c>
      <c r="D585" s="160" t="s">
        <v>279</v>
      </c>
      <c r="I585" s="160">
        <v>3611110</v>
      </c>
      <c r="K585" s="194">
        <f>K398</f>
        <v>15.09</v>
      </c>
      <c r="M585" s="160">
        <f>ROUND($K$585*I585,0)</f>
        <v>54491650</v>
      </c>
      <c r="P585" s="162"/>
    </row>
    <row r="586" spans="1:16" ht="15" customHeight="1">
      <c r="A586" s="170">
        <v>8</v>
      </c>
      <c r="I586" s="183"/>
      <c r="K586" s="187"/>
      <c r="M586" s="183"/>
    </row>
    <row r="587" spans="1:16" ht="15" customHeight="1" thickBot="1">
      <c r="A587" s="170">
        <v>9</v>
      </c>
      <c r="E587" s="160" t="s">
        <v>112</v>
      </c>
      <c r="H587" s="173"/>
      <c r="I587" s="198">
        <f>SUM(I581:I585)</f>
        <v>87964826</v>
      </c>
      <c r="J587" s="173"/>
      <c r="K587" s="187"/>
      <c r="M587" s="173">
        <f>SUM(M581:M585)</f>
        <v>1313892630</v>
      </c>
      <c r="N587" s="173"/>
      <c r="O587" s="173"/>
    </row>
    <row r="588" spans="1:16" ht="15" customHeight="1" thickTop="1">
      <c r="A588" s="170">
        <v>10</v>
      </c>
      <c r="K588" s="187"/>
      <c r="M588" s="179"/>
    </row>
    <row r="589" spans="1:16" ht="15" customHeight="1">
      <c r="A589" s="170">
        <v>11</v>
      </c>
    </row>
    <row r="590" spans="1:16" ht="15" customHeight="1">
      <c r="A590" s="170">
        <v>12</v>
      </c>
    </row>
    <row r="591" spans="1:16" ht="15" customHeight="1">
      <c r="A591" s="170">
        <v>13</v>
      </c>
    </row>
    <row r="592" spans="1:16" ht="15" customHeight="1">
      <c r="A592" s="170">
        <v>14</v>
      </c>
      <c r="K592" s="187"/>
    </row>
    <row r="593" spans="1:16" ht="15" customHeight="1">
      <c r="A593" s="170">
        <v>15</v>
      </c>
      <c r="K593" s="187"/>
    </row>
    <row r="594" spans="1:16" ht="15" customHeight="1">
      <c r="A594" s="170">
        <v>16</v>
      </c>
      <c r="K594" s="187"/>
    </row>
    <row r="595" spans="1:16" ht="15" customHeight="1">
      <c r="A595" s="170">
        <v>17</v>
      </c>
      <c r="K595" s="187"/>
    </row>
    <row r="596" spans="1:16" ht="15" customHeight="1">
      <c r="A596" s="170">
        <v>18</v>
      </c>
      <c r="K596" s="187"/>
    </row>
    <row r="597" spans="1:16" ht="15" customHeight="1">
      <c r="A597" s="170">
        <v>19</v>
      </c>
      <c r="H597" s="160" t="s">
        <v>280</v>
      </c>
      <c r="K597" s="187"/>
      <c r="L597" s="187">
        <f>ROUND(M587/I587,2)</f>
        <v>14.94</v>
      </c>
      <c r="M597" s="187"/>
      <c r="N597" s="187"/>
      <c r="O597" s="187"/>
    </row>
    <row r="598" spans="1:16" ht="15" customHeight="1">
      <c r="A598" s="170">
        <v>20</v>
      </c>
      <c r="K598" s="187"/>
      <c r="L598" s="187"/>
      <c r="M598" s="187"/>
      <c r="N598" s="187"/>
      <c r="O598" s="187"/>
    </row>
    <row r="599" spans="1:16" ht="15" customHeight="1">
      <c r="A599" s="170">
        <v>21</v>
      </c>
      <c r="H599" s="160" t="s">
        <v>281</v>
      </c>
      <c r="K599" s="187"/>
      <c r="L599" s="187"/>
      <c r="M599" s="187"/>
      <c r="N599" s="187"/>
      <c r="O599" s="187"/>
    </row>
    <row r="600" spans="1:16" ht="15" customHeight="1">
      <c r="A600" s="170">
        <v>22</v>
      </c>
      <c r="H600" s="160" t="s">
        <v>282</v>
      </c>
      <c r="K600" s="187"/>
      <c r="L600" s="194">
        <f>L413</f>
        <v>5.2</v>
      </c>
      <c r="M600" s="194"/>
      <c r="N600" s="194"/>
      <c r="O600" s="194"/>
      <c r="P600" s="162"/>
    </row>
    <row r="601" spans="1:16" ht="15" customHeight="1">
      <c r="A601" s="170">
        <v>23</v>
      </c>
      <c r="K601" s="187"/>
      <c r="L601" s="187"/>
      <c r="M601" s="187"/>
      <c r="N601" s="187"/>
      <c r="O601" s="187"/>
    </row>
    <row r="602" spans="1:16" ht="15" customHeight="1">
      <c r="A602" s="170">
        <v>24</v>
      </c>
      <c r="H602" s="160" t="s">
        <v>283</v>
      </c>
      <c r="K602" s="187"/>
      <c r="L602" s="187"/>
      <c r="M602" s="187"/>
      <c r="N602" s="187"/>
      <c r="O602" s="187"/>
    </row>
    <row r="603" spans="1:16" ht="15" customHeight="1">
      <c r="A603" s="170">
        <v>25</v>
      </c>
      <c r="H603" s="160" t="s">
        <v>284</v>
      </c>
      <c r="K603" s="187"/>
      <c r="L603" s="194">
        <v>23.24</v>
      </c>
      <c r="M603" s="194"/>
      <c r="N603" s="194"/>
      <c r="O603" s="194"/>
      <c r="P603" s="162"/>
    </row>
    <row r="604" spans="1:16" ht="15" customHeight="1">
      <c r="A604" s="170">
        <v>26</v>
      </c>
      <c r="K604" s="187"/>
      <c r="L604" s="202"/>
      <c r="M604" s="187"/>
      <c r="N604" s="187"/>
      <c r="O604" s="187"/>
    </row>
    <row r="605" spans="1:16" ht="15" customHeight="1">
      <c r="A605" s="170">
        <v>27</v>
      </c>
      <c r="H605" s="160" t="s">
        <v>285</v>
      </c>
      <c r="K605" s="187"/>
      <c r="L605" s="187"/>
      <c r="M605" s="187"/>
      <c r="N605" s="187"/>
      <c r="O605" s="187"/>
    </row>
    <row r="606" spans="1:16" ht="15" customHeight="1">
      <c r="A606" s="170">
        <v>28</v>
      </c>
      <c r="H606" s="160" t="s">
        <v>286</v>
      </c>
      <c r="K606" s="187"/>
      <c r="L606" s="187"/>
      <c r="M606" s="187"/>
      <c r="N606" s="187"/>
      <c r="O606" s="187"/>
    </row>
    <row r="607" spans="1:16" ht="15" customHeight="1" thickBot="1">
      <c r="A607" s="170">
        <v>29</v>
      </c>
      <c r="H607" s="160" t="s">
        <v>287</v>
      </c>
      <c r="K607" s="187"/>
      <c r="L607" s="187">
        <f>SUM(L597:L603)</f>
        <v>43.379999999999995</v>
      </c>
      <c r="M607" s="187"/>
      <c r="N607" s="187"/>
      <c r="O607" s="187"/>
    </row>
    <row r="608" spans="1:16" ht="15" customHeight="1" thickTop="1">
      <c r="A608" s="170">
        <v>30</v>
      </c>
      <c r="L608" s="179"/>
    </row>
    <row r="609" spans="1:16" ht="15" customHeight="1">
      <c r="A609" s="170">
        <v>31</v>
      </c>
    </row>
    <row r="610" spans="1:16" ht="15" customHeight="1">
      <c r="A610" s="170">
        <v>32</v>
      </c>
      <c r="K610" s="194"/>
      <c r="L610" s="187"/>
      <c r="P610" s="162"/>
    </row>
    <row r="611" spans="1:16" ht="15" customHeight="1">
      <c r="A611" s="170">
        <v>33</v>
      </c>
    </row>
    <row r="612" spans="1:16" ht="15" customHeight="1">
      <c r="A612" s="170">
        <v>34</v>
      </c>
      <c r="K612" s="187"/>
      <c r="L612" s="187"/>
    </row>
    <row r="613" spans="1:16" ht="15" customHeight="1">
      <c r="A613" s="170">
        <v>35</v>
      </c>
    </row>
    <row r="614" spans="1:16" ht="15" customHeight="1">
      <c r="A614" s="170">
        <v>36</v>
      </c>
    </row>
    <row r="615" spans="1:16" ht="15" customHeight="1">
      <c r="A615" s="170">
        <v>37</v>
      </c>
      <c r="L615" s="187"/>
    </row>
    <row r="616" spans="1:16" ht="15" customHeight="1">
      <c r="A616" s="170"/>
    </row>
    <row r="617" spans="1:16" ht="15" customHeight="1">
      <c r="A617" s="170"/>
    </row>
    <row r="618" spans="1:16" ht="15" customHeight="1">
      <c r="A618" s="170"/>
    </row>
    <row r="619" spans="1:16" ht="15" customHeight="1">
      <c r="A619" s="170"/>
    </row>
    <row r="620" spans="1:16" ht="15" customHeight="1">
      <c r="A620" s="170"/>
    </row>
    <row r="621" spans="1:16" ht="15" customHeight="1">
      <c r="A621" s="170"/>
    </row>
    <row r="622" spans="1:16" ht="15" customHeight="1">
      <c r="A622" s="170"/>
    </row>
    <row r="623" spans="1:16" ht="15" customHeight="1">
      <c r="A623" s="170"/>
    </row>
    <row r="624" spans="1:16" ht="15" customHeight="1">
      <c r="A624" s="170"/>
    </row>
    <row r="625" spans="1:1" ht="15" customHeight="1">
      <c r="A625" s="170"/>
    </row>
    <row r="626" spans="1:1" ht="15" customHeight="1">
      <c r="A626" s="170"/>
    </row>
    <row r="627" spans="1:1" ht="15" customHeight="1">
      <c r="A627" s="170"/>
    </row>
    <row r="628" spans="1:1" ht="15" customHeight="1">
      <c r="A628" s="170"/>
    </row>
    <row r="629" spans="1:1" ht="15" customHeight="1"/>
    <row r="630" spans="1:1" ht="15" customHeight="1"/>
    <row r="631" spans="1:1" ht="15" customHeight="1"/>
    <row r="632" spans="1:1" ht="15" customHeight="1"/>
    <row r="633" spans="1:1" ht="15" customHeight="1"/>
    <row r="634" spans="1:1" ht="15" customHeight="1"/>
    <row r="635" spans="1:1" ht="15" customHeight="1"/>
    <row r="636" spans="1:1" ht="15" customHeight="1"/>
    <row r="637" spans="1:1" ht="15" customHeight="1"/>
    <row r="638" spans="1:1" ht="15" customHeight="1"/>
    <row r="639" spans="1:1" ht="15" customHeight="1"/>
    <row r="640" spans="1:1"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sheetData>
  <mergeCells count="2">
    <mergeCell ref="A190:P190"/>
    <mergeCell ref="P529:S537"/>
  </mergeCells>
  <conditionalFormatting sqref="S540">
    <cfRule type="cellIs" dxfId="0" priority="1" operator="equal">
      <formula>TRUE</formula>
    </cfRule>
  </conditionalFormatting>
  <printOptions horizontalCentered="1"/>
  <pageMargins left="0.75" right="0.75" top="1" bottom="1" header="0.5" footer="0.5"/>
  <pageSetup scale="45" fitToHeight="10" orientation="landscape" r:id="rId1"/>
  <headerFooter alignWithMargins="0"/>
  <rowBreaks count="9" manualBreakCount="9">
    <brk id="63" max="14" man="1"/>
    <brk id="126" max="14" man="1"/>
    <brk id="189" max="14" man="1"/>
    <brk id="252" max="14" man="1"/>
    <brk id="315" max="14" man="1"/>
    <brk id="378" max="14" man="1"/>
    <brk id="441" max="14" man="1"/>
    <brk id="504" max="14" man="1"/>
    <brk id="56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22" workbookViewId="0">
      <selection activeCell="E44" sqref="E44"/>
    </sheetView>
  </sheetViews>
  <sheetFormatPr defaultRowHeight="12.75"/>
  <cols>
    <col min="1" max="1" width="88.42578125" customWidth="1"/>
    <col min="2" max="2" width="1.85546875" customWidth="1"/>
    <col min="3" max="3" width="11.5703125" customWidth="1"/>
    <col min="4" max="4" width="1.85546875" customWidth="1"/>
    <col min="5" max="5" width="14" customWidth="1"/>
  </cols>
  <sheetData>
    <row r="1" spans="1:11">
      <c r="A1" s="266" t="s">
        <v>38</v>
      </c>
      <c r="B1" s="266"/>
      <c r="C1" s="266"/>
      <c r="D1" s="266"/>
      <c r="E1" s="266"/>
      <c r="F1" s="251"/>
      <c r="G1" s="251"/>
      <c r="H1" s="251"/>
      <c r="I1" s="251"/>
      <c r="J1" s="251"/>
      <c r="K1" s="251"/>
    </row>
    <row r="2" spans="1:11">
      <c r="A2" s="278" t="s">
        <v>450</v>
      </c>
      <c r="B2" s="278"/>
      <c r="C2" s="278"/>
      <c r="D2" s="278"/>
      <c r="E2" s="278"/>
    </row>
    <row r="3" spans="1:11">
      <c r="A3" s="278" t="s">
        <v>411</v>
      </c>
      <c r="B3" s="278"/>
      <c r="C3" s="278"/>
      <c r="D3" s="278"/>
      <c r="E3" s="278"/>
    </row>
    <row r="4" spans="1:11">
      <c r="A4" s="278" t="s">
        <v>311</v>
      </c>
      <c r="B4" s="278"/>
      <c r="C4" s="278"/>
      <c r="D4" s="278"/>
      <c r="E4" s="278"/>
    </row>
    <row r="5" spans="1:11">
      <c r="A5" s="278" t="s">
        <v>412</v>
      </c>
      <c r="B5" s="278"/>
      <c r="C5" s="278"/>
      <c r="D5" s="278"/>
      <c r="E5" s="278"/>
    </row>
    <row r="6" spans="1:11">
      <c r="A6" s="278" t="s">
        <v>41</v>
      </c>
      <c r="B6" s="278"/>
      <c r="C6" s="278"/>
      <c r="D6" s="278"/>
      <c r="E6" s="278"/>
    </row>
    <row r="7" spans="1:11">
      <c r="A7" s="236"/>
      <c r="B7" s="236"/>
      <c r="C7" s="236"/>
      <c r="D7" s="236"/>
      <c r="E7" s="236"/>
    </row>
    <row r="8" spans="1:11">
      <c r="A8" s="235" t="s">
        <v>413</v>
      </c>
      <c r="B8" s="236"/>
      <c r="C8" s="236"/>
      <c r="D8" s="236"/>
      <c r="E8" s="236"/>
    </row>
    <row r="9" spans="1:11">
      <c r="A9" s="236"/>
      <c r="B9" s="236"/>
      <c r="C9" s="236"/>
      <c r="D9" s="236"/>
      <c r="E9" s="236"/>
    </row>
    <row r="10" spans="1:11">
      <c r="A10" s="235" t="s">
        <v>451</v>
      </c>
      <c r="B10" s="236"/>
      <c r="C10" s="236"/>
      <c r="D10" s="236"/>
      <c r="E10" s="237"/>
    </row>
    <row r="11" spans="1:11">
      <c r="A11" s="249" t="s">
        <v>417</v>
      </c>
      <c r="B11" s="236"/>
      <c r="C11" s="237">
        <v>27.224936</v>
      </c>
      <c r="D11" s="236"/>
      <c r="E11" s="237"/>
    </row>
    <row r="12" spans="1:11">
      <c r="A12" s="249"/>
      <c r="B12" s="236"/>
      <c r="C12" s="237"/>
      <c r="D12" s="236"/>
      <c r="E12" s="237"/>
    </row>
    <row r="13" spans="1:11">
      <c r="A13" s="249" t="s">
        <v>452</v>
      </c>
      <c r="B13" s="236"/>
      <c r="C13" s="256">
        <f>1-0.91968</f>
        <v>8.0319999999999947E-2</v>
      </c>
      <c r="D13" s="236"/>
      <c r="E13" s="255"/>
    </row>
    <row r="14" spans="1:11">
      <c r="A14" s="249"/>
      <c r="B14" s="236"/>
      <c r="C14" s="252"/>
      <c r="D14" s="236"/>
      <c r="E14" s="255"/>
    </row>
    <row r="15" spans="1:11">
      <c r="A15" s="249" t="s">
        <v>454</v>
      </c>
      <c r="B15" s="236"/>
      <c r="C15" s="252"/>
      <c r="D15" s="236"/>
      <c r="E15" s="237">
        <f>-C11*C13</f>
        <v>-2.1867068595199983</v>
      </c>
    </row>
    <row r="16" spans="1:11">
      <c r="A16" s="249"/>
      <c r="B16" s="236"/>
      <c r="C16" s="252"/>
      <c r="D16" s="236"/>
      <c r="E16" s="252"/>
    </row>
    <row r="17" spans="1:5">
      <c r="A17" s="249" t="s">
        <v>419</v>
      </c>
      <c r="B17" s="236"/>
      <c r="C17" s="253">
        <f>C41</f>
        <v>2.3161300939122741E-2</v>
      </c>
      <c r="D17" s="236"/>
      <c r="E17" s="252"/>
    </row>
    <row r="18" spans="1:5">
      <c r="A18" s="249"/>
      <c r="B18" s="236"/>
      <c r="C18" s="252"/>
      <c r="D18" s="236"/>
      <c r="E18" s="252"/>
    </row>
    <row r="19" spans="1:5">
      <c r="A19" s="249" t="s">
        <v>420</v>
      </c>
      <c r="B19" s="236"/>
      <c r="C19" s="252"/>
      <c r="D19" s="236"/>
      <c r="E19" s="237">
        <f>-((E15*10/12)/2)*C17</f>
        <v>2.1102906516244444E-2</v>
      </c>
    </row>
    <row r="20" spans="1:5">
      <c r="A20" s="249"/>
      <c r="B20" s="236"/>
      <c r="C20" s="252"/>
      <c r="D20" s="236"/>
      <c r="E20" s="252"/>
    </row>
    <row r="21" spans="1:5">
      <c r="A21" s="249" t="s">
        <v>418</v>
      </c>
      <c r="B21" s="236"/>
      <c r="C21" s="237">
        <v>49.044767</v>
      </c>
      <c r="D21" s="236"/>
      <c r="E21" s="237"/>
    </row>
    <row r="22" spans="1:5">
      <c r="A22" s="249"/>
      <c r="B22" s="236"/>
      <c r="C22" s="252"/>
      <c r="D22" s="236"/>
      <c r="E22" s="237"/>
    </row>
    <row r="23" spans="1:5">
      <c r="A23" s="249" t="s">
        <v>452</v>
      </c>
      <c r="B23" s="236"/>
      <c r="C23" s="256">
        <f>1-0.91968</f>
        <v>8.0319999999999947E-2</v>
      </c>
      <c r="D23" s="236"/>
      <c r="E23" s="255"/>
    </row>
    <row r="24" spans="1:5">
      <c r="A24" s="249"/>
      <c r="B24" s="236"/>
      <c r="C24" s="252"/>
      <c r="D24" s="236"/>
      <c r="E24" s="255"/>
    </row>
    <row r="25" spans="1:5">
      <c r="A25" s="249" t="s">
        <v>453</v>
      </c>
      <c r="B25" s="236"/>
      <c r="C25" s="252"/>
      <c r="D25" s="236"/>
      <c r="E25" s="237">
        <f>-C21*C23*0.5</f>
        <v>-1.9696378427199988</v>
      </c>
    </row>
    <row r="26" spans="1:5">
      <c r="A26" s="249"/>
      <c r="B26" s="236"/>
      <c r="C26" s="252"/>
      <c r="D26" s="236"/>
      <c r="E26" s="237"/>
    </row>
    <row r="27" spans="1:5">
      <c r="A27" s="249" t="s">
        <v>421</v>
      </c>
      <c r="B27" s="236"/>
      <c r="C27" s="254"/>
      <c r="D27" s="236"/>
      <c r="E27" s="237">
        <f>-E15*C17*0.5</f>
        <v>2.5323487819493336E-2</v>
      </c>
    </row>
    <row r="28" spans="1:5">
      <c r="A28" s="249"/>
      <c r="B28" s="236"/>
      <c r="C28" s="236"/>
      <c r="D28" s="236"/>
      <c r="E28" s="237"/>
    </row>
    <row r="29" spans="1:5">
      <c r="A29" s="249" t="s">
        <v>422</v>
      </c>
      <c r="B29" s="236"/>
      <c r="C29" s="236"/>
      <c r="D29" s="236"/>
      <c r="E29" s="257">
        <f>-E25*C17</f>
        <v>4.5619374816322396E-2</v>
      </c>
    </row>
    <row r="30" spans="1:5">
      <c r="A30" s="249"/>
      <c r="B30" s="236"/>
      <c r="C30" s="236"/>
      <c r="D30" s="236"/>
      <c r="E30" s="237"/>
    </row>
    <row r="31" spans="1:5">
      <c r="A31" s="249" t="s">
        <v>423</v>
      </c>
      <c r="B31" s="236"/>
      <c r="C31" s="236"/>
      <c r="D31" s="236"/>
      <c r="E31" s="258">
        <f>SUM(E15:E29)</f>
        <v>-4.0642989330879367</v>
      </c>
    </row>
    <row r="32" spans="1:5">
      <c r="A32" s="249"/>
      <c r="B32" s="236"/>
      <c r="C32" s="236"/>
      <c r="D32" s="236"/>
      <c r="E32" s="258"/>
    </row>
    <row r="33" spans="1:9">
      <c r="A33" s="235" t="s">
        <v>431</v>
      </c>
      <c r="B33" s="236"/>
      <c r="C33" s="236"/>
      <c r="D33" s="236"/>
      <c r="E33" s="263">
        <f>COC!H18</f>
        <v>0.10074144</v>
      </c>
    </row>
    <row r="34" spans="1:9">
      <c r="A34" s="235"/>
      <c r="B34" s="236"/>
      <c r="C34" s="236"/>
      <c r="D34" s="236"/>
      <c r="E34" s="262"/>
    </row>
    <row r="35" spans="1:9" ht="13.5" thickBot="1">
      <c r="A35" s="235" t="s">
        <v>432</v>
      </c>
      <c r="B35" s="236"/>
      <c r="C35" s="236"/>
      <c r="D35" s="236"/>
      <c r="E35" s="264">
        <f>E31*E33</f>
        <v>-0.40944332710974241</v>
      </c>
    </row>
    <row r="36" spans="1:9" ht="13.5" thickTop="1"/>
    <row r="37" spans="1:9">
      <c r="A37" t="s">
        <v>414</v>
      </c>
    </row>
    <row r="38" spans="1:9">
      <c r="A38" s="32" t="s">
        <v>425</v>
      </c>
      <c r="C38" s="233">
        <f>790806081.422702/1000000</f>
        <v>790.80608142270194</v>
      </c>
      <c r="E38" s="233"/>
      <c r="I38" s="233"/>
    </row>
    <row r="39" spans="1:9">
      <c r="A39" s="32" t="s">
        <v>372</v>
      </c>
      <c r="C39" s="74">
        <f>18316097.6363196/1000000</f>
        <v>18.316097636319601</v>
      </c>
      <c r="E39" s="250"/>
      <c r="I39" s="250"/>
    </row>
    <row r="41" spans="1:9">
      <c r="A41" t="s">
        <v>455</v>
      </c>
      <c r="C41" s="244">
        <f>C39/C38</f>
        <v>2.3161300939122741E-2</v>
      </c>
      <c r="E41" s="244"/>
    </row>
    <row r="42" spans="1:9">
      <c r="C42" s="244"/>
      <c r="E42" s="244"/>
    </row>
    <row r="43" spans="1:9">
      <c r="A43" t="s">
        <v>456</v>
      </c>
      <c r="C43" s="74">
        <f>E15+E25</f>
        <v>-4.1563447022399966</v>
      </c>
      <c r="E43" s="250"/>
    </row>
    <row r="44" spans="1:9">
      <c r="A44" t="s">
        <v>424</v>
      </c>
      <c r="C44" s="250"/>
      <c r="E44" s="250">
        <f>C41*C43</f>
        <v>-9.6266350455309069E-2</v>
      </c>
    </row>
    <row r="45" spans="1:9">
      <c r="C45" s="244"/>
      <c r="E45" s="244"/>
    </row>
    <row r="46" spans="1:9">
      <c r="A46" t="s">
        <v>426</v>
      </c>
      <c r="C46" s="78">
        <f>E15+E19+E25+E27+E29</f>
        <v>-4.0642989330879367</v>
      </c>
      <c r="E46" s="250"/>
    </row>
    <row r="47" spans="1:9">
      <c r="A47" t="s">
        <v>416</v>
      </c>
      <c r="C47" s="259">
        <v>1.1599999999999999E-2</v>
      </c>
      <c r="E47" s="260"/>
    </row>
    <row r="48" spans="1:9">
      <c r="A48" t="s">
        <v>415</v>
      </c>
      <c r="E48" s="240"/>
    </row>
    <row r="49" spans="1:5">
      <c r="A49" t="s">
        <v>427</v>
      </c>
      <c r="C49" s="78"/>
      <c r="E49" s="74">
        <f>C46*C47</f>
        <v>-4.7145867623820059E-2</v>
      </c>
    </row>
    <row r="51" spans="1:5">
      <c r="A51" t="s">
        <v>429</v>
      </c>
      <c r="E51" s="224">
        <f>SUM(E44:E49)</f>
        <v>-0.14341221807912913</v>
      </c>
    </row>
    <row r="52" spans="1:5">
      <c r="A52" t="s">
        <v>428</v>
      </c>
      <c r="E52" s="220">
        <f>'Gross Rev Conversion Factor'!D27</f>
        <v>1.0112669999999999</v>
      </c>
    </row>
    <row r="53" spans="1:5" ht="13.5" thickBot="1">
      <c r="A53" t="s">
        <v>430</v>
      </c>
      <c r="E53" s="261">
        <f>E51*E52</f>
        <v>-0.14502804354022666</v>
      </c>
    </row>
    <row r="54" spans="1:5" ht="13.5" thickTop="1"/>
    <row r="55" spans="1:5" ht="13.5" thickBot="1">
      <c r="A55" t="s">
        <v>433</v>
      </c>
      <c r="E55" s="77">
        <f>E35+E53</f>
        <v>-0.5544713706499691</v>
      </c>
    </row>
    <row r="56" spans="1:5" ht="13.5" thickTop="1"/>
  </sheetData>
  <mergeCells count="6">
    <mergeCell ref="A6:E6"/>
    <mergeCell ref="A1:E1"/>
    <mergeCell ref="A2:E2"/>
    <mergeCell ref="A3:E3"/>
    <mergeCell ref="A4:E4"/>
    <mergeCell ref="A5:E5"/>
  </mergeCells>
  <pageMargins left="0.82" right="0.23"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opLeftCell="A22" workbookViewId="0">
      <selection activeCell="A31" sqref="A31"/>
    </sheetView>
  </sheetViews>
  <sheetFormatPr defaultRowHeight="12.75"/>
  <cols>
    <col min="1" max="1" width="12.7109375" customWidth="1"/>
    <col min="2" max="2" width="10.42578125" customWidth="1"/>
    <col min="6" max="6" width="14" bestFit="1" customWidth="1"/>
    <col min="8" max="8" width="14" bestFit="1" customWidth="1"/>
    <col min="10" max="10" width="12" customWidth="1"/>
    <col min="12" max="12" width="12.85546875" bestFit="1" customWidth="1"/>
    <col min="14" max="14" width="10" bestFit="1" customWidth="1"/>
  </cols>
  <sheetData>
    <row r="1" spans="1:12">
      <c r="A1" s="266" t="s">
        <v>38</v>
      </c>
      <c r="B1" s="266"/>
      <c r="C1" s="266"/>
      <c r="D1" s="266"/>
      <c r="E1" s="266"/>
      <c r="F1" s="266"/>
      <c r="G1" s="266"/>
      <c r="H1" s="266"/>
      <c r="I1" s="266"/>
      <c r="J1" s="266"/>
      <c r="K1" s="266"/>
      <c r="L1" s="266"/>
    </row>
    <row r="2" spans="1:12">
      <c r="A2" s="267" t="s">
        <v>457</v>
      </c>
      <c r="B2" s="267"/>
      <c r="C2" s="267"/>
      <c r="D2" s="267"/>
      <c r="E2" s="267"/>
      <c r="F2" s="267"/>
      <c r="G2" s="267"/>
      <c r="H2" s="267"/>
      <c r="I2" s="267"/>
      <c r="J2" s="267"/>
      <c r="K2" s="267"/>
      <c r="L2" s="267"/>
    </row>
    <row r="3" spans="1:12">
      <c r="A3" s="267" t="s">
        <v>39</v>
      </c>
      <c r="B3" s="267"/>
      <c r="C3" s="267"/>
      <c r="D3" s="267"/>
      <c r="E3" s="267"/>
      <c r="F3" s="267"/>
      <c r="G3" s="267"/>
      <c r="H3" s="267"/>
      <c r="I3" s="267"/>
      <c r="J3" s="267"/>
      <c r="K3" s="267"/>
      <c r="L3" s="267"/>
    </row>
    <row r="4" spans="1:12">
      <c r="A4" s="267" t="s">
        <v>44</v>
      </c>
      <c r="B4" s="267"/>
      <c r="C4" s="267"/>
      <c r="D4" s="267"/>
      <c r="E4" s="267"/>
      <c r="F4" s="267"/>
      <c r="G4" s="267"/>
      <c r="H4" s="267"/>
      <c r="I4" s="267"/>
      <c r="J4" s="267"/>
      <c r="K4" s="267"/>
      <c r="L4" s="267"/>
    </row>
    <row r="5" spans="1:12">
      <c r="A5" s="266" t="s">
        <v>26</v>
      </c>
      <c r="B5" s="266"/>
      <c r="C5" s="266"/>
      <c r="D5" s="266"/>
      <c r="E5" s="266"/>
      <c r="F5" s="266"/>
      <c r="G5" s="266"/>
      <c r="H5" s="266"/>
      <c r="I5" s="266"/>
      <c r="J5" s="266"/>
      <c r="K5" s="266"/>
      <c r="L5" s="266"/>
    </row>
    <row r="6" spans="1:12">
      <c r="A6" s="43"/>
      <c r="B6" s="43"/>
      <c r="C6" s="43"/>
      <c r="D6" s="43"/>
      <c r="E6" s="43"/>
      <c r="F6" s="43"/>
      <c r="G6" s="234"/>
      <c r="H6" s="234"/>
      <c r="I6" s="234"/>
      <c r="J6" s="234"/>
      <c r="K6" s="234"/>
      <c r="L6" s="234"/>
    </row>
    <row r="7" spans="1:12">
      <c r="A7" s="32" t="s">
        <v>376</v>
      </c>
      <c r="B7" s="43"/>
      <c r="C7" s="43"/>
      <c r="D7" s="43"/>
      <c r="E7" s="43"/>
      <c r="F7" s="43"/>
      <c r="G7" s="234"/>
      <c r="H7" s="234"/>
      <c r="I7" s="234"/>
      <c r="J7" s="234"/>
      <c r="K7" s="234"/>
      <c r="L7" s="234"/>
    </row>
    <row r="8" spans="1:12">
      <c r="A8" s="32"/>
      <c r="B8" s="234"/>
      <c r="C8" s="234"/>
      <c r="D8" s="234"/>
      <c r="E8" s="234"/>
      <c r="F8" s="234"/>
      <c r="G8" s="234"/>
      <c r="H8" s="234"/>
      <c r="I8" s="234"/>
      <c r="J8" s="234"/>
      <c r="K8" s="234"/>
      <c r="L8" s="234"/>
    </row>
    <row r="9" spans="1:12">
      <c r="A9" s="32"/>
      <c r="B9" s="279">
        <v>2015</v>
      </c>
      <c r="C9" s="279"/>
      <c r="D9" s="234"/>
      <c r="E9" s="279">
        <v>2016</v>
      </c>
      <c r="F9" s="279"/>
      <c r="G9" s="36"/>
      <c r="H9" s="279">
        <v>2017</v>
      </c>
      <c r="I9" s="279"/>
      <c r="J9" s="36"/>
      <c r="K9" s="279">
        <v>2018</v>
      </c>
      <c r="L9" s="279"/>
    </row>
    <row r="10" spans="1:12">
      <c r="A10" s="32"/>
      <c r="B10" s="10" t="s">
        <v>135</v>
      </c>
      <c r="C10" s="10" t="s">
        <v>141</v>
      </c>
      <c r="E10" s="10" t="s">
        <v>135</v>
      </c>
      <c r="F10" s="10" t="s">
        <v>141</v>
      </c>
      <c r="G10" s="10"/>
      <c r="H10" s="10" t="s">
        <v>135</v>
      </c>
      <c r="I10" s="10" t="s">
        <v>141</v>
      </c>
      <c r="J10" s="10"/>
      <c r="K10" s="10" t="s">
        <v>135</v>
      </c>
      <c r="L10" s="10" t="s">
        <v>141</v>
      </c>
    </row>
    <row r="11" spans="1:12">
      <c r="A11" s="32" t="s">
        <v>377</v>
      </c>
      <c r="B11">
        <v>127</v>
      </c>
      <c r="C11">
        <v>138</v>
      </c>
      <c r="E11">
        <v>133</v>
      </c>
      <c r="F11">
        <v>136</v>
      </c>
      <c r="H11">
        <v>132</v>
      </c>
      <c r="I11">
        <v>143</v>
      </c>
      <c r="K11">
        <v>132</v>
      </c>
      <c r="L11">
        <v>141</v>
      </c>
    </row>
    <row r="12" spans="1:12">
      <c r="A12" s="32" t="s">
        <v>378</v>
      </c>
      <c r="B12">
        <v>127</v>
      </c>
      <c r="C12">
        <v>138</v>
      </c>
      <c r="E12">
        <v>132</v>
      </c>
      <c r="F12">
        <v>136</v>
      </c>
      <c r="H12">
        <v>132</v>
      </c>
      <c r="I12">
        <v>143</v>
      </c>
      <c r="K12">
        <v>134</v>
      </c>
      <c r="L12">
        <v>141</v>
      </c>
    </row>
    <row r="13" spans="1:12">
      <c r="A13" s="32" t="s">
        <v>379</v>
      </c>
      <c r="B13">
        <v>127</v>
      </c>
      <c r="C13">
        <v>138</v>
      </c>
      <c r="E13">
        <v>132</v>
      </c>
      <c r="F13">
        <v>136</v>
      </c>
      <c r="H13">
        <v>133</v>
      </c>
      <c r="I13">
        <v>143</v>
      </c>
      <c r="K13">
        <v>132</v>
      </c>
      <c r="L13">
        <v>141</v>
      </c>
    </row>
    <row r="14" spans="1:12">
      <c r="A14" s="32" t="s">
        <v>380</v>
      </c>
      <c r="B14">
        <v>127</v>
      </c>
      <c r="C14">
        <v>138</v>
      </c>
      <c r="E14">
        <v>131</v>
      </c>
      <c r="F14">
        <v>136</v>
      </c>
      <c r="H14">
        <v>133</v>
      </c>
      <c r="I14">
        <v>143</v>
      </c>
      <c r="K14">
        <v>132</v>
      </c>
      <c r="L14">
        <v>141</v>
      </c>
    </row>
    <row r="15" spans="1:12">
      <c r="A15" s="32" t="s">
        <v>381</v>
      </c>
      <c r="B15">
        <v>127</v>
      </c>
      <c r="C15">
        <v>138</v>
      </c>
      <c r="E15">
        <v>134</v>
      </c>
      <c r="F15">
        <v>136</v>
      </c>
      <c r="H15">
        <v>132</v>
      </c>
      <c r="I15">
        <v>143</v>
      </c>
      <c r="K15">
        <v>133</v>
      </c>
      <c r="L15">
        <v>141</v>
      </c>
    </row>
    <row r="16" spans="1:12">
      <c r="A16" s="32" t="s">
        <v>382</v>
      </c>
      <c r="B16">
        <v>127</v>
      </c>
      <c r="C16">
        <v>138</v>
      </c>
      <c r="E16">
        <v>133</v>
      </c>
      <c r="F16">
        <v>136</v>
      </c>
      <c r="H16">
        <v>133</v>
      </c>
      <c r="I16">
        <v>143</v>
      </c>
      <c r="K16">
        <v>134</v>
      </c>
      <c r="L16">
        <v>141</v>
      </c>
    </row>
    <row r="17" spans="1:12">
      <c r="A17" s="32" t="s">
        <v>383</v>
      </c>
      <c r="B17">
        <v>127</v>
      </c>
      <c r="C17">
        <v>138</v>
      </c>
      <c r="E17">
        <v>132</v>
      </c>
      <c r="F17">
        <v>136</v>
      </c>
      <c r="H17">
        <v>136</v>
      </c>
      <c r="I17">
        <v>143</v>
      </c>
      <c r="K17">
        <v>138</v>
      </c>
      <c r="L17">
        <v>141</v>
      </c>
    </row>
    <row r="18" spans="1:12">
      <c r="A18" s="32" t="s">
        <v>384</v>
      </c>
      <c r="B18">
        <v>128</v>
      </c>
      <c r="C18">
        <v>138</v>
      </c>
      <c r="E18">
        <v>134</v>
      </c>
      <c r="F18">
        <v>136</v>
      </c>
      <c r="H18">
        <v>135</v>
      </c>
      <c r="I18">
        <v>143</v>
      </c>
      <c r="K18">
        <v>137</v>
      </c>
      <c r="L18">
        <v>141</v>
      </c>
    </row>
    <row r="19" spans="1:12">
      <c r="A19" s="32" t="s">
        <v>385</v>
      </c>
      <c r="B19">
        <v>133</v>
      </c>
      <c r="C19">
        <v>138</v>
      </c>
      <c r="E19">
        <v>133</v>
      </c>
      <c r="F19">
        <v>136</v>
      </c>
      <c r="H19">
        <v>133</v>
      </c>
      <c r="I19">
        <v>143</v>
      </c>
      <c r="K19">
        <v>137</v>
      </c>
      <c r="L19">
        <v>141</v>
      </c>
    </row>
    <row r="20" spans="1:12">
      <c r="A20" s="32" t="s">
        <v>386</v>
      </c>
      <c r="B20">
        <v>132</v>
      </c>
      <c r="C20">
        <v>138</v>
      </c>
      <c r="E20">
        <v>133</v>
      </c>
      <c r="F20">
        <v>136</v>
      </c>
      <c r="H20">
        <v>130</v>
      </c>
      <c r="I20">
        <v>143</v>
      </c>
      <c r="K20">
        <v>138</v>
      </c>
      <c r="L20">
        <v>141</v>
      </c>
    </row>
    <row r="21" spans="1:12">
      <c r="A21" s="32" t="s">
        <v>387</v>
      </c>
      <c r="B21">
        <v>133</v>
      </c>
      <c r="C21">
        <v>138</v>
      </c>
      <c r="E21" s="240">
        <v>134</v>
      </c>
      <c r="F21" s="240">
        <v>136</v>
      </c>
      <c r="H21">
        <v>130</v>
      </c>
      <c r="I21">
        <v>143</v>
      </c>
      <c r="K21">
        <v>138</v>
      </c>
      <c r="L21">
        <v>141</v>
      </c>
    </row>
    <row r="22" spans="1:12">
      <c r="A22" s="32" t="s">
        <v>388</v>
      </c>
      <c r="B22" s="220">
        <v>134</v>
      </c>
      <c r="C22" s="220">
        <v>138</v>
      </c>
      <c r="E22" s="220">
        <v>132</v>
      </c>
      <c r="F22" s="220">
        <v>136</v>
      </c>
      <c r="H22" s="220">
        <v>131</v>
      </c>
      <c r="I22" s="220">
        <v>143</v>
      </c>
      <c r="K22" s="220">
        <v>140</v>
      </c>
      <c r="L22" s="220">
        <v>141</v>
      </c>
    </row>
    <row r="23" spans="1:12">
      <c r="A23" s="32"/>
    </row>
    <row r="24" spans="1:12">
      <c r="A24" s="32"/>
    </row>
    <row r="25" spans="1:12">
      <c r="A25" s="32" t="s">
        <v>390</v>
      </c>
      <c r="K25" s="14">
        <f>SUM(B11:B22)+SUM(E11:E22)+SUM(H11:H22)+SUM(K11:K22)</f>
        <v>6357</v>
      </c>
      <c r="L25" s="14">
        <f>SUM(C11:C22)+SUM(F11:F22)+SUM(I11:I22)+SUM(L11:L22)</f>
        <v>6696</v>
      </c>
    </row>
    <row r="26" spans="1:12">
      <c r="A26" s="32" t="s">
        <v>389</v>
      </c>
      <c r="K26" s="241">
        <f>K25/48</f>
        <v>132.4375</v>
      </c>
      <c r="L26" s="241">
        <f>L25/48</f>
        <v>139.5</v>
      </c>
    </row>
    <row r="27" spans="1:12">
      <c r="A27" s="32"/>
      <c r="K27" s="241"/>
      <c r="L27" s="241"/>
    </row>
    <row r="28" spans="1:12">
      <c r="A28" s="32"/>
      <c r="K28" s="241"/>
      <c r="L28" s="241"/>
    </row>
    <row r="29" spans="1:12">
      <c r="A29" s="32"/>
      <c r="K29" s="241"/>
      <c r="L29" s="241"/>
    </row>
    <row r="30" spans="1:12">
      <c r="A30" s="32" t="s">
        <v>458</v>
      </c>
      <c r="L30" s="15">
        <f>-ROUND(L26-K26,0)</f>
        <v>-7</v>
      </c>
    </row>
    <row r="31" spans="1:12">
      <c r="A31" s="32"/>
    </row>
    <row r="32" spans="1:12">
      <c r="A32" s="32" t="s">
        <v>393</v>
      </c>
      <c r="J32" s="14">
        <v>9914428</v>
      </c>
      <c r="L32" s="14"/>
    </row>
    <row r="33" spans="1:12">
      <c r="A33" s="32" t="s">
        <v>392</v>
      </c>
      <c r="J33" s="218">
        <f>7802450/10605902</f>
        <v>0.7356705728565095</v>
      </c>
      <c r="L33" s="244"/>
    </row>
    <row r="34" spans="1:12">
      <c r="A34" s="32" t="s">
        <v>391</v>
      </c>
      <c r="J34" s="14">
        <f>J32*J33</f>
        <v>7293752.9263046179</v>
      </c>
      <c r="L34" s="245"/>
    </row>
    <row r="35" spans="1:12">
      <c r="A35" s="32"/>
      <c r="J35" s="14"/>
      <c r="L35" s="245"/>
    </row>
    <row r="36" spans="1:12">
      <c r="A36" s="32" t="s">
        <v>395</v>
      </c>
      <c r="J36" s="14">
        <v>2675361</v>
      </c>
      <c r="L36" s="245"/>
    </row>
    <row r="37" spans="1:12">
      <c r="A37" s="32" t="s">
        <v>394</v>
      </c>
      <c r="J37" s="219">
        <v>596010</v>
      </c>
      <c r="L37" s="245"/>
    </row>
    <row r="38" spans="1:12">
      <c r="A38" s="32" t="s">
        <v>396</v>
      </c>
      <c r="J38" s="15">
        <f>SUM(J34:J37)</f>
        <v>10565123.926304618</v>
      </c>
      <c r="L38" s="246"/>
    </row>
    <row r="39" spans="1:12">
      <c r="A39" s="32"/>
      <c r="J39" s="15"/>
      <c r="L39" s="246"/>
    </row>
    <row r="40" spans="1:12">
      <c r="A40" s="32" t="s">
        <v>397</v>
      </c>
      <c r="J40" s="243">
        <v>152</v>
      </c>
      <c r="L40" s="246"/>
    </row>
    <row r="41" spans="1:12">
      <c r="A41" s="32"/>
      <c r="J41" s="15"/>
      <c r="L41" s="15"/>
    </row>
    <row r="42" spans="1:12">
      <c r="A42" s="32" t="s">
        <v>399</v>
      </c>
      <c r="J42" s="15"/>
      <c r="L42" s="243">
        <f>J38/J40</f>
        <v>69507.394252004058</v>
      </c>
    </row>
    <row r="43" spans="1:12">
      <c r="A43" s="32"/>
      <c r="L43" s="15"/>
    </row>
    <row r="44" spans="1:12" ht="13.5" thickBot="1">
      <c r="A44" s="32" t="s">
        <v>398</v>
      </c>
      <c r="L44" s="247">
        <f>L30*L42</f>
        <v>-486551.75976402842</v>
      </c>
    </row>
    <row r="45" spans="1:12" ht="13.5" thickTop="1">
      <c r="A45" s="32"/>
    </row>
    <row r="53" spans="1:10">
      <c r="A53" s="32" t="s">
        <v>406</v>
      </c>
      <c r="F53" s="220">
        <v>2018</v>
      </c>
      <c r="H53" s="248" t="s">
        <v>410</v>
      </c>
    </row>
    <row r="54" spans="1:10">
      <c r="A54" s="32" t="s">
        <v>407</v>
      </c>
      <c r="F54" s="14">
        <v>6756002</v>
      </c>
      <c r="G54" s="14"/>
      <c r="H54" s="14">
        <v>7802450</v>
      </c>
    </row>
    <row r="55" spans="1:10">
      <c r="A55" s="32" t="s">
        <v>408</v>
      </c>
      <c r="F55" s="14">
        <v>2423511</v>
      </c>
      <c r="G55" s="14"/>
      <c r="H55" s="14">
        <v>2675361</v>
      </c>
    </row>
    <row r="56" spans="1:10">
      <c r="A56" s="32" t="s">
        <v>409</v>
      </c>
      <c r="F56" s="219">
        <v>558470</v>
      </c>
      <c r="G56" s="14"/>
      <c r="H56" s="219">
        <v>596010</v>
      </c>
    </row>
    <row r="57" spans="1:10">
      <c r="F57" s="14"/>
      <c r="G57" s="14"/>
      <c r="H57" s="14"/>
    </row>
    <row r="58" spans="1:10" ht="13.5" thickBot="1">
      <c r="F58" s="247">
        <f>SUM(F54:F56)</f>
        <v>9737983</v>
      </c>
      <c r="G58" s="14"/>
      <c r="H58" s="247">
        <f>SUM(H54:H56)</f>
        <v>11073821</v>
      </c>
      <c r="J58" s="242">
        <f>H58/F58</f>
        <v>1.1371780994072387</v>
      </c>
    </row>
    <row r="59" spans="1:10" ht="13.5" thickTop="1">
      <c r="F59" s="14"/>
      <c r="G59" s="14"/>
      <c r="H59" s="14"/>
    </row>
    <row r="60" spans="1:10">
      <c r="H60" s="15">
        <f>H58-F58</f>
        <v>1335838</v>
      </c>
    </row>
  </sheetData>
  <mergeCells count="9">
    <mergeCell ref="B9:C9"/>
    <mergeCell ref="E9:F9"/>
    <mergeCell ref="K9:L9"/>
    <mergeCell ref="H9:I9"/>
    <mergeCell ref="A1:L1"/>
    <mergeCell ref="A2:L2"/>
    <mergeCell ref="A3:L3"/>
    <mergeCell ref="A4:L4"/>
    <mergeCell ref="A5:L5"/>
  </mergeCells>
  <pageMargins left="1" right="0.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A22" sqref="A22"/>
    </sheetView>
  </sheetViews>
  <sheetFormatPr defaultRowHeight="12.75"/>
  <cols>
    <col min="2" max="2" width="10.42578125" customWidth="1"/>
    <col min="8" max="9" width="9.140625" customWidth="1"/>
    <col min="10" max="10" width="12" customWidth="1"/>
    <col min="11" max="11" width="13.42578125" customWidth="1"/>
    <col min="13" max="13" width="10" bestFit="1" customWidth="1"/>
  </cols>
  <sheetData>
    <row r="1" spans="1:21">
      <c r="A1" s="266" t="s">
        <v>38</v>
      </c>
      <c r="B1" s="266"/>
      <c r="C1" s="266"/>
      <c r="D1" s="266"/>
      <c r="E1" s="266"/>
      <c r="F1" s="266"/>
      <c r="G1" s="266"/>
      <c r="H1" s="266"/>
      <c r="I1" s="266"/>
      <c r="J1" s="266"/>
      <c r="K1" s="266"/>
    </row>
    <row r="2" spans="1:21">
      <c r="A2" s="267" t="s">
        <v>459</v>
      </c>
      <c r="B2" s="267"/>
      <c r="C2" s="267"/>
      <c r="D2" s="267"/>
      <c r="E2" s="267"/>
      <c r="F2" s="267"/>
      <c r="G2" s="267"/>
      <c r="H2" s="267"/>
      <c r="I2" s="267"/>
      <c r="J2" s="267"/>
      <c r="K2" s="267"/>
    </row>
    <row r="3" spans="1:21">
      <c r="A3" s="267" t="s">
        <v>178</v>
      </c>
      <c r="B3" s="267"/>
      <c r="C3" s="267"/>
      <c r="D3" s="267"/>
      <c r="E3" s="267"/>
      <c r="F3" s="267"/>
      <c r="G3" s="267"/>
      <c r="H3" s="267"/>
      <c r="I3" s="267"/>
      <c r="J3" s="267"/>
      <c r="K3" s="267"/>
    </row>
    <row r="4" spans="1:21">
      <c r="A4" s="267" t="s">
        <v>39</v>
      </c>
      <c r="B4" s="267"/>
      <c r="C4" s="267"/>
      <c r="D4" s="267"/>
      <c r="E4" s="267"/>
      <c r="F4" s="267"/>
      <c r="G4" s="267"/>
      <c r="H4" s="267"/>
      <c r="I4" s="267"/>
      <c r="J4" s="267"/>
      <c r="K4" s="267"/>
    </row>
    <row r="5" spans="1:21">
      <c r="A5" s="267" t="s">
        <v>44</v>
      </c>
      <c r="B5" s="267"/>
      <c r="C5" s="267"/>
      <c r="D5" s="267"/>
      <c r="E5" s="267"/>
      <c r="F5" s="267"/>
      <c r="G5" s="267"/>
      <c r="H5" s="267"/>
      <c r="I5" s="267"/>
      <c r="J5" s="267"/>
      <c r="K5" s="267"/>
    </row>
    <row r="6" spans="1:21">
      <c r="A6" s="266" t="s">
        <v>41</v>
      </c>
      <c r="B6" s="266"/>
      <c r="C6" s="266"/>
      <c r="D6" s="266"/>
      <c r="E6" s="266"/>
      <c r="F6" s="266"/>
      <c r="G6" s="266"/>
      <c r="H6" s="266"/>
      <c r="I6" s="266"/>
      <c r="J6" s="266"/>
      <c r="K6" s="266"/>
    </row>
    <row r="7" spans="1:21">
      <c r="A7" s="32" t="s">
        <v>180</v>
      </c>
      <c r="B7" s="43"/>
      <c r="C7" s="43"/>
      <c r="D7" s="43"/>
      <c r="E7" s="43"/>
      <c r="F7" s="43"/>
      <c r="G7" s="43"/>
      <c r="H7" s="43"/>
      <c r="I7" s="43"/>
      <c r="J7" s="43"/>
      <c r="K7" s="43"/>
    </row>
    <row r="8" spans="1:21">
      <c r="A8" s="32"/>
      <c r="B8" s="43"/>
      <c r="C8" s="43"/>
      <c r="D8" s="43"/>
      <c r="E8" s="43"/>
      <c r="F8" s="43"/>
      <c r="G8" s="43"/>
      <c r="H8" s="43"/>
      <c r="I8" s="43"/>
      <c r="J8" s="43"/>
      <c r="K8" s="43"/>
    </row>
    <row r="9" spans="1:21">
      <c r="A9" s="32"/>
      <c r="B9" s="43"/>
      <c r="C9" s="43"/>
      <c r="D9" s="43"/>
      <c r="E9" s="43"/>
      <c r="F9" s="43"/>
      <c r="G9" s="43"/>
      <c r="H9" s="43"/>
      <c r="I9" s="43"/>
      <c r="J9" s="43"/>
      <c r="K9" s="43"/>
    </row>
    <row r="10" spans="1:21">
      <c r="A10" s="32" t="s">
        <v>460</v>
      </c>
      <c r="B10" s="43"/>
      <c r="C10" s="43"/>
      <c r="D10" s="43"/>
      <c r="E10" s="43"/>
      <c r="F10" s="43"/>
      <c r="G10" s="43"/>
      <c r="H10" s="43"/>
      <c r="I10" s="43"/>
      <c r="J10" s="43"/>
      <c r="K10" s="153">
        <v>0.19939899999999999</v>
      </c>
    </row>
    <row r="11" spans="1:21">
      <c r="B11" s="32" t="s">
        <v>179</v>
      </c>
      <c r="K11" s="36"/>
    </row>
    <row r="12" spans="1:21">
      <c r="K12" s="36"/>
    </row>
    <row r="13" spans="1:21">
      <c r="A13" s="32" t="s">
        <v>181</v>
      </c>
      <c r="J13" s="79">
        <v>112.46</v>
      </c>
      <c r="K13" s="79"/>
      <c r="L13" s="32"/>
      <c r="O13" s="32"/>
    </row>
    <row r="14" spans="1:21">
      <c r="A14" s="2"/>
      <c r="B14" s="3"/>
      <c r="C14" s="3"/>
      <c r="D14" s="3"/>
      <c r="E14" s="3"/>
      <c r="F14" s="3"/>
      <c r="G14" s="3"/>
      <c r="H14" s="3"/>
      <c r="I14" s="3"/>
      <c r="J14" s="80"/>
      <c r="K14" s="80"/>
      <c r="L14" s="236"/>
      <c r="M14" s="236"/>
      <c r="N14" s="236"/>
      <c r="O14" s="236"/>
      <c r="P14" s="236"/>
      <c r="Q14" s="236"/>
      <c r="R14" s="236"/>
      <c r="S14" s="236"/>
      <c r="T14" s="236"/>
      <c r="U14" s="236"/>
    </row>
    <row r="15" spans="1:21">
      <c r="A15" s="32" t="s">
        <v>182</v>
      </c>
      <c r="B15" s="3"/>
      <c r="C15" s="3"/>
      <c r="D15" s="3"/>
      <c r="E15" s="3"/>
      <c r="F15" s="3"/>
      <c r="G15" s="3"/>
      <c r="H15" s="3"/>
      <c r="I15" s="3"/>
      <c r="J15" s="80">
        <v>58.347000000000001</v>
      </c>
      <c r="K15" s="80"/>
      <c r="L15" s="235"/>
      <c r="M15" s="236"/>
      <c r="N15" s="236"/>
      <c r="O15" s="236"/>
      <c r="P15" s="236"/>
      <c r="Q15" s="236"/>
      <c r="R15" s="236"/>
      <c r="S15" s="236"/>
      <c r="T15" s="236"/>
      <c r="U15" s="236"/>
    </row>
    <row r="16" spans="1:21">
      <c r="A16" s="38"/>
      <c r="B16" s="3"/>
      <c r="C16" s="3"/>
      <c r="D16" s="3"/>
      <c r="E16" s="3"/>
      <c r="F16" s="3"/>
      <c r="G16" s="3"/>
      <c r="H16" s="3"/>
      <c r="I16" s="3"/>
      <c r="J16" s="3"/>
      <c r="K16" s="5"/>
      <c r="L16" s="32"/>
    </row>
    <row r="17" spans="1:11">
      <c r="A17" s="38" t="s">
        <v>369</v>
      </c>
      <c r="B17" s="3"/>
      <c r="C17" s="3"/>
      <c r="D17" s="3"/>
      <c r="E17" s="3"/>
      <c r="F17" s="3"/>
      <c r="G17" s="3"/>
      <c r="H17" s="3"/>
      <c r="I17" s="3"/>
      <c r="J17" s="3"/>
      <c r="K17" s="152">
        <f>J15/J13</f>
        <v>0.51882447092299488</v>
      </c>
    </row>
    <row r="18" spans="1:11">
      <c r="A18" s="38"/>
      <c r="B18" s="3"/>
      <c r="C18" s="3"/>
      <c r="D18" s="3"/>
      <c r="E18" s="3"/>
      <c r="F18" s="3"/>
      <c r="G18" s="3"/>
      <c r="H18" s="3"/>
      <c r="I18" s="3"/>
      <c r="J18" s="3"/>
      <c r="K18" s="34"/>
    </row>
    <row r="19" spans="1:11" ht="13.5" thickBot="1">
      <c r="A19" s="38" t="s">
        <v>461</v>
      </c>
      <c r="B19" s="3"/>
      <c r="C19" s="3"/>
      <c r="D19" s="3"/>
      <c r="E19" s="3"/>
      <c r="F19" s="3"/>
      <c r="G19" s="3"/>
      <c r="H19" s="3"/>
      <c r="I19" s="3"/>
      <c r="J19" s="3"/>
      <c r="K19" s="146">
        <f>K10*K17</f>
        <v>0.10345308067757425</v>
      </c>
    </row>
    <row r="20" spans="1:11" ht="13.5" thickTop="1">
      <c r="A20" s="38"/>
      <c r="B20" s="3"/>
      <c r="C20" s="3"/>
      <c r="D20" s="3"/>
      <c r="E20" s="3"/>
      <c r="F20" s="3"/>
      <c r="G20" s="3"/>
      <c r="H20" s="3"/>
      <c r="I20" s="3"/>
      <c r="J20" s="3"/>
      <c r="K20" s="5"/>
    </row>
    <row r="21" spans="1:11" ht="13.5" thickBot="1">
      <c r="A21" s="38" t="s">
        <v>462</v>
      </c>
      <c r="B21" s="3"/>
      <c r="C21" s="3"/>
      <c r="D21" s="3"/>
      <c r="E21" s="3"/>
      <c r="F21" s="3"/>
      <c r="G21" s="3"/>
      <c r="H21" s="3"/>
      <c r="I21" s="3"/>
      <c r="J21" s="3"/>
      <c r="K21" s="71">
        <f>K19-K10</f>
        <v>-9.5945919322425743E-2</v>
      </c>
    </row>
    <row r="22" spans="1:11" ht="13.5" thickTop="1">
      <c r="A22" s="32"/>
      <c r="B22" s="3"/>
      <c r="C22" s="3"/>
      <c r="D22" s="3"/>
      <c r="E22" s="3"/>
      <c r="F22" s="3"/>
      <c r="G22" s="3"/>
      <c r="H22" s="3"/>
      <c r="I22" s="3"/>
      <c r="J22" s="3"/>
      <c r="K22" s="5"/>
    </row>
    <row r="23" spans="1:11">
      <c r="A23" s="38"/>
      <c r="B23" s="3"/>
      <c r="C23" s="3"/>
      <c r="D23" s="3"/>
      <c r="E23" s="3"/>
      <c r="F23" s="3"/>
      <c r="G23" s="3"/>
      <c r="H23" s="3"/>
      <c r="I23" s="3"/>
      <c r="J23" s="3"/>
      <c r="K23" s="5"/>
    </row>
    <row r="24" spans="1:11">
      <c r="A24" s="38"/>
      <c r="B24" s="3"/>
      <c r="C24" s="3"/>
      <c r="D24" s="3"/>
      <c r="E24" s="3"/>
      <c r="F24" s="3"/>
      <c r="G24" s="3"/>
      <c r="H24" s="3"/>
      <c r="I24" s="3"/>
      <c r="J24" s="3"/>
      <c r="K24" s="5"/>
    </row>
    <row r="25" spans="1:11">
      <c r="A25" s="38"/>
      <c r="B25" s="3"/>
      <c r="C25" s="3"/>
      <c r="D25" s="3"/>
      <c r="E25" s="3"/>
      <c r="F25" s="3"/>
      <c r="G25" s="3"/>
      <c r="H25" s="3"/>
      <c r="I25" s="3"/>
      <c r="J25" s="3"/>
      <c r="K25" s="5"/>
    </row>
    <row r="26" spans="1:11">
      <c r="A26" s="32"/>
      <c r="B26" s="3"/>
      <c r="C26" s="3"/>
      <c r="D26" s="3"/>
      <c r="E26" s="3"/>
      <c r="F26" s="3"/>
      <c r="G26" s="3"/>
      <c r="H26" s="3"/>
      <c r="I26" s="3"/>
      <c r="J26" s="16"/>
      <c r="K26" s="16"/>
    </row>
    <row r="27" spans="1:11">
      <c r="A27" s="38"/>
      <c r="B27" s="3"/>
      <c r="C27" s="3"/>
      <c r="D27" s="3"/>
      <c r="E27" s="3"/>
      <c r="F27" s="3"/>
      <c r="G27" s="3"/>
      <c r="H27" s="3"/>
      <c r="I27" s="3"/>
      <c r="J27" s="16"/>
      <c r="K27" s="45"/>
    </row>
    <row r="28" spans="1:11">
      <c r="A28" s="32"/>
      <c r="B28" s="3"/>
      <c r="C28" s="3"/>
      <c r="D28" s="3"/>
      <c r="E28" s="3"/>
      <c r="F28" s="3"/>
      <c r="G28" s="3"/>
      <c r="H28" s="3"/>
      <c r="I28" s="3"/>
      <c r="J28" s="3"/>
      <c r="K28" s="16"/>
    </row>
    <row r="29" spans="1:11">
      <c r="A29" s="3"/>
      <c r="B29" s="3"/>
      <c r="C29" s="3"/>
      <c r="D29" s="3"/>
      <c r="E29" s="3"/>
      <c r="F29" s="3"/>
      <c r="G29" s="3"/>
      <c r="H29" s="3"/>
      <c r="I29" s="3"/>
      <c r="J29" s="3"/>
      <c r="K29" s="33"/>
    </row>
    <row r="30" spans="1:11">
      <c r="A30" s="32"/>
      <c r="B30" s="3"/>
      <c r="C30" s="3"/>
      <c r="D30" s="3"/>
      <c r="E30" s="3"/>
      <c r="F30" s="3"/>
      <c r="G30" s="3"/>
      <c r="H30" s="3"/>
      <c r="I30" s="3"/>
      <c r="J30" s="3"/>
      <c r="K30" s="34"/>
    </row>
    <row r="31" spans="1:11">
      <c r="A31" s="32"/>
      <c r="B31" s="32"/>
      <c r="C31" s="3"/>
      <c r="D31" s="3"/>
      <c r="E31" s="3"/>
      <c r="F31" s="3"/>
      <c r="G31" s="3"/>
      <c r="H31" s="3"/>
      <c r="I31" s="3"/>
      <c r="J31" s="3"/>
      <c r="K31" s="34"/>
    </row>
    <row r="32" spans="1:11">
      <c r="A32" s="3"/>
      <c r="B32" s="3"/>
      <c r="C32" s="3"/>
      <c r="D32" s="3"/>
      <c r="E32" s="3"/>
      <c r="F32" s="3"/>
      <c r="G32" s="3"/>
      <c r="H32" s="3"/>
      <c r="I32" s="3"/>
      <c r="J32" s="3"/>
      <c r="K32" s="33"/>
    </row>
    <row r="33" spans="1:12">
      <c r="A33" s="32"/>
      <c r="B33" s="3"/>
      <c r="C33" s="3"/>
      <c r="D33" s="3"/>
      <c r="E33" s="3"/>
      <c r="F33" s="3"/>
      <c r="G33" s="3"/>
      <c r="H33" s="3"/>
      <c r="I33" s="3"/>
      <c r="J33" s="3"/>
      <c r="K33" s="5"/>
      <c r="L33" s="32"/>
    </row>
    <row r="34" spans="1:12">
      <c r="B34" s="3"/>
      <c r="C34" s="3"/>
      <c r="D34" s="3"/>
      <c r="E34" s="3"/>
      <c r="F34" s="3"/>
      <c r="G34" s="3"/>
      <c r="H34" s="3"/>
      <c r="I34" s="3"/>
      <c r="J34" s="3"/>
      <c r="K34" s="3"/>
      <c r="L34" s="39"/>
    </row>
    <row r="35" spans="1:12">
      <c r="A35" s="32"/>
      <c r="K35" s="15"/>
    </row>
    <row r="36" spans="1:12">
      <c r="A36" s="32"/>
      <c r="K36" s="15"/>
    </row>
    <row r="38" spans="1:12">
      <c r="A38" s="32"/>
      <c r="K38" s="12"/>
    </row>
    <row r="40" spans="1:12">
      <c r="A40" s="32"/>
      <c r="K40" s="15"/>
    </row>
  </sheetData>
  <mergeCells count="6">
    <mergeCell ref="A1:K1"/>
    <mergeCell ref="A2:K2"/>
    <mergeCell ref="A4:K4"/>
    <mergeCell ref="A5:K5"/>
    <mergeCell ref="A6:K6"/>
    <mergeCell ref="A3:K3"/>
  </mergeCells>
  <pageMargins left="1" right="0.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A15" sqref="A15"/>
    </sheetView>
  </sheetViews>
  <sheetFormatPr defaultRowHeight="12.75"/>
  <cols>
    <col min="1" max="1" width="5.5703125" customWidth="1"/>
    <col min="2" max="2" width="10.42578125" customWidth="1"/>
    <col min="4" max="4" width="12" customWidth="1"/>
    <col min="5" max="5" width="14.5703125" customWidth="1"/>
    <col min="6" max="6" width="12" customWidth="1"/>
    <col min="7" max="7" width="13.42578125" customWidth="1"/>
    <col min="9" max="9" width="10" bestFit="1" customWidth="1"/>
  </cols>
  <sheetData>
    <row r="1" spans="1:7">
      <c r="A1" s="266" t="s">
        <v>38</v>
      </c>
      <c r="B1" s="266"/>
      <c r="C1" s="266"/>
      <c r="D1" s="266"/>
      <c r="E1" s="266"/>
      <c r="F1" s="266"/>
      <c r="G1" s="266"/>
    </row>
    <row r="2" spans="1:7">
      <c r="A2" s="267" t="s">
        <v>463</v>
      </c>
      <c r="B2" s="267"/>
      <c r="C2" s="267"/>
      <c r="D2" s="267"/>
      <c r="E2" s="267"/>
      <c r="F2" s="267"/>
      <c r="G2" s="267"/>
    </row>
    <row r="3" spans="1:7">
      <c r="A3" s="267" t="s">
        <v>175</v>
      </c>
      <c r="B3" s="267"/>
      <c r="C3" s="267"/>
      <c r="D3" s="267"/>
      <c r="E3" s="267"/>
      <c r="F3" s="267"/>
      <c r="G3" s="267"/>
    </row>
    <row r="4" spans="1:7">
      <c r="A4" s="267" t="s">
        <v>39</v>
      </c>
      <c r="B4" s="267"/>
      <c r="C4" s="267"/>
      <c r="D4" s="267"/>
      <c r="E4" s="267"/>
      <c r="F4" s="267"/>
      <c r="G4" s="267"/>
    </row>
    <row r="5" spans="1:7">
      <c r="A5" s="267" t="s">
        <v>44</v>
      </c>
      <c r="B5" s="267"/>
      <c r="C5" s="267"/>
      <c r="D5" s="267"/>
      <c r="E5" s="267"/>
      <c r="F5" s="267"/>
      <c r="G5" s="267"/>
    </row>
    <row r="6" spans="1:7">
      <c r="A6" s="266" t="s">
        <v>41</v>
      </c>
      <c r="B6" s="266"/>
      <c r="C6" s="266"/>
      <c r="D6" s="266"/>
      <c r="E6" s="266"/>
      <c r="F6" s="266"/>
      <c r="G6" s="266"/>
    </row>
    <row r="7" spans="1:7">
      <c r="A7" s="43"/>
      <c r="B7" s="43"/>
      <c r="C7" s="43"/>
      <c r="D7" s="43"/>
      <c r="E7" s="43"/>
      <c r="F7" s="43"/>
      <c r="G7" s="43"/>
    </row>
    <row r="8" spans="1:7">
      <c r="A8" s="32" t="s">
        <v>173</v>
      </c>
      <c r="B8" s="43"/>
      <c r="C8" s="43"/>
      <c r="D8" s="43"/>
      <c r="E8" s="43"/>
      <c r="F8" s="43"/>
      <c r="G8" s="43"/>
    </row>
    <row r="9" spans="1:7">
      <c r="G9" s="36"/>
    </row>
    <row r="10" spans="1:7">
      <c r="A10" s="32" t="s">
        <v>174</v>
      </c>
      <c r="G10" s="148">
        <v>0.312141</v>
      </c>
    </row>
    <row r="11" spans="1:7">
      <c r="G11" s="150"/>
    </row>
    <row r="12" spans="1:7">
      <c r="A12" s="32" t="s">
        <v>176</v>
      </c>
      <c r="B12" s="3"/>
      <c r="C12" s="3"/>
      <c r="D12" s="3"/>
      <c r="E12" s="3"/>
      <c r="F12" s="3"/>
      <c r="G12" s="18">
        <v>3</v>
      </c>
    </row>
    <row r="13" spans="1:7">
      <c r="A13" s="2"/>
      <c r="B13" s="3"/>
      <c r="C13" s="3"/>
      <c r="D13" s="3"/>
      <c r="E13" s="3"/>
      <c r="F13" s="3"/>
      <c r="G13" s="151"/>
    </row>
    <row r="14" spans="1:7" ht="13.5" thickBot="1">
      <c r="A14" s="38" t="s">
        <v>464</v>
      </c>
      <c r="B14" s="3"/>
      <c r="C14" s="3"/>
      <c r="D14" s="3"/>
      <c r="E14" s="3"/>
      <c r="F14" s="3"/>
      <c r="G14" s="71">
        <f>-G10/G12</f>
        <v>-0.104047</v>
      </c>
    </row>
    <row r="15" spans="1:7" ht="13.5" thickTop="1">
      <c r="A15" s="38"/>
      <c r="B15" s="32" t="s">
        <v>183</v>
      </c>
      <c r="C15" s="3"/>
      <c r="D15" s="3"/>
      <c r="E15" s="3"/>
      <c r="F15" s="3"/>
      <c r="G15" s="151"/>
    </row>
    <row r="16" spans="1:7">
      <c r="A16" s="38"/>
      <c r="B16" s="3"/>
      <c r="C16" s="3"/>
      <c r="D16" s="3"/>
      <c r="E16" s="3"/>
      <c r="F16" s="3"/>
      <c r="G16" s="151"/>
    </row>
    <row r="17" spans="1:8">
      <c r="A17" s="38"/>
      <c r="B17" s="3"/>
      <c r="C17" s="3"/>
      <c r="D17" s="3"/>
      <c r="E17" s="3"/>
      <c r="F17" s="3"/>
      <c r="G17" s="34"/>
    </row>
    <row r="18" spans="1:8">
      <c r="A18" s="38"/>
      <c r="B18" s="3"/>
      <c r="C18" s="3"/>
      <c r="D18" s="3"/>
      <c r="E18" s="3"/>
      <c r="F18" s="3"/>
      <c r="G18" s="5"/>
    </row>
    <row r="19" spans="1:8">
      <c r="A19" s="38"/>
      <c r="B19" s="3"/>
      <c r="C19" s="3"/>
      <c r="D19" s="3"/>
      <c r="E19" s="3"/>
      <c r="F19" s="3"/>
      <c r="G19" s="5"/>
    </row>
    <row r="20" spans="1:8">
      <c r="A20" s="32"/>
      <c r="B20" s="3"/>
      <c r="C20" s="3"/>
      <c r="D20" s="3"/>
      <c r="E20" s="3"/>
      <c r="F20" s="3"/>
      <c r="G20" s="5"/>
    </row>
    <row r="21" spans="1:8">
      <c r="A21" s="38"/>
      <c r="B21" s="3"/>
      <c r="C21" s="3"/>
      <c r="D21" s="3"/>
      <c r="E21" s="3"/>
      <c r="F21" s="3"/>
      <c r="G21" s="5"/>
    </row>
    <row r="22" spans="1:8">
      <c r="A22" s="38"/>
      <c r="B22" s="3"/>
      <c r="C22" s="3"/>
      <c r="D22" s="3"/>
      <c r="E22" s="3"/>
      <c r="F22" s="3"/>
      <c r="G22" s="5"/>
    </row>
    <row r="23" spans="1:8">
      <c r="A23" s="38"/>
      <c r="B23" s="3"/>
      <c r="C23" s="3"/>
      <c r="D23" s="3"/>
      <c r="E23" s="3"/>
      <c r="F23" s="3"/>
      <c r="G23" s="5"/>
    </row>
    <row r="24" spans="1:8">
      <c r="A24" s="32"/>
      <c r="B24" s="3"/>
      <c r="C24" s="3"/>
      <c r="D24" s="3"/>
      <c r="E24" s="3"/>
      <c r="F24" s="16"/>
      <c r="G24" s="16"/>
    </row>
    <row r="25" spans="1:8">
      <c r="A25" s="38"/>
      <c r="B25" s="3"/>
      <c r="C25" s="3"/>
      <c r="D25" s="3"/>
      <c r="E25" s="3"/>
      <c r="F25" s="16"/>
      <c r="G25" s="45"/>
    </row>
    <row r="26" spans="1:8">
      <c r="A26" s="32"/>
      <c r="B26" s="3"/>
      <c r="C26" s="3"/>
      <c r="D26" s="3"/>
      <c r="E26" s="3"/>
      <c r="F26" s="3"/>
      <c r="G26" s="16"/>
    </row>
    <row r="27" spans="1:8">
      <c r="A27" s="3"/>
      <c r="B27" s="3"/>
      <c r="C27" s="3"/>
      <c r="D27" s="3"/>
      <c r="E27" s="3"/>
      <c r="F27" s="3"/>
      <c r="G27" s="33"/>
    </row>
    <row r="28" spans="1:8">
      <c r="A28" s="32"/>
      <c r="B28" s="3"/>
      <c r="C28" s="3"/>
      <c r="D28" s="3"/>
      <c r="E28" s="3"/>
      <c r="F28" s="3"/>
      <c r="G28" s="34"/>
    </row>
    <row r="29" spans="1:8">
      <c r="A29" s="32"/>
      <c r="B29" s="32"/>
      <c r="C29" s="3"/>
      <c r="D29" s="3"/>
      <c r="E29" s="3"/>
      <c r="F29" s="3"/>
      <c r="G29" s="34"/>
    </row>
    <row r="30" spans="1:8">
      <c r="A30" s="3"/>
      <c r="B30" s="3"/>
      <c r="C30" s="3"/>
      <c r="D30" s="3"/>
      <c r="E30" s="3"/>
      <c r="F30" s="3"/>
      <c r="G30" s="33"/>
    </row>
    <row r="31" spans="1:8">
      <c r="A31" s="32"/>
      <c r="B31" s="3"/>
      <c r="C31" s="3"/>
      <c r="D31" s="3"/>
      <c r="E31" s="3"/>
      <c r="F31" s="3"/>
      <c r="G31" s="5"/>
      <c r="H31" s="32"/>
    </row>
    <row r="32" spans="1:8">
      <c r="B32" s="3"/>
      <c r="C32" s="3"/>
      <c r="D32" s="3"/>
      <c r="E32" s="3"/>
      <c r="F32" s="3"/>
      <c r="G32" s="3"/>
      <c r="H32" s="39"/>
    </row>
    <row r="33" spans="1:7">
      <c r="A33" s="32"/>
      <c r="G33" s="15"/>
    </row>
    <row r="34" spans="1:7">
      <c r="A34" s="32"/>
      <c r="G34" s="15"/>
    </row>
    <row r="36" spans="1:7">
      <c r="A36" s="32"/>
      <c r="G36" s="12"/>
    </row>
    <row r="38" spans="1:7">
      <c r="A38" s="32"/>
      <c r="G38" s="15"/>
    </row>
  </sheetData>
  <mergeCells count="6">
    <mergeCell ref="A1:G1"/>
    <mergeCell ref="A2:G2"/>
    <mergeCell ref="A4:G4"/>
    <mergeCell ref="A5:G5"/>
    <mergeCell ref="A6:G6"/>
    <mergeCell ref="A3:G3"/>
  </mergeCells>
  <pageMargins left="1" right="0.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selection activeCell="A6" sqref="A6:P6"/>
    </sheetView>
  </sheetViews>
  <sheetFormatPr defaultRowHeight="12.75"/>
  <cols>
    <col min="1" max="1" width="10.5703125" customWidth="1"/>
    <col min="2" max="2" width="11.42578125" customWidth="1"/>
    <col min="3" max="3" width="11.5703125" customWidth="1"/>
    <col min="4" max="4" width="14.85546875" customWidth="1"/>
    <col min="5" max="5" width="7.42578125" customWidth="1"/>
    <col min="6" max="6" width="9.28515625" customWidth="1"/>
    <col min="7" max="8" width="10.85546875" customWidth="1"/>
    <col min="9" max="9" width="10.28515625" customWidth="1"/>
    <col min="10" max="11" width="11.7109375" customWidth="1"/>
    <col min="12" max="12" width="10" bestFit="1" customWidth="1"/>
    <col min="16" max="16" width="10.140625" bestFit="1" customWidth="1"/>
  </cols>
  <sheetData>
    <row r="1" spans="1:16">
      <c r="A1" s="266" t="s">
        <v>38</v>
      </c>
      <c r="B1" s="266"/>
      <c r="C1" s="266"/>
      <c r="D1" s="266"/>
      <c r="E1" s="266"/>
      <c r="F1" s="266"/>
      <c r="G1" s="266"/>
      <c r="H1" s="266"/>
      <c r="I1" s="266"/>
      <c r="J1" s="266"/>
      <c r="K1" s="266"/>
      <c r="L1" s="266"/>
      <c r="M1" s="266"/>
      <c r="N1" s="266"/>
      <c r="O1" s="266"/>
      <c r="P1" s="266"/>
    </row>
    <row r="2" spans="1:16">
      <c r="A2" s="267" t="s">
        <v>465</v>
      </c>
      <c r="B2" s="267"/>
      <c r="C2" s="267"/>
      <c r="D2" s="267"/>
      <c r="E2" s="267"/>
      <c r="F2" s="267"/>
      <c r="G2" s="267"/>
      <c r="H2" s="267"/>
      <c r="I2" s="267"/>
      <c r="J2" s="267"/>
      <c r="K2" s="267"/>
      <c r="L2" s="267"/>
      <c r="M2" s="267"/>
      <c r="N2" s="267"/>
      <c r="O2" s="267"/>
      <c r="P2" s="267"/>
    </row>
    <row r="3" spans="1:16">
      <c r="A3" s="267" t="s">
        <v>166</v>
      </c>
      <c r="B3" s="267"/>
      <c r="C3" s="267"/>
      <c r="D3" s="267"/>
      <c r="E3" s="267"/>
      <c r="F3" s="267"/>
      <c r="G3" s="267"/>
      <c r="H3" s="267"/>
      <c r="I3" s="267"/>
      <c r="J3" s="267"/>
      <c r="K3" s="267"/>
      <c r="L3" s="267"/>
      <c r="M3" s="267"/>
      <c r="N3" s="267"/>
      <c r="O3" s="267"/>
      <c r="P3" s="267"/>
    </row>
    <row r="4" spans="1:16">
      <c r="A4" s="267" t="s">
        <v>39</v>
      </c>
      <c r="B4" s="267"/>
      <c r="C4" s="267"/>
      <c r="D4" s="267"/>
      <c r="E4" s="267"/>
      <c r="F4" s="267"/>
      <c r="G4" s="267"/>
      <c r="H4" s="267"/>
      <c r="I4" s="267"/>
      <c r="J4" s="267"/>
      <c r="K4" s="267"/>
      <c r="L4" s="267"/>
      <c r="M4" s="267"/>
      <c r="N4" s="267"/>
      <c r="O4" s="267"/>
      <c r="P4" s="267"/>
    </row>
    <row r="5" spans="1:16">
      <c r="A5" s="267" t="s">
        <v>44</v>
      </c>
      <c r="B5" s="267"/>
      <c r="C5" s="267"/>
      <c r="D5" s="267"/>
      <c r="E5" s="267"/>
      <c r="F5" s="267"/>
      <c r="G5" s="267"/>
      <c r="H5" s="267"/>
      <c r="I5" s="267"/>
      <c r="J5" s="267"/>
      <c r="K5" s="267"/>
      <c r="L5" s="267"/>
      <c r="M5" s="267"/>
      <c r="N5" s="267"/>
      <c r="O5" s="267"/>
      <c r="P5" s="267"/>
    </row>
    <row r="6" spans="1:16">
      <c r="A6" s="266" t="s">
        <v>41</v>
      </c>
      <c r="B6" s="266"/>
      <c r="C6" s="266"/>
      <c r="D6" s="266"/>
      <c r="E6" s="266"/>
      <c r="F6" s="266"/>
      <c r="G6" s="266"/>
      <c r="H6" s="266"/>
      <c r="I6" s="266"/>
      <c r="J6" s="266"/>
      <c r="K6" s="266"/>
      <c r="L6" s="266"/>
      <c r="M6" s="266"/>
      <c r="N6" s="266"/>
      <c r="O6" s="266"/>
      <c r="P6" s="266"/>
    </row>
    <row r="7" spans="1:16">
      <c r="A7" s="43"/>
      <c r="B7" s="43"/>
      <c r="C7" s="43"/>
      <c r="D7" s="43"/>
      <c r="E7" s="43"/>
      <c r="F7" s="43"/>
      <c r="G7" s="43"/>
      <c r="H7" s="43"/>
      <c r="I7" s="43"/>
      <c r="J7" s="43"/>
    </row>
    <row r="8" spans="1:16">
      <c r="A8" s="32" t="s">
        <v>168</v>
      </c>
      <c r="B8" s="43"/>
      <c r="C8" s="43"/>
      <c r="D8" s="43"/>
      <c r="E8" s="43"/>
      <c r="F8" s="43"/>
      <c r="G8" s="43"/>
      <c r="H8" s="43"/>
      <c r="I8" s="43"/>
      <c r="J8" s="148">
        <v>-1.4105490000000001</v>
      </c>
    </row>
    <row r="9" spans="1:16">
      <c r="A9" s="32"/>
      <c r="B9" s="41" t="s">
        <v>186</v>
      </c>
      <c r="C9" s="43"/>
      <c r="D9" s="43"/>
      <c r="E9" s="43"/>
      <c r="F9" s="43"/>
      <c r="G9" s="43"/>
      <c r="H9" s="43"/>
      <c r="I9" s="43"/>
      <c r="J9" s="148"/>
    </row>
    <row r="10" spans="1:16">
      <c r="J10" s="36"/>
    </row>
    <row r="11" spans="1:16">
      <c r="A11" s="32" t="s">
        <v>167</v>
      </c>
      <c r="J11" s="149">
        <v>3</v>
      </c>
    </row>
    <row r="12" spans="1:16">
      <c r="J12" s="10"/>
    </row>
    <row r="13" spans="1:16" ht="13.5" thickBot="1">
      <c r="A13" s="32" t="s">
        <v>169</v>
      </c>
      <c r="B13" s="3"/>
      <c r="C13" s="3"/>
      <c r="D13" s="3"/>
      <c r="E13" s="3"/>
      <c r="F13" s="3"/>
      <c r="G13" s="3"/>
      <c r="H13" s="3"/>
      <c r="I13" s="3"/>
      <c r="J13" s="71">
        <f>J8/J11</f>
        <v>-0.47018300000000002</v>
      </c>
    </row>
    <row r="14" spans="1:16" ht="13.5" thickTop="1">
      <c r="A14" s="2"/>
      <c r="B14" s="3"/>
      <c r="C14" s="3"/>
      <c r="D14" s="3"/>
      <c r="E14" s="3"/>
      <c r="F14" s="3"/>
      <c r="G14" s="3"/>
      <c r="H14" s="3"/>
      <c r="I14" s="3"/>
      <c r="J14" s="33"/>
    </row>
    <row r="15" spans="1:16">
      <c r="A15" s="2"/>
      <c r="B15" s="3"/>
      <c r="C15" s="3"/>
      <c r="D15" s="3"/>
      <c r="E15" s="3"/>
      <c r="F15" s="3"/>
      <c r="G15" s="3"/>
      <c r="H15" s="3"/>
      <c r="I15" s="3"/>
      <c r="J15" s="33"/>
    </row>
    <row r="16" spans="1:16">
      <c r="A16" s="2"/>
      <c r="B16" s="3"/>
      <c r="C16" s="3"/>
      <c r="D16" s="3"/>
      <c r="E16" s="3"/>
      <c r="F16" s="3"/>
      <c r="G16" s="3"/>
      <c r="H16" s="3"/>
      <c r="I16" s="3"/>
      <c r="J16" s="230" t="s">
        <v>356</v>
      </c>
      <c r="K16" s="230" t="s">
        <v>364</v>
      </c>
      <c r="L16" s="36" t="s">
        <v>367</v>
      </c>
    </row>
    <row r="17" spans="1:12">
      <c r="A17" s="2"/>
      <c r="B17" s="3"/>
      <c r="C17" s="3"/>
      <c r="D17" s="3"/>
      <c r="E17" s="3"/>
      <c r="F17" s="3"/>
      <c r="G17" s="3"/>
      <c r="H17" s="3"/>
      <c r="I17" s="3"/>
      <c r="J17" s="230" t="s">
        <v>357</v>
      </c>
      <c r="K17" s="230" t="s">
        <v>357</v>
      </c>
      <c r="L17" s="36" t="s">
        <v>358</v>
      </c>
    </row>
    <row r="18" spans="1:12">
      <c r="A18" s="38"/>
      <c r="B18" s="3"/>
      <c r="C18" s="3"/>
      <c r="D18" s="3"/>
      <c r="E18" s="3"/>
      <c r="F18" s="3"/>
      <c r="G18" s="3"/>
      <c r="H18" s="3"/>
      <c r="I18" s="3"/>
      <c r="J18" s="149" t="s">
        <v>358</v>
      </c>
      <c r="K18" s="149" t="s">
        <v>358</v>
      </c>
      <c r="L18" s="37" t="s">
        <v>365</v>
      </c>
    </row>
    <row r="19" spans="1:12">
      <c r="A19" s="38"/>
      <c r="B19" s="3"/>
      <c r="C19" s="3"/>
      <c r="D19" s="3"/>
      <c r="E19" s="3"/>
      <c r="F19" s="3"/>
      <c r="G19" s="3"/>
      <c r="H19" s="3"/>
      <c r="I19" s="3"/>
      <c r="J19" s="11"/>
      <c r="K19" s="11"/>
    </row>
    <row r="20" spans="1:12">
      <c r="A20" s="32" t="s">
        <v>331</v>
      </c>
      <c r="B20" s="43"/>
      <c r="C20" s="43"/>
      <c r="D20" s="43"/>
      <c r="E20" s="43"/>
      <c r="F20" s="43"/>
      <c r="G20" s="43"/>
      <c r="H20" s="43"/>
      <c r="I20" s="43"/>
      <c r="J20" s="148">
        <v>-1.3841779999999999</v>
      </c>
      <c r="K20" s="148">
        <v>-1.3841779999999999</v>
      </c>
    </row>
    <row r="21" spans="1:12">
      <c r="A21" s="32"/>
      <c r="B21" s="41" t="s">
        <v>190</v>
      </c>
      <c r="C21" s="43"/>
      <c r="D21" s="43"/>
      <c r="E21" s="43"/>
      <c r="F21" s="43"/>
      <c r="G21" s="43"/>
      <c r="H21" s="43"/>
      <c r="I21" s="43"/>
      <c r="J21" s="148"/>
      <c r="K21" s="148"/>
    </row>
    <row r="22" spans="1:12">
      <c r="A22" s="32"/>
      <c r="B22" s="41"/>
      <c r="C22" s="43"/>
      <c r="D22" s="43"/>
      <c r="E22" s="43"/>
      <c r="F22" s="43"/>
      <c r="G22" s="43"/>
      <c r="H22" s="43"/>
      <c r="I22" s="43"/>
      <c r="J22" s="148"/>
      <c r="K22" s="148"/>
    </row>
    <row r="23" spans="1:12">
      <c r="A23" s="32" t="s">
        <v>359</v>
      </c>
      <c r="B23" s="41"/>
      <c r="C23" s="43"/>
      <c r="D23" s="43"/>
      <c r="E23" s="43"/>
      <c r="F23" s="43"/>
      <c r="G23" s="43"/>
      <c r="H23" s="43"/>
      <c r="I23" s="43"/>
      <c r="J23" s="231"/>
      <c r="K23" s="231">
        <f>P87</f>
        <v>-5.2337994901171889</v>
      </c>
    </row>
    <row r="24" spans="1:12">
      <c r="A24" s="32"/>
      <c r="B24" s="41"/>
      <c r="C24" s="43"/>
      <c r="D24" s="43"/>
      <c r="E24" s="43"/>
      <c r="F24" s="43"/>
      <c r="G24" s="43"/>
      <c r="H24" s="43"/>
      <c r="I24" s="43"/>
      <c r="J24" s="148"/>
      <c r="K24" s="148"/>
    </row>
    <row r="25" spans="1:12">
      <c r="A25" s="32" t="s">
        <v>360</v>
      </c>
      <c r="B25" s="41"/>
      <c r="C25" s="43"/>
      <c r="D25" s="43"/>
      <c r="E25" s="43"/>
      <c r="F25" s="43"/>
      <c r="G25" s="43"/>
      <c r="H25" s="43"/>
      <c r="I25" s="43"/>
      <c r="J25" s="148">
        <f>SUM(J20:J23)</f>
        <v>-1.3841779999999999</v>
      </c>
      <c r="K25" s="148">
        <f>SUM(K20:K23)</f>
        <v>-6.6179774901171893</v>
      </c>
    </row>
    <row r="26" spans="1:12">
      <c r="A26" s="32"/>
      <c r="B26" s="43"/>
      <c r="C26" s="43"/>
      <c r="D26" s="43"/>
      <c r="E26" s="43"/>
      <c r="F26" s="43"/>
      <c r="G26" s="43"/>
      <c r="H26" s="43"/>
      <c r="I26" s="43"/>
      <c r="J26" s="148"/>
      <c r="K26" s="148"/>
    </row>
    <row r="27" spans="1:12">
      <c r="A27" s="32" t="s">
        <v>188</v>
      </c>
      <c r="B27" s="43"/>
      <c r="C27" s="43"/>
      <c r="D27" s="43"/>
      <c r="E27" s="43"/>
      <c r="F27" s="43"/>
      <c r="G27" s="43"/>
      <c r="H27" s="43"/>
      <c r="I27" s="43"/>
      <c r="J27" s="157">
        <f>'Gross Rev Conversion Factor'!H27</f>
        <v>1.3324450000000001</v>
      </c>
      <c r="K27" s="157">
        <f>'Gross Rev Conversion Factor'!H27</f>
        <v>1.3324450000000001</v>
      </c>
    </row>
    <row r="28" spans="1:12">
      <c r="A28" s="32"/>
      <c r="B28" s="43"/>
      <c r="C28" s="43"/>
      <c r="D28" s="43"/>
      <c r="E28" s="43"/>
      <c r="F28" s="43"/>
      <c r="G28" s="43"/>
      <c r="H28" s="43"/>
      <c r="I28" s="43"/>
      <c r="J28" s="148"/>
      <c r="K28" s="148"/>
    </row>
    <row r="29" spans="1:12">
      <c r="A29" s="32" t="s">
        <v>362</v>
      </c>
      <c r="B29" s="43"/>
      <c r="C29" s="43"/>
      <c r="D29" s="43"/>
      <c r="E29" s="43"/>
      <c r="F29" s="43"/>
      <c r="G29" s="43"/>
      <c r="H29" s="43"/>
      <c r="I29" s="43"/>
      <c r="J29" s="148">
        <f>J25*J27</f>
        <v>-1.8443410552099999</v>
      </c>
      <c r="K29" s="148">
        <f>K25*K27</f>
        <v>-8.8180910168191993</v>
      </c>
    </row>
    <row r="30" spans="1:12">
      <c r="J30" s="36"/>
      <c r="K30" s="36"/>
    </row>
    <row r="31" spans="1:12">
      <c r="A31" s="32" t="s">
        <v>167</v>
      </c>
      <c r="J31" s="149">
        <v>3</v>
      </c>
      <c r="K31" s="149">
        <v>3</v>
      </c>
    </row>
    <row r="32" spans="1:12">
      <c r="J32" s="10"/>
      <c r="K32" s="10"/>
    </row>
    <row r="33" spans="1:12" ht="13.5" thickBot="1">
      <c r="A33" s="32" t="s">
        <v>170</v>
      </c>
      <c r="B33" s="3"/>
      <c r="C33" s="3"/>
      <c r="D33" s="3"/>
      <c r="E33" s="3"/>
      <c r="F33" s="3"/>
      <c r="G33" s="3"/>
      <c r="H33" s="3"/>
      <c r="I33" s="3"/>
      <c r="J33" s="71">
        <f>J29/J31</f>
        <v>-0.61478035173666667</v>
      </c>
      <c r="K33" s="71">
        <f>K29/K31</f>
        <v>-2.9393636722730663</v>
      </c>
      <c r="L33" s="232">
        <f>K33-J33</f>
        <v>-2.3245833205363997</v>
      </c>
    </row>
    <row r="34" spans="1:12" ht="13.5" thickTop="1">
      <c r="A34" s="32"/>
      <c r="B34" s="32" t="s">
        <v>171</v>
      </c>
      <c r="C34" s="3"/>
      <c r="D34" s="3"/>
      <c r="E34" s="3"/>
      <c r="F34" s="3"/>
      <c r="G34" s="3"/>
      <c r="H34" s="3"/>
      <c r="I34" s="3"/>
      <c r="J34" s="5"/>
      <c r="K34" s="5"/>
    </row>
    <row r="35" spans="1:12">
      <c r="A35" s="38"/>
      <c r="B35" s="3"/>
      <c r="C35" s="3"/>
      <c r="D35" s="3"/>
      <c r="E35" s="3"/>
      <c r="F35" s="3"/>
      <c r="G35" s="3"/>
      <c r="H35" s="3"/>
      <c r="I35" s="3"/>
      <c r="J35" s="5"/>
      <c r="K35" s="5"/>
    </row>
    <row r="36" spans="1:12">
      <c r="A36" s="38"/>
      <c r="B36" s="3"/>
      <c r="C36" s="3"/>
      <c r="D36" s="3"/>
      <c r="E36" s="3"/>
      <c r="F36" s="3"/>
      <c r="G36" s="3"/>
      <c r="H36" s="3"/>
      <c r="I36" s="3"/>
      <c r="J36" s="5"/>
      <c r="K36" s="5"/>
    </row>
    <row r="37" spans="1:12">
      <c r="A37" s="32" t="s">
        <v>332</v>
      </c>
      <c r="B37" s="43"/>
      <c r="C37" s="43"/>
      <c r="D37" s="43"/>
      <c r="E37" s="43"/>
      <c r="F37" s="43"/>
      <c r="G37" s="43"/>
      <c r="H37" s="43"/>
      <c r="I37" s="43"/>
      <c r="J37" s="148">
        <v>-31.547839</v>
      </c>
      <c r="K37" s="148">
        <v>-31.547839</v>
      </c>
    </row>
    <row r="38" spans="1:12">
      <c r="A38" s="32"/>
      <c r="B38" s="41" t="s">
        <v>190</v>
      </c>
      <c r="C38" s="43"/>
      <c r="D38" s="43"/>
      <c r="E38" s="43"/>
      <c r="F38" s="43"/>
      <c r="G38" s="43"/>
      <c r="H38" s="43"/>
      <c r="I38" s="43"/>
      <c r="J38" s="148"/>
      <c r="K38" s="148"/>
    </row>
    <row r="39" spans="1:12">
      <c r="A39" s="32"/>
      <c r="B39" s="41"/>
      <c r="C39" s="43"/>
      <c r="D39" s="43"/>
      <c r="E39" s="43"/>
      <c r="F39" s="43"/>
      <c r="G39" s="43"/>
      <c r="H39" s="43"/>
      <c r="I39" s="43"/>
      <c r="J39" s="148"/>
      <c r="K39" s="148"/>
    </row>
    <row r="40" spans="1:12">
      <c r="A40" s="32" t="s">
        <v>359</v>
      </c>
      <c r="B40" s="41"/>
      <c r="C40" s="43"/>
      <c r="D40" s="43"/>
      <c r="E40" s="43"/>
      <c r="F40" s="43"/>
      <c r="G40" s="43"/>
      <c r="H40" s="43"/>
      <c r="I40" s="43"/>
      <c r="J40" s="231"/>
      <c r="K40" s="231">
        <f>-P87</f>
        <v>5.2337994901171889</v>
      </c>
    </row>
    <row r="41" spans="1:12">
      <c r="A41" s="32"/>
      <c r="B41" s="41"/>
      <c r="C41" s="43"/>
      <c r="D41" s="43"/>
      <c r="E41" s="43"/>
      <c r="F41" s="43"/>
      <c r="G41" s="43"/>
      <c r="H41" s="43"/>
      <c r="I41" s="43"/>
      <c r="J41" s="148"/>
      <c r="K41" s="148"/>
    </row>
    <row r="42" spans="1:12">
      <c r="A42" s="32" t="s">
        <v>361</v>
      </c>
      <c r="B42" s="41"/>
      <c r="C42" s="43"/>
      <c r="D42" s="43"/>
      <c r="E42" s="43"/>
      <c r="F42" s="43"/>
      <c r="G42" s="43"/>
      <c r="H42" s="43"/>
      <c r="I42" s="43"/>
      <c r="J42" s="148">
        <f>SUM(J37:J40)</f>
        <v>-31.547839</v>
      </c>
      <c r="K42" s="148">
        <f>SUM(K37:K40)</f>
        <v>-26.314039509882811</v>
      </c>
    </row>
    <row r="43" spans="1:12">
      <c r="A43" s="32"/>
      <c r="B43" s="41"/>
      <c r="C43" s="43"/>
      <c r="D43" s="43"/>
      <c r="E43" s="43"/>
      <c r="F43" s="43"/>
      <c r="G43" s="43"/>
      <c r="H43" s="43"/>
      <c r="I43" s="43"/>
      <c r="J43" s="148"/>
      <c r="K43" s="148"/>
    </row>
    <row r="44" spans="1:12">
      <c r="A44" s="32" t="s">
        <v>188</v>
      </c>
      <c r="B44" s="41"/>
      <c r="C44" s="43"/>
      <c r="D44" s="43"/>
      <c r="E44" s="43"/>
      <c r="F44" s="43"/>
      <c r="G44" s="43"/>
      <c r="H44" s="43"/>
      <c r="I44" s="43"/>
      <c r="J44" s="157">
        <f>'Gross Rev Conversion Factor'!H27</f>
        <v>1.3324450000000001</v>
      </c>
      <c r="K44" s="157">
        <f>'Gross Rev Conversion Factor'!H27</f>
        <v>1.3324450000000001</v>
      </c>
    </row>
    <row r="45" spans="1:12">
      <c r="A45" s="32"/>
      <c r="B45" s="41"/>
      <c r="C45" s="43"/>
      <c r="D45" s="43"/>
      <c r="E45" s="43"/>
      <c r="F45" s="43"/>
      <c r="G45" s="43"/>
      <c r="H45" s="43"/>
      <c r="I45" s="43"/>
      <c r="J45" s="148"/>
      <c r="K45" s="148"/>
    </row>
    <row r="46" spans="1:12">
      <c r="A46" s="32" t="s">
        <v>363</v>
      </c>
      <c r="B46" s="43"/>
      <c r="C46" s="43"/>
      <c r="D46" s="43"/>
      <c r="E46" s="43"/>
      <c r="F46" s="43"/>
      <c r="G46" s="43"/>
      <c r="H46" s="43"/>
      <c r="I46" s="43"/>
      <c r="J46" s="148">
        <f>J42*J44</f>
        <v>-42.035760336355004</v>
      </c>
      <c r="K46" s="148">
        <f>K42*K44</f>
        <v>-35.062010374745803</v>
      </c>
    </row>
    <row r="47" spans="1:12">
      <c r="J47" s="36"/>
      <c r="K47" s="36"/>
    </row>
    <row r="48" spans="1:12">
      <c r="A48" s="32" t="s">
        <v>368</v>
      </c>
      <c r="J48" s="231">
        <f>G93</f>
        <v>43.175467674652822</v>
      </c>
      <c r="K48" s="231">
        <f>G93</f>
        <v>43.175467674652822</v>
      </c>
    </row>
    <row r="49" spans="1:16">
      <c r="J49" s="10"/>
      <c r="K49" s="10"/>
    </row>
    <row r="50" spans="1:16" ht="13.5" thickBot="1">
      <c r="A50" s="32" t="s">
        <v>170</v>
      </c>
      <c r="B50" s="3"/>
      <c r="C50" s="3"/>
      <c r="D50" s="3"/>
      <c r="E50" s="3"/>
      <c r="F50" s="3"/>
      <c r="G50" s="3"/>
      <c r="H50" s="3"/>
      <c r="I50" s="3"/>
      <c r="J50" s="71">
        <f>J46/J48</f>
        <v>-0.97360289535515765</v>
      </c>
      <c r="K50" s="71">
        <f>K46/K48</f>
        <v>-0.81208177382013125</v>
      </c>
      <c r="L50" s="232">
        <f>K50-J50</f>
        <v>0.1615211215350264</v>
      </c>
    </row>
    <row r="51" spans="1:16" ht="13.5" thickTop="1">
      <c r="A51" s="32"/>
      <c r="B51" s="32" t="s">
        <v>172</v>
      </c>
      <c r="C51" s="3"/>
      <c r="D51" s="3"/>
      <c r="E51" s="3"/>
      <c r="F51" s="3"/>
      <c r="G51" s="3"/>
      <c r="H51" s="3"/>
      <c r="I51" s="3"/>
      <c r="J51" s="34"/>
    </row>
    <row r="52" spans="1:16">
      <c r="A52" s="32"/>
      <c r="B52" s="32"/>
      <c r="C52" s="3"/>
      <c r="D52" s="3"/>
      <c r="E52" s="3"/>
      <c r="F52" s="3"/>
      <c r="G52" s="3"/>
      <c r="H52" s="3"/>
      <c r="I52" s="3"/>
      <c r="J52" s="34"/>
    </row>
    <row r="53" spans="1:16" ht="13.5" thickBot="1">
      <c r="A53" s="32" t="s">
        <v>366</v>
      </c>
      <c r="B53" s="32"/>
      <c r="C53" s="3"/>
      <c r="D53" s="3"/>
      <c r="E53" s="3"/>
      <c r="F53" s="3"/>
      <c r="G53" s="3"/>
      <c r="H53" s="3"/>
      <c r="I53" s="3"/>
      <c r="J53" s="71">
        <f>J33+J50</f>
        <v>-1.5883832470918242</v>
      </c>
      <c r="K53" s="71">
        <f>K33+K50</f>
        <v>-3.7514454460931974</v>
      </c>
      <c r="L53" s="232">
        <f>K53-J53</f>
        <v>-2.1630621990013732</v>
      </c>
    </row>
    <row r="54" spans="1:16" ht="13.5" thickTop="1">
      <c r="A54" s="32"/>
      <c r="B54" s="32"/>
      <c r="C54" s="3"/>
      <c r="D54" s="3"/>
      <c r="E54" s="3"/>
      <c r="F54" s="3"/>
      <c r="G54" s="3"/>
      <c r="H54" s="3"/>
      <c r="I54" s="3"/>
      <c r="J54" s="34"/>
    </row>
    <row r="55" spans="1:16">
      <c r="A55" s="3"/>
      <c r="B55" s="3"/>
      <c r="C55" s="3"/>
      <c r="D55" s="3"/>
      <c r="E55" s="3"/>
      <c r="F55" s="3"/>
      <c r="G55" s="3"/>
      <c r="H55" s="3"/>
      <c r="I55" s="3"/>
      <c r="J55" s="33"/>
    </row>
    <row r="56" spans="1:16">
      <c r="A56" s="32" t="s">
        <v>333</v>
      </c>
      <c r="B56" s="3"/>
      <c r="C56" s="3"/>
      <c r="D56" s="3"/>
      <c r="E56" s="3"/>
      <c r="F56" s="3"/>
      <c r="G56" s="3"/>
      <c r="H56" s="3"/>
      <c r="I56" s="3"/>
      <c r="J56" s="5"/>
      <c r="K56" s="32"/>
    </row>
    <row r="57" spans="1:16">
      <c r="A57" s="32" t="s">
        <v>374</v>
      </c>
      <c r="B57" s="3"/>
      <c r="C57" s="3"/>
      <c r="D57" s="3"/>
      <c r="E57" s="3"/>
      <c r="F57" s="3"/>
      <c r="G57" s="3"/>
      <c r="H57" s="3"/>
      <c r="I57" s="69">
        <v>4.8336290000000002</v>
      </c>
      <c r="J57" s="3"/>
      <c r="K57" s="39"/>
    </row>
    <row r="58" spans="1:16">
      <c r="A58" s="32" t="s">
        <v>375</v>
      </c>
      <c r="I58" s="74">
        <v>3.8607849999999999</v>
      </c>
      <c r="J58" s="15"/>
    </row>
    <row r="59" spans="1:16" ht="13.5" thickBot="1">
      <c r="A59" s="32"/>
      <c r="B59" t="s">
        <v>334</v>
      </c>
      <c r="I59" s="222">
        <f>AVERAGE(I57:I58)</f>
        <v>4.347207</v>
      </c>
      <c r="J59" s="15"/>
    </row>
    <row r="60" spans="1:16" ht="13.5" thickTop="1"/>
    <row r="61" spans="1:16" ht="13.5" thickBot="1">
      <c r="A61" t="s">
        <v>335</v>
      </c>
      <c r="I61" s="221">
        <v>64</v>
      </c>
      <c r="J61" s="12"/>
    </row>
    <row r="62" spans="1:16" ht="13.5" thickTop="1">
      <c r="J62" s="12"/>
      <c r="P62" s="36" t="s">
        <v>354</v>
      </c>
    </row>
    <row r="63" spans="1:16">
      <c r="P63" s="36" t="s">
        <v>355</v>
      </c>
    </row>
    <row r="64" spans="1:16">
      <c r="A64" s="32"/>
      <c r="E64" s="220">
        <v>2008</v>
      </c>
      <c r="F64" s="220">
        <v>2009</v>
      </c>
      <c r="G64" s="220">
        <v>2010</v>
      </c>
      <c r="H64" s="220">
        <v>2011</v>
      </c>
      <c r="I64" s="220">
        <v>2012</v>
      </c>
      <c r="J64" s="220">
        <v>2013</v>
      </c>
      <c r="K64" s="220">
        <v>2014</v>
      </c>
      <c r="L64" s="220">
        <v>2015</v>
      </c>
      <c r="M64" s="220">
        <v>2016</v>
      </c>
      <c r="N64" s="220">
        <v>2017</v>
      </c>
      <c r="P64" s="228">
        <v>43100</v>
      </c>
    </row>
    <row r="65" spans="1:16">
      <c r="A65" t="s">
        <v>336</v>
      </c>
      <c r="E65" s="224">
        <f>$I$59</f>
        <v>4.347207</v>
      </c>
      <c r="F65" s="224">
        <f t="shared" ref="F65:N65" si="0">$I$59</f>
        <v>4.347207</v>
      </c>
      <c r="G65" s="224">
        <f t="shared" si="0"/>
        <v>4.347207</v>
      </c>
      <c r="H65" s="224">
        <f t="shared" si="0"/>
        <v>4.347207</v>
      </c>
      <c r="I65" s="224">
        <f t="shared" si="0"/>
        <v>4.347207</v>
      </c>
      <c r="J65" s="224">
        <f t="shared" si="0"/>
        <v>4.347207</v>
      </c>
      <c r="K65" s="224">
        <f t="shared" si="0"/>
        <v>4.347207</v>
      </c>
      <c r="L65" s="224">
        <f t="shared" si="0"/>
        <v>4.347207</v>
      </c>
      <c r="M65" s="224">
        <f t="shared" si="0"/>
        <v>4.347207</v>
      </c>
      <c r="N65" s="224">
        <f t="shared" si="0"/>
        <v>4.347207</v>
      </c>
      <c r="P65" s="227"/>
    </row>
    <row r="66" spans="1:16">
      <c r="A66" s="32" t="s">
        <v>466</v>
      </c>
      <c r="E66" s="225">
        <f>'Gross Rev Conversion Factor'!$F$23</f>
        <v>-0.32900000000000001</v>
      </c>
      <c r="F66" s="225">
        <f>'Gross Rev Conversion Factor'!$F$23</f>
        <v>-0.32900000000000001</v>
      </c>
      <c r="G66" s="225">
        <f>'Gross Rev Conversion Factor'!$F$23</f>
        <v>-0.32900000000000001</v>
      </c>
      <c r="H66" s="225">
        <f>'Gross Rev Conversion Factor'!$F$23</f>
        <v>-0.32900000000000001</v>
      </c>
      <c r="I66" s="225">
        <f>'Gross Rev Conversion Factor'!$F$23</f>
        <v>-0.32900000000000001</v>
      </c>
      <c r="J66" s="225">
        <f>'Gross Rev Conversion Factor'!$F$23</f>
        <v>-0.32900000000000001</v>
      </c>
      <c r="K66" s="225">
        <f>'Gross Rev Conversion Factor'!$F$23</f>
        <v>-0.32900000000000001</v>
      </c>
      <c r="L66" s="225">
        <f>'Gross Rev Conversion Factor'!$F$23</f>
        <v>-0.32900000000000001</v>
      </c>
      <c r="M66" s="225">
        <f>'Gross Rev Conversion Factor'!$F$23</f>
        <v>-0.32900000000000001</v>
      </c>
      <c r="N66" s="225">
        <f>'Gross Rev Conversion Factor'!$F$23</f>
        <v>-0.32900000000000001</v>
      </c>
    </row>
    <row r="67" spans="1:16">
      <c r="A67" s="32" t="s">
        <v>350</v>
      </c>
      <c r="E67" s="224">
        <f>E65*E66</f>
        <v>-1.4302311030000001</v>
      </c>
      <c r="F67" s="224">
        <f t="shared" ref="F67:N67" si="1">F65*F66</f>
        <v>-1.4302311030000001</v>
      </c>
      <c r="G67" s="224">
        <f t="shared" si="1"/>
        <v>-1.4302311030000001</v>
      </c>
      <c r="H67" s="224">
        <f t="shared" si="1"/>
        <v>-1.4302311030000001</v>
      </c>
      <c r="I67" s="224">
        <f t="shared" si="1"/>
        <v>-1.4302311030000001</v>
      </c>
      <c r="J67" s="224">
        <f t="shared" si="1"/>
        <v>-1.4302311030000001</v>
      </c>
      <c r="K67" s="224">
        <f t="shared" si="1"/>
        <v>-1.4302311030000001</v>
      </c>
      <c r="L67" s="224">
        <f t="shared" si="1"/>
        <v>-1.4302311030000001</v>
      </c>
      <c r="M67" s="224">
        <f t="shared" si="1"/>
        <v>-1.4302311030000001</v>
      </c>
      <c r="N67" s="224">
        <f t="shared" si="1"/>
        <v>-1.4302311030000001</v>
      </c>
      <c r="P67" s="224">
        <f>SUM(E67:O67)</f>
        <v>-14.302311030000004</v>
      </c>
    </row>
    <row r="68" spans="1:16">
      <c r="E68" s="224"/>
      <c r="F68" s="224"/>
      <c r="G68" s="224"/>
      <c r="H68" s="224"/>
      <c r="I68" s="224"/>
      <c r="J68" s="224"/>
      <c r="K68" s="224"/>
      <c r="L68" s="224"/>
      <c r="M68" s="224"/>
      <c r="N68" s="224"/>
    </row>
    <row r="69" spans="1:16">
      <c r="A69" t="s">
        <v>337</v>
      </c>
      <c r="E69" s="78">
        <f>-E$67/$I$61</f>
        <v>2.2347360984375002E-2</v>
      </c>
      <c r="F69" s="78"/>
      <c r="G69" s="78"/>
      <c r="H69" s="78"/>
      <c r="I69" s="78"/>
      <c r="J69" s="78"/>
      <c r="K69" s="78"/>
      <c r="L69" s="78"/>
      <c r="M69" s="78"/>
      <c r="N69" s="78"/>
      <c r="O69" s="78"/>
    </row>
    <row r="70" spans="1:16">
      <c r="A70" s="32" t="s">
        <v>340</v>
      </c>
      <c r="E70" s="78">
        <f t="shared" ref="E70:M77" si="2">-E$67/$I$61</f>
        <v>2.2347360984375002E-2</v>
      </c>
      <c r="F70" s="78">
        <f t="shared" si="2"/>
        <v>2.2347360984375002E-2</v>
      </c>
      <c r="G70" s="78"/>
      <c r="H70" s="78"/>
      <c r="I70" s="78"/>
      <c r="J70" s="78"/>
      <c r="K70" s="78"/>
      <c r="L70" s="78"/>
      <c r="M70" s="78"/>
      <c r="N70" s="78"/>
      <c r="O70" s="78"/>
    </row>
    <row r="71" spans="1:16">
      <c r="A71" t="s">
        <v>341</v>
      </c>
      <c r="E71" s="78">
        <f t="shared" si="2"/>
        <v>2.2347360984375002E-2</v>
      </c>
      <c r="F71" s="78">
        <f t="shared" si="2"/>
        <v>2.2347360984375002E-2</v>
      </c>
      <c r="G71" s="78">
        <f t="shared" si="2"/>
        <v>2.2347360984375002E-2</v>
      </c>
      <c r="H71" s="78"/>
      <c r="I71" s="78"/>
      <c r="J71" s="78"/>
      <c r="K71" s="78"/>
      <c r="L71" s="78"/>
      <c r="M71" s="78"/>
      <c r="N71" s="78"/>
      <c r="O71" s="78"/>
    </row>
    <row r="72" spans="1:16">
      <c r="A72" s="32" t="s">
        <v>342</v>
      </c>
      <c r="E72" s="78">
        <f t="shared" si="2"/>
        <v>2.2347360984375002E-2</v>
      </c>
      <c r="F72" s="78">
        <f t="shared" si="2"/>
        <v>2.2347360984375002E-2</v>
      </c>
      <c r="G72" s="78">
        <f t="shared" si="2"/>
        <v>2.2347360984375002E-2</v>
      </c>
      <c r="H72" s="78">
        <f t="shared" si="2"/>
        <v>2.2347360984375002E-2</v>
      </c>
      <c r="I72" s="78"/>
      <c r="J72" s="78"/>
      <c r="K72" s="78"/>
      <c r="L72" s="78"/>
      <c r="M72" s="78"/>
      <c r="N72" s="78"/>
      <c r="O72" s="78"/>
    </row>
    <row r="73" spans="1:16">
      <c r="A73" t="s">
        <v>343</v>
      </c>
      <c r="E73" s="78">
        <f t="shared" si="2"/>
        <v>2.2347360984375002E-2</v>
      </c>
      <c r="F73" s="78">
        <f t="shared" si="2"/>
        <v>2.2347360984375002E-2</v>
      </c>
      <c r="G73" s="78">
        <f t="shared" si="2"/>
        <v>2.2347360984375002E-2</v>
      </c>
      <c r="H73" s="78">
        <f t="shared" si="2"/>
        <v>2.2347360984375002E-2</v>
      </c>
      <c r="I73" s="78">
        <f t="shared" si="2"/>
        <v>2.2347360984375002E-2</v>
      </c>
      <c r="J73" s="78"/>
      <c r="K73" s="78"/>
      <c r="L73" s="78"/>
      <c r="M73" s="78"/>
      <c r="N73" s="78"/>
      <c r="O73" s="78"/>
    </row>
    <row r="74" spans="1:16">
      <c r="A74" s="32" t="s">
        <v>344</v>
      </c>
      <c r="E74" s="78">
        <f t="shared" si="2"/>
        <v>2.2347360984375002E-2</v>
      </c>
      <c r="F74" s="78">
        <f t="shared" si="2"/>
        <v>2.2347360984375002E-2</v>
      </c>
      <c r="G74" s="78">
        <f t="shared" si="2"/>
        <v>2.2347360984375002E-2</v>
      </c>
      <c r="H74" s="78">
        <f t="shared" si="2"/>
        <v>2.2347360984375002E-2</v>
      </c>
      <c r="I74" s="78">
        <f t="shared" si="2"/>
        <v>2.2347360984375002E-2</v>
      </c>
      <c r="J74" s="78">
        <f t="shared" si="2"/>
        <v>2.2347360984375002E-2</v>
      </c>
      <c r="K74" s="78"/>
      <c r="L74" s="78"/>
      <c r="M74" s="78"/>
      <c r="N74" s="78"/>
      <c r="O74" s="78"/>
    </row>
    <row r="75" spans="1:16">
      <c r="A75" t="s">
        <v>345</v>
      </c>
      <c r="E75" s="78">
        <f t="shared" si="2"/>
        <v>2.2347360984375002E-2</v>
      </c>
      <c r="F75" s="78">
        <f t="shared" si="2"/>
        <v>2.2347360984375002E-2</v>
      </c>
      <c r="G75" s="78">
        <f t="shared" si="2"/>
        <v>2.2347360984375002E-2</v>
      </c>
      <c r="H75" s="78">
        <f t="shared" si="2"/>
        <v>2.2347360984375002E-2</v>
      </c>
      <c r="I75" s="78">
        <f t="shared" si="2"/>
        <v>2.2347360984375002E-2</v>
      </c>
      <c r="J75" s="78">
        <f t="shared" si="2"/>
        <v>2.2347360984375002E-2</v>
      </c>
      <c r="K75" s="78">
        <f t="shared" si="2"/>
        <v>2.2347360984375002E-2</v>
      </c>
      <c r="L75" s="78"/>
      <c r="M75" s="78"/>
      <c r="N75" s="78"/>
      <c r="O75" s="78"/>
    </row>
    <row r="76" spans="1:16">
      <c r="A76" s="32" t="s">
        <v>346</v>
      </c>
      <c r="E76" s="78">
        <f t="shared" si="2"/>
        <v>2.2347360984375002E-2</v>
      </c>
      <c r="F76" s="78">
        <f t="shared" si="2"/>
        <v>2.2347360984375002E-2</v>
      </c>
      <c r="G76" s="78">
        <f t="shared" si="2"/>
        <v>2.2347360984375002E-2</v>
      </c>
      <c r="H76" s="78">
        <f t="shared" si="2"/>
        <v>2.2347360984375002E-2</v>
      </c>
      <c r="I76" s="78">
        <f t="shared" si="2"/>
        <v>2.2347360984375002E-2</v>
      </c>
      <c r="J76" s="78">
        <f t="shared" si="2"/>
        <v>2.2347360984375002E-2</v>
      </c>
      <c r="K76" s="78">
        <f t="shared" si="2"/>
        <v>2.2347360984375002E-2</v>
      </c>
      <c r="L76" s="78">
        <f t="shared" si="2"/>
        <v>2.2347360984375002E-2</v>
      </c>
      <c r="M76" s="78"/>
      <c r="N76" s="78"/>
      <c r="O76" s="78"/>
    </row>
    <row r="77" spans="1:16">
      <c r="A77" t="s">
        <v>347</v>
      </c>
      <c r="E77" s="78">
        <f t="shared" si="2"/>
        <v>2.2347360984375002E-2</v>
      </c>
      <c r="F77" s="78">
        <f t="shared" si="2"/>
        <v>2.2347360984375002E-2</v>
      </c>
      <c r="G77" s="78">
        <f t="shared" si="2"/>
        <v>2.2347360984375002E-2</v>
      </c>
      <c r="H77" s="78">
        <f t="shared" si="2"/>
        <v>2.2347360984375002E-2</v>
      </c>
      <c r="I77" s="78">
        <f t="shared" si="2"/>
        <v>2.2347360984375002E-2</v>
      </c>
      <c r="J77" s="78">
        <f t="shared" si="2"/>
        <v>2.2347360984375002E-2</v>
      </c>
      <c r="K77" s="78">
        <f t="shared" si="2"/>
        <v>2.2347360984375002E-2</v>
      </c>
      <c r="L77" s="78">
        <f t="shared" si="2"/>
        <v>2.2347360984375002E-2</v>
      </c>
      <c r="M77" s="78">
        <f t="shared" si="2"/>
        <v>2.2347360984375002E-2</v>
      </c>
      <c r="N77" s="78"/>
      <c r="O77" s="78"/>
    </row>
    <row r="78" spans="1:16">
      <c r="A78" s="32"/>
      <c r="E78" s="78"/>
      <c r="F78" s="78"/>
      <c r="G78" s="78"/>
      <c r="H78" s="78"/>
      <c r="I78" s="78"/>
      <c r="J78" s="78"/>
      <c r="K78" s="78"/>
      <c r="L78" s="78"/>
      <c r="M78" s="78"/>
      <c r="N78" s="78"/>
      <c r="O78" s="78"/>
    </row>
    <row r="79" spans="1:16">
      <c r="A79" s="32" t="s">
        <v>348</v>
      </c>
      <c r="E79" s="78">
        <f>SUM(E69:E78)</f>
        <v>0.20112624885937505</v>
      </c>
      <c r="F79" s="78">
        <f>SUM(F69:F78)</f>
        <v>0.17877888787500004</v>
      </c>
      <c r="G79" s="78">
        <f t="shared" ref="G79:N79" si="3">SUM(G69:G78)</f>
        <v>0.15643152689062503</v>
      </c>
      <c r="H79" s="78">
        <f t="shared" si="3"/>
        <v>0.13408416590625002</v>
      </c>
      <c r="I79" s="78">
        <f t="shared" si="3"/>
        <v>0.11173680492187502</v>
      </c>
      <c r="J79" s="78">
        <f t="shared" si="3"/>
        <v>8.9389443937500007E-2</v>
      </c>
      <c r="K79" s="78">
        <f t="shared" si="3"/>
        <v>6.7042082953124998E-2</v>
      </c>
      <c r="L79" s="78">
        <f t="shared" si="3"/>
        <v>4.4694721968750004E-2</v>
      </c>
      <c r="M79" s="78">
        <f t="shared" si="3"/>
        <v>2.2347360984375002E-2</v>
      </c>
      <c r="N79" s="78">
        <f t="shared" si="3"/>
        <v>0</v>
      </c>
      <c r="O79" s="78"/>
      <c r="P79" s="224">
        <f>SUM(E79:O79)</f>
        <v>1.0056312442968751</v>
      </c>
    </row>
    <row r="80" spans="1:16">
      <c r="E80" s="78"/>
      <c r="F80" s="78"/>
      <c r="G80" s="78"/>
      <c r="H80" s="78"/>
      <c r="I80" s="78"/>
      <c r="J80" s="78"/>
      <c r="K80" s="78"/>
      <c r="L80" s="78"/>
      <c r="M80" s="78"/>
      <c r="N80" s="78"/>
      <c r="O80" s="78"/>
    </row>
    <row r="81" spans="1:16">
      <c r="A81" s="32" t="s">
        <v>349</v>
      </c>
      <c r="E81" s="78">
        <f>E67+E79</f>
        <v>-1.2291048541406251</v>
      </c>
      <c r="F81" s="78">
        <f t="shared" ref="F81:N81" si="4">F67+F79</f>
        <v>-1.251452215125</v>
      </c>
      <c r="G81" s="78">
        <f t="shared" si="4"/>
        <v>-1.273799576109375</v>
      </c>
      <c r="H81" s="78">
        <f t="shared" si="4"/>
        <v>-1.2961469370937502</v>
      </c>
      <c r="I81" s="78">
        <f t="shared" si="4"/>
        <v>-1.3184942980781251</v>
      </c>
      <c r="J81" s="78">
        <f t="shared" si="4"/>
        <v>-1.3408416590625001</v>
      </c>
      <c r="K81" s="78">
        <f t="shared" si="4"/>
        <v>-1.363189020046875</v>
      </c>
      <c r="L81" s="78">
        <f t="shared" si="4"/>
        <v>-1.3855363810312502</v>
      </c>
      <c r="M81" s="78">
        <f t="shared" si="4"/>
        <v>-1.4078837420156252</v>
      </c>
      <c r="N81" s="78">
        <f t="shared" si="4"/>
        <v>-1.4302311030000001</v>
      </c>
      <c r="O81" s="78"/>
      <c r="P81" s="224">
        <f>SUM(E81:O81)</f>
        <v>-13.296679785703128</v>
      </c>
    </row>
    <row r="82" spans="1:16">
      <c r="E82" s="78"/>
      <c r="F82" s="78"/>
      <c r="G82" s="78"/>
      <c r="H82" s="78"/>
      <c r="I82" s="78"/>
      <c r="J82" s="78"/>
      <c r="K82" s="78"/>
      <c r="L82" s="78"/>
      <c r="M82" s="78"/>
      <c r="N82" s="78"/>
      <c r="O82" s="78"/>
    </row>
    <row r="83" spans="1:16">
      <c r="A83" s="32" t="s">
        <v>351</v>
      </c>
      <c r="E83" s="226">
        <f>'Gross Rev Conversion Factor'!$H$23-'Gross Rev Conversion Factor'!$F$23</f>
        <v>0.1295</v>
      </c>
      <c r="F83" s="226">
        <f>'Gross Rev Conversion Factor'!$H$23-'Gross Rev Conversion Factor'!$F$23</f>
        <v>0.1295</v>
      </c>
      <c r="G83" s="226">
        <f>'Gross Rev Conversion Factor'!$H$23-'Gross Rev Conversion Factor'!$F$23</f>
        <v>0.1295</v>
      </c>
      <c r="H83" s="226">
        <f>'Gross Rev Conversion Factor'!$H$23-'Gross Rev Conversion Factor'!$F$23</f>
        <v>0.1295</v>
      </c>
      <c r="I83" s="226">
        <f>'Gross Rev Conversion Factor'!$H$23-'Gross Rev Conversion Factor'!$F$23</f>
        <v>0.1295</v>
      </c>
      <c r="J83" s="226">
        <f>'Gross Rev Conversion Factor'!$H$23-'Gross Rev Conversion Factor'!$F$23</f>
        <v>0.1295</v>
      </c>
      <c r="K83" s="226">
        <f>'Gross Rev Conversion Factor'!$H$23-'Gross Rev Conversion Factor'!$F$23</f>
        <v>0.1295</v>
      </c>
      <c r="L83" s="226">
        <f>'Gross Rev Conversion Factor'!$H$23-'Gross Rev Conversion Factor'!$F$23</f>
        <v>0.1295</v>
      </c>
      <c r="M83" s="226">
        <f>'Gross Rev Conversion Factor'!$H$23-'Gross Rev Conversion Factor'!$F$23</f>
        <v>0.1295</v>
      </c>
      <c r="N83" s="226">
        <f>'Gross Rev Conversion Factor'!$H$23-'Gross Rev Conversion Factor'!$F$23</f>
        <v>0.1295</v>
      </c>
      <c r="O83" s="78"/>
    </row>
    <row r="84" spans="1:16">
      <c r="E84" s="78"/>
      <c r="F84" s="78"/>
      <c r="G84" s="78"/>
      <c r="H84" s="78"/>
      <c r="I84" s="78"/>
      <c r="J84" s="78"/>
      <c r="K84" s="78"/>
      <c r="L84" s="78"/>
      <c r="M84" s="78"/>
      <c r="N84" s="78"/>
      <c r="O84" s="78"/>
    </row>
    <row r="85" spans="1:16">
      <c r="A85" s="32" t="s">
        <v>352</v>
      </c>
      <c r="E85" s="225">
        <f>E83/-E66</f>
        <v>0.39361702127659576</v>
      </c>
      <c r="F85" s="225">
        <f t="shared" ref="F85:N85" si="5">F83/-F66</f>
        <v>0.39361702127659576</v>
      </c>
      <c r="G85" s="225">
        <f t="shared" si="5"/>
        <v>0.39361702127659576</v>
      </c>
      <c r="H85" s="225">
        <f t="shared" si="5"/>
        <v>0.39361702127659576</v>
      </c>
      <c r="I85" s="225">
        <f t="shared" si="5"/>
        <v>0.39361702127659576</v>
      </c>
      <c r="J85" s="225">
        <f t="shared" si="5"/>
        <v>0.39361702127659576</v>
      </c>
      <c r="K85" s="225">
        <f t="shared" si="5"/>
        <v>0.39361702127659576</v>
      </c>
      <c r="L85" s="225">
        <f t="shared" si="5"/>
        <v>0.39361702127659576</v>
      </c>
      <c r="M85" s="225">
        <f t="shared" si="5"/>
        <v>0.39361702127659576</v>
      </c>
      <c r="N85" s="225">
        <f t="shared" si="5"/>
        <v>0.39361702127659576</v>
      </c>
      <c r="O85" s="78"/>
    </row>
    <row r="86" spans="1:16">
      <c r="E86" s="78"/>
      <c r="F86" s="78"/>
      <c r="G86" s="78"/>
      <c r="H86" s="78"/>
      <c r="I86" s="78"/>
      <c r="J86" s="78"/>
      <c r="K86" s="78"/>
      <c r="L86" s="78"/>
      <c r="M86" s="78"/>
      <c r="N86" s="78"/>
      <c r="O86" s="78"/>
    </row>
    <row r="87" spans="1:16" ht="13.5" thickBot="1">
      <c r="A87" s="32" t="s">
        <v>353</v>
      </c>
      <c r="E87" s="229">
        <f>E81*E85</f>
        <v>-0.48379659152343757</v>
      </c>
      <c r="F87" s="229">
        <f t="shared" ref="F87:N87" si="6">F81*F85</f>
        <v>-0.49259289318750005</v>
      </c>
      <c r="G87" s="229">
        <f t="shared" si="6"/>
        <v>-0.50138919485156253</v>
      </c>
      <c r="H87" s="229">
        <f t="shared" si="6"/>
        <v>-0.51018549651562506</v>
      </c>
      <c r="I87" s="229">
        <f t="shared" si="6"/>
        <v>-0.51898179817968759</v>
      </c>
      <c r="J87" s="229">
        <f t="shared" si="6"/>
        <v>-0.52777809984375001</v>
      </c>
      <c r="K87" s="229">
        <f t="shared" si="6"/>
        <v>-0.53657440150781255</v>
      </c>
      <c r="L87" s="229">
        <f t="shared" si="6"/>
        <v>-0.54537070317187508</v>
      </c>
      <c r="M87" s="229">
        <f t="shared" si="6"/>
        <v>-0.55416700483593762</v>
      </c>
      <c r="N87" s="229">
        <f t="shared" si="6"/>
        <v>-0.56296330650000004</v>
      </c>
      <c r="P87" s="229">
        <f>SUM(E87:O87)</f>
        <v>-5.2337994901171889</v>
      </c>
    </row>
    <row r="88" spans="1:16" ht="13.5" thickTop="1"/>
    <row r="90" spans="1:16">
      <c r="A90" s="32" t="s">
        <v>373</v>
      </c>
      <c r="G90" s="233">
        <f>790806081.422702/1000000</f>
        <v>790.80608142270194</v>
      </c>
    </row>
    <row r="91" spans="1:16">
      <c r="A91" s="32" t="s">
        <v>372</v>
      </c>
      <c r="G91" s="74">
        <f>18316097.6363196/1000000</f>
        <v>18.316097636319601</v>
      </c>
    </row>
    <row r="93" spans="1:16" ht="13.5" thickBot="1">
      <c r="A93" s="32" t="s">
        <v>467</v>
      </c>
      <c r="G93" s="77">
        <f>G90/G91</f>
        <v>43.175467674652822</v>
      </c>
    </row>
    <row r="94" spans="1:16" ht="13.5" thickTop="1"/>
  </sheetData>
  <mergeCells count="6">
    <mergeCell ref="A6:P6"/>
    <mergeCell ref="A1:P1"/>
    <mergeCell ref="A2:P2"/>
    <mergeCell ref="A3:P3"/>
    <mergeCell ref="A4:P4"/>
    <mergeCell ref="A5:P5"/>
  </mergeCells>
  <pageMargins left="1" right="0.5" top="1" bottom="1" header="0.5" footer="0.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A20" sqref="A20"/>
    </sheetView>
  </sheetViews>
  <sheetFormatPr defaultRowHeight="12.75"/>
  <cols>
    <col min="2" max="2" width="10.42578125" customWidth="1"/>
    <col min="6" max="6" width="20" customWidth="1"/>
    <col min="8" max="8" width="9.140625" customWidth="1"/>
    <col min="9" max="9" width="13.42578125" customWidth="1"/>
  </cols>
  <sheetData>
    <row r="1" spans="1:11">
      <c r="A1" s="266" t="s">
        <v>38</v>
      </c>
      <c r="B1" s="266"/>
      <c r="C1" s="266"/>
      <c r="D1" s="266"/>
      <c r="E1" s="266"/>
      <c r="F1" s="266"/>
      <c r="G1" s="266"/>
      <c r="H1" s="266"/>
      <c r="I1" s="266"/>
      <c r="J1" s="68"/>
      <c r="K1" s="68"/>
    </row>
    <row r="2" spans="1:11">
      <c r="A2" s="267" t="s">
        <v>445</v>
      </c>
      <c r="B2" s="267"/>
      <c r="C2" s="267"/>
      <c r="D2" s="267"/>
      <c r="E2" s="267"/>
      <c r="F2" s="267"/>
      <c r="G2" s="267"/>
      <c r="H2" s="267"/>
      <c r="I2" s="267"/>
    </row>
    <row r="3" spans="1:11">
      <c r="A3" s="267" t="s">
        <v>39</v>
      </c>
      <c r="B3" s="267"/>
      <c r="C3" s="267"/>
      <c r="D3" s="267"/>
      <c r="E3" s="267"/>
      <c r="F3" s="267"/>
      <c r="G3" s="267"/>
      <c r="H3" s="267"/>
      <c r="I3" s="267"/>
    </row>
    <row r="4" spans="1:11">
      <c r="A4" s="267" t="s">
        <v>44</v>
      </c>
      <c r="B4" s="267"/>
      <c r="C4" s="267"/>
      <c r="D4" s="267"/>
      <c r="E4" s="267"/>
      <c r="F4" s="267"/>
      <c r="G4" s="267"/>
      <c r="H4" s="267"/>
      <c r="I4" s="267"/>
    </row>
    <row r="6" spans="1:11">
      <c r="I6" s="10"/>
    </row>
    <row r="7" spans="1:11">
      <c r="I7" s="13" t="s">
        <v>14</v>
      </c>
    </row>
    <row r="8" spans="1:11">
      <c r="I8" s="10"/>
    </row>
    <row r="9" spans="1:11">
      <c r="A9" s="32" t="s">
        <v>45</v>
      </c>
      <c r="B9" s="3"/>
      <c r="C9" s="3"/>
      <c r="D9" s="3"/>
      <c r="E9" s="3"/>
      <c r="F9" s="3"/>
      <c r="G9" s="3"/>
      <c r="H9" s="3"/>
      <c r="I9" s="69">
        <v>441.12236200000001</v>
      </c>
    </row>
    <row r="10" spans="1:11">
      <c r="A10" s="3"/>
      <c r="B10" s="3"/>
      <c r="C10" s="3"/>
      <c r="D10" s="3"/>
      <c r="E10" s="3"/>
      <c r="F10" s="3"/>
      <c r="G10" s="3"/>
      <c r="H10" s="3"/>
      <c r="I10" s="69"/>
    </row>
    <row r="11" spans="1:11">
      <c r="A11" s="32" t="s">
        <v>27</v>
      </c>
      <c r="B11" s="3"/>
      <c r="C11" s="3"/>
      <c r="D11" s="3"/>
      <c r="E11" s="3"/>
      <c r="F11" s="3"/>
      <c r="G11" s="3"/>
      <c r="H11" s="3"/>
      <c r="I11" s="69"/>
    </row>
    <row r="12" spans="1:11">
      <c r="A12" s="32" t="s">
        <v>325</v>
      </c>
      <c r="B12" s="3"/>
      <c r="C12" s="3"/>
      <c r="D12" s="3"/>
      <c r="E12" s="3"/>
      <c r="F12" s="3"/>
      <c r="G12" s="3"/>
      <c r="H12" s="3"/>
      <c r="I12" s="69">
        <f>('Sch B-5 - Adjust #1'!O82-'Sch B-5 - As Filed'!O82)/1000000</f>
        <v>-1.3089999999999999</v>
      </c>
    </row>
    <row r="13" spans="1:11">
      <c r="A13" s="32" t="s">
        <v>326</v>
      </c>
      <c r="B13" s="3"/>
      <c r="C13" s="3"/>
      <c r="D13" s="3"/>
      <c r="E13" s="3"/>
      <c r="F13" s="3"/>
      <c r="G13" s="3"/>
      <c r="H13" s="3"/>
      <c r="I13" s="69">
        <f>('Sch B-5 - Adjust #2'!O82-'Sch B-5 - Adjust #1'!O82)/1000000</f>
        <v>-6.4180000000000001</v>
      </c>
    </row>
    <row r="14" spans="1:11">
      <c r="A14" s="32" t="s">
        <v>327</v>
      </c>
      <c r="B14" s="3"/>
      <c r="C14" s="3"/>
      <c r="D14" s="3"/>
      <c r="E14" s="3"/>
      <c r="F14" s="3"/>
      <c r="G14" s="3"/>
      <c r="H14" s="3"/>
      <c r="I14" s="265">
        <f>('Sch B-5 - Adjust #3'!O82-'Sch B-5 - Adjust #2'!O82)/1000000</f>
        <v>-2.7080000000000002</v>
      </c>
    </row>
    <row r="15" spans="1:11">
      <c r="A15" s="32" t="s">
        <v>434</v>
      </c>
      <c r="B15" s="3"/>
      <c r="C15" s="3"/>
      <c r="D15" s="3"/>
      <c r="E15" s="3"/>
      <c r="F15" s="3"/>
      <c r="G15" s="3"/>
      <c r="H15" s="3"/>
      <c r="I15" s="70">
        <f>'Cap Adds - Slippage'!E31</f>
        <v>-4.0642989330879367</v>
      </c>
    </row>
    <row r="16" spans="1:11">
      <c r="A16" s="3"/>
      <c r="B16" s="3"/>
      <c r="C16" s="3"/>
      <c r="D16" s="3"/>
      <c r="E16" s="3"/>
      <c r="F16" s="3"/>
      <c r="G16" s="3"/>
      <c r="H16" s="3"/>
      <c r="I16" s="69"/>
    </row>
    <row r="17" spans="1:9">
      <c r="A17" s="32" t="s">
        <v>446</v>
      </c>
      <c r="B17" s="3"/>
      <c r="C17" s="3"/>
      <c r="D17" s="3"/>
      <c r="E17" s="3"/>
      <c r="F17" s="3"/>
      <c r="G17" s="3"/>
      <c r="H17" s="3"/>
      <c r="I17" s="70">
        <f>SUM(I11:I15)</f>
        <v>-14.499298933087937</v>
      </c>
    </row>
    <row r="18" spans="1:9">
      <c r="A18" s="3"/>
      <c r="B18" s="3"/>
      <c r="C18" s="3"/>
      <c r="D18" s="3"/>
      <c r="E18" s="3"/>
      <c r="F18" s="3"/>
      <c r="G18" s="3"/>
      <c r="H18" s="3"/>
      <c r="I18" s="69"/>
    </row>
    <row r="19" spans="1:9" ht="13.5" thickBot="1">
      <c r="A19" s="32" t="s">
        <v>447</v>
      </c>
      <c r="B19" s="3"/>
      <c r="C19" s="3"/>
      <c r="D19" s="3"/>
      <c r="E19" s="3"/>
      <c r="F19" s="3"/>
      <c r="G19" s="3"/>
      <c r="H19" s="3"/>
      <c r="I19" s="71">
        <f>I9+I17</f>
        <v>426.6230630669121</v>
      </c>
    </row>
    <row r="20" spans="1:9" ht="13.5" thickTop="1">
      <c r="A20" s="3"/>
      <c r="B20" s="3"/>
      <c r="C20" s="3"/>
      <c r="D20" s="3"/>
      <c r="E20" s="3"/>
      <c r="F20" s="3"/>
      <c r="G20" s="3"/>
      <c r="H20" s="3"/>
      <c r="I20" s="69"/>
    </row>
    <row r="21" spans="1:9">
      <c r="B21" s="3"/>
      <c r="C21" s="3"/>
      <c r="D21" s="3"/>
      <c r="E21" s="3"/>
      <c r="F21" s="3"/>
      <c r="G21" s="3"/>
      <c r="H21" s="3"/>
      <c r="I21" s="3"/>
    </row>
  </sheetData>
  <mergeCells count="4">
    <mergeCell ref="A1:I1"/>
    <mergeCell ref="A2:I2"/>
    <mergeCell ref="A3:I3"/>
    <mergeCell ref="A4:I4"/>
  </mergeCells>
  <phoneticPr fontId="16" type="noConversion"/>
  <pageMargins left="0.39" right="0.2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opLeftCell="C46" zoomScaleNormal="100" workbookViewId="0">
      <selection activeCell="L10" sqref="L10:W25"/>
    </sheetView>
  </sheetViews>
  <sheetFormatPr defaultRowHeight="12.75"/>
  <cols>
    <col min="1" max="1" width="5.85546875" customWidth="1"/>
    <col min="2" max="2" width="17.140625" customWidth="1"/>
    <col min="3" max="3" width="6.28515625" customWidth="1"/>
    <col min="4" max="4" width="17.140625" customWidth="1"/>
    <col min="5" max="7" width="11.7109375" customWidth="1"/>
    <col min="8" max="8" width="13.42578125" customWidth="1"/>
    <col min="9" max="9" width="17.28515625" customWidth="1"/>
    <col min="10" max="10" width="10.5703125" customWidth="1"/>
  </cols>
  <sheetData>
    <row r="1" spans="1:11">
      <c r="A1" s="266" t="s">
        <v>38</v>
      </c>
      <c r="B1" s="266"/>
      <c r="C1" s="266"/>
      <c r="D1" s="266"/>
      <c r="E1" s="266"/>
      <c r="F1" s="266"/>
      <c r="G1" s="266"/>
      <c r="H1" s="266"/>
      <c r="I1" s="266"/>
    </row>
    <row r="2" spans="1:11">
      <c r="A2" s="267" t="s">
        <v>448</v>
      </c>
      <c r="B2" s="267"/>
      <c r="C2" s="267"/>
      <c r="D2" s="267"/>
      <c r="E2" s="267"/>
      <c r="F2" s="267"/>
      <c r="G2" s="267"/>
      <c r="H2" s="267"/>
    </row>
    <row r="3" spans="1:11">
      <c r="A3" s="267" t="s">
        <v>33</v>
      </c>
      <c r="B3" s="267"/>
      <c r="C3" s="267"/>
      <c r="D3" s="267"/>
      <c r="E3" s="267"/>
      <c r="F3" s="267"/>
      <c r="G3" s="267"/>
      <c r="H3" s="267"/>
    </row>
    <row r="4" spans="1:11">
      <c r="A4" s="267" t="s">
        <v>34</v>
      </c>
      <c r="B4" s="267"/>
      <c r="C4" s="267"/>
      <c r="D4" s="267"/>
      <c r="E4" s="267"/>
      <c r="F4" s="267"/>
      <c r="G4" s="267"/>
      <c r="H4" s="267"/>
    </row>
    <row r="5" spans="1:11">
      <c r="A5" s="267" t="s">
        <v>41</v>
      </c>
      <c r="B5" s="267"/>
      <c r="C5" s="267"/>
      <c r="D5" s="267"/>
      <c r="E5" s="267"/>
      <c r="F5" s="267"/>
      <c r="G5" s="267"/>
      <c r="H5" s="267"/>
      <c r="I5" s="8"/>
    </row>
    <row r="6" spans="1:11">
      <c r="A6" s="32"/>
      <c r="H6" s="8"/>
      <c r="I6" s="8"/>
    </row>
    <row r="7" spans="1:11">
      <c r="H7" s="11"/>
    </row>
    <row r="8" spans="1:11">
      <c r="A8" s="1" t="s">
        <v>49</v>
      </c>
    </row>
    <row r="9" spans="1:11">
      <c r="A9" s="2"/>
      <c r="B9" s="3"/>
      <c r="C9" s="3"/>
      <c r="D9" s="3"/>
      <c r="E9" s="3"/>
      <c r="F9" s="6"/>
      <c r="G9" s="3"/>
      <c r="H9" s="3"/>
      <c r="I9" s="3"/>
      <c r="J9" s="3"/>
      <c r="K9" s="3"/>
    </row>
    <row r="10" spans="1:11">
      <c r="A10" s="2"/>
      <c r="B10" s="3"/>
      <c r="C10" s="3"/>
      <c r="D10" s="6" t="s">
        <v>2</v>
      </c>
      <c r="E10" s="6" t="s">
        <v>2</v>
      </c>
      <c r="F10" s="6" t="s">
        <v>4</v>
      </c>
      <c r="G10" s="6" t="s">
        <v>6</v>
      </c>
      <c r="H10" s="6" t="s">
        <v>8</v>
      </c>
      <c r="I10" s="3"/>
      <c r="J10" s="36" t="s">
        <v>28</v>
      </c>
      <c r="K10" s="3"/>
    </row>
    <row r="11" spans="1:11">
      <c r="A11" s="2"/>
      <c r="B11" s="3"/>
      <c r="C11" s="3"/>
      <c r="D11" s="20" t="s">
        <v>14</v>
      </c>
      <c r="E11" s="20" t="s">
        <v>3</v>
      </c>
      <c r="F11" s="20" t="s">
        <v>5</v>
      </c>
      <c r="G11" s="20" t="s">
        <v>7</v>
      </c>
      <c r="H11" s="26" t="s">
        <v>11</v>
      </c>
      <c r="I11" s="3"/>
      <c r="J11" s="37" t="s">
        <v>32</v>
      </c>
      <c r="K11" s="3"/>
    </row>
    <row r="12" spans="1:11">
      <c r="B12" s="3"/>
      <c r="C12" s="3"/>
      <c r="D12" s="3"/>
      <c r="E12" s="3"/>
      <c r="F12" s="3"/>
      <c r="G12" s="3"/>
      <c r="H12" s="3"/>
      <c r="I12" s="3"/>
      <c r="J12" s="3"/>
      <c r="K12" s="3"/>
    </row>
    <row r="13" spans="1:11">
      <c r="B13" s="3" t="s">
        <v>10</v>
      </c>
      <c r="C13" s="3"/>
      <c r="D13" s="11">
        <v>6780612</v>
      </c>
      <c r="E13" s="16">
        <f>ROUND(D13/D18,5)</f>
        <v>1.519E-2</v>
      </c>
      <c r="F13" s="60">
        <v>3.2738847995791229E-2</v>
      </c>
      <c r="G13" s="7">
        <f>ROUND(+E13*F13,4)</f>
        <v>5.0000000000000001E-4</v>
      </c>
      <c r="H13" s="7">
        <f>+G13*1</f>
        <v>5.0000000000000001E-4</v>
      </c>
      <c r="I13" s="3"/>
      <c r="J13" s="3"/>
      <c r="K13" s="3"/>
    </row>
    <row r="14" spans="1:11">
      <c r="B14" s="3" t="s">
        <v>0</v>
      </c>
      <c r="C14" s="3"/>
      <c r="D14" s="5">
        <v>220162611</v>
      </c>
      <c r="E14" s="16">
        <f>ROUND(D14/D18,5)</f>
        <v>0.49324000000000001</v>
      </c>
      <c r="F14" s="60">
        <v>5.8999999999999997E-2</v>
      </c>
      <c r="G14" s="7">
        <f>ROUND(+E14*F14,4)</f>
        <v>2.9100000000000001E-2</v>
      </c>
      <c r="H14" s="7">
        <f>+G14*1</f>
        <v>2.9100000000000001E-2</v>
      </c>
      <c r="I14" s="3"/>
      <c r="J14" s="3"/>
      <c r="K14" s="3"/>
    </row>
    <row r="15" spans="1:11">
      <c r="B15" s="32" t="s">
        <v>50</v>
      </c>
      <c r="C15" s="3"/>
      <c r="D15" s="5">
        <v>2244463</v>
      </c>
      <c r="E15" s="16">
        <f>ROUND(D15/D18,5)</f>
        <v>5.0299999999999997E-3</v>
      </c>
      <c r="F15" s="60">
        <v>8.5099999999999995E-2</v>
      </c>
      <c r="G15" s="7">
        <f>ROUND(+E15*F15,4)</f>
        <v>4.0000000000000002E-4</v>
      </c>
      <c r="H15" s="7">
        <f>+G15*1</f>
        <v>4.0000000000000002E-4</v>
      </c>
      <c r="I15" s="3"/>
      <c r="J15" s="3"/>
      <c r="K15" s="3"/>
    </row>
    <row r="16" spans="1:11">
      <c r="B16" s="3" t="s">
        <v>1</v>
      </c>
      <c r="C16" s="3"/>
      <c r="D16" s="18">
        <v>217171170</v>
      </c>
      <c r="E16" s="44">
        <f>ROUND(D16/D18,5)</f>
        <v>0.48653999999999997</v>
      </c>
      <c r="F16" s="27">
        <v>0.108</v>
      </c>
      <c r="G16" s="27">
        <f>ROUND(+E16*F16,4)</f>
        <v>5.2499999999999998E-2</v>
      </c>
      <c r="H16" s="27">
        <f>G16*'Gross Rev Conversion Factor'!B27</f>
        <v>7.0741440000000003E-2</v>
      </c>
      <c r="I16" s="3"/>
      <c r="J16" s="16">
        <f>F16*'Gross Rev Conversion Factor'!B27</f>
        <v>0.145525248</v>
      </c>
      <c r="K16" s="3"/>
    </row>
    <row r="17" spans="1:11">
      <c r="B17" s="3"/>
      <c r="C17" s="3"/>
      <c r="D17" s="5"/>
      <c r="E17" s="16"/>
      <c r="F17" s="7"/>
      <c r="G17" s="7"/>
      <c r="H17" s="7"/>
      <c r="I17" s="3"/>
      <c r="J17" s="3"/>
      <c r="K17" s="3"/>
    </row>
    <row r="18" spans="1:11" ht="13.5" thickBot="1">
      <c r="B18" s="4" t="s">
        <v>9</v>
      </c>
      <c r="C18" s="3"/>
      <c r="D18" s="19">
        <f>SUM(D13:D17)</f>
        <v>446358856</v>
      </c>
      <c r="E18" s="72">
        <f>SUM(E13:E16)</f>
        <v>1</v>
      </c>
      <c r="F18" s="7"/>
      <c r="G18" s="28">
        <f>SUM(G13:G17)</f>
        <v>8.2500000000000004E-2</v>
      </c>
      <c r="H18" s="28">
        <f>SUM(H13:H17)</f>
        <v>0.10074144</v>
      </c>
      <c r="I18" s="3"/>
      <c r="J18" s="3"/>
      <c r="K18" s="3"/>
    </row>
    <row r="19" spans="1:11" ht="13.5" thickTop="1">
      <c r="B19" s="4"/>
      <c r="C19" s="3"/>
      <c r="D19" s="5"/>
      <c r="E19" s="7"/>
      <c r="F19" s="7"/>
      <c r="G19" s="7"/>
      <c r="H19" s="7"/>
      <c r="I19" s="3"/>
      <c r="J19" s="3"/>
      <c r="K19" s="3"/>
    </row>
    <row r="20" spans="1:11">
      <c r="B20" s="4"/>
      <c r="C20" s="3"/>
      <c r="D20" s="5"/>
      <c r="E20" s="7"/>
      <c r="F20" s="7"/>
      <c r="G20" s="7"/>
      <c r="H20" s="7"/>
      <c r="I20" s="3"/>
      <c r="J20" s="3"/>
      <c r="K20" s="3"/>
    </row>
    <row r="21" spans="1:11">
      <c r="A21" s="1" t="s">
        <v>184</v>
      </c>
      <c r="G21" s="12"/>
      <c r="H21" s="59"/>
      <c r="I21" s="3"/>
      <c r="J21" s="3"/>
      <c r="K21" s="3"/>
    </row>
    <row r="22" spans="1:11">
      <c r="A22" s="1"/>
      <c r="B22" s="2"/>
      <c r="G22" s="12"/>
      <c r="H22" s="59"/>
      <c r="I22" s="3"/>
      <c r="J22" s="3"/>
      <c r="K22" s="3"/>
    </row>
    <row r="23" spans="1:11">
      <c r="A23" s="1"/>
      <c r="B23" s="2"/>
      <c r="G23" s="12"/>
      <c r="H23" s="59"/>
      <c r="I23" s="3"/>
      <c r="J23" s="3"/>
      <c r="K23" s="3"/>
    </row>
    <row r="24" spans="1:11">
      <c r="A24" s="2"/>
      <c r="B24" s="3"/>
      <c r="C24" s="3"/>
      <c r="D24" s="6" t="s">
        <v>2</v>
      </c>
      <c r="E24" s="6" t="s">
        <v>2</v>
      </c>
      <c r="F24" s="6" t="s">
        <v>4</v>
      </c>
      <c r="G24" s="6" t="s">
        <v>6</v>
      </c>
      <c r="H24" s="6" t="s">
        <v>8</v>
      </c>
      <c r="I24" s="3"/>
      <c r="J24" s="3"/>
      <c r="K24" s="3"/>
    </row>
    <row r="25" spans="1:11">
      <c r="A25" s="2"/>
      <c r="B25" s="3"/>
      <c r="C25" s="3"/>
      <c r="D25" s="20" t="s">
        <v>14</v>
      </c>
      <c r="E25" s="20" t="s">
        <v>3</v>
      </c>
      <c r="F25" s="20" t="s">
        <v>5</v>
      </c>
      <c r="G25" s="20" t="s">
        <v>7</v>
      </c>
      <c r="H25" s="26" t="s">
        <v>11</v>
      </c>
      <c r="I25" s="3"/>
      <c r="J25" s="3"/>
      <c r="K25" s="3"/>
    </row>
    <row r="26" spans="1:11">
      <c r="A26" s="2"/>
      <c r="B26" s="3"/>
      <c r="C26" s="3"/>
      <c r="D26" s="3"/>
      <c r="E26" s="3"/>
      <c r="F26" s="3"/>
      <c r="G26" s="3"/>
      <c r="H26" s="3"/>
      <c r="I26" s="3"/>
      <c r="J26" s="3"/>
      <c r="K26" s="3"/>
    </row>
    <row r="27" spans="1:11">
      <c r="B27" s="3" t="s">
        <v>10</v>
      </c>
      <c r="C27" s="3"/>
      <c r="D27" s="11">
        <f>D13</f>
        <v>6780612</v>
      </c>
      <c r="E27" s="16">
        <f>ROUND(D27/D32,5)</f>
        <v>1.519E-2</v>
      </c>
      <c r="F27" s="60">
        <v>2.6800000000000001E-2</v>
      </c>
      <c r="G27" s="7">
        <f>ROUND(+E27*F27,4)</f>
        <v>4.0000000000000002E-4</v>
      </c>
      <c r="H27" s="7">
        <f>+G27*1</f>
        <v>4.0000000000000002E-4</v>
      </c>
      <c r="I27" s="3"/>
      <c r="J27" s="3"/>
      <c r="K27" s="3"/>
    </row>
    <row r="28" spans="1:11">
      <c r="B28" s="3" t="s">
        <v>0</v>
      </c>
      <c r="C28" s="3"/>
      <c r="D28" s="11">
        <f>D14</f>
        <v>220162611</v>
      </c>
      <c r="E28" s="16">
        <f>ROUND(D28/D32,5)</f>
        <v>0.49324000000000001</v>
      </c>
      <c r="F28" s="60">
        <f>F14</f>
        <v>5.8999999999999997E-2</v>
      </c>
      <c r="G28" s="7">
        <f>ROUND(+E28*F28,4)</f>
        <v>2.9100000000000001E-2</v>
      </c>
      <c r="H28" s="7">
        <f>+G28*1</f>
        <v>2.9100000000000001E-2</v>
      </c>
      <c r="I28" s="3"/>
      <c r="J28" s="3"/>
      <c r="K28" s="3"/>
    </row>
    <row r="29" spans="1:11">
      <c r="B29" s="32" t="s">
        <v>50</v>
      </c>
      <c r="C29" s="3"/>
      <c r="D29" s="11">
        <f>D15</f>
        <v>2244463</v>
      </c>
      <c r="E29" s="16">
        <f>ROUND(D29/D32,5)</f>
        <v>5.0299999999999997E-3</v>
      </c>
      <c r="F29" s="60">
        <f>F15</f>
        <v>8.5099999999999995E-2</v>
      </c>
      <c r="G29" s="7">
        <f>ROUND(+E29*F29,4)</f>
        <v>4.0000000000000002E-4</v>
      </c>
      <c r="H29" s="7">
        <f>+G29*1</f>
        <v>4.0000000000000002E-4</v>
      </c>
      <c r="I29" s="3"/>
      <c r="J29" s="3"/>
      <c r="K29" s="3"/>
    </row>
    <row r="30" spans="1:11">
      <c r="B30" s="3" t="s">
        <v>1</v>
      </c>
      <c r="C30" s="3"/>
      <c r="D30" s="73">
        <f>D16</f>
        <v>217171170</v>
      </c>
      <c r="E30" s="44">
        <f>ROUND(D30/D32,5)</f>
        <v>0.48653999999999997</v>
      </c>
      <c r="F30" s="60">
        <f>F16</f>
        <v>0.108</v>
      </c>
      <c r="G30" s="27">
        <f>ROUND(+E30*F30,4)</f>
        <v>5.2499999999999998E-2</v>
      </c>
      <c r="H30" s="27">
        <f>G30*'Gross Rev Conversion Factor'!B27</f>
        <v>7.0741440000000003E-2</v>
      </c>
      <c r="I30" s="3"/>
      <c r="J30" s="3"/>
      <c r="K30" s="3"/>
    </row>
    <row r="31" spans="1:11">
      <c r="B31" s="3"/>
      <c r="C31" s="3"/>
      <c r="D31" s="5"/>
      <c r="E31" s="16"/>
      <c r="F31" s="7"/>
      <c r="G31" s="7"/>
      <c r="H31" s="7"/>
      <c r="I31" s="3"/>
      <c r="J31" s="3"/>
      <c r="K31" s="3"/>
    </row>
    <row r="32" spans="1:11" ht="13.5" thickBot="1">
      <c r="B32" s="4" t="s">
        <v>9</v>
      </c>
      <c r="C32" s="3"/>
      <c r="D32" s="19">
        <f>SUM(D27:D31)</f>
        <v>446358856</v>
      </c>
      <c r="E32" s="72">
        <f>SUM(E27:E30)</f>
        <v>1</v>
      </c>
      <c r="F32" s="7"/>
      <c r="G32" s="28">
        <f>SUM(G27:G31)</f>
        <v>8.2400000000000001E-2</v>
      </c>
      <c r="H32" s="28">
        <f>SUM(H27:H31)</f>
        <v>0.10064144</v>
      </c>
      <c r="I32" s="3"/>
      <c r="J32" s="3"/>
      <c r="K32" s="3"/>
    </row>
    <row r="33" spans="1:11" ht="13.5" thickTop="1">
      <c r="B33" s="4"/>
      <c r="C33" s="3"/>
      <c r="D33" s="3"/>
      <c r="E33" s="7"/>
      <c r="F33" s="7"/>
      <c r="G33" s="7"/>
      <c r="H33" s="7"/>
      <c r="I33" s="3"/>
      <c r="J33" s="3"/>
      <c r="K33" s="3"/>
    </row>
    <row r="34" spans="1:11">
      <c r="B34" s="29" t="s">
        <v>22</v>
      </c>
      <c r="C34" s="29"/>
      <c r="D34" s="29"/>
      <c r="E34" s="29"/>
      <c r="F34" s="29"/>
      <c r="G34" s="29"/>
      <c r="H34" s="30">
        <f>H32-H18</f>
        <v>-1.0000000000000286E-4</v>
      </c>
      <c r="I34" s="3"/>
      <c r="J34" s="3"/>
      <c r="K34" s="3"/>
    </row>
    <row r="35" spans="1:11">
      <c r="B35" s="29" t="s">
        <v>24</v>
      </c>
      <c r="C35" s="29"/>
      <c r="D35" s="29"/>
      <c r="E35" s="29"/>
      <c r="F35" s="29"/>
      <c r="G35" s="29"/>
      <c r="H35" s="74">
        <f>'Rate Base'!I19</f>
        <v>426.6230630669121</v>
      </c>
      <c r="I35" s="3"/>
      <c r="J35" s="3"/>
      <c r="K35" s="3"/>
    </row>
    <row r="36" spans="1:11" ht="13.5" thickBot="1">
      <c r="B36" s="29" t="s">
        <v>23</v>
      </c>
      <c r="C36" s="29"/>
      <c r="D36" s="29"/>
      <c r="E36" s="29"/>
      <c r="F36" s="29"/>
      <c r="G36" s="29"/>
      <c r="H36" s="75">
        <f>H34*H35</f>
        <v>-4.2662306306692432E-2</v>
      </c>
      <c r="I36" s="3"/>
      <c r="J36" s="3"/>
      <c r="K36" s="3"/>
    </row>
    <row r="37" spans="1:11" ht="13.5" thickTop="1">
      <c r="B37" s="29"/>
      <c r="C37" s="29"/>
      <c r="D37" s="29"/>
      <c r="E37" s="29"/>
      <c r="F37" s="29"/>
      <c r="G37" s="29"/>
      <c r="H37" s="31"/>
      <c r="I37" s="3"/>
      <c r="J37" s="3"/>
      <c r="K37" s="3"/>
    </row>
    <row r="38" spans="1:11">
      <c r="B38" s="4"/>
      <c r="C38" s="3"/>
      <c r="D38" s="5"/>
      <c r="E38" s="7"/>
      <c r="F38" s="7"/>
      <c r="G38" s="7"/>
      <c r="H38" s="7"/>
      <c r="I38" s="3"/>
      <c r="J38" s="3"/>
      <c r="K38" s="3"/>
    </row>
    <row r="39" spans="1:11">
      <c r="A39" s="1" t="s">
        <v>155</v>
      </c>
      <c r="G39" s="12"/>
      <c r="H39" s="12"/>
      <c r="I39" s="3"/>
      <c r="J39" s="3"/>
      <c r="K39" s="3"/>
    </row>
    <row r="40" spans="1:11">
      <c r="A40" s="1"/>
      <c r="G40" s="12"/>
      <c r="H40" s="12"/>
      <c r="I40" s="3"/>
      <c r="J40" s="3"/>
      <c r="K40" s="3"/>
    </row>
    <row r="41" spans="1:11">
      <c r="A41" s="2"/>
      <c r="B41" s="3"/>
      <c r="C41" s="3"/>
      <c r="D41" s="6" t="s">
        <v>2</v>
      </c>
      <c r="E41" s="6" t="s">
        <v>2</v>
      </c>
      <c r="F41" s="6" t="s">
        <v>4</v>
      </c>
      <c r="G41" s="6" t="s">
        <v>6</v>
      </c>
      <c r="H41" s="6" t="s">
        <v>8</v>
      </c>
      <c r="I41" s="3"/>
      <c r="J41" s="3"/>
      <c r="K41" s="3"/>
    </row>
    <row r="42" spans="1:11">
      <c r="A42" s="2"/>
      <c r="B42" s="3"/>
      <c r="C42" s="3"/>
      <c r="D42" s="20" t="s">
        <v>14</v>
      </c>
      <c r="E42" s="20" t="s">
        <v>3</v>
      </c>
      <c r="F42" s="20" t="s">
        <v>5</v>
      </c>
      <c r="G42" s="20" t="s">
        <v>7</v>
      </c>
      <c r="H42" s="26" t="s">
        <v>11</v>
      </c>
      <c r="I42" s="3"/>
      <c r="J42" s="3"/>
      <c r="K42" s="3"/>
    </row>
    <row r="43" spans="1:11">
      <c r="A43" s="2"/>
      <c r="B43" s="3"/>
      <c r="C43" s="3"/>
      <c r="D43" s="3"/>
      <c r="E43" s="3"/>
      <c r="F43" s="3"/>
      <c r="G43" s="3"/>
      <c r="H43" s="3"/>
      <c r="I43" s="3"/>
      <c r="J43" s="3"/>
      <c r="K43" s="3"/>
    </row>
    <row r="44" spans="1:11">
      <c r="B44" s="3" t="s">
        <v>10</v>
      </c>
      <c r="C44" s="3"/>
      <c r="D44" s="11">
        <f>D27</f>
        <v>6780612</v>
      </c>
      <c r="E44" s="16">
        <f>ROUND(D44/D49,5)</f>
        <v>1.519E-2</v>
      </c>
      <c r="F44" s="60">
        <f>F27</f>
        <v>2.6800000000000001E-2</v>
      </c>
      <c r="G44" s="7">
        <f>ROUND(+E44*F44,4)</f>
        <v>4.0000000000000002E-4</v>
      </c>
      <c r="H44" s="7">
        <f>+G44*1</f>
        <v>4.0000000000000002E-4</v>
      </c>
      <c r="I44" s="3"/>
      <c r="J44" s="3"/>
      <c r="K44" s="3"/>
    </row>
    <row r="45" spans="1:11">
      <c r="B45" s="3" t="s">
        <v>0</v>
      </c>
      <c r="C45" s="3"/>
      <c r="D45" s="11">
        <f>D28</f>
        <v>220162611</v>
      </c>
      <c r="E45" s="16">
        <f>ROUND(D45/D49,5)</f>
        <v>0.49324000000000001</v>
      </c>
      <c r="F45" s="60">
        <f>'Adjusted Sch J WPs '!AL40</f>
        <v>5.8700000000000002E-2</v>
      </c>
      <c r="G45" s="7">
        <f>ROUND(+E45*F45,4)</f>
        <v>2.9000000000000001E-2</v>
      </c>
      <c r="H45" s="7">
        <f>+G45*1</f>
        <v>2.9000000000000001E-2</v>
      </c>
      <c r="I45" s="3"/>
      <c r="J45" s="3"/>
      <c r="K45" s="3"/>
    </row>
    <row r="46" spans="1:11">
      <c r="B46" s="32" t="s">
        <v>50</v>
      </c>
      <c r="C46" s="3"/>
      <c r="D46" s="11">
        <f>D29</f>
        <v>2244463</v>
      </c>
      <c r="E46" s="16">
        <f>ROUND(D46/D49,5)</f>
        <v>5.0299999999999997E-3</v>
      </c>
      <c r="F46" s="60">
        <f>F29</f>
        <v>8.5099999999999995E-2</v>
      </c>
      <c r="G46" s="7">
        <f>ROUND(+E46*F46,4)</f>
        <v>4.0000000000000002E-4</v>
      </c>
      <c r="H46" s="7">
        <f>+G46*1</f>
        <v>4.0000000000000002E-4</v>
      </c>
      <c r="I46" s="32"/>
      <c r="J46" s="3"/>
      <c r="K46" s="3"/>
    </row>
    <row r="47" spans="1:11">
      <c r="B47" s="3" t="s">
        <v>1</v>
      </c>
      <c r="C47" s="3"/>
      <c r="D47" s="73">
        <f>D30</f>
        <v>217171170</v>
      </c>
      <c r="E47" s="44">
        <f>ROUND(D47/D49,5)</f>
        <v>0.48653999999999997</v>
      </c>
      <c r="F47" s="60">
        <f>F30</f>
        <v>0.108</v>
      </c>
      <c r="G47" s="27">
        <f>ROUND(+E47*F47,4)</f>
        <v>5.2499999999999998E-2</v>
      </c>
      <c r="H47" s="27">
        <f>G47*'Gross Rev Conversion Factor'!B27</f>
        <v>7.0741440000000003E-2</v>
      </c>
      <c r="I47" s="3"/>
      <c r="J47" s="3"/>
      <c r="K47" s="3"/>
    </row>
    <row r="48" spans="1:11">
      <c r="B48" s="3"/>
      <c r="C48" s="3"/>
      <c r="D48" s="5"/>
      <c r="E48" s="16"/>
      <c r="F48" s="7"/>
      <c r="G48" s="7"/>
      <c r="H48" s="7"/>
      <c r="I48" s="3"/>
      <c r="J48" s="3"/>
      <c r="K48" s="3"/>
    </row>
    <row r="49" spans="1:11" ht="13.5" thickBot="1">
      <c r="B49" s="4" t="s">
        <v>9</v>
      </c>
      <c r="C49" s="3"/>
      <c r="D49" s="19">
        <f>SUM(D44:D48)</f>
        <v>446358856</v>
      </c>
      <c r="E49" s="72">
        <f>SUM(E44:E47)</f>
        <v>1</v>
      </c>
      <c r="F49" s="7"/>
      <c r="G49" s="28">
        <f>SUM(G44:G48)</f>
        <v>8.2299999999999998E-2</v>
      </c>
      <c r="H49" s="28">
        <f>SUM(H44:H48)</f>
        <v>0.10054144000000001</v>
      </c>
      <c r="I49" s="3"/>
      <c r="J49" s="3"/>
      <c r="K49" s="3"/>
    </row>
    <row r="50" spans="1:11" ht="13.5" thickTop="1">
      <c r="B50" s="4"/>
      <c r="C50" s="3"/>
      <c r="D50" s="3"/>
      <c r="E50" s="7"/>
      <c r="F50" s="7"/>
      <c r="G50" s="7"/>
      <c r="H50" s="7"/>
      <c r="I50" s="3"/>
      <c r="J50" s="3"/>
      <c r="K50" s="3"/>
    </row>
    <row r="51" spans="1:11">
      <c r="B51" s="29" t="s">
        <v>22</v>
      </c>
      <c r="C51" s="29"/>
      <c r="D51" s="29"/>
      <c r="E51" s="29"/>
      <c r="F51" s="29"/>
      <c r="G51" s="29"/>
      <c r="H51" s="30">
        <f>H49-H32</f>
        <v>-9.9999999999988987E-5</v>
      </c>
      <c r="I51" s="3"/>
      <c r="J51" s="3"/>
      <c r="K51" s="3"/>
    </row>
    <row r="52" spans="1:11">
      <c r="B52" s="29" t="s">
        <v>24</v>
      </c>
      <c r="C52" s="29"/>
      <c r="D52" s="29"/>
      <c r="E52" s="29"/>
      <c r="F52" s="29"/>
      <c r="G52" s="29"/>
      <c r="H52" s="74">
        <f>'Rate Base'!I19</f>
        <v>426.6230630669121</v>
      </c>
      <c r="I52" s="3"/>
      <c r="J52" s="3"/>
      <c r="K52" s="3"/>
    </row>
    <row r="53" spans="1:11" ht="13.5" thickBot="1">
      <c r="B53" s="29" t="s">
        <v>23</v>
      </c>
      <c r="C53" s="29"/>
      <c r="D53" s="29"/>
      <c r="E53" s="29"/>
      <c r="F53" s="29"/>
      <c r="G53" s="29"/>
      <c r="H53" s="75">
        <f>H51*H52</f>
        <v>-4.2662306306686514E-2</v>
      </c>
      <c r="I53" s="3"/>
      <c r="J53" s="3"/>
      <c r="K53" s="3"/>
    </row>
    <row r="54" spans="1:11" ht="13.5" thickTop="1">
      <c r="B54" s="29"/>
      <c r="C54" s="29"/>
      <c r="D54" s="29"/>
      <c r="E54" s="29"/>
      <c r="F54" s="29"/>
      <c r="G54" s="29"/>
      <c r="H54" s="31"/>
      <c r="I54" s="3"/>
      <c r="J54" s="3"/>
      <c r="K54" s="3"/>
    </row>
    <row r="55" spans="1:11">
      <c r="B55" s="29"/>
      <c r="C55" s="29"/>
      <c r="D55" s="29"/>
      <c r="E55" s="29"/>
      <c r="F55" s="29"/>
      <c r="G55" s="29"/>
      <c r="H55" s="31"/>
      <c r="I55" s="3"/>
      <c r="J55" s="3"/>
      <c r="K55" s="3"/>
    </row>
    <row r="56" spans="1:11">
      <c r="A56" s="1" t="s">
        <v>324</v>
      </c>
      <c r="G56" s="12"/>
      <c r="H56" s="12"/>
      <c r="I56" s="3"/>
      <c r="J56" s="3"/>
      <c r="K56" s="3"/>
    </row>
    <row r="57" spans="1:11">
      <c r="A57" s="1"/>
      <c r="G57" s="12"/>
      <c r="H57" s="12"/>
      <c r="I57" s="3"/>
      <c r="J57" s="3"/>
      <c r="K57" s="3"/>
    </row>
    <row r="58" spans="1:11">
      <c r="A58" s="2"/>
      <c r="B58" s="3"/>
      <c r="C58" s="3"/>
      <c r="D58" s="6" t="s">
        <v>2</v>
      </c>
      <c r="E58" s="6" t="s">
        <v>2</v>
      </c>
      <c r="F58" s="6" t="s">
        <v>4</v>
      </c>
      <c r="G58" s="6" t="s">
        <v>6</v>
      </c>
      <c r="H58" s="6" t="s">
        <v>8</v>
      </c>
      <c r="I58" s="3"/>
      <c r="J58" s="3"/>
      <c r="K58" s="3"/>
    </row>
    <row r="59" spans="1:11">
      <c r="A59" s="2"/>
      <c r="B59" s="3"/>
      <c r="C59" s="3"/>
      <c r="D59" s="20" t="s">
        <v>14</v>
      </c>
      <c r="E59" s="20" t="s">
        <v>3</v>
      </c>
      <c r="F59" s="20" t="s">
        <v>5</v>
      </c>
      <c r="G59" s="20" t="s">
        <v>7</v>
      </c>
      <c r="H59" s="26" t="s">
        <v>11</v>
      </c>
      <c r="I59" s="3"/>
      <c r="J59" s="3"/>
      <c r="K59" s="3"/>
    </row>
    <row r="60" spans="1:11">
      <c r="A60" s="2"/>
      <c r="B60" s="3"/>
      <c r="C60" s="3"/>
      <c r="D60" s="3"/>
      <c r="E60" s="3"/>
      <c r="F60" s="3"/>
      <c r="G60" s="3"/>
      <c r="H60" s="3"/>
      <c r="I60" s="3"/>
      <c r="J60" s="3"/>
      <c r="K60" s="3"/>
    </row>
    <row r="61" spans="1:11">
      <c r="B61" s="3" t="s">
        <v>10</v>
      </c>
      <c r="C61" s="3"/>
      <c r="D61" s="11">
        <f>D44</f>
        <v>6780612</v>
      </c>
      <c r="E61" s="16">
        <f>ROUND(D61/D66,5)</f>
        <v>1.519E-2</v>
      </c>
      <c r="F61" s="60">
        <f>F44</f>
        <v>2.6800000000000001E-2</v>
      </c>
      <c r="G61" s="7">
        <f>ROUND(+E61*F61,4)</f>
        <v>4.0000000000000002E-4</v>
      </c>
      <c r="H61" s="7">
        <f>+G61*1</f>
        <v>4.0000000000000002E-4</v>
      </c>
      <c r="I61" s="3"/>
      <c r="J61" s="3"/>
      <c r="K61" s="3"/>
    </row>
    <row r="62" spans="1:11">
      <c r="B62" s="3" t="s">
        <v>0</v>
      </c>
      <c r="C62" s="3"/>
      <c r="D62" s="11">
        <f>D45</f>
        <v>220162611</v>
      </c>
      <c r="E62" s="16">
        <f>ROUND(D62/D66,5)</f>
        <v>0.49324000000000001</v>
      </c>
      <c r="F62" s="60">
        <f>F45</f>
        <v>5.8700000000000002E-2</v>
      </c>
      <c r="G62" s="7">
        <f>ROUND(+E62*F62,4)</f>
        <v>2.9000000000000001E-2</v>
      </c>
      <c r="H62" s="7">
        <f>+G62*1</f>
        <v>2.9000000000000001E-2</v>
      </c>
      <c r="I62" s="3"/>
      <c r="J62" s="3"/>
      <c r="K62" s="3"/>
    </row>
    <row r="63" spans="1:11">
      <c r="B63" s="32" t="s">
        <v>50</v>
      </c>
      <c r="C63" s="3"/>
      <c r="D63" s="11">
        <f>D46</f>
        <v>2244463</v>
      </c>
      <c r="E63" s="16">
        <f>ROUND(D63/D66,5)</f>
        <v>5.0299999999999997E-3</v>
      </c>
      <c r="F63" s="60">
        <f>F46</f>
        <v>8.5099999999999995E-2</v>
      </c>
      <c r="G63" s="7">
        <f>ROUND(+E63*F63,4)</f>
        <v>4.0000000000000002E-4</v>
      </c>
      <c r="H63" s="7">
        <f>+G63*1</f>
        <v>4.0000000000000002E-4</v>
      </c>
      <c r="I63" s="3"/>
      <c r="J63" s="3"/>
      <c r="K63" s="3"/>
    </row>
    <row r="64" spans="1:11">
      <c r="B64" s="3" t="s">
        <v>1</v>
      </c>
      <c r="C64" s="3"/>
      <c r="D64" s="73">
        <f>D47</f>
        <v>217171170</v>
      </c>
      <c r="E64" s="44">
        <f>ROUND(D64/D66,5)</f>
        <v>0.48653999999999997</v>
      </c>
      <c r="F64" s="60">
        <v>9.1499999999999998E-2</v>
      </c>
      <c r="G64" s="27">
        <f>ROUND(+E64*F64,4)</f>
        <v>4.4499999999999998E-2</v>
      </c>
      <c r="H64" s="27">
        <f>G64*'Gross Rev Conversion Factor'!B27</f>
        <v>5.9961792E-2</v>
      </c>
      <c r="I64" s="3"/>
      <c r="J64" s="16">
        <f>F64*'Gross Rev Conversion Factor'!B27</f>
        <v>0.12329222399999999</v>
      </c>
      <c r="K64" s="3"/>
    </row>
    <row r="65" spans="1:11">
      <c r="B65" s="3"/>
      <c r="C65" s="3"/>
      <c r="D65" s="5"/>
      <c r="E65" s="16"/>
      <c r="F65" s="7"/>
      <c r="G65" s="7"/>
      <c r="H65" s="7"/>
      <c r="I65" s="3"/>
      <c r="J65" s="3"/>
      <c r="K65" s="3"/>
    </row>
    <row r="66" spans="1:11" ht="13.5" thickBot="1">
      <c r="B66" s="4" t="s">
        <v>9</v>
      </c>
      <c r="C66" s="3"/>
      <c r="D66" s="19">
        <f>SUM(D61:D65)</f>
        <v>446358856</v>
      </c>
      <c r="E66" s="72">
        <f>SUM(E61:E64)</f>
        <v>1</v>
      </c>
      <c r="F66" s="7"/>
      <c r="G66" s="28">
        <f>SUM(G61:G65)</f>
        <v>7.4300000000000005E-2</v>
      </c>
      <c r="H66" s="28">
        <f>SUM(H61:H65)</f>
        <v>8.9761792000000007E-2</v>
      </c>
      <c r="I66" s="3"/>
      <c r="J66" s="3"/>
      <c r="K66" s="3"/>
    </row>
    <row r="67" spans="1:11" ht="13.5" thickTop="1">
      <c r="B67" s="4"/>
      <c r="C67" s="3"/>
      <c r="D67" s="3"/>
      <c r="E67" s="7"/>
      <c r="F67" s="7"/>
      <c r="G67" s="7"/>
      <c r="H67" s="7"/>
      <c r="I67" s="3"/>
      <c r="J67" s="3"/>
      <c r="K67" s="3"/>
    </row>
    <row r="68" spans="1:11">
      <c r="B68" s="29" t="s">
        <v>22</v>
      </c>
      <c r="C68" s="29"/>
      <c r="D68" s="29"/>
      <c r="E68" s="29"/>
      <c r="F68" s="29"/>
      <c r="G68" s="29"/>
      <c r="H68" s="30">
        <f>H66-H49</f>
        <v>-1.0779648000000003E-2</v>
      </c>
      <c r="I68" s="3"/>
      <c r="J68" s="3"/>
      <c r="K68" s="3"/>
    </row>
    <row r="69" spans="1:11">
      <c r="B69" s="29" t="s">
        <v>24</v>
      </c>
      <c r="C69" s="29"/>
      <c r="D69" s="29"/>
      <c r="E69" s="29"/>
      <c r="F69" s="29"/>
      <c r="G69" s="29"/>
      <c r="H69" s="74">
        <f>'Rate Base'!I19</f>
        <v>426.6230630669121</v>
      </c>
      <c r="I69" s="3"/>
      <c r="J69" s="3"/>
      <c r="K69" s="3"/>
    </row>
    <row r="70" spans="1:11" ht="13.5" thickBot="1">
      <c r="A70" s="1"/>
      <c r="B70" s="29" t="s">
        <v>23</v>
      </c>
      <c r="C70" s="29"/>
      <c r="D70" s="29"/>
      <c r="E70" s="29"/>
      <c r="F70" s="29"/>
      <c r="G70" s="29"/>
      <c r="H70" s="75">
        <f>H68*H69</f>
        <v>-4.5988464485431138</v>
      </c>
      <c r="I70" s="3"/>
      <c r="J70" s="3"/>
      <c r="K70" s="3"/>
    </row>
    <row r="71" spans="1:11" ht="13.5" thickTop="1">
      <c r="A71" s="2"/>
      <c r="B71" s="29"/>
      <c r="C71" s="29"/>
      <c r="D71" s="29"/>
      <c r="E71" s="29"/>
      <c r="F71" s="29"/>
      <c r="G71" s="29"/>
      <c r="H71" s="69"/>
      <c r="I71" s="3"/>
      <c r="J71" s="3"/>
      <c r="K71" s="3"/>
    </row>
    <row r="72" spans="1:11">
      <c r="A72" s="2"/>
      <c r="B72" s="3"/>
      <c r="C72" s="3"/>
      <c r="D72" s="3"/>
      <c r="E72" s="6"/>
      <c r="F72" s="6"/>
      <c r="G72" s="17"/>
      <c r="H72" s="76"/>
      <c r="I72" s="3"/>
      <c r="J72" s="3"/>
      <c r="K72" s="3"/>
    </row>
    <row r="73" spans="1:11" ht="13.5" thickBot="1">
      <c r="A73" s="2"/>
      <c r="B73" s="3" t="s">
        <v>25</v>
      </c>
      <c r="C73" s="3"/>
      <c r="D73" s="3"/>
      <c r="E73" s="6"/>
      <c r="F73" s="6"/>
      <c r="G73" s="17"/>
      <c r="H73" s="77">
        <f>H70/((F16-F64)*100)</f>
        <v>-2.7871796657837051</v>
      </c>
      <c r="I73" s="3"/>
      <c r="J73" s="3"/>
      <c r="K73" s="3"/>
    </row>
    <row r="74" spans="1:11" ht="13.5" thickTop="1">
      <c r="B74" s="3"/>
      <c r="C74" s="3"/>
      <c r="D74" s="3"/>
      <c r="E74" s="3"/>
      <c r="F74" s="3"/>
      <c r="G74" s="7"/>
      <c r="H74" s="7"/>
      <c r="I74" s="3"/>
      <c r="J74" s="3"/>
      <c r="K74" s="3"/>
    </row>
    <row r="75" spans="1:11">
      <c r="B75" s="3"/>
      <c r="C75" s="3"/>
      <c r="D75" s="3"/>
      <c r="E75" s="3"/>
      <c r="F75" s="3"/>
      <c r="G75" s="3"/>
      <c r="H75" s="3"/>
      <c r="I75" s="3"/>
      <c r="J75" s="3"/>
      <c r="K75" s="3"/>
    </row>
  </sheetData>
  <mergeCells count="5">
    <mergeCell ref="A2:H2"/>
    <mergeCell ref="A3:H3"/>
    <mergeCell ref="A4:H4"/>
    <mergeCell ref="A5:H5"/>
    <mergeCell ref="A1:I1"/>
  </mergeCells>
  <phoneticPr fontId="16" type="noConversion"/>
  <pageMargins left="0.72" right="0.25" top="1" bottom="0.2" header="0.6" footer="0.17"/>
  <pageSetup scale="95" orientation="portrait" r:id="rId1"/>
  <headerFooter alignWithMargins="0"/>
  <rowBreaks count="1" manualBreakCount="1">
    <brk id="3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L30"/>
  <sheetViews>
    <sheetView zoomScaleNormal="100" workbookViewId="0">
      <selection activeCell="A27" sqref="A27:B27"/>
    </sheetView>
  </sheetViews>
  <sheetFormatPr defaultRowHeight="12.75"/>
  <cols>
    <col min="1" max="1" width="40.85546875" style="8" customWidth="1"/>
    <col min="2" max="2" width="13.5703125" style="8" customWidth="1"/>
    <col min="3" max="3" width="2.7109375" style="8" customWidth="1"/>
    <col min="4" max="4" width="12.5703125" style="8" customWidth="1"/>
    <col min="5" max="5" width="2.7109375" style="8" customWidth="1"/>
    <col min="6" max="6" width="12.42578125" style="8" customWidth="1"/>
    <col min="7" max="7" width="2.7109375" style="8" customWidth="1"/>
    <col min="8" max="8" width="15.140625" style="8" customWidth="1"/>
    <col min="9" max="16384" width="9.140625" style="8"/>
  </cols>
  <sheetData>
    <row r="1" spans="1:12">
      <c r="A1" s="266" t="s">
        <v>38</v>
      </c>
      <c r="B1" s="266"/>
      <c r="C1" s="266"/>
      <c r="D1" s="266"/>
      <c r="E1" s="266"/>
      <c r="F1" s="266"/>
      <c r="G1" s="266"/>
      <c r="H1" s="266"/>
      <c r="I1" s="68"/>
      <c r="J1" s="68"/>
      <c r="K1" s="68"/>
      <c r="L1" s="68"/>
    </row>
    <row r="2" spans="1:12">
      <c r="A2" s="267" t="s">
        <v>16</v>
      </c>
      <c r="B2" s="267"/>
      <c r="C2" s="267"/>
      <c r="D2" s="267"/>
      <c r="E2" s="267"/>
      <c r="F2" s="267"/>
      <c r="G2" s="267"/>
      <c r="H2" s="267"/>
    </row>
    <row r="3" spans="1:12">
      <c r="A3" s="267" t="s">
        <v>39</v>
      </c>
      <c r="B3" s="267"/>
      <c r="C3" s="267"/>
      <c r="D3" s="267"/>
      <c r="E3" s="267"/>
      <c r="F3" s="267"/>
      <c r="G3" s="267"/>
      <c r="H3" s="267"/>
    </row>
    <row r="4" spans="1:12">
      <c r="A4" s="267" t="s">
        <v>44</v>
      </c>
      <c r="B4" s="267"/>
      <c r="C4" s="267"/>
      <c r="D4" s="267"/>
      <c r="E4" s="267"/>
      <c r="F4" s="267"/>
      <c r="G4" s="267"/>
      <c r="H4" s="267"/>
    </row>
    <row r="5" spans="1:12">
      <c r="A5" s="9"/>
    </row>
    <row r="6" spans="1:12">
      <c r="A6" s="3"/>
    </row>
    <row r="7" spans="1:12">
      <c r="A7" s="3"/>
    </row>
    <row r="8" spans="1:12">
      <c r="A8" s="41" t="s">
        <v>46</v>
      </c>
      <c r="B8" s="9"/>
      <c r="C8" s="9"/>
      <c r="D8" s="9"/>
      <c r="E8" s="9"/>
      <c r="F8" s="9"/>
      <c r="G8" s="9"/>
      <c r="H8" s="9"/>
    </row>
    <row r="9" spans="1:12">
      <c r="A9" s="9"/>
      <c r="B9" s="6" t="s">
        <v>13</v>
      </c>
      <c r="C9" s="6"/>
      <c r="D9" s="36" t="s">
        <v>36</v>
      </c>
      <c r="E9" s="36"/>
      <c r="F9" s="36" t="s">
        <v>338</v>
      </c>
      <c r="G9" s="36"/>
      <c r="H9" s="36" t="s">
        <v>187</v>
      </c>
    </row>
    <row r="10" spans="1:12">
      <c r="A10" s="3"/>
      <c r="B10" s="37" t="s">
        <v>47</v>
      </c>
      <c r="C10" s="6"/>
      <c r="D10" s="37" t="s">
        <v>37</v>
      </c>
      <c r="E10" s="36"/>
      <c r="F10" s="37" t="s">
        <v>339</v>
      </c>
      <c r="G10" s="36"/>
      <c r="H10" s="37" t="s">
        <v>189</v>
      </c>
    </row>
    <row r="11" spans="1:12">
      <c r="A11" s="3"/>
    </row>
    <row r="12" spans="1:12">
      <c r="A12" s="3" t="s">
        <v>15</v>
      </c>
      <c r="B12" s="22">
        <v>1</v>
      </c>
      <c r="C12" s="22"/>
      <c r="D12" s="22">
        <v>1</v>
      </c>
      <c r="E12" s="22"/>
      <c r="F12" s="22">
        <v>1</v>
      </c>
      <c r="G12" s="22"/>
      <c r="H12" s="22">
        <v>1</v>
      </c>
    </row>
    <row r="13" spans="1:12">
      <c r="A13" s="3"/>
      <c r="B13" s="22"/>
      <c r="C13" s="22"/>
      <c r="D13" s="22"/>
      <c r="E13" s="22"/>
      <c r="F13" s="22"/>
      <c r="G13" s="22"/>
      <c r="H13" s="22"/>
    </row>
    <row r="14" spans="1:12">
      <c r="A14" s="3" t="s">
        <v>17</v>
      </c>
      <c r="B14" s="22">
        <v>9.1409999999999998E-3</v>
      </c>
      <c r="C14" s="22"/>
      <c r="D14" s="22">
        <v>9.1409999999999998E-3</v>
      </c>
      <c r="E14" s="22"/>
      <c r="F14" s="22">
        <v>0</v>
      </c>
      <c r="G14" s="22"/>
      <c r="H14" s="22">
        <v>0</v>
      </c>
    </row>
    <row r="15" spans="1:12">
      <c r="A15" s="3" t="s">
        <v>18</v>
      </c>
      <c r="B15" s="23">
        <v>2E-3</v>
      </c>
      <c r="C15" s="22"/>
      <c r="D15" s="23">
        <v>2E-3</v>
      </c>
      <c r="E15" s="22"/>
      <c r="F15" s="23">
        <v>0</v>
      </c>
      <c r="G15" s="22"/>
      <c r="H15" s="23">
        <v>0</v>
      </c>
    </row>
    <row r="16" spans="1:12">
      <c r="A16" s="3"/>
      <c r="B16" s="22"/>
      <c r="C16" s="22"/>
      <c r="D16" s="22"/>
      <c r="E16" s="22"/>
      <c r="F16" s="22"/>
      <c r="G16" s="22"/>
      <c r="H16" s="22"/>
    </row>
    <row r="17" spans="1:8">
      <c r="A17" s="3" t="s">
        <v>19</v>
      </c>
      <c r="B17" s="22">
        <f>B12-(B14+B15)</f>
        <v>0.98885900000000004</v>
      </c>
      <c r="C17" s="22"/>
      <c r="D17" s="22">
        <f>D12-(D14+D15)</f>
        <v>0.98885900000000004</v>
      </c>
      <c r="E17" s="22"/>
      <c r="F17" s="22">
        <f>F12-(F14+F15)</f>
        <v>1</v>
      </c>
      <c r="G17" s="22"/>
      <c r="H17" s="22">
        <f>H12-(H14+H15)</f>
        <v>1</v>
      </c>
    </row>
    <row r="18" spans="1:8">
      <c r="A18" s="3"/>
      <c r="B18" s="22"/>
      <c r="C18" s="22"/>
      <c r="D18" s="22"/>
      <c r="E18" s="22"/>
      <c r="F18" s="22"/>
      <c r="G18" s="22"/>
      <c r="H18" s="22"/>
    </row>
    <row r="19" spans="1:8">
      <c r="A19" s="32" t="s">
        <v>48</v>
      </c>
      <c r="B19" s="23">
        <f>ROUND(-0.05*B17,8)</f>
        <v>-4.9442949999999999E-2</v>
      </c>
      <c r="C19" s="22"/>
      <c r="D19" s="23">
        <v>0</v>
      </c>
      <c r="E19" s="22"/>
      <c r="F19" s="23">
        <f>ROUND(-0.06*F17,8)</f>
        <v>-0.06</v>
      </c>
      <c r="G19" s="22"/>
      <c r="H19" s="23">
        <f>ROUND(-0.05*H17,8)</f>
        <v>-0.05</v>
      </c>
    </row>
    <row r="20" spans="1:8">
      <c r="A20" s="3"/>
      <c r="B20" s="22"/>
      <c r="C20" s="22"/>
      <c r="D20" s="22"/>
      <c r="E20" s="22"/>
      <c r="F20" s="22"/>
      <c r="G20" s="22"/>
      <c r="H20" s="22"/>
    </row>
    <row r="21" spans="1:8">
      <c r="A21" s="3" t="s">
        <v>21</v>
      </c>
      <c r="B21" s="24">
        <f>SUM(B17:B19)</f>
        <v>0.93941605000000006</v>
      </c>
      <c r="C21" s="24"/>
      <c r="D21" s="24">
        <f>SUM(D17:D19)</f>
        <v>0.98885900000000004</v>
      </c>
      <c r="E21" s="24"/>
      <c r="F21" s="24">
        <f>SUM(F17:F19)</f>
        <v>0.94</v>
      </c>
      <c r="G21" s="24"/>
      <c r="H21" s="24">
        <f>SUM(H17:H19)</f>
        <v>0.95</v>
      </c>
    </row>
    <row r="22" spans="1:8">
      <c r="A22" s="3"/>
      <c r="B22" s="24"/>
      <c r="C22" s="24"/>
      <c r="D22" s="24"/>
      <c r="E22" s="24"/>
      <c r="F22" s="24"/>
      <c r="G22" s="24"/>
      <c r="H22" s="24"/>
    </row>
    <row r="23" spans="1:8">
      <c r="A23" s="32" t="s">
        <v>35</v>
      </c>
      <c r="B23" s="25">
        <f>ROUND(-B21*0.21,6)</f>
        <v>-0.19727700000000001</v>
      </c>
      <c r="C23" s="24"/>
      <c r="D23" s="25">
        <v>0</v>
      </c>
      <c r="E23" s="24"/>
      <c r="F23" s="25">
        <f>ROUND(-F21*0.35,6)</f>
        <v>-0.32900000000000001</v>
      </c>
      <c r="G23" s="24"/>
      <c r="H23" s="25">
        <f>ROUND(-H21*0.21,6)</f>
        <v>-0.19950000000000001</v>
      </c>
    </row>
    <row r="24" spans="1:8">
      <c r="A24" s="3"/>
      <c r="B24" s="22"/>
      <c r="C24" s="22"/>
      <c r="D24" s="22"/>
      <c r="E24" s="22"/>
      <c r="F24" s="22"/>
      <c r="G24" s="22"/>
      <c r="H24" s="22"/>
    </row>
    <row r="25" spans="1:8">
      <c r="A25" s="3" t="s">
        <v>20</v>
      </c>
      <c r="B25" s="22">
        <f>B21+B23</f>
        <v>0.74213905000000002</v>
      </c>
      <c r="C25" s="22"/>
      <c r="D25" s="22">
        <f>D21+D23</f>
        <v>0.98885900000000004</v>
      </c>
      <c r="E25" s="22"/>
      <c r="F25" s="22">
        <f>F21+F23</f>
        <v>0.61099999999999999</v>
      </c>
      <c r="G25" s="22"/>
      <c r="H25" s="22">
        <f>H21+H23</f>
        <v>0.75049999999999994</v>
      </c>
    </row>
    <row r="26" spans="1:8">
      <c r="A26" s="3"/>
      <c r="B26" s="22"/>
      <c r="C26" s="22"/>
      <c r="D26" s="22"/>
      <c r="E26" s="22"/>
      <c r="F26" s="22"/>
      <c r="G26" s="22"/>
      <c r="H26" s="22"/>
    </row>
    <row r="27" spans="1:8" ht="13.5" thickBot="1">
      <c r="A27" s="3" t="s">
        <v>16</v>
      </c>
      <c r="B27" s="21">
        <f>ROUND(1/B25,6)</f>
        <v>1.347456</v>
      </c>
      <c r="C27" s="61"/>
      <c r="D27" s="21">
        <f>ROUND(1/D25,6)</f>
        <v>1.0112669999999999</v>
      </c>
      <c r="E27" s="61"/>
      <c r="F27" s="21">
        <f>ROUND(1/F25,6)</f>
        <v>1.6366609999999999</v>
      </c>
      <c r="G27" s="61"/>
      <c r="H27" s="21">
        <f>ROUND(1/H25,6)</f>
        <v>1.3324450000000001</v>
      </c>
    </row>
    <row r="28" spans="1:8" ht="13.5" thickTop="1">
      <c r="A28" s="3"/>
      <c r="B28" s="3"/>
      <c r="C28" s="3"/>
      <c r="D28" s="3"/>
      <c r="E28" s="3"/>
      <c r="F28" s="3"/>
      <c r="G28" s="3"/>
      <c r="H28" s="3"/>
    </row>
    <row r="30" spans="1:8">
      <c r="F30" s="223">
        <f>F23+F19</f>
        <v>-0.38900000000000001</v>
      </c>
    </row>
  </sheetData>
  <mergeCells count="4">
    <mergeCell ref="A2:H2"/>
    <mergeCell ref="A3:H3"/>
    <mergeCell ref="A4:H4"/>
    <mergeCell ref="A1:H1"/>
  </mergeCells>
  <phoneticPr fontId="16" type="noConversion"/>
  <printOptions horizontalCentered="1"/>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48"/>
  <sheetViews>
    <sheetView zoomScale="90" zoomScaleNormal="90" zoomScaleSheetLayoutView="85" workbookViewId="0">
      <pane xSplit="3" ySplit="9" topLeftCell="D10" activePane="bottomRight" state="frozen"/>
      <selection sqref="A1:W1"/>
      <selection pane="topRight" sqref="A1:W1"/>
      <selection pane="bottomLeft" sqref="A1:W1"/>
      <selection pane="bottomRight" activeCell="P15" sqref="P15"/>
    </sheetView>
  </sheetViews>
  <sheetFormatPr defaultColWidth="11.7109375" defaultRowHeight="15"/>
  <cols>
    <col min="1" max="1" width="6.85546875" style="82" customWidth="1"/>
    <col min="2" max="2" width="25.85546875" style="82" customWidth="1"/>
    <col min="3" max="3" width="16.28515625" style="83" customWidth="1"/>
    <col min="4" max="32" width="15.85546875" style="82" customWidth="1"/>
    <col min="33" max="33" width="6.28515625" style="82" customWidth="1"/>
    <col min="34" max="34" width="21.5703125" style="82" customWidth="1"/>
    <col min="35" max="35" width="14.28515625" style="82" customWidth="1"/>
    <col min="36" max="36" width="15" style="82" customWidth="1"/>
    <col min="37" max="37" width="1.7109375" style="82" customWidth="1"/>
    <col min="38" max="38" width="13.28515625" style="82" customWidth="1"/>
    <col min="39" max="39" width="1.7109375" style="82" customWidth="1"/>
    <col min="40" max="40" width="13.28515625" style="82" customWidth="1"/>
    <col min="41" max="41" width="1.7109375" style="82" customWidth="1"/>
    <col min="42" max="42" width="13.28515625" style="82" customWidth="1"/>
    <col min="43" max="43" width="1.7109375" style="82" customWidth="1"/>
    <col min="44" max="44" width="13.28515625" style="82" customWidth="1"/>
    <col min="45" max="45" width="1.7109375" style="82" customWidth="1"/>
    <col min="46" max="46" width="13.28515625" style="82" customWidth="1"/>
    <col min="47" max="47" width="1.7109375" style="82" customWidth="1"/>
    <col min="48" max="48" width="16.5703125" style="82" customWidth="1"/>
    <col min="49" max="49" width="1.7109375" style="82" customWidth="1"/>
    <col min="50" max="50" width="16.5703125" style="82" customWidth="1"/>
    <col min="51" max="51" width="1.7109375" style="82" customWidth="1"/>
    <col min="52" max="52" width="15.42578125" style="82" customWidth="1"/>
    <col min="53" max="53" width="1.7109375" style="82" customWidth="1"/>
    <col min="54" max="54" width="15.42578125" style="82" customWidth="1"/>
    <col min="55" max="55" width="1.7109375" style="82" customWidth="1"/>
    <col min="56" max="56" width="15.42578125" style="82" customWidth="1"/>
    <col min="57" max="57" width="1.7109375" style="82" customWidth="1"/>
    <col min="58" max="58" width="15.42578125" style="82" customWidth="1"/>
    <col min="59" max="59" width="1.7109375" style="82" customWidth="1"/>
    <col min="60" max="60" width="15.42578125" style="82" customWidth="1"/>
    <col min="61" max="61" width="1.7109375" style="82" customWidth="1"/>
    <col min="62" max="62" width="15.42578125" style="82" customWidth="1"/>
    <col min="63" max="63" width="1.7109375" style="82" customWidth="1"/>
    <col min="64" max="64" width="15.42578125" style="82" customWidth="1"/>
    <col min="65" max="65" width="11.7109375" style="82" customWidth="1"/>
    <col min="66" max="66" width="16.28515625" style="82" customWidth="1"/>
    <col min="67" max="67" width="16.42578125" style="82" customWidth="1"/>
    <col min="68" max="68" width="19.140625" style="82" customWidth="1"/>
    <col min="69" max="16384" width="11.7109375" style="82"/>
  </cols>
  <sheetData>
    <row r="1" spans="1:73">
      <c r="A1" s="81" t="s">
        <v>52</v>
      </c>
      <c r="O1" s="84" t="s">
        <v>318</v>
      </c>
      <c r="AA1" s="84" t="str">
        <f>$O$1</f>
        <v>W/P - 7-4</v>
      </c>
      <c r="AF1" s="84" t="str">
        <f>$O$1</f>
        <v>W/P - 7-4</v>
      </c>
      <c r="AX1" s="84" t="str">
        <f>$O$1</f>
        <v>W/P - 7-4</v>
      </c>
    </row>
    <row r="2" spans="1:73">
      <c r="A2" s="81" t="s">
        <v>53</v>
      </c>
      <c r="O2" s="84" t="e">
        <f ca="1">RIGHT(CELL("filename",$A$4),LEN(CELL("filename",$A$4))-SEARCH("\Capital",CELL("filename",$A$4),1))</f>
        <v>#VALUE!</v>
      </c>
      <c r="AA2" s="84" t="e">
        <f ca="1">RIGHT(CELL("filename",$A$4),LEN(CELL("filename",$A$4))-SEARCH("\Capital",CELL("filename",$A$4),1))</f>
        <v>#VALUE!</v>
      </c>
      <c r="AF2" s="84" t="e">
        <f ca="1">RIGHT(CELL("filename",$A$4),LEN(CELL("filename",$A$4))-SEARCH("\Capital",CELL("filename",$A$4),1))</f>
        <v>#VALUE!</v>
      </c>
      <c r="AX2" s="84" t="e">
        <f ca="1">RIGHT(CELL("filename",$A$4),LEN(CELL("filename",$A$4))-SEARCH("\Capital",CELL("filename",$A$4),1))</f>
        <v>#VALUE!</v>
      </c>
    </row>
    <row r="3" spans="1:73">
      <c r="A3" s="81"/>
      <c r="O3" s="84"/>
    </row>
    <row r="4" spans="1:73">
      <c r="A4" s="85" t="s">
        <v>54</v>
      </c>
      <c r="P4" s="86"/>
      <c r="Q4" s="87"/>
      <c r="R4" s="87"/>
      <c r="S4" s="87"/>
      <c r="T4" s="87">
        <v>6000000</v>
      </c>
      <c r="U4" s="87"/>
      <c r="V4" s="87"/>
      <c r="W4" s="87"/>
      <c r="X4" s="87"/>
      <c r="Y4" s="87"/>
      <c r="Z4" s="87"/>
      <c r="AB4" s="87"/>
      <c r="AC4" s="87"/>
      <c r="AD4" s="87"/>
      <c r="AE4" s="87"/>
      <c r="AG4" s="88"/>
      <c r="AI4" s="85"/>
      <c r="AJ4" s="85"/>
      <c r="AK4" s="85"/>
      <c r="AL4" s="85"/>
      <c r="AM4" s="85"/>
      <c r="AN4" s="85"/>
      <c r="AO4" s="85"/>
      <c r="AP4" s="85"/>
      <c r="AQ4" s="85"/>
      <c r="AR4" s="85"/>
      <c r="AS4" s="85"/>
      <c r="AT4" s="85"/>
      <c r="AU4" s="85"/>
      <c r="AV4" s="85"/>
      <c r="AW4" s="85"/>
      <c r="AZ4" s="85"/>
      <c r="BN4" s="84"/>
      <c r="BP4" s="85"/>
    </row>
    <row r="5" spans="1:73">
      <c r="A5" s="85" t="s">
        <v>55</v>
      </c>
      <c r="P5" s="86"/>
      <c r="Q5" s="87"/>
      <c r="R5" s="87"/>
      <c r="S5" s="87"/>
      <c r="T5" s="87">
        <v>9000000</v>
      </c>
      <c r="U5" s="87"/>
      <c r="V5" s="87"/>
      <c r="W5" s="87"/>
      <c r="X5" s="87"/>
      <c r="Y5" s="87"/>
      <c r="Z5" s="87"/>
      <c r="AB5" s="87"/>
      <c r="AC5" s="87"/>
      <c r="AD5" s="87"/>
      <c r="AE5" s="87"/>
      <c r="AG5" s="88"/>
      <c r="AH5" s="85" t="s">
        <v>56</v>
      </c>
      <c r="AI5" s="85"/>
      <c r="AJ5" s="85"/>
      <c r="AK5" s="85"/>
      <c r="AL5" s="85"/>
      <c r="AM5" s="85"/>
      <c r="AN5" s="85"/>
      <c r="AO5" s="85"/>
      <c r="AP5" s="85"/>
      <c r="AQ5" s="85"/>
      <c r="AR5" s="85"/>
      <c r="AS5" s="85"/>
      <c r="AT5" s="85"/>
      <c r="AU5" s="85"/>
      <c r="AV5" s="85"/>
      <c r="AW5" s="85"/>
      <c r="AZ5" s="85"/>
      <c r="BN5" s="84"/>
      <c r="BP5" s="85"/>
    </row>
    <row r="6" spans="1:73">
      <c r="A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G6" s="88"/>
      <c r="AI6" s="91"/>
      <c r="AJ6" s="91"/>
      <c r="AK6" s="91"/>
      <c r="AL6" s="91"/>
      <c r="AM6" s="91"/>
      <c r="AN6" s="91"/>
      <c r="AO6" s="91"/>
      <c r="AP6" s="91"/>
      <c r="AQ6" s="91"/>
      <c r="AR6" s="91"/>
      <c r="AS6" s="91"/>
      <c r="AT6" s="91"/>
      <c r="AU6" s="91"/>
      <c r="AV6" s="91"/>
      <c r="AW6" s="91"/>
      <c r="AX6" s="91"/>
      <c r="AZ6" s="85"/>
      <c r="BP6" s="85"/>
      <c r="BT6" s="89"/>
    </row>
    <row r="7" spans="1:73">
      <c r="A7" s="92"/>
      <c r="B7" s="92" t="s">
        <v>57</v>
      </c>
      <c r="C7" s="9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88"/>
      <c r="AH7" s="92"/>
      <c r="AI7" s="92"/>
      <c r="AJ7" s="92"/>
      <c r="AK7" s="92"/>
      <c r="AL7" s="92"/>
      <c r="AM7" s="92"/>
      <c r="AN7" s="92"/>
      <c r="AO7" s="92"/>
      <c r="AP7" s="92" t="s">
        <v>58</v>
      </c>
      <c r="AQ7" s="92"/>
      <c r="AR7" s="92"/>
      <c r="AS7" s="92"/>
      <c r="AT7" s="92" t="s">
        <v>59</v>
      </c>
      <c r="AU7" s="92"/>
      <c r="AV7" s="92" t="s">
        <v>59</v>
      </c>
      <c r="AW7" s="92"/>
      <c r="AX7" s="92" t="s">
        <v>60</v>
      </c>
      <c r="AZ7" s="88"/>
      <c r="BA7" s="88"/>
      <c r="BB7" s="88"/>
      <c r="BC7" s="88"/>
      <c r="BD7" s="88"/>
      <c r="BE7" s="88"/>
      <c r="BF7" s="88"/>
      <c r="BG7" s="88"/>
      <c r="BH7" s="88"/>
      <c r="BI7" s="88"/>
      <c r="BJ7" s="88"/>
      <c r="BK7" s="88"/>
      <c r="BL7" s="88"/>
      <c r="BM7" s="88"/>
      <c r="BN7" s="88"/>
      <c r="BS7" s="88"/>
      <c r="BU7" s="88"/>
    </row>
    <row r="8" spans="1:73">
      <c r="A8" s="88" t="s">
        <v>61</v>
      </c>
      <c r="B8" s="88" t="s">
        <v>62</v>
      </c>
      <c r="C8" s="88" t="s">
        <v>63</v>
      </c>
      <c r="D8" s="88" t="s">
        <v>64</v>
      </c>
      <c r="E8" s="88" t="s">
        <v>64</v>
      </c>
      <c r="F8" s="88" t="s">
        <v>64</v>
      </c>
      <c r="G8" s="88" t="s">
        <v>64</v>
      </c>
      <c r="H8" s="88" t="s">
        <v>64</v>
      </c>
      <c r="I8" s="88" t="s">
        <v>64</v>
      </c>
      <c r="J8" s="88" t="s">
        <v>64</v>
      </c>
      <c r="K8" s="88" t="s">
        <v>64</v>
      </c>
      <c r="L8" s="88" t="s">
        <v>64</v>
      </c>
      <c r="M8" s="88" t="s">
        <v>64</v>
      </c>
      <c r="N8" s="88" t="s">
        <v>64</v>
      </c>
      <c r="O8" s="88" t="s">
        <v>64</v>
      </c>
      <c r="P8" s="88" t="s">
        <v>64</v>
      </c>
      <c r="Q8" s="88" t="s">
        <v>64</v>
      </c>
      <c r="R8" s="88" t="s">
        <v>64</v>
      </c>
      <c r="S8" s="88" t="s">
        <v>64</v>
      </c>
      <c r="T8" s="88" t="s">
        <v>64</v>
      </c>
      <c r="U8" s="88" t="s">
        <v>64</v>
      </c>
      <c r="V8" s="88" t="s">
        <v>64</v>
      </c>
      <c r="W8" s="88" t="s">
        <v>64</v>
      </c>
      <c r="X8" s="88" t="s">
        <v>64</v>
      </c>
      <c r="Y8" s="88" t="s">
        <v>64</v>
      </c>
      <c r="Z8" s="88" t="s">
        <v>64</v>
      </c>
      <c r="AA8" s="88" t="s">
        <v>64</v>
      </c>
      <c r="AB8" s="88" t="s">
        <v>64</v>
      </c>
      <c r="AC8" s="88" t="s">
        <v>64</v>
      </c>
      <c r="AD8" s="88" t="s">
        <v>64</v>
      </c>
      <c r="AE8" s="88" t="s">
        <v>64</v>
      </c>
      <c r="AF8" s="88" t="s">
        <v>65</v>
      </c>
      <c r="AG8" s="88"/>
      <c r="AH8" s="88" t="s">
        <v>57</v>
      </c>
      <c r="AI8" s="88"/>
      <c r="AJ8" s="88" t="s">
        <v>65</v>
      </c>
      <c r="AK8" s="88"/>
      <c r="AL8" s="88" t="s">
        <v>66</v>
      </c>
      <c r="AM8" s="88"/>
      <c r="AN8" s="88" t="s">
        <v>66</v>
      </c>
      <c r="AO8" s="88"/>
      <c r="AP8" s="88" t="s">
        <v>67</v>
      </c>
      <c r="AQ8" s="88"/>
      <c r="AR8" s="88" t="s">
        <v>68</v>
      </c>
      <c r="AS8" s="88"/>
      <c r="AT8" s="88" t="s">
        <v>69</v>
      </c>
      <c r="AU8" s="88"/>
      <c r="AV8" s="88" t="s">
        <v>69</v>
      </c>
      <c r="AW8" s="88"/>
      <c r="AX8" s="88" t="s">
        <v>70</v>
      </c>
      <c r="AZ8" s="94"/>
      <c r="BA8" s="88"/>
      <c r="BB8" s="88"/>
      <c r="BC8" s="88"/>
      <c r="BD8" s="88"/>
      <c r="BE8" s="88"/>
      <c r="BF8" s="88"/>
      <c r="BG8" s="88"/>
      <c r="BH8" s="88"/>
      <c r="BI8" s="88"/>
      <c r="BJ8" s="88"/>
      <c r="BK8" s="88"/>
      <c r="BL8" s="88"/>
      <c r="BM8" s="88"/>
      <c r="BN8" s="88"/>
      <c r="BR8" s="95"/>
      <c r="BS8" s="96"/>
      <c r="BU8" s="95"/>
    </row>
    <row r="9" spans="1:73">
      <c r="A9" s="97" t="s">
        <v>71</v>
      </c>
      <c r="B9" s="97" t="s">
        <v>72</v>
      </c>
      <c r="C9" s="97" t="s">
        <v>72</v>
      </c>
      <c r="D9" s="98">
        <v>43190</v>
      </c>
      <c r="E9" s="98">
        <v>43220</v>
      </c>
      <c r="F9" s="98">
        <v>43251</v>
      </c>
      <c r="G9" s="98">
        <v>43281</v>
      </c>
      <c r="H9" s="98">
        <v>43312</v>
      </c>
      <c r="I9" s="98">
        <v>43343</v>
      </c>
      <c r="J9" s="98">
        <v>43373</v>
      </c>
      <c r="K9" s="98">
        <v>43404</v>
      </c>
      <c r="L9" s="98">
        <v>43434</v>
      </c>
      <c r="M9" s="98">
        <v>43465</v>
      </c>
      <c r="N9" s="98">
        <v>43496</v>
      </c>
      <c r="O9" s="98">
        <v>43524</v>
      </c>
      <c r="P9" s="98">
        <v>43555</v>
      </c>
      <c r="Q9" s="98">
        <v>43585</v>
      </c>
      <c r="R9" s="98">
        <v>43616</v>
      </c>
      <c r="S9" s="98">
        <v>43646</v>
      </c>
      <c r="T9" s="98">
        <v>43677</v>
      </c>
      <c r="U9" s="98">
        <v>43708</v>
      </c>
      <c r="V9" s="98">
        <v>43738</v>
      </c>
      <c r="W9" s="98">
        <v>43769</v>
      </c>
      <c r="X9" s="98">
        <v>43799</v>
      </c>
      <c r="Y9" s="98">
        <v>43830</v>
      </c>
      <c r="Z9" s="98">
        <v>43861</v>
      </c>
      <c r="AA9" s="98">
        <v>43890</v>
      </c>
      <c r="AB9" s="98">
        <v>43921</v>
      </c>
      <c r="AC9" s="98">
        <v>43951</v>
      </c>
      <c r="AD9" s="98">
        <v>43982</v>
      </c>
      <c r="AE9" s="98">
        <v>44012</v>
      </c>
      <c r="AF9" s="99" t="s">
        <v>59</v>
      </c>
      <c r="AG9" s="88"/>
      <c r="AH9" s="97" t="s">
        <v>73</v>
      </c>
      <c r="AI9" s="97"/>
      <c r="AJ9" s="99" t="s">
        <v>59</v>
      </c>
      <c r="AK9" s="99"/>
      <c r="AL9" s="97" t="s">
        <v>74</v>
      </c>
      <c r="AM9" s="97"/>
      <c r="AN9" s="97" t="s">
        <v>75</v>
      </c>
      <c r="AO9" s="97"/>
      <c r="AP9" s="97" t="s">
        <v>76</v>
      </c>
      <c r="AQ9" s="97"/>
      <c r="AR9" s="97" t="s">
        <v>11</v>
      </c>
      <c r="AS9" s="97"/>
      <c r="AT9" s="97" t="s">
        <v>77</v>
      </c>
      <c r="AU9" s="97"/>
      <c r="AV9" s="97" t="s">
        <v>78</v>
      </c>
      <c r="AW9" s="97"/>
      <c r="AX9" s="97" t="s">
        <v>79</v>
      </c>
      <c r="AZ9" s="100"/>
      <c r="BA9" s="88"/>
      <c r="BB9" s="100"/>
      <c r="BC9" s="100"/>
      <c r="BD9" s="88"/>
      <c r="BE9" s="88"/>
      <c r="BF9" s="88"/>
      <c r="BG9" s="88"/>
      <c r="BH9" s="88"/>
      <c r="BI9" s="88"/>
      <c r="BJ9" s="88"/>
      <c r="BK9" s="88"/>
      <c r="BL9" s="88"/>
      <c r="BM9" s="88"/>
      <c r="BN9" s="88"/>
    </row>
    <row r="10" spans="1:73">
      <c r="A10" s="88">
        <v>1</v>
      </c>
      <c r="B10" s="89"/>
      <c r="C10" s="88"/>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8"/>
      <c r="AH10" s="89"/>
      <c r="AI10" s="89"/>
      <c r="AJ10" s="89"/>
      <c r="AK10" s="89"/>
      <c r="AL10" s="89"/>
      <c r="AM10" s="89"/>
      <c r="AN10" s="89"/>
      <c r="AO10" s="89"/>
      <c r="AP10" s="89"/>
      <c r="AQ10" s="89"/>
      <c r="AR10" s="89"/>
      <c r="AS10" s="89"/>
      <c r="AT10" s="89"/>
      <c r="AU10" s="89"/>
      <c r="AV10" s="89"/>
      <c r="AW10" s="89"/>
      <c r="AX10" s="89"/>
      <c r="AZ10" s="89"/>
      <c r="BA10" s="89"/>
      <c r="BB10" s="89"/>
      <c r="BC10" s="89"/>
      <c r="BD10" s="89"/>
      <c r="BE10" s="89"/>
      <c r="BF10" s="89"/>
      <c r="BG10" s="89"/>
      <c r="BH10" s="89"/>
      <c r="BI10" s="89"/>
      <c r="BJ10" s="89"/>
      <c r="BK10" s="89"/>
      <c r="BL10" s="89"/>
      <c r="BM10" s="89"/>
      <c r="BN10" s="89"/>
      <c r="BR10" s="89"/>
      <c r="BS10" s="89"/>
    </row>
    <row r="11" spans="1:73">
      <c r="A11" s="88">
        <v>2</v>
      </c>
      <c r="P11" s="89"/>
      <c r="AG11" s="88"/>
      <c r="AP11" s="101"/>
      <c r="AQ11" s="101"/>
      <c r="BR11" s="89"/>
      <c r="BT11" s="89"/>
    </row>
    <row r="12" spans="1:73">
      <c r="A12" s="88">
        <v>3</v>
      </c>
      <c r="B12" s="96" t="s">
        <v>80</v>
      </c>
      <c r="AG12" s="88"/>
      <c r="AH12" s="96"/>
      <c r="AZ12" s="89"/>
      <c r="BB12" s="102"/>
      <c r="BC12" s="102"/>
      <c r="BD12" s="103"/>
      <c r="BE12" s="103"/>
      <c r="BF12" s="103"/>
      <c r="BG12" s="103"/>
      <c r="BH12" s="102"/>
      <c r="BI12" s="102"/>
      <c r="BJ12" s="102"/>
      <c r="BK12" s="102"/>
      <c r="BL12" s="102"/>
      <c r="BM12" s="102"/>
      <c r="BN12" s="102"/>
      <c r="BR12" s="89"/>
    </row>
    <row r="13" spans="1:73">
      <c r="A13" s="88">
        <v>4</v>
      </c>
      <c r="B13" s="104"/>
      <c r="C13" s="105"/>
      <c r="D13" s="102"/>
      <c r="E13" s="102"/>
      <c r="F13" s="102"/>
      <c r="G13" s="102"/>
      <c r="H13" s="102"/>
      <c r="I13" s="102"/>
      <c r="J13" s="102"/>
      <c r="K13" s="102"/>
      <c r="L13" s="102"/>
      <c r="M13" s="102"/>
      <c r="N13" s="102"/>
      <c r="O13" s="102"/>
      <c r="P13" s="102"/>
      <c r="Q13" s="102"/>
      <c r="R13" s="102"/>
      <c r="S13" s="102"/>
      <c r="T13" s="102"/>
      <c r="U13" s="102"/>
      <c r="V13" s="102"/>
      <c r="W13" s="102"/>
      <c r="X13" s="106"/>
      <c r="Y13" s="102"/>
      <c r="Z13" s="102"/>
      <c r="AA13" s="102"/>
      <c r="AB13" s="102"/>
      <c r="AC13" s="102"/>
      <c r="AD13" s="102"/>
      <c r="AE13" s="102"/>
      <c r="AF13" s="102"/>
      <c r="AG13" s="88"/>
      <c r="AH13" s="107"/>
      <c r="AJ13" s="102"/>
      <c r="AK13" s="102"/>
      <c r="AL13" s="105"/>
      <c r="AM13" s="105"/>
      <c r="AN13" s="105"/>
      <c r="AO13" s="105"/>
      <c r="AP13" s="102"/>
      <c r="AQ13" s="102"/>
      <c r="AR13" s="102"/>
      <c r="AS13" s="102"/>
      <c r="AT13" s="102"/>
      <c r="AU13" s="102"/>
      <c r="AV13" s="102"/>
      <c r="AW13" s="102"/>
      <c r="AX13" s="102"/>
      <c r="BD13" s="103"/>
      <c r="BE13" s="103"/>
      <c r="BR13" s="89"/>
    </row>
    <row r="14" spans="1:73">
      <c r="A14" s="88">
        <v>5</v>
      </c>
      <c r="B14" s="89" t="s">
        <v>81</v>
      </c>
      <c r="C14" s="105">
        <v>6.9599999999999995E-2</v>
      </c>
      <c r="D14" s="108">
        <v>7000000</v>
      </c>
      <c r="E14" s="108">
        <f t="shared" ref="E14:T18" si="0">D14</f>
        <v>7000000</v>
      </c>
      <c r="F14" s="108">
        <f t="shared" si="0"/>
        <v>7000000</v>
      </c>
      <c r="G14" s="108">
        <f t="shared" si="0"/>
        <v>7000000</v>
      </c>
      <c r="H14" s="108">
        <f t="shared" si="0"/>
        <v>7000000</v>
      </c>
      <c r="I14" s="108">
        <f t="shared" si="0"/>
        <v>7000000</v>
      </c>
      <c r="J14" s="108">
        <f t="shared" si="0"/>
        <v>7000000</v>
      </c>
      <c r="K14" s="108">
        <f t="shared" si="0"/>
        <v>7000000</v>
      </c>
      <c r="L14" s="108">
        <f t="shared" si="0"/>
        <v>7000000</v>
      </c>
      <c r="M14" s="108">
        <f t="shared" si="0"/>
        <v>7000000</v>
      </c>
      <c r="N14" s="108">
        <f t="shared" si="0"/>
        <v>7000000</v>
      </c>
      <c r="O14" s="108">
        <f t="shared" si="0"/>
        <v>7000000</v>
      </c>
      <c r="P14" s="108">
        <f t="shared" si="0"/>
        <v>7000000</v>
      </c>
      <c r="Q14" s="108">
        <f t="shared" si="0"/>
        <v>7000000</v>
      </c>
      <c r="R14" s="108">
        <f t="shared" si="0"/>
        <v>7000000</v>
      </c>
      <c r="S14" s="108">
        <f t="shared" si="0"/>
        <v>7000000</v>
      </c>
      <c r="T14" s="108">
        <f t="shared" si="0"/>
        <v>7000000</v>
      </c>
      <c r="U14" s="108">
        <f t="shared" ref="U14:AE19" si="1">T14</f>
        <v>7000000</v>
      </c>
      <c r="V14" s="108">
        <f t="shared" si="1"/>
        <v>7000000</v>
      </c>
      <c r="W14" s="108">
        <f t="shared" si="1"/>
        <v>7000000</v>
      </c>
      <c r="X14" s="108">
        <f t="shared" si="1"/>
        <v>7000000</v>
      </c>
      <c r="Y14" s="108">
        <f t="shared" si="1"/>
        <v>7000000</v>
      </c>
      <c r="Z14" s="108">
        <f t="shared" si="1"/>
        <v>7000000</v>
      </c>
      <c r="AA14" s="108">
        <f t="shared" si="1"/>
        <v>7000000</v>
      </c>
      <c r="AB14" s="108">
        <f t="shared" si="1"/>
        <v>7000000</v>
      </c>
      <c r="AC14" s="108">
        <f t="shared" si="1"/>
        <v>7000000</v>
      </c>
      <c r="AD14" s="108">
        <f t="shared" si="1"/>
        <v>7000000</v>
      </c>
      <c r="AE14" s="108">
        <f t="shared" si="1"/>
        <v>7000000</v>
      </c>
      <c r="AF14" s="108">
        <f>AVERAGE(S14:AE14)</f>
        <v>7000000</v>
      </c>
      <c r="AG14" s="88"/>
      <c r="AH14" s="82" t="str">
        <f t="shared" ref="AH14:AH25" si="2">B14</f>
        <v xml:space="preserve">    Series 6.96%   GMB</v>
      </c>
      <c r="AJ14" s="108">
        <f t="shared" ref="AJ14:AJ21" si="3">AF14</f>
        <v>7000000</v>
      </c>
      <c r="AK14" s="108"/>
      <c r="AL14" s="105">
        <f t="shared" ref="AL14:AL21" si="4">C14</f>
        <v>6.9599999999999995E-2</v>
      </c>
      <c r="AM14" s="105"/>
      <c r="AN14" s="105">
        <f t="shared" ref="AN14:AN21" si="5">IF(AJ14=0,0,ROUND(((AJ14*AL14)+AP14)/AJ14,5))</f>
        <v>7.0059999999999997E-2</v>
      </c>
      <c r="AO14" s="105"/>
      <c r="AP14" s="108">
        <f>AF107+AF120</f>
        <v>3223.4399999999996</v>
      </c>
      <c r="AQ14" s="108"/>
      <c r="AR14" s="108">
        <f t="shared" ref="AR14:AR20" si="6">ROUND(AN14*AJ14,0)</f>
        <v>490420</v>
      </c>
      <c r="AS14" s="108"/>
      <c r="AT14" s="108">
        <f>AF153</f>
        <v>0</v>
      </c>
      <c r="AU14" s="108"/>
      <c r="AV14" s="108">
        <f>AF61+AF74</f>
        <v>12640.89999999998</v>
      </c>
      <c r="AW14" s="108"/>
      <c r="AX14" s="108">
        <f>AJ14-AT14-AV14</f>
        <v>6987359.0999999996</v>
      </c>
      <c r="AZ14" s="89"/>
      <c r="BB14" s="108"/>
      <c r="BC14" s="108"/>
      <c r="BD14" s="103"/>
      <c r="BE14" s="103"/>
      <c r="BF14" s="103"/>
      <c r="BG14" s="103"/>
      <c r="BH14" s="108"/>
      <c r="BI14" s="108"/>
      <c r="BJ14" s="108"/>
      <c r="BK14" s="108"/>
      <c r="BL14" s="108"/>
      <c r="BM14" s="108"/>
      <c r="BN14" s="108"/>
      <c r="BR14" s="89"/>
    </row>
    <row r="15" spans="1:73">
      <c r="A15" s="88">
        <v>6</v>
      </c>
      <c r="B15" s="89" t="s">
        <v>82</v>
      </c>
      <c r="C15" s="105">
        <v>7.1499999999999994E-2</v>
      </c>
      <c r="D15" s="106">
        <v>7500000</v>
      </c>
      <c r="E15" s="106">
        <f t="shared" si="0"/>
        <v>7500000</v>
      </c>
      <c r="F15" s="106">
        <f t="shared" si="0"/>
        <v>7500000</v>
      </c>
      <c r="G15" s="106">
        <f t="shared" si="0"/>
        <v>7500000</v>
      </c>
      <c r="H15" s="106">
        <f t="shared" si="0"/>
        <v>7500000</v>
      </c>
      <c r="I15" s="106">
        <f t="shared" si="0"/>
        <v>7500000</v>
      </c>
      <c r="J15" s="106">
        <f t="shared" si="0"/>
        <v>7500000</v>
      </c>
      <c r="K15" s="106">
        <f t="shared" si="0"/>
        <v>7500000</v>
      </c>
      <c r="L15" s="106">
        <f t="shared" si="0"/>
        <v>7500000</v>
      </c>
      <c r="M15" s="106">
        <f t="shared" si="0"/>
        <v>7500000</v>
      </c>
      <c r="N15" s="106">
        <f t="shared" si="0"/>
        <v>7500000</v>
      </c>
      <c r="O15" s="106">
        <f t="shared" si="0"/>
        <v>7500000</v>
      </c>
      <c r="P15" s="106">
        <f t="shared" si="0"/>
        <v>7500000</v>
      </c>
      <c r="Q15" s="106">
        <f t="shared" si="0"/>
        <v>7500000</v>
      </c>
      <c r="R15" s="106">
        <f t="shared" si="0"/>
        <v>7500000</v>
      </c>
      <c r="S15" s="106">
        <f t="shared" si="0"/>
        <v>7500000</v>
      </c>
      <c r="T15" s="106">
        <f t="shared" si="0"/>
        <v>7500000</v>
      </c>
      <c r="U15" s="106">
        <f t="shared" si="1"/>
        <v>7500000</v>
      </c>
      <c r="V15" s="106">
        <f t="shared" si="1"/>
        <v>7500000</v>
      </c>
      <c r="W15" s="106">
        <f t="shared" si="1"/>
        <v>7500000</v>
      </c>
      <c r="X15" s="106">
        <f t="shared" si="1"/>
        <v>7500000</v>
      </c>
      <c r="Y15" s="106">
        <f t="shared" si="1"/>
        <v>7500000</v>
      </c>
      <c r="Z15" s="106">
        <f t="shared" si="1"/>
        <v>7500000</v>
      </c>
      <c r="AA15" s="106">
        <f t="shared" si="1"/>
        <v>7500000</v>
      </c>
      <c r="AB15" s="106">
        <f t="shared" si="1"/>
        <v>7500000</v>
      </c>
      <c r="AC15" s="106">
        <f t="shared" si="1"/>
        <v>7500000</v>
      </c>
      <c r="AD15" s="106">
        <f t="shared" si="1"/>
        <v>7500000</v>
      </c>
      <c r="AE15" s="106">
        <f t="shared" si="1"/>
        <v>7500000</v>
      </c>
      <c r="AF15" s="106">
        <f t="shared" ref="AF15:AF25" si="7">AVERAGE(S15:AE15)</f>
        <v>7500000</v>
      </c>
      <c r="AG15" s="88"/>
      <c r="AH15" s="82" t="str">
        <f t="shared" si="2"/>
        <v xml:space="preserve">    Series 7.15%   GMB</v>
      </c>
      <c r="AJ15" s="106">
        <f t="shared" si="3"/>
        <v>7500000</v>
      </c>
      <c r="AK15" s="106"/>
      <c r="AL15" s="105">
        <f t="shared" si="4"/>
        <v>7.1499999999999994E-2</v>
      </c>
      <c r="AM15" s="105"/>
      <c r="AN15" s="105">
        <f t="shared" si="5"/>
        <v>7.1819999999999995E-2</v>
      </c>
      <c r="AO15" s="105"/>
      <c r="AP15" s="106">
        <f t="shared" ref="AP15:AP22" si="8">AF108</f>
        <v>2426.52</v>
      </c>
      <c r="AQ15" s="106"/>
      <c r="AR15" s="106">
        <f t="shared" si="6"/>
        <v>538650</v>
      </c>
      <c r="AS15" s="106"/>
      <c r="AT15" s="106">
        <f t="shared" ref="AT15:AT25" si="9">AF154</f>
        <v>0</v>
      </c>
      <c r="AU15" s="106"/>
      <c r="AV15" s="106">
        <f t="shared" ref="AV15:AV20" si="10">AF62</f>
        <v>17200.950000000019</v>
      </c>
      <c r="AW15" s="106"/>
      <c r="AX15" s="106">
        <f t="shared" ref="AX15:AX25" si="11">AJ15-AT15-AV15</f>
        <v>7482799.0499999998</v>
      </c>
      <c r="BB15" s="106"/>
      <c r="BC15" s="106"/>
      <c r="BD15" s="103"/>
      <c r="BE15" s="103"/>
      <c r="BH15" s="106"/>
      <c r="BI15" s="106"/>
      <c r="BJ15" s="106"/>
      <c r="BK15" s="106"/>
      <c r="BL15" s="106"/>
      <c r="BM15" s="106"/>
      <c r="BN15" s="106"/>
      <c r="BQ15" s="109"/>
      <c r="BR15" s="89"/>
    </row>
    <row r="16" spans="1:73">
      <c r="A16" s="88">
        <v>7</v>
      </c>
      <c r="B16" s="89" t="s">
        <v>83</v>
      </c>
      <c r="C16" s="105">
        <v>6.9900000000000004E-2</v>
      </c>
      <c r="D16" s="106">
        <v>9000000</v>
      </c>
      <c r="E16" s="106">
        <f t="shared" si="0"/>
        <v>9000000</v>
      </c>
      <c r="F16" s="106">
        <f t="shared" si="0"/>
        <v>9000000</v>
      </c>
      <c r="G16" s="106">
        <f t="shared" si="0"/>
        <v>9000000</v>
      </c>
      <c r="H16" s="106">
        <f t="shared" si="0"/>
        <v>9000000</v>
      </c>
      <c r="I16" s="106">
        <f t="shared" si="0"/>
        <v>9000000</v>
      </c>
      <c r="J16" s="106">
        <f t="shared" si="0"/>
        <v>9000000</v>
      </c>
      <c r="K16" s="106">
        <f t="shared" si="0"/>
        <v>9000000</v>
      </c>
      <c r="L16" s="106">
        <f t="shared" si="0"/>
        <v>9000000</v>
      </c>
      <c r="M16" s="106">
        <f t="shared" si="0"/>
        <v>9000000</v>
      </c>
      <c r="N16" s="106">
        <f t="shared" si="0"/>
        <v>9000000</v>
      </c>
      <c r="O16" s="106">
        <f t="shared" si="0"/>
        <v>9000000</v>
      </c>
      <c r="P16" s="106">
        <f t="shared" si="0"/>
        <v>9000000</v>
      </c>
      <c r="Q16" s="106">
        <f t="shared" si="0"/>
        <v>9000000</v>
      </c>
      <c r="R16" s="106">
        <f t="shared" si="0"/>
        <v>9000000</v>
      </c>
      <c r="S16" s="106">
        <f t="shared" si="0"/>
        <v>9000000</v>
      </c>
      <c r="T16" s="106">
        <f t="shared" si="0"/>
        <v>9000000</v>
      </c>
      <c r="U16" s="106">
        <f t="shared" si="1"/>
        <v>9000000</v>
      </c>
      <c r="V16" s="106">
        <f t="shared" si="1"/>
        <v>9000000</v>
      </c>
      <c r="W16" s="106">
        <f t="shared" si="1"/>
        <v>9000000</v>
      </c>
      <c r="X16" s="106">
        <f t="shared" si="1"/>
        <v>9000000</v>
      </c>
      <c r="Y16" s="106">
        <f t="shared" si="1"/>
        <v>9000000</v>
      </c>
      <c r="Z16" s="106">
        <f t="shared" si="1"/>
        <v>9000000</v>
      </c>
      <c r="AA16" s="106">
        <f t="shared" si="1"/>
        <v>9000000</v>
      </c>
      <c r="AB16" s="106">
        <f t="shared" si="1"/>
        <v>9000000</v>
      </c>
      <c r="AC16" s="106">
        <f t="shared" si="1"/>
        <v>9000000</v>
      </c>
      <c r="AD16" s="106">
        <f t="shared" si="1"/>
        <v>9000000</v>
      </c>
      <c r="AE16" s="106">
        <f t="shared" si="1"/>
        <v>9000000</v>
      </c>
      <c r="AF16" s="106">
        <f t="shared" si="7"/>
        <v>9000000</v>
      </c>
      <c r="AG16" s="88"/>
      <c r="AH16" s="82" t="str">
        <f t="shared" si="2"/>
        <v xml:space="preserve">    Series 6.99%   GMB</v>
      </c>
      <c r="AJ16" s="106">
        <f t="shared" si="3"/>
        <v>9000000</v>
      </c>
      <c r="AK16" s="106"/>
      <c r="AL16" s="105">
        <f t="shared" si="4"/>
        <v>6.9900000000000004E-2</v>
      </c>
      <c r="AM16" s="105"/>
      <c r="AN16" s="105">
        <f t="shared" si="5"/>
        <v>7.0260000000000003E-2</v>
      </c>
      <c r="AO16" s="105"/>
      <c r="AP16" s="106">
        <f t="shared" si="8"/>
        <v>3260.6399999999267</v>
      </c>
      <c r="AQ16" s="106"/>
      <c r="AR16" s="106">
        <f t="shared" si="6"/>
        <v>632340</v>
      </c>
      <c r="AS16" s="106"/>
      <c r="AT16" s="106">
        <f t="shared" si="9"/>
        <v>0</v>
      </c>
      <c r="AU16" s="106"/>
      <c r="AV16" s="106">
        <f t="shared" si="10"/>
        <v>27444.240000000125</v>
      </c>
      <c r="AW16" s="106"/>
      <c r="AX16" s="106">
        <f t="shared" si="11"/>
        <v>8972555.7599999998</v>
      </c>
      <c r="AZ16" s="89"/>
      <c r="BB16" s="106"/>
      <c r="BC16" s="106"/>
      <c r="BD16" s="103"/>
      <c r="BE16" s="103"/>
      <c r="BF16" s="103"/>
      <c r="BG16" s="103"/>
      <c r="BH16" s="106"/>
      <c r="BI16" s="106"/>
      <c r="BJ16" s="106"/>
      <c r="BK16" s="106"/>
      <c r="BL16" s="106"/>
      <c r="BM16" s="106"/>
      <c r="BN16" s="106"/>
      <c r="BR16" s="89"/>
    </row>
    <row r="17" spans="1:72">
      <c r="A17" s="88">
        <v>8</v>
      </c>
      <c r="B17" s="89" t="s">
        <v>84</v>
      </c>
      <c r="C17" s="105">
        <v>6.5930000000000002E-2</v>
      </c>
      <c r="D17" s="106">
        <v>47000000</v>
      </c>
      <c r="E17" s="106">
        <f>D17</f>
        <v>47000000</v>
      </c>
      <c r="F17" s="106">
        <f>E17</f>
        <v>47000000</v>
      </c>
      <c r="G17" s="106">
        <f t="shared" si="0"/>
        <v>47000000</v>
      </c>
      <c r="H17" s="106">
        <f t="shared" si="0"/>
        <v>47000000</v>
      </c>
      <c r="I17" s="106">
        <f>+H17</f>
        <v>47000000</v>
      </c>
      <c r="J17" s="106">
        <f>+I17</f>
        <v>47000000</v>
      </c>
      <c r="K17" s="106">
        <f>+J17</f>
        <v>47000000</v>
      </c>
      <c r="L17" s="106">
        <f t="shared" si="0"/>
        <v>47000000</v>
      </c>
      <c r="M17" s="106">
        <f>+L17</f>
        <v>47000000</v>
      </c>
      <c r="N17" s="106">
        <f t="shared" si="0"/>
        <v>47000000</v>
      </c>
      <c r="O17" s="106">
        <f t="shared" si="0"/>
        <v>47000000</v>
      </c>
      <c r="P17" s="106">
        <f t="shared" si="0"/>
        <v>47000000</v>
      </c>
      <c r="Q17" s="106">
        <f t="shared" si="0"/>
        <v>47000000</v>
      </c>
      <c r="R17" s="106">
        <f t="shared" si="0"/>
        <v>47000000</v>
      </c>
      <c r="S17" s="106">
        <f t="shared" si="0"/>
        <v>47000000</v>
      </c>
      <c r="T17" s="106">
        <f t="shared" si="0"/>
        <v>47000000</v>
      </c>
      <c r="U17" s="106">
        <f t="shared" si="1"/>
        <v>47000000</v>
      </c>
      <c r="V17" s="106">
        <f t="shared" si="1"/>
        <v>47000000</v>
      </c>
      <c r="W17" s="106">
        <f t="shared" si="1"/>
        <v>47000000</v>
      </c>
      <c r="X17" s="106">
        <f t="shared" si="1"/>
        <v>47000000</v>
      </c>
      <c r="Y17" s="106">
        <f t="shared" si="1"/>
        <v>47000000</v>
      </c>
      <c r="Z17" s="106">
        <f t="shared" si="1"/>
        <v>47000000</v>
      </c>
      <c r="AA17" s="106">
        <f t="shared" si="1"/>
        <v>47000000</v>
      </c>
      <c r="AB17" s="106">
        <f t="shared" si="1"/>
        <v>47000000</v>
      </c>
      <c r="AC17" s="106">
        <f t="shared" si="1"/>
        <v>47000000</v>
      </c>
      <c r="AD17" s="106">
        <f t="shared" si="1"/>
        <v>47000000</v>
      </c>
      <c r="AE17" s="106">
        <f t="shared" si="1"/>
        <v>47000000</v>
      </c>
      <c r="AF17" s="106">
        <f t="shared" si="7"/>
        <v>47000000</v>
      </c>
      <c r="AG17" s="88"/>
      <c r="AH17" s="82" t="str">
        <f t="shared" si="2"/>
        <v xml:space="preserve">    Series 6.593%  Note</v>
      </c>
      <c r="AJ17" s="106">
        <f t="shared" si="3"/>
        <v>47000000</v>
      </c>
      <c r="AK17" s="106"/>
      <c r="AL17" s="105">
        <f t="shared" si="4"/>
        <v>6.5930000000000002E-2</v>
      </c>
      <c r="AM17" s="105"/>
      <c r="AN17" s="105">
        <f t="shared" si="5"/>
        <v>6.6280000000000006E-2</v>
      </c>
      <c r="AO17" s="105"/>
      <c r="AP17" s="106">
        <f t="shared" si="8"/>
        <v>16594.560000000005</v>
      </c>
      <c r="AQ17" s="106"/>
      <c r="AR17" s="106">
        <f t="shared" si="6"/>
        <v>3115160</v>
      </c>
      <c r="AS17" s="106"/>
      <c r="AT17" s="106">
        <f t="shared" si="9"/>
        <v>0</v>
      </c>
      <c r="AU17" s="106"/>
      <c r="AV17" s="106">
        <f t="shared" si="10"/>
        <v>295291.77999999991</v>
      </c>
      <c r="AW17" s="106"/>
      <c r="AX17" s="106">
        <f t="shared" si="11"/>
        <v>46704708.219999999</v>
      </c>
      <c r="BB17" s="106"/>
      <c r="BC17" s="106"/>
      <c r="BD17" s="103"/>
      <c r="BE17" s="103"/>
      <c r="BH17" s="106"/>
      <c r="BI17" s="106"/>
      <c r="BJ17" s="106"/>
      <c r="BK17" s="106"/>
      <c r="BL17" s="106"/>
      <c r="BM17" s="106"/>
      <c r="BN17" s="106"/>
      <c r="BR17" s="89"/>
    </row>
    <row r="18" spans="1:72">
      <c r="A18" s="88">
        <v>9</v>
      </c>
      <c r="B18" s="89" t="s">
        <v>85</v>
      </c>
      <c r="C18" s="105">
        <v>6.25E-2</v>
      </c>
      <c r="D18" s="106">
        <v>45390000</v>
      </c>
      <c r="E18" s="106">
        <f t="shared" ref="E18:T25" si="12">D18</f>
        <v>45390000</v>
      </c>
      <c r="F18" s="106">
        <f t="shared" si="12"/>
        <v>45390000</v>
      </c>
      <c r="G18" s="106">
        <f t="shared" si="12"/>
        <v>45390000</v>
      </c>
      <c r="H18" s="106">
        <f t="shared" si="12"/>
        <v>45390000</v>
      </c>
      <c r="I18" s="106">
        <f t="shared" si="12"/>
        <v>45390000</v>
      </c>
      <c r="J18" s="106">
        <f t="shared" si="12"/>
        <v>45390000</v>
      </c>
      <c r="K18" s="106">
        <f t="shared" si="12"/>
        <v>45390000</v>
      </c>
      <c r="L18" s="106">
        <f>+K18</f>
        <v>45390000</v>
      </c>
      <c r="M18" s="106">
        <f>+L18</f>
        <v>45390000</v>
      </c>
      <c r="N18" s="106">
        <f>+M18</f>
        <v>45390000</v>
      </c>
      <c r="O18" s="106">
        <f t="shared" si="0"/>
        <v>45390000</v>
      </c>
      <c r="P18" s="106">
        <f t="shared" si="0"/>
        <v>45390000</v>
      </c>
      <c r="Q18" s="106">
        <f t="shared" si="0"/>
        <v>45390000</v>
      </c>
      <c r="R18" s="106">
        <f t="shared" si="0"/>
        <v>45390000</v>
      </c>
      <c r="S18" s="106">
        <f t="shared" si="0"/>
        <v>45390000</v>
      </c>
      <c r="T18" s="106">
        <f t="shared" si="0"/>
        <v>45390000</v>
      </c>
      <c r="U18" s="106">
        <f t="shared" si="1"/>
        <v>45390000</v>
      </c>
      <c r="V18" s="106">
        <f t="shared" si="1"/>
        <v>45390000</v>
      </c>
      <c r="W18" s="106">
        <f t="shared" si="1"/>
        <v>45390000</v>
      </c>
      <c r="X18" s="106">
        <f t="shared" si="1"/>
        <v>45390000</v>
      </c>
      <c r="Y18" s="106">
        <f t="shared" si="1"/>
        <v>45390000</v>
      </c>
      <c r="Z18" s="106">
        <f t="shared" si="1"/>
        <v>45390000</v>
      </c>
      <c r="AA18" s="106">
        <f t="shared" si="1"/>
        <v>45390000</v>
      </c>
      <c r="AB18" s="106">
        <f t="shared" si="1"/>
        <v>45390000</v>
      </c>
      <c r="AC18" s="106">
        <f t="shared" si="1"/>
        <v>45390000</v>
      </c>
      <c r="AD18" s="106">
        <f t="shared" si="1"/>
        <v>45390000</v>
      </c>
      <c r="AE18" s="106">
        <f t="shared" si="1"/>
        <v>45390000</v>
      </c>
      <c r="AF18" s="106">
        <f t="shared" si="7"/>
        <v>45390000</v>
      </c>
      <c r="AG18" s="88"/>
      <c r="AH18" s="82" t="str">
        <f t="shared" si="2"/>
        <v xml:space="preserve">    Series 6.25%    Note</v>
      </c>
      <c r="AJ18" s="106">
        <f t="shared" si="3"/>
        <v>45390000</v>
      </c>
      <c r="AK18" s="106"/>
      <c r="AL18" s="105">
        <f t="shared" si="4"/>
        <v>6.25E-2</v>
      </c>
      <c r="AM18" s="105"/>
      <c r="AN18" s="105">
        <f t="shared" si="5"/>
        <v>6.2950000000000006E-2</v>
      </c>
      <c r="AO18" s="105"/>
      <c r="AP18" s="106">
        <f t="shared" si="8"/>
        <v>20380.679999999997</v>
      </c>
      <c r="AQ18" s="106"/>
      <c r="AR18" s="106">
        <f t="shared" si="6"/>
        <v>2857301</v>
      </c>
      <c r="AS18" s="106"/>
      <c r="AT18" s="106">
        <f t="shared" si="9"/>
        <v>0</v>
      </c>
      <c r="AU18" s="106"/>
      <c r="AV18" s="106">
        <f t="shared" si="10"/>
        <v>395837.3699999997</v>
      </c>
      <c r="AW18" s="106"/>
      <c r="AX18" s="106">
        <f t="shared" si="11"/>
        <v>44994162.630000003</v>
      </c>
      <c r="AZ18" s="89"/>
      <c r="BB18" s="106"/>
      <c r="BC18" s="106"/>
      <c r="BD18" s="103"/>
      <c r="BE18" s="103"/>
      <c r="BF18" s="103"/>
      <c r="BG18" s="103"/>
      <c r="BH18" s="106"/>
      <c r="BI18" s="106"/>
      <c r="BJ18" s="106"/>
      <c r="BK18" s="106"/>
      <c r="BL18" s="106"/>
      <c r="BM18" s="106"/>
      <c r="BN18" s="106"/>
      <c r="BQ18" s="109"/>
      <c r="BR18" s="103"/>
      <c r="BS18" s="105"/>
    </row>
    <row r="19" spans="1:72">
      <c r="A19" s="88">
        <v>10</v>
      </c>
      <c r="B19" s="89" t="s">
        <v>86</v>
      </c>
      <c r="C19" s="105">
        <v>5.6250000000000001E-2</v>
      </c>
      <c r="D19" s="106">
        <v>26000000</v>
      </c>
      <c r="E19" s="106">
        <f t="shared" si="12"/>
        <v>26000000</v>
      </c>
      <c r="F19" s="106">
        <f t="shared" si="12"/>
        <v>26000000</v>
      </c>
      <c r="G19" s="106">
        <f t="shared" si="12"/>
        <v>26000000</v>
      </c>
      <c r="H19" s="106">
        <f t="shared" si="12"/>
        <v>26000000</v>
      </c>
      <c r="I19" s="106">
        <f t="shared" si="12"/>
        <v>26000000</v>
      </c>
      <c r="J19" s="106">
        <f t="shared" si="12"/>
        <v>26000000</v>
      </c>
      <c r="K19" s="106">
        <f t="shared" si="12"/>
        <v>26000000</v>
      </c>
      <c r="L19" s="106">
        <f t="shared" si="12"/>
        <v>26000000</v>
      </c>
      <c r="M19" s="106">
        <f t="shared" si="12"/>
        <v>26000000</v>
      </c>
      <c r="N19" s="106">
        <f t="shared" si="12"/>
        <v>26000000</v>
      </c>
      <c r="O19" s="106">
        <f>N19</f>
        <v>26000000</v>
      </c>
      <c r="P19" s="106">
        <f>O19</f>
        <v>26000000</v>
      </c>
      <c r="Q19" s="106">
        <f>P19</f>
        <v>26000000</v>
      </c>
      <c r="R19" s="106">
        <f>+Q19</f>
        <v>26000000</v>
      </c>
      <c r="S19" s="106">
        <v>26000000</v>
      </c>
      <c r="T19" s="106">
        <f t="shared" si="12"/>
        <v>26000000</v>
      </c>
      <c r="U19" s="106">
        <f t="shared" si="1"/>
        <v>26000000</v>
      </c>
      <c r="V19" s="106">
        <f t="shared" si="1"/>
        <v>26000000</v>
      </c>
      <c r="W19" s="106">
        <f t="shared" si="1"/>
        <v>26000000</v>
      </c>
      <c r="X19" s="106">
        <f t="shared" si="1"/>
        <v>26000000</v>
      </c>
      <c r="Y19" s="106">
        <f t="shared" si="1"/>
        <v>26000000</v>
      </c>
      <c r="Z19" s="106">
        <f t="shared" si="1"/>
        <v>26000000</v>
      </c>
      <c r="AA19" s="106">
        <f t="shared" si="1"/>
        <v>26000000</v>
      </c>
      <c r="AB19" s="106">
        <f t="shared" si="1"/>
        <v>26000000</v>
      </c>
      <c r="AC19" s="106">
        <f t="shared" si="1"/>
        <v>26000000</v>
      </c>
      <c r="AD19" s="106">
        <f t="shared" si="1"/>
        <v>26000000</v>
      </c>
      <c r="AE19" s="106">
        <f t="shared" si="1"/>
        <v>26000000</v>
      </c>
      <c r="AF19" s="106">
        <f t="shared" si="7"/>
        <v>26000000</v>
      </c>
      <c r="AG19" s="88"/>
      <c r="AH19" s="82" t="str">
        <f t="shared" si="2"/>
        <v xml:space="preserve">    Series 5.625%  Note</v>
      </c>
      <c r="AJ19" s="106">
        <f t="shared" si="3"/>
        <v>26000000</v>
      </c>
      <c r="AK19" s="106"/>
      <c r="AL19" s="105">
        <f t="shared" si="4"/>
        <v>5.6250000000000001E-2</v>
      </c>
      <c r="AM19" s="105"/>
      <c r="AN19" s="105">
        <f t="shared" si="5"/>
        <v>5.6750000000000002E-2</v>
      </c>
      <c r="AO19" s="105"/>
      <c r="AP19" s="106">
        <f t="shared" si="8"/>
        <v>13002.240000000003</v>
      </c>
      <c r="AQ19" s="106"/>
      <c r="AR19" s="106">
        <f t="shared" si="6"/>
        <v>1475500</v>
      </c>
      <c r="AS19" s="106"/>
      <c r="AT19" s="106">
        <f t="shared" si="9"/>
        <v>0</v>
      </c>
      <c r="AU19" s="106"/>
      <c r="AV19" s="106">
        <f t="shared" si="10"/>
        <v>255782.81999999977</v>
      </c>
      <c r="AW19" s="106"/>
      <c r="AX19" s="106">
        <f t="shared" si="11"/>
        <v>25744217.18</v>
      </c>
      <c r="BB19" s="106"/>
      <c r="BC19" s="106"/>
      <c r="BD19" s="103"/>
      <c r="BE19" s="103"/>
      <c r="BH19" s="106"/>
      <c r="BI19" s="106"/>
      <c r="BJ19" s="106"/>
      <c r="BK19" s="106"/>
      <c r="BL19" s="106"/>
      <c r="BM19" s="106"/>
      <c r="BN19" s="106"/>
      <c r="BR19" s="89"/>
    </row>
    <row r="20" spans="1:72">
      <c r="A20" s="88">
        <v>11</v>
      </c>
      <c r="B20" s="89" t="s">
        <v>87</v>
      </c>
      <c r="C20" s="105">
        <v>5.3749999999999999E-2</v>
      </c>
      <c r="D20" s="106">
        <v>26000000</v>
      </c>
      <c r="E20" s="106">
        <f t="shared" si="12"/>
        <v>26000000</v>
      </c>
      <c r="F20" s="106">
        <f t="shared" si="12"/>
        <v>26000000</v>
      </c>
      <c r="G20" s="106">
        <f t="shared" si="12"/>
        <v>26000000</v>
      </c>
      <c r="H20" s="106">
        <f t="shared" si="12"/>
        <v>26000000</v>
      </c>
      <c r="I20" s="106">
        <f t="shared" si="12"/>
        <v>26000000</v>
      </c>
      <c r="J20" s="106">
        <f t="shared" si="12"/>
        <v>26000000</v>
      </c>
      <c r="K20" s="106">
        <f t="shared" si="12"/>
        <v>26000000</v>
      </c>
      <c r="L20" s="106">
        <f t="shared" si="12"/>
        <v>26000000</v>
      </c>
      <c r="M20" s="106">
        <f t="shared" si="12"/>
        <v>26000000</v>
      </c>
      <c r="N20" s="106">
        <f t="shared" si="12"/>
        <v>26000000</v>
      </c>
      <c r="O20" s="106">
        <f>N20</f>
        <v>26000000</v>
      </c>
      <c r="P20" s="106">
        <f t="shared" ref="P20:AE25" si="13">O20</f>
        <v>26000000</v>
      </c>
      <c r="Q20" s="106">
        <f t="shared" si="13"/>
        <v>26000000</v>
      </c>
      <c r="R20" s="106">
        <f t="shared" si="13"/>
        <v>26000000</v>
      </c>
      <c r="S20" s="106">
        <f t="shared" si="13"/>
        <v>26000000</v>
      </c>
      <c r="T20" s="106">
        <f t="shared" si="13"/>
        <v>26000000</v>
      </c>
      <c r="U20" s="106">
        <f t="shared" si="13"/>
        <v>26000000</v>
      </c>
      <c r="V20" s="106">
        <f t="shared" si="13"/>
        <v>26000000</v>
      </c>
      <c r="W20" s="106">
        <f t="shared" si="13"/>
        <v>26000000</v>
      </c>
      <c r="X20" s="106">
        <f t="shared" ref="X20:AE21" si="14">+W20</f>
        <v>26000000</v>
      </c>
      <c r="Y20" s="106">
        <f t="shared" si="14"/>
        <v>26000000</v>
      </c>
      <c r="Z20" s="106">
        <f t="shared" si="14"/>
        <v>26000000</v>
      </c>
      <c r="AA20" s="106">
        <f t="shared" si="14"/>
        <v>26000000</v>
      </c>
      <c r="AB20" s="106">
        <f t="shared" si="14"/>
        <v>26000000</v>
      </c>
      <c r="AC20" s="106">
        <f t="shared" si="14"/>
        <v>26000000</v>
      </c>
      <c r="AD20" s="106">
        <f t="shared" si="14"/>
        <v>26000000</v>
      </c>
      <c r="AE20" s="106">
        <f t="shared" si="14"/>
        <v>26000000</v>
      </c>
      <c r="AF20" s="106">
        <f t="shared" si="7"/>
        <v>26000000</v>
      </c>
      <c r="AG20" s="88"/>
      <c r="AH20" s="82" t="str">
        <f t="shared" si="2"/>
        <v xml:space="preserve">    Series 5.375%  Note</v>
      </c>
      <c r="AJ20" s="106">
        <f t="shared" si="3"/>
        <v>26000000</v>
      </c>
      <c r="AK20" s="106"/>
      <c r="AL20" s="105">
        <f t="shared" si="4"/>
        <v>5.3749999999999999E-2</v>
      </c>
      <c r="AM20" s="105"/>
      <c r="AN20" s="105">
        <f t="shared" si="5"/>
        <v>5.4170000000000003E-2</v>
      </c>
      <c r="AO20" s="105"/>
      <c r="AP20" s="106">
        <f t="shared" si="8"/>
        <v>10860.599999999999</v>
      </c>
      <c r="AQ20" s="106"/>
      <c r="AR20" s="106">
        <f t="shared" si="6"/>
        <v>1408420</v>
      </c>
      <c r="AS20" s="106"/>
      <c r="AT20" s="106">
        <f t="shared" si="9"/>
        <v>0</v>
      </c>
      <c r="AU20" s="106"/>
      <c r="AV20" s="106">
        <f t="shared" si="10"/>
        <v>221799.34000000026</v>
      </c>
      <c r="AW20" s="106"/>
      <c r="AX20" s="106">
        <f t="shared" si="11"/>
        <v>25778200.66</v>
      </c>
      <c r="AZ20" s="89"/>
      <c r="BB20" s="106"/>
      <c r="BC20" s="106"/>
      <c r="BD20" s="103"/>
      <c r="BE20" s="103"/>
      <c r="BF20" s="103"/>
      <c r="BG20" s="103"/>
      <c r="BH20" s="106"/>
      <c r="BI20" s="106"/>
      <c r="BJ20" s="106"/>
      <c r="BK20" s="106"/>
      <c r="BL20" s="106"/>
      <c r="BM20" s="106"/>
      <c r="BN20" s="106"/>
      <c r="BR20" s="89"/>
    </row>
    <row r="21" spans="1:72">
      <c r="A21" s="88">
        <v>12</v>
      </c>
      <c r="B21" s="89" t="s">
        <v>88</v>
      </c>
      <c r="C21" s="105">
        <v>5.0500000000000003E-2</v>
      </c>
      <c r="D21" s="106">
        <v>20000000</v>
      </c>
      <c r="E21" s="106">
        <f t="shared" si="12"/>
        <v>20000000</v>
      </c>
      <c r="F21" s="106">
        <f t="shared" si="12"/>
        <v>20000000</v>
      </c>
      <c r="G21" s="106">
        <f t="shared" si="12"/>
        <v>20000000</v>
      </c>
      <c r="H21" s="106">
        <f t="shared" si="12"/>
        <v>20000000</v>
      </c>
      <c r="I21" s="106">
        <f t="shared" si="12"/>
        <v>20000000</v>
      </c>
      <c r="J21" s="106">
        <f t="shared" si="12"/>
        <v>20000000</v>
      </c>
      <c r="K21" s="106">
        <f t="shared" si="12"/>
        <v>20000000</v>
      </c>
      <c r="L21" s="106">
        <f t="shared" si="12"/>
        <v>20000000</v>
      </c>
      <c r="M21" s="106">
        <f t="shared" si="12"/>
        <v>20000000</v>
      </c>
      <c r="N21" s="106">
        <f t="shared" si="12"/>
        <v>20000000</v>
      </c>
      <c r="O21" s="106">
        <f>N21</f>
        <v>20000000</v>
      </c>
      <c r="P21" s="106">
        <f>O21</f>
        <v>20000000</v>
      </c>
      <c r="Q21" s="106">
        <f t="shared" si="13"/>
        <v>20000000</v>
      </c>
      <c r="R21" s="106">
        <f t="shared" si="13"/>
        <v>20000000</v>
      </c>
      <c r="S21" s="106">
        <f t="shared" si="13"/>
        <v>20000000</v>
      </c>
      <c r="T21" s="106">
        <f t="shared" si="13"/>
        <v>20000000</v>
      </c>
      <c r="U21" s="106">
        <f t="shared" si="13"/>
        <v>20000000</v>
      </c>
      <c r="V21" s="106">
        <f t="shared" si="13"/>
        <v>20000000</v>
      </c>
      <c r="W21" s="106">
        <f t="shared" si="13"/>
        <v>20000000</v>
      </c>
      <c r="X21" s="106">
        <f t="shared" si="14"/>
        <v>20000000</v>
      </c>
      <c r="Y21" s="106">
        <f t="shared" si="14"/>
        <v>20000000</v>
      </c>
      <c r="Z21" s="106">
        <f t="shared" si="14"/>
        <v>20000000</v>
      </c>
      <c r="AA21" s="106">
        <f t="shared" si="14"/>
        <v>20000000</v>
      </c>
      <c r="AB21" s="106">
        <f t="shared" si="14"/>
        <v>20000000</v>
      </c>
      <c r="AC21" s="106">
        <f t="shared" si="14"/>
        <v>20000000</v>
      </c>
      <c r="AD21" s="106">
        <f t="shared" si="14"/>
        <v>20000000</v>
      </c>
      <c r="AE21" s="106">
        <f t="shared" si="14"/>
        <v>20000000</v>
      </c>
      <c r="AF21" s="106">
        <f t="shared" si="7"/>
        <v>20000000</v>
      </c>
      <c r="AG21" s="88"/>
      <c r="AH21" s="82" t="str">
        <f t="shared" si="2"/>
        <v xml:space="preserve">    Series 5.05%    Note</v>
      </c>
      <c r="AJ21" s="106">
        <f t="shared" si="3"/>
        <v>20000000</v>
      </c>
      <c r="AK21" s="106"/>
      <c r="AL21" s="105">
        <f t="shared" si="4"/>
        <v>5.0500000000000003E-2</v>
      </c>
      <c r="AM21" s="105"/>
      <c r="AN21" s="105">
        <f t="shared" si="5"/>
        <v>5.0500000000000003E-2</v>
      </c>
      <c r="AO21" s="105"/>
      <c r="AP21" s="106">
        <f t="shared" si="8"/>
        <v>0</v>
      </c>
      <c r="AQ21" s="106"/>
      <c r="AR21" s="106">
        <f>ROUND(AN21*AJ21,0)</f>
        <v>1010000</v>
      </c>
      <c r="AS21" s="106"/>
      <c r="AT21" s="106">
        <f t="shared" si="9"/>
        <v>0</v>
      </c>
      <c r="AU21" s="106"/>
      <c r="AV21" s="106">
        <f>AF68</f>
        <v>0</v>
      </c>
      <c r="AW21" s="106"/>
      <c r="AX21" s="106">
        <f t="shared" si="11"/>
        <v>20000000</v>
      </c>
      <c r="BB21" s="106"/>
      <c r="BC21" s="106"/>
      <c r="BD21" s="103"/>
      <c r="BE21" s="103"/>
      <c r="BH21" s="106"/>
      <c r="BI21" s="106"/>
      <c r="BJ21" s="106"/>
      <c r="BK21" s="106"/>
      <c r="BL21" s="106"/>
      <c r="BM21" s="106"/>
      <c r="BN21" s="106"/>
      <c r="BR21" s="89"/>
    </row>
    <row r="22" spans="1:72">
      <c r="A22" s="88">
        <v>13</v>
      </c>
      <c r="B22" s="89" t="s">
        <v>89</v>
      </c>
      <c r="C22" s="105">
        <v>0.04</v>
      </c>
      <c r="D22" s="106">
        <v>7859000</v>
      </c>
      <c r="E22" s="106">
        <f t="shared" si="12"/>
        <v>7859000</v>
      </c>
      <c r="F22" s="106">
        <f t="shared" si="12"/>
        <v>7859000</v>
      </c>
      <c r="G22" s="106">
        <f t="shared" si="12"/>
        <v>7859000</v>
      </c>
      <c r="H22" s="106">
        <f t="shared" si="12"/>
        <v>7859000</v>
      </c>
      <c r="I22" s="106">
        <f t="shared" si="12"/>
        <v>7859000</v>
      </c>
      <c r="J22" s="106">
        <f t="shared" si="12"/>
        <v>7859000</v>
      </c>
      <c r="K22" s="106">
        <f t="shared" si="12"/>
        <v>7859000</v>
      </c>
      <c r="L22" s="106">
        <f t="shared" si="12"/>
        <v>7859000</v>
      </c>
      <c r="M22" s="106">
        <f t="shared" si="12"/>
        <v>7859000</v>
      </c>
      <c r="N22" s="106">
        <f t="shared" si="12"/>
        <v>7859000</v>
      </c>
      <c r="O22" s="106">
        <f t="shared" si="12"/>
        <v>7859000</v>
      </c>
      <c r="P22" s="106">
        <f t="shared" si="12"/>
        <v>7859000</v>
      </c>
      <c r="Q22" s="106">
        <f t="shared" si="13"/>
        <v>7859000</v>
      </c>
      <c r="R22" s="106">
        <f t="shared" si="13"/>
        <v>7859000</v>
      </c>
      <c r="S22" s="106">
        <f t="shared" si="13"/>
        <v>7859000</v>
      </c>
      <c r="T22" s="106">
        <f t="shared" si="13"/>
        <v>7859000</v>
      </c>
      <c r="U22" s="106">
        <f t="shared" si="13"/>
        <v>7859000</v>
      </c>
      <c r="V22" s="106">
        <f t="shared" si="13"/>
        <v>7859000</v>
      </c>
      <c r="W22" s="106">
        <f t="shared" si="13"/>
        <v>7859000</v>
      </c>
      <c r="X22" s="106">
        <f t="shared" si="13"/>
        <v>7859000</v>
      </c>
      <c r="Y22" s="106">
        <f t="shared" si="13"/>
        <v>7859000</v>
      </c>
      <c r="Z22" s="106">
        <f t="shared" si="13"/>
        <v>7859000</v>
      </c>
      <c r="AA22" s="106">
        <f t="shared" si="13"/>
        <v>7859000</v>
      </c>
      <c r="AB22" s="106">
        <f t="shared" si="13"/>
        <v>7859000</v>
      </c>
      <c r="AC22" s="106">
        <f t="shared" si="13"/>
        <v>7859000</v>
      </c>
      <c r="AD22" s="106">
        <f t="shared" si="13"/>
        <v>7859000</v>
      </c>
      <c r="AE22" s="106">
        <f t="shared" si="13"/>
        <v>7859000</v>
      </c>
      <c r="AF22" s="106">
        <f t="shared" si="7"/>
        <v>7859000</v>
      </c>
      <c r="AG22" s="88"/>
      <c r="AH22" s="82" t="str">
        <f t="shared" si="2"/>
        <v xml:space="preserve">    Series 4.00%    Note</v>
      </c>
      <c r="AJ22" s="106">
        <f>AF22</f>
        <v>7859000</v>
      </c>
      <c r="AK22" s="106"/>
      <c r="AL22" s="105">
        <f>C22</f>
        <v>0.04</v>
      </c>
      <c r="AM22" s="105"/>
      <c r="AN22" s="105">
        <f>IF(AJ22=0,0,ROUND(((AJ22*AL22)+AP22)/AJ22,5))</f>
        <v>0.04</v>
      </c>
      <c r="AO22" s="105"/>
      <c r="AP22" s="106">
        <f t="shared" si="8"/>
        <v>0</v>
      </c>
      <c r="AQ22" s="106"/>
      <c r="AR22" s="106">
        <f>ROUND(AN22*AJ22,0)</f>
        <v>314360</v>
      </c>
      <c r="AS22" s="106"/>
      <c r="AT22" s="106">
        <f t="shared" si="9"/>
        <v>0</v>
      </c>
      <c r="AU22" s="106"/>
      <c r="AV22" s="106">
        <f>AF69</f>
        <v>0</v>
      </c>
      <c r="AW22" s="106"/>
      <c r="AX22" s="106">
        <f t="shared" si="11"/>
        <v>7859000</v>
      </c>
      <c r="AZ22" s="89"/>
      <c r="BB22" s="106"/>
      <c r="BC22" s="106"/>
      <c r="BD22" s="103"/>
      <c r="BE22" s="103"/>
      <c r="BF22" s="103"/>
      <c r="BG22" s="103"/>
      <c r="BH22" s="106"/>
      <c r="BI22" s="106"/>
      <c r="BJ22" s="106"/>
      <c r="BK22" s="106"/>
      <c r="BL22" s="106"/>
      <c r="BM22" s="106"/>
      <c r="BN22" s="106"/>
      <c r="BR22" s="89"/>
    </row>
    <row r="23" spans="1:72">
      <c r="A23" s="88">
        <v>14</v>
      </c>
      <c r="B23" s="89" t="s">
        <v>89</v>
      </c>
      <c r="C23" s="105">
        <v>0.04</v>
      </c>
      <c r="D23" s="106">
        <v>5000000</v>
      </c>
      <c r="E23" s="106">
        <f t="shared" si="12"/>
        <v>5000000</v>
      </c>
      <c r="F23" s="106">
        <f t="shared" si="12"/>
        <v>5000000</v>
      </c>
      <c r="G23" s="106">
        <f t="shared" si="12"/>
        <v>5000000</v>
      </c>
      <c r="H23" s="106">
        <f t="shared" si="12"/>
        <v>5000000</v>
      </c>
      <c r="I23" s="106">
        <f t="shared" si="12"/>
        <v>5000000</v>
      </c>
      <c r="J23" s="106">
        <f t="shared" si="12"/>
        <v>5000000</v>
      </c>
      <c r="K23" s="106">
        <f t="shared" si="12"/>
        <v>5000000</v>
      </c>
      <c r="L23" s="106">
        <f t="shared" si="12"/>
        <v>5000000</v>
      </c>
      <c r="M23" s="106">
        <f t="shared" si="12"/>
        <v>5000000</v>
      </c>
      <c r="N23" s="106">
        <f t="shared" si="12"/>
        <v>5000000</v>
      </c>
      <c r="O23" s="106">
        <f t="shared" si="12"/>
        <v>5000000</v>
      </c>
      <c r="P23" s="106">
        <f t="shared" si="12"/>
        <v>5000000</v>
      </c>
      <c r="Q23" s="106">
        <f>5000000</f>
        <v>5000000</v>
      </c>
      <c r="R23" s="106">
        <f>Q23</f>
        <v>5000000</v>
      </c>
      <c r="S23" s="106">
        <f>R23</f>
        <v>5000000</v>
      </c>
      <c r="T23" s="106">
        <f t="shared" si="13"/>
        <v>5000000</v>
      </c>
      <c r="U23" s="106">
        <f t="shared" si="13"/>
        <v>5000000</v>
      </c>
      <c r="V23" s="106">
        <f t="shared" si="13"/>
        <v>5000000</v>
      </c>
      <c r="W23" s="106">
        <f t="shared" si="13"/>
        <v>5000000</v>
      </c>
      <c r="X23" s="106">
        <f t="shared" si="13"/>
        <v>5000000</v>
      </c>
      <c r="Y23" s="106">
        <f t="shared" si="13"/>
        <v>5000000</v>
      </c>
      <c r="Z23" s="106">
        <f t="shared" si="13"/>
        <v>5000000</v>
      </c>
      <c r="AA23" s="106">
        <f t="shared" si="13"/>
        <v>5000000</v>
      </c>
      <c r="AB23" s="106">
        <f t="shared" si="13"/>
        <v>5000000</v>
      </c>
      <c r="AC23" s="106">
        <f t="shared" si="13"/>
        <v>5000000</v>
      </c>
      <c r="AD23" s="106">
        <f t="shared" si="13"/>
        <v>5000000</v>
      </c>
      <c r="AE23" s="106">
        <f t="shared" si="13"/>
        <v>5000000</v>
      </c>
      <c r="AF23" s="106">
        <f t="shared" si="7"/>
        <v>5000000</v>
      </c>
      <c r="AG23" s="88"/>
      <c r="AH23" s="82" t="str">
        <f t="shared" si="2"/>
        <v xml:space="preserve">    Series 4.00%    Note</v>
      </c>
      <c r="AJ23" s="106">
        <f>AF23</f>
        <v>5000000</v>
      </c>
      <c r="AK23" s="106"/>
      <c r="AL23" s="105">
        <f>C23</f>
        <v>0.04</v>
      </c>
      <c r="AM23" s="105"/>
      <c r="AN23" s="105">
        <f>IF(AJ23=0,0,ROUND(((AJ23*AL23)+AP23)/AJ23,5))</f>
        <v>4.0629999999999999E-2</v>
      </c>
      <c r="AO23" s="105"/>
      <c r="AP23" s="106">
        <f>AF116+AF208</f>
        <v>3133.2000000000007</v>
      </c>
      <c r="AQ23" s="106"/>
      <c r="AR23" s="106">
        <f>ROUND(AN23*AJ23,0)</f>
        <v>203150</v>
      </c>
      <c r="AS23" s="106"/>
      <c r="AT23" s="106">
        <f t="shared" si="9"/>
        <v>37276.33999999996</v>
      </c>
      <c r="AU23" s="106"/>
      <c r="AV23" s="106">
        <f>AF70</f>
        <v>48688.700000000026</v>
      </c>
      <c r="AW23" s="106"/>
      <c r="AX23" s="106">
        <f t="shared" si="11"/>
        <v>4914034.96</v>
      </c>
      <c r="BD23" s="103"/>
      <c r="BE23" s="103"/>
      <c r="BR23" s="89"/>
    </row>
    <row r="24" spans="1:72">
      <c r="A24" s="88">
        <v>15</v>
      </c>
      <c r="B24" s="89" t="s">
        <v>90</v>
      </c>
      <c r="C24" s="105">
        <v>3.7499999999999999E-2</v>
      </c>
      <c r="D24" s="106">
        <v>5000000</v>
      </c>
      <c r="E24" s="106">
        <f t="shared" si="12"/>
        <v>5000000</v>
      </c>
      <c r="F24" s="106">
        <f t="shared" si="12"/>
        <v>5000000</v>
      </c>
      <c r="G24" s="106">
        <f t="shared" si="12"/>
        <v>5000000</v>
      </c>
      <c r="H24" s="106">
        <f t="shared" si="12"/>
        <v>5000000</v>
      </c>
      <c r="I24" s="106">
        <f t="shared" si="12"/>
        <v>5000000</v>
      </c>
      <c r="J24" s="106">
        <f t="shared" si="12"/>
        <v>5000000</v>
      </c>
      <c r="K24" s="106">
        <f t="shared" si="12"/>
        <v>5000000</v>
      </c>
      <c r="L24" s="106">
        <f t="shared" si="12"/>
        <v>5000000</v>
      </c>
      <c r="M24" s="106">
        <f t="shared" si="12"/>
        <v>5000000</v>
      </c>
      <c r="N24" s="106">
        <f t="shared" si="12"/>
        <v>5000000</v>
      </c>
      <c r="O24" s="106">
        <f t="shared" si="12"/>
        <v>5000000</v>
      </c>
      <c r="P24" s="106">
        <f t="shared" si="12"/>
        <v>5000000</v>
      </c>
      <c r="Q24" s="106">
        <f t="shared" si="12"/>
        <v>5000000</v>
      </c>
      <c r="R24" s="106">
        <f t="shared" si="12"/>
        <v>5000000</v>
      </c>
      <c r="S24" s="106">
        <f t="shared" si="12"/>
        <v>5000000</v>
      </c>
      <c r="T24" s="106">
        <f t="shared" si="13"/>
        <v>5000000</v>
      </c>
      <c r="U24" s="106">
        <f t="shared" si="13"/>
        <v>5000000</v>
      </c>
      <c r="V24" s="106">
        <f t="shared" si="13"/>
        <v>5000000</v>
      </c>
      <c r="W24" s="106">
        <f t="shared" si="13"/>
        <v>5000000</v>
      </c>
      <c r="X24" s="106">
        <f t="shared" si="13"/>
        <v>5000000</v>
      </c>
      <c r="Y24" s="106">
        <f t="shared" si="13"/>
        <v>5000000</v>
      </c>
      <c r="Z24" s="106">
        <f t="shared" si="13"/>
        <v>5000000</v>
      </c>
      <c r="AA24" s="106">
        <f t="shared" si="13"/>
        <v>5000000</v>
      </c>
      <c r="AB24" s="106">
        <f t="shared" si="13"/>
        <v>5000000</v>
      </c>
      <c r="AC24" s="106">
        <f t="shared" si="13"/>
        <v>5000000</v>
      </c>
      <c r="AD24" s="106">
        <f t="shared" si="13"/>
        <v>5000000</v>
      </c>
      <c r="AE24" s="106">
        <f t="shared" si="13"/>
        <v>5000000</v>
      </c>
      <c r="AF24" s="106">
        <f t="shared" si="7"/>
        <v>5000000</v>
      </c>
      <c r="AG24" s="88"/>
      <c r="AH24" s="82" t="str">
        <f t="shared" si="2"/>
        <v xml:space="preserve">    Series 3.75%    Note</v>
      </c>
      <c r="AJ24" s="106">
        <f>AF24</f>
        <v>5000000</v>
      </c>
      <c r="AK24" s="106"/>
      <c r="AL24" s="105">
        <f>C24</f>
        <v>3.7499999999999999E-2</v>
      </c>
      <c r="AM24" s="105"/>
      <c r="AN24" s="105">
        <f>IF(AJ24=0,0,ROUND(((AJ24*AL24)+AP24)/AJ24,5))</f>
        <v>3.7949999999999998E-2</v>
      </c>
      <c r="AO24" s="105"/>
      <c r="AP24" s="106">
        <f>AF117+AF209</f>
        <v>2243.8799999999997</v>
      </c>
      <c r="AQ24" s="106"/>
      <c r="AR24" s="106">
        <f>ROUND(AN24*AJ24,0)</f>
        <v>189750</v>
      </c>
      <c r="AS24" s="106"/>
      <c r="AT24" s="106">
        <f t="shared" si="9"/>
        <v>14154.679999999984</v>
      </c>
      <c r="AU24" s="106"/>
      <c r="AV24" s="106">
        <f>AF71</f>
        <v>47928.069999999942</v>
      </c>
      <c r="AW24" s="106"/>
      <c r="AX24" s="106">
        <f t="shared" si="11"/>
        <v>4937917.25</v>
      </c>
      <c r="BD24" s="103"/>
      <c r="BE24" s="103"/>
      <c r="BR24" s="89"/>
    </row>
    <row r="25" spans="1:72">
      <c r="A25" s="88">
        <v>16</v>
      </c>
      <c r="B25" s="89" t="s">
        <v>91</v>
      </c>
      <c r="C25" s="105">
        <v>4.5499999999999999E-2</v>
      </c>
      <c r="D25" s="106">
        <v>0</v>
      </c>
      <c r="E25" s="106">
        <f t="shared" si="12"/>
        <v>0</v>
      </c>
      <c r="F25" s="106">
        <f t="shared" si="12"/>
        <v>0</v>
      </c>
      <c r="G25" s="106">
        <f t="shared" si="12"/>
        <v>0</v>
      </c>
      <c r="H25" s="106">
        <f t="shared" si="12"/>
        <v>0</v>
      </c>
      <c r="I25" s="106">
        <f t="shared" si="12"/>
        <v>0</v>
      </c>
      <c r="J25" s="106">
        <f t="shared" si="12"/>
        <v>0</v>
      </c>
      <c r="K25" s="106">
        <f t="shared" si="12"/>
        <v>0</v>
      </c>
      <c r="L25" s="106">
        <f t="shared" si="12"/>
        <v>0</v>
      </c>
      <c r="M25" s="106">
        <f t="shared" si="12"/>
        <v>0</v>
      </c>
      <c r="N25" s="106">
        <f t="shared" si="12"/>
        <v>0</v>
      </c>
      <c r="O25" s="106">
        <f t="shared" si="12"/>
        <v>0</v>
      </c>
      <c r="P25" s="106">
        <f t="shared" si="12"/>
        <v>0</v>
      </c>
      <c r="Q25" s="106">
        <f t="shared" si="12"/>
        <v>0</v>
      </c>
      <c r="R25" s="106">
        <f>12000000+4000000</f>
        <v>16000000</v>
      </c>
      <c r="S25" s="106">
        <f t="shared" si="12"/>
        <v>16000000</v>
      </c>
      <c r="T25" s="106">
        <f t="shared" si="13"/>
        <v>16000000</v>
      </c>
      <c r="U25" s="106">
        <f t="shared" si="13"/>
        <v>16000000</v>
      </c>
      <c r="V25" s="106">
        <f t="shared" si="13"/>
        <v>16000000</v>
      </c>
      <c r="W25" s="106">
        <f t="shared" si="13"/>
        <v>16000000</v>
      </c>
      <c r="X25" s="106">
        <f t="shared" si="13"/>
        <v>16000000</v>
      </c>
      <c r="Y25" s="106">
        <f t="shared" si="13"/>
        <v>16000000</v>
      </c>
      <c r="Z25" s="106">
        <f t="shared" si="13"/>
        <v>16000000</v>
      </c>
      <c r="AA25" s="106">
        <f t="shared" si="13"/>
        <v>16000000</v>
      </c>
      <c r="AB25" s="106">
        <f t="shared" si="13"/>
        <v>16000000</v>
      </c>
      <c r="AC25" s="106">
        <f t="shared" si="13"/>
        <v>16000000</v>
      </c>
      <c r="AD25" s="106">
        <f t="shared" si="13"/>
        <v>16000000</v>
      </c>
      <c r="AE25" s="106">
        <f t="shared" si="13"/>
        <v>16000000</v>
      </c>
      <c r="AF25" s="106">
        <f t="shared" si="7"/>
        <v>16000000</v>
      </c>
      <c r="AG25" s="88"/>
      <c r="AH25" s="82" t="str">
        <f t="shared" si="2"/>
        <v xml:space="preserve">    Proposed 4.55%    Note</v>
      </c>
      <c r="AJ25" s="106">
        <f>AF25</f>
        <v>16000000</v>
      </c>
      <c r="AK25" s="106"/>
      <c r="AL25" s="105">
        <f>C25</f>
        <v>4.5499999999999999E-2</v>
      </c>
      <c r="AM25" s="105"/>
      <c r="AN25" s="105">
        <f>IF(AJ25=0,0,ROUND(((AJ25*AL25)+AP25)/AJ25,5))</f>
        <v>4.6170000000000003E-2</v>
      </c>
      <c r="AO25" s="105"/>
      <c r="AP25" s="106">
        <f>AF118+AF210</f>
        <v>10666.666666666666</v>
      </c>
      <c r="AQ25" s="106"/>
      <c r="AR25" s="106">
        <f>ROUND(AN25*AJ25,0)</f>
        <v>738720</v>
      </c>
      <c r="AS25" s="106"/>
      <c r="AT25" s="106">
        <f t="shared" si="9"/>
        <v>156666.66666666672</v>
      </c>
      <c r="AU25" s="106"/>
      <c r="AV25" s="106">
        <f>AF72</f>
        <v>156666.66666666672</v>
      </c>
      <c r="AW25" s="106"/>
      <c r="AX25" s="106">
        <f t="shared" si="11"/>
        <v>15686666.666666668</v>
      </c>
      <c r="BD25" s="103"/>
      <c r="BE25" s="103"/>
      <c r="BR25" s="89"/>
    </row>
    <row r="26" spans="1:72">
      <c r="A26" s="88">
        <v>17</v>
      </c>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88"/>
      <c r="AJ26" s="106"/>
      <c r="AK26" s="106"/>
      <c r="AL26" s="83"/>
      <c r="AM26" s="83"/>
      <c r="AN26" s="83"/>
      <c r="AO26" s="83"/>
      <c r="AP26" s="106"/>
      <c r="AQ26" s="106"/>
      <c r="AR26" s="106"/>
      <c r="AS26" s="106"/>
      <c r="AT26" s="106"/>
      <c r="AU26" s="106"/>
      <c r="AV26" s="106"/>
      <c r="AW26" s="106"/>
      <c r="AX26" s="106"/>
      <c r="BD26" s="103"/>
      <c r="BE26" s="103"/>
      <c r="BR26" s="89"/>
    </row>
    <row r="27" spans="1:72">
      <c r="A27" s="88">
        <v>18</v>
      </c>
      <c r="C27" s="105"/>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88"/>
      <c r="AJ27" s="106"/>
      <c r="AK27" s="106"/>
      <c r="AL27" s="83"/>
      <c r="AM27" s="83"/>
      <c r="AN27" s="83"/>
      <c r="AO27" s="83"/>
      <c r="AP27" s="106"/>
      <c r="AQ27" s="106"/>
      <c r="AR27" s="106"/>
      <c r="AS27" s="106"/>
      <c r="AT27" s="106"/>
      <c r="AU27" s="106"/>
      <c r="AV27" s="106"/>
      <c r="AW27" s="106"/>
      <c r="AX27" s="106"/>
      <c r="AZ27" s="89"/>
      <c r="BB27" s="108"/>
      <c r="BC27" s="108"/>
      <c r="BD27" s="103"/>
      <c r="BE27" s="103"/>
      <c r="BH27" s="108"/>
      <c r="BI27" s="108"/>
      <c r="BJ27" s="108"/>
      <c r="BK27" s="108"/>
      <c r="BL27" s="108"/>
      <c r="BM27" s="108"/>
      <c r="BN27" s="108"/>
      <c r="BR27" s="89"/>
    </row>
    <row r="28" spans="1:72">
      <c r="A28" s="88">
        <v>19</v>
      </c>
      <c r="C28" s="10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88"/>
      <c r="AJ28" s="106"/>
      <c r="AK28" s="106"/>
      <c r="AL28" s="83"/>
      <c r="AM28" s="83"/>
      <c r="AN28" s="83"/>
      <c r="AO28" s="83"/>
      <c r="AP28" s="106"/>
      <c r="AQ28" s="106"/>
      <c r="AR28" s="106"/>
      <c r="AS28" s="106"/>
      <c r="AT28" s="106"/>
      <c r="AU28" s="106"/>
      <c r="AV28" s="106"/>
      <c r="AW28" s="106"/>
      <c r="AX28" s="106"/>
      <c r="BB28" s="89"/>
      <c r="BC28" s="89"/>
      <c r="BD28" s="103"/>
      <c r="BE28" s="103"/>
      <c r="BH28" s="89"/>
      <c r="BI28" s="89"/>
      <c r="BJ28" s="89"/>
      <c r="BK28" s="89"/>
      <c r="BL28" s="89"/>
      <c r="BM28" s="89"/>
      <c r="BN28" s="89"/>
      <c r="BR28" s="89"/>
    </row>
    <row r="29" spans="1:72">
      <c r="A29" s="88">
        <v>20</v>
      </c>
      <c r="C29" s="105"/>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88"/>
      <c r="AJ29" s="106"/>
      <c r="AK29" s="106"/>
      <c r="AL29" s="83"/>
      <c r="AM29" s="83"/>
      <c r="AN29" s="83"/>
      <c r="AO29" s="83"/>
      <c r="AP29" s="106"/>
      <c r="AQ29" s="106"/>
      <c r="AR29" s="106"/>
      <c r="AS29" s="106"/>
      <c r="AT29" s="106"/>
      <c r="AU29" s="106"/>
      <c r="AV29" s="106"/>
      <c r="AW29" s="106"/>
      <c r="AX29" s="106"/>
      <c r="BD29" s="103"/>
      <c r="BE29" s="103"/>
      <c r="BR29" s="89"/>
    </row>
    <row r="30" spans="1:72">
      <c r="A30" s="88">
        <v>21</v>
      </c>
      <c r="B30" s="89"/>
      <c r="C30" s="105"/>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88"/>
      <c r="AH30" s="89"/>
      <c r="AJ30" s="106"/>
      <c r="AK30" s="106"/>
      <c r="AL30" s="105"/>
      <c r="AM30" s="105"/>
      <c r="AN30" s="105"/>
      <c r="AO30" s="105"/>
      <c r="AP30" s="106"/>
      <c r="AQ30" s="106"/>
      <c r="AR30" s="106"/>
      <c r="AS30" s="106"/>
      <c r="AT30" s="106"/>
      <c r="AU30" s="106"/>
      <c r="AV30" s="106"/>
      <c r="AW30" s="106"/>
      <c r="AX30" s="106"/>
      <c r="BD30" s="103"/>
      <c r="BE30" s="103"/>
      <c r="BR30" s="89"/>
      <c r="BT30" s="89"/>
    </row>
    <row r="31" spans="1:72">
      <c r="A31" s="88">
        <v>22</v>
      </c>
      <c r="C31" s="110"/>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88"/>
      <c r="AJ31" s="106"/>
      <c r="AK31" s="106"/>
      <c r="AP31" s="106"/>
      <c r="AQ31" s="106"/>
      <c r="AR31" s="106"/>
      <c r="AS31" s="106"/>
      <c r="AT31" s="106"/>
      <c r="AU31" s="106"/>
      <c r="AV31" s="106"/>
      <c r="AW31" s="106"/>
      <c r="AX31" s="106"/>
      <c r="AZ31" s="85"/>
      <c r="BD31" s="103"/>
      <c r="BE31" s="103"/>
      <c r="BQ31" s="89"/>
    </row>
    <row r="32" spans="1:72">
      <c r="A32" s="88">
        <v>23</v>
      </c>
      <c r="B32" s="89"/>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88"/>
      <c r="AJ32" s="106"/>
      <c r="AK32" s="106"/>
      <c r="AP32" s="106"/>
      <c r="AQ32" s="106"/>
      <c r="AR32" s="106"/>
      <c r="AS32" s="106"/>
      <c r="AT32" s="106"/>
      <c r="AU32" s="106"/>
      <c r="AV32" s="106"/>
      <c r="AW32" s="106"/>
      <c r="AX32" s="106"/>
      <c r="BD32" s="89"/>
      <c r="BE32" s="89"/>
      <c r="BQ32" s="89"/>
    </row>
    <row r="33" spans="1:73">
      <c r="A33" s="88">
        <v>24</v>
      </c>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88"/>
      <c r="AJ33" s="106"/>
      <c r="AK33" s="106"/>
      <c r="AP33" s="106"/>
      <c r="AQ33" s="106"/>
      <c r="AR33" s="106"/>
      <c r="AS33" s="106"/>
      <c r="AT33" s="106"/>
      <c r="AU33" s="106"/>
      <c r="AV33" s="106"/>
      <c r="AW33" s="106"/>
      <c r="AX33" s="106"/>
      <c r="BQ33" s="89"/>
    </row>
    <row r="34" spans="1:73">
      <c r="A34" s="88">
        <v>25</v>
      </c>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88"/>
      <c r="AJ34" s="106"/>
      <c r="AK34" s="106"/>
      <c r="AP34" s="106"/>
      <c r="AQ34" s="106"/>
      <c r="AR34" s="106"/>
      <c r="AS34" s="106"/>
      <c r="AT34" s="106"/>
      <c r="AU34" s="106"/>
      <c r="AV34" s="106"/>
      <c r="AW34" s="106"/>
      <c r="AX34" s="106"/>
      <c r="BQ34" s="89"/>
    </row>
    <row r="35" spans="1:73" ht="15.75" thickBot="1">
      <c r="A35" s="88">
        <v>26</v>
      </c>
      <c r="B35" s="89" t="s">
        <v>92</v>
      </c>
      <c r="D35" s="111">
        <f t="shared" ref="D35:AF35" si="15">SUM(D13:D34)</f>
        <v>205749000</v>
      </c>
      <c r="E35" s="111">
        <f t="shared" si="15"/>
        <v>205749000</v>
      </c>
      <c r="F35" s="111">
        <f t="shared" si="15"/>
        <v>205749000</v>
      </c>
      <c r="G35" s="111">
        <f t="shared" si="15"/>
        <v>205749000</v>
      </c>
      <c r="H35" s="111">
        <f t="shared" si="15"/>
        <v>205749000</v>
      </c>
      <c r="I35" s="111">
        <f t="shared" si="15"/>
        <v>205749000</v>
      </c>
      <c r="J35" s="111">
        <f t="shared" si="15"/>
        <v>205749000</v>
      </c>
      <c r="K35" s="111">
        <f t="shared" si="15"/>
        <v>205749000</v>
      </c>
      <c r="L35" s="111">
        <f t="shared" si="15"/>
        <v>205749000</v>
      </c>
      <c r="M35" s="111">
        <f t="shared" si="15"/>
        <v>205749000</v>
      </c>
      <c r="N35" s="111">
        <f t="shared" si="15"/>
        <v>205749000</v>
      </c>
      <c r="O35" s="111">
        <f t="shared" si="15"/>
        <v>205749000</v>
      </c>
      <c r="P35" s="111">
        <f t="shared" si="15"/>
        <v>205749000</v>
      </c>
      <c r="Q35" s="111">
        <f t="shared" si="15"/>
        <v>205749000</v>
      </c>
      <c r="R35" s="111">
        <f t="shared" si="15"/>
        <v>221749000</v>
      </c>
      <c r="S35" s="111">
        <f t="shared" si="15"/>
        <v>221749000</v>
      </c>
      <c r="T35" s="111">
        <f t="shared" si="15"/>
        <v>221749000</v>
      </c>
      <c r="U35" s="111">
        <f t="shared" si="15"/>
        <v>221749000</v>
      </c>
      <c r="V35" s="111">
        <f t="shared" si="15"/>
        <v>221749000</v>
      </c>
      <c r="W35" s="111">
        <f t="shared" si="15"/>
        <v>221749000</v>
      </c>
      <c r="X35" s="111">
        <f t="shared" si="15"/>
        <v>221749000</v>
      </c>
      <c r="Y35" s="111">
        <f t="shared" si="15"/>
        <v>221749000</v>
      </c>
      <c r="Z35" s="111">
        <f t="shared" si="15"/>
        <v>221749000</v>
      </c>
      <c r="AA35" s="111">
        <f t="shared" si="15"/>
        <v>221749000</v>
      </c>
      <c r="AB35" s="111">
        <f t="shared" si="15"/>
        <v>221749000</v>
      </c>
      <c r="AC35" s="111">
        <f t="shared" si="15"/>
        <v>221749000</v>
      </c>
      <c r="AD35" s="111">
        <f t="shared" si="15"/>
        <v>221749000</v>
      </c>
      <c r="AE35" s="111">
        <f t="shared" si="15"/>
        <v>221749000</v>
      </c>
      <c r="AF35" s="111">
        <f t="shared" si="15"/>
        <v>221749000</v>
      </c>
      <c r="AG35" s="88"/>
      <c r="AH35" s="89"/>
      <c r="AJ35" s="111">
        <f>SUM(AJ12:AJ32)</f>
        <v>221749000</v>
      </c>
      <c r="AK35" s="108"/>
      <c r="AP35" s="111">
        <f>SUM(AP12:AP32)</f>
        <v>85792.426666666608</v>
      </c>
      <c r="AQ35" s="108"/>
      <c r="AR35" s="111">
        <f>SUM(AR12:AR32)</f>
        <v>12973771</v>
      </c>
      <c r="AS35" s="108"/>
      <c r="AT35" s="111">
        <f>SUM(AT12:AT32)</f>
        <v>208097.68666666665</v>
      </c>
      <c r="AU35" s="108"/>
      <c r="AV35" s="111">
        <f>SUM(AV12:AV32)</f>
        <v>1479280.8366666664</v>
      </c>
      <c r="AW35" s="108"/>
      <c r="AX35" s="111">
        <f>SUM(AX12:AX32)</f>
        <v>220061621.47666666</v>
      </c>
      <c r="BQ35" s="89"/>
      <c r="BS35" s="88"/>
      <c r="BT35" s="88"/>
    </row>
    <row r="36" spans="1:73" ht="15.75" thickTop="1">
      <c r="A36" s="88"/>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8"/>
      <c r="AJ36" s="89"/>
      <c r="AK36" s="89"/>
      <c r="AP36" s="89"/>
      <c r="AQ36" s="89"/>
      <c r="AR36" s="89"/>
      <c r="AS36" s="89"/>
      <c r="AT36" s="89"/>
      <c r="AU36" s="89"/>
      <c r="AV36" s="89"/>
      <c r="AW36" s="89"/>
      <c r="AX36" s="89"/>
      <c r="BQ36" s="89"/>
    </row>
    <row r="37" spans="1:73">
      <c r="A37" s="88"/>
      <c r="P37" s="89"/>
      <c r="AG37" s="88"/>
      <c r="BQ37" s="89"/>
    </row>
    <row r="38" spans="1:73">
      <c r="A38" s="88"/>
      <c r="D38" s="102"/>
      <c r="P38" s="89"/>
      <c r="AG38" s="88"/>
      <c r="AV38" s="102"/>
      <c r="AW38" s="102"/>
      <c r="BQ38" s="89"/>
      <c r="BS38" s="112"/>
      <c r="BT38" s="112"/>
      <c r="BU38" s="112"/>
    </row>
    <row r="39" spans="1:73">
      <c r="A39" s="88"/>
      <c r="P39" s="89"/>
      <c r="AG39" s="88"/>
      <c r="AV39" s="102"/>
      <c r="AW39" s="102"/>
      <c r="AX39" s="108"/>
      <c r="BQ39" s="89"/>
    </row>
    <row r="40" spans="1:73" ht="15.75" thickBot="1">
      <c r="A40" s="88"/>
      <c r="D40" s="102"/>
      <c r="J40" s="102"/>
      <c r="P40" s="89"/>
      <c r="AG40" s="88"/>
      <c r="AH40" s="85" t="s">
        <v>93</v>
      </c>
      <c r="AL40" s="113">
        <f>ROUND(AR35/AX35,4)</f>
        <v>5.8999999999999997E-2</v>
      </c>
      <c r="AM40" s="114"/>
      <c r="BQ40" s="89"/>
    </row>
    <row r="41" spans="1:73" ht="15.75" thickTop="1">
      <c r="A41" s="88"/>
      <c r="P41" s="89"/>
      <c r="AG41" s="88"/>
      <c r="AL41" s="89"/>
      <c r="AM41" s="89"/>
      <c r="AV41" s="106"/>
      <c r="AW41" s="106"/>
      <c r="BQ41" s="89"/>
    </row>
    <row r="42" spans="1:73">
      <c r="A42" s="88"/>
      <c r="P42" s="89"/>
      <c r="AG42" s="88"/>
      <c r="BQ42" s="89"/>
    </row>
    <row r="43" spans="1:73">
      <c r="A43" s="88"/>
      <c r="P43" s="89"/>
      <c r="AG43" s="88"/>
      <c r="BQ43" s="89"/>
    </row>
    <row r="44" spans="1:73">
      <c r="A44" s="88"/>
      <c r="P44" s="89"/>
      <c r="AG44" s="88"/>
      <c r="BQ44" s="89"/>
    </row>
    <row r="45" spans="1:73">
      <c r="A45" s="88"/>
      <c r="P45" s="89"/>
      <c r="AG45" s="88"/>
      <c r="BQ45" s="89"/>
    </row>
    <row r="46" spans="1:73">
      <c r="A46" s="89"/>
      <c r="B46" s="89"/>
      <c r="C46" s="88"/>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8"/>
      <c r="AH46" s="89"/>
      <c r="AI46" s="89"/>
      <c r="AJ46" s="89"/>
      <c r="AK46" s="89"/>
      <c r="AL46" s="89"/>
      <c r="AM46" s="89"/>
      <c r="AN46" s="89"/>
      <c r="AO46" s="89"/>
      <c r="AP46" s="89"/>
      <c r="AQ46" s="89"/>
      <c r="AR46" s="89"/>
      <c r="AS46" s="89"/>
      <c r="AT46" s="89"/>
      <c r="AU46" s="89"/>
      <c r="AV46" s="89"/>
      <c r="AW46" s="89"/>
      <c r="AX46" s="89"/>
      <c r="BQ46" s="89"/>
    </row>
    <row r="47" spans="1:73">
      <c r="A47" s="81" t="s">
        <v>52</v>
      </c>
      <c r="B47" s="89"/>
      <c r="C47" s="88"/>
      <c r="D47" s="89"/>
      <c r="E47" s="89"/>
      <c r="F47" s="89"/>
      <c r="G47" s="89"/>
      <c r="H47" s="89"/>
      <c r="I47" s="89"/>
      <c r="J47" s="89"/>
      <c r="K47" s="89"/>
      <c r="L47" s="89"/>
      <c r="M47" s="89"/>
      <c r="N47" s="89"/>
      <c r="O47" s="84" t="str">
        <f>$O$1</f>
        <v>W/P - 7-4</v>
      </c>
      <c r="P47" s="89"/>
      <c r="Q47" s="89"/>
      <c r="R47" s="89"/>
      <c r="S47" s="89"/>
      <c r="T47" s="89"/>
      <c r="U47" s="89"/>
      <c r="V47" s="89"/>
      <c r="W47" s="89"/>
      <c r="X47" s="89"/>
      <c r="Y47" s="89"/>
      <c r="Z47" s="89"/>
      <c r="AA47" s="84" t="str">
        <f>$O$47</f>
        <v>W/P - 7-4</v>
      </c>
      <c r="AB47" s="89"/>
      <c r="AC47" s="89"/>
      <c r="AD47" s="89"/>
      <c r="AE47" s="89"/>
      <c r="AF47" s="84" t="str">
        <f>$O$47</f>
        <v>W/P - 7-4</v>
      </c>
      <c r="AG47" s="88"/>
      <c r="AH47" s="89"/>
      <c r="AI47" s="89"/>
      <c r="AJ47" s="89"/>
      <c r="AK47" s="89"/>
      <c r="AL47" s="89"/>
      <c r="AM47" s="89"/>
      <c r="AN47" s="89"/>
      <c r="AO47" s="89"/>
      <c r="AP47" s="89"/>
      <c r="AQ47" s="89"/>
      <c r="AR47" s="89"/>
      <c r="AS47" s="89"/>
      <c r="AT47" s="89"/>
      <c r="AU47" s="89"/>
      <c r="AV47" s="89"/>
      <c r="BO47" s="89"/>
    </row>
    <row r="48" spans="1:73">
      <c r="A48" s="81" t="s">
        <v>53</v>
      </c>
      <c r="B48" s="89"/>
      <c r="C48" s="88"/>
      <c r="D48" s="89"/>
      <c r="E48" s="89"/>
      <c r="F48" s="89"/>
      <c r="G48" s="89"/>
      <c r="H48" s="89"/>
      <c r="I48" s="89"/>
      <c r="J48" s="89"/>
      <c r="K48" s="89"/>
      <c r="L48" s="89"/>
      <c r="M48" s="89"/>
      <c r="N48" s="89"/>
      <c r="O48" s="84" t="e">
        <f ca="1">RIGHT(CELL("filename",$A$4),LEN(CELL("filename",$A$4))-SEARCH("\Capital",CELL("filename",$A$4),1))</f>
        <v>#VALUE!</v>
      </c>
      <c r="P48" s="89"/>
      <c r="Q48" s="89"/>
      <c r="R48" s="89"/>
      <c r="S48" s="89"/>
      <c r="T48" s="89"/>
      <c r="U48" s="89"/>
      <c r="V48" s="89"/>
      <c r="W48" s="89"/>
      <c r="X48" s="89"/>
      <c r="Y48" s="89"/>
      <c r="Z48" s="89"/>
      <c r="AA48" s="84" t="e">
        <f ca="1">RIGHT(CELL("filename",$A$4),LEN(CELL("filename",$A$4))-SEARCH("\Capital",CELL("filename",$A$4),1))</f>
        <v>#VALUE!</v>
      </c>
      <c r="AB48" s="89"/>
      <c r="AC48" s="89"/>
      <c r="AD48" s="89"/>
      <c r="AE48" s="89"/>
      <c r="AF48" s="84" t="e">
        <f ca="1">RIGHT(CELL("filename",$A$4),LEN(CELL("filename",$A$4))-SEARCH("\Capital",CELL("filename",$A$4),1))</f>
        <v>#VALUE!</v>
      </c>
      <c r="AG48" s="88"/>
      <c r="AH48" s="89"/>
      <c r="AI48" s="89"/>
      <c r="AJ48" s="89"/>
      <c r="AK48" s="89"/>
      <c r="AL48" s="89"/>
      <c r="AM48" s="89"/>
      <c r="AN48" s="89"/>
      <c r="AO48" s="89"/>
      <c r="AP48" s="89"/>
      <c r="AQ48" s="89"/>
      <c r="AR48" s="89"/>
      <c r="AS48" s="89"/>
      <c r="AT48" s="89"/>
      <c r="AU48" s="89"/>
      <c r="AV48" s="89"/>
      <c r="BO48" s="89"/>
    </row>
    <row r="49" spans="1:68">
      <c r="A49" s="81"/>
      <c r="B49" s="89"/>
      <c r="C49" s="88"/>
      <c r="D49" s="89"/>
      <c r="E49" s="89"/>
      <c r="F49" s="89"/>
      <c r="G49" s="89"/>
      <c r="H49" s="89"/>
      <c r="I49" s="89"/>
      <c r="J49" s="89"/>
      <c r="K49" s="89"/>
      <c r="L49" s="89"/>
      <c r="M49" s="89"/>
      <c r="N49" s="89"/>
      <c r="O49" s="84"/>
      <c r="P49" s="89"/>
      <c r="Q49" s="89"/>
      <c r="R49" s="89"/>
      <c r="S49" s="89"/>
      <c r="T49" s="89"/>
      <c r="U49" s="89"/>
      <c r="V49" s="89"/>
      <c r="W49" s="89"/>
      <c r="X49" s="89"/>
      <c r="Y49" s="89"/>
      <c r="Z49" s="89"/>
      <c r="AA49" s="89"/>
      <c r="AB49" s="89"/>
      <c r="AC49" s="89"/>
      <c r="AD49" s="89"/>
      <c r="AE49" s="89"/>
      <c r="AF49" s="89"/>
      <c r="AG49" s="88"/>
      <c r="AH49" s="89"/>
      <c r="AI49" s="89"/>
      <c r="AJ49" s="89"/>
      <c r="AK49" s="89"/>
      <c r="AL49" s="89"/>
      <c r="AM49" s="89"/>
      <c r="AN49" s="89"/>
      <c r="AO49" s="89"/>
      <c r="AP49" s="89"/>
      <c r="AQ49" s="89"/>
      <c r="AR49" s="89"/>
      <c r="AS49" s="89"/>
      <c r="AT49" s="89"/>
      <c r="AU49" s="89"/>
      <c r="AV49" s="89"/>
      <c r="BO49" s="89"/>
    </row>
    <row r="50" spans="1:68">
      <c r="A50" s="85" t="s">
        <v>54</v>
      </c>
      <c r="P50" s="89"/>
      <c r="AG50" s="88"/>
      <c r="AW50" s="89"/>
      <c r="AX50" s="89"/>
      <c r="AY50" s="89"/>
      <c r="AZ50" s="89"/>
      <c r="BA50" s="89"/>
      <c r="BB50" s="89"/>
      <c r="BC50" s="89"/>
      <c r="BD50" s="89"/>
      <c r="BE50" s="89"/>
      <c r="BF50" s="89"/>
      <c r="BG50" s="89"/>
      <c r="BH50" s="89"/>
      <c r="BI50" s="89"/>
      <c r="BJ50" s="89"/>
      <c r="BK50" s="89"/>
      <c r="BL50" s="89"/>
      <c r="BM50" s="89"/>
      <c r="BN50" s="89"/>
      <c r="BO50" s="89"/>
    </row>
    <row r="51" spans="1:68">
      <c r="A51" s="85" t="s">
        <v>94</v>
      </c>
      <c r="P51" s="89"/>
      <c r="AG51" s="88"/>
      <c r="BO51" s="89"/>
    </row>
    <row r="52" spans="1:68">
      <c r="C52" s="110"/>
      <c r="P52" s="89"/>
      <c r="AG52" s="88"/>
      <c r="BO52" s="89"/>
    </row>
    <row r="53" spans="1:68">
      <c r="A53" s="92"/>
      <c r="B53" s="92" t="s">
        <v>57</v>
      </c>
      <c r="C53" s="92"/>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88"/>
      <c r="BO53" s="89"/>
      <c r="BP53" s="82">
        <v>2</v>
      </c>
    </row>
    <row r="54" spans="1:68">
      <c r="A54" s="88" t="s">
        <v>61</v>
      </c>
      <c r="B54" s="88" t="s">
        <v>62</v>
      </c>
      <c r="D54" s="88" t="s">
        <v>64</v>
      </c>
      <c r="E54" s="88" t="s">
        <v>64</v>
      </c>
      <c r="F54" s="88" t="s">
        <v>64</v>
      </c>
      <c r="G54" s="88" t="s">
        <v>64</v>
      </c>
      <c r="H54" s="88" t="s">
        <v>64</v>
      </c>
      <c r="I54" s="88" t="s">
        <v>64</v>
      </c>
      <c r="J54" s="88" t="s">
        <v>64</v>
      </c>
      <c r="K54" s="88" t="s">
        <v>64</v>
      </c>
      <c r="L54" s="88" t="s">
        <v>64</v>
      </c>
      <c r="M54" s="88" t="s">
        <v>64</v>
      </c>
      <c r="N54" s="88" t="s">
        <v>64</v>
      </c>
      <c r="O54" s="88" t="s">
        <v>64</v>
      </c>
      <c r="P54" s="88" t="s">
        <v>64</v>
      </c>
      <c r="Q54" s="88" t="s">
        <v>64</v>
      </c>
      <c r="R54" s="88" t="s">
        <v>64</v>
      </c>
      <c r="S54" s="88" t="s">
        <v>64</v>
      </c>
      <c r="T54" s="88" t="s">
        <v>64</v>
      </c>
      <c r="U54" s="88" t="s">
        <v>64</v>
      </c>
      <c r="V54" s="88" t="s">
        <v>64</v>
      </c>
      <c r="W54" s="88" t="s">
        <v>64</v>
      </c>
      <c r="X54" s="88" t="s">
        <v>64</v>
      </c>
      <c r="Y54" s="88" t="s">
        <v>64</v>
      </c>
      <c r="Z54" s="88" t="s">
        <v>64</v>
      </c>
      <c r="AA54" s="88" t="s">
        <v>64</v>
      </c>
      <c r="AB54" s="88" t="s">
        <v>64</v>
      </c>
      <c r="AC54" s="88" t="s">
        <v>64</v>
      </c>
      <c r="AD54" s="88" t="s">
        <v>64</v>
      </c>
      <c r="AE54" s="88" t="s">
        <v>64</v>
      </c>
      <c r="AF54" s="88" t="s">
        <v>65</v>
      </c>
      <c r="AG54" s="88"/>
      <c r="BO54" s="89"/>
    </row>
    <row r="55" spans="1:68">
      <c r="A55" s="97" t="s">
        <v>71</v>
      </c>
      <c r="B55" s="97" t="s">
        <v>72</v>
      </c>
      <c r="C55" s="97"/>
      <c r="D55" s="98">
        <f>$D$9</f>
        <v>43190</v>
      </c>
      <c r="E55" s="98">
        <f>$E$9</f>
        <v>43220</v>
      </c>
      <c r="F55" s="98">
        <f>$F$9</f>
        <v>43251</v>
      </c>
      <c r="G55" s="98">
        <f>$G$9</f>
        <v>43281</v>
      </c>
      <c r="H55" s="98">
        <f>$H$9</f>
        <v>43312</v>
      </c>
      <c r="I55" s="98">
        <f>$I$9</f>
        <v>43343</v>
      </c>
      <c r="J55" s="98">
        <f>$J$9</f>
        <v>43373</v>
      </c>
      <c r="K55" s="98">
        <f>$K$9</f>
        <v>43404</v>
      </c>
      <c r="L55" s="98">
        <f>$L$9</f>
        <v>43434</v>
      </c>
      <c r="M55" s="98">
        <f>$M$9</f>
        <v>43465</v>
      </c>
      <c r="N55" s="98">
        <f>$N$9</f>
        <v>43496</v>
      </c>
      <c r="O55" s="98">
        <f>$O$9</f>
        <v>43524</v>
      </c>
      <c r="P55" s="98">
        <f>$P$9</f>
        <v>43555</v>
      </c>
      <c r="Q55" s="98">
        <f>$Q$9</f>
        <v>43585</v>
      </c>
      <c r="R55" s="98">
        <f>$R$9</f>
        <v>43616</v>
      </c>
      <c r="S55" s="98">
        <f>$S$9</f>
        <v>43646</v>
      </c>
      <c r="T55" s="98">
        <f>$T$9</f>
        <v>43677</v>
      </c>
      <c r="U55" s="98">
        <f>$U$9</f>
        <v>43708</v>
      </c>
      <c r="V55" s="98">
        <f>$V$9</f>
        <v>43738</v>
      </c>
      <c r="W55" s="98">
        <f>$W$9</f>
        <v>43769</v>
      </c>
      <c r="X55" s="98">
        <f>$X$9</f>
        <v>43799</v>
      </c>
      <c r="Y55" s="98">
        <f>$Y$9</f>
        <v>43830</v>
      </c>
      <c r="Z55" s="98">
        <f>$Z$9</f>
        <v>43861</v>
      </c>
      <c r="AA55" s="98">
        <f>$AA$9</f>
        <v>43890</v>
      </c>
      <c r="AB55" s="98">
        <f>$AB$9</f>
        <v>43921</v>
      </c>
      <c r="AC55" s="98">
        <f>$AC$9</f>
        <v>43951</v>
      </c>
      <c r="AD55" s="98">
        <f>$AD$9</f>
        <v>43982</v>
      </c>
      <c r="AE55" s="98">
        <f>$AE$9</f>
        <v>44012</v>
      </c>
      <c r="AF55" s="99" t="s">
        <v>59</v>
      </c>
      <c r="AG55" s="88"/>
      <c r="BO55" s="89"/>
    </row>
    <row r="56" spans="1:68">
      <c r="A56" s="88">
        <v>1</v>
      </c>
      <c r="AG56" s="88"/>
      <c r="BO56" s="89"/>
    </row>
    <row r="57" spans="1:68">
      <c r="A57" s="88">
        <v>2</v>
      </c>
      <c r="AG57" s="88"/>
    </row>
    <row r="58" spans="1:68">
      <c r="A58" s="88">
        <v>3</v>
      </c>
      <c r="B58" s="96" t="s">
        <v>80</v>
      </c>
      <c r="AG58" s="88"/>
    </row>
    <row r="59" spans="1:68">
      <c r="A59" s="88">
        <v>4</v>
      </c>
      <c r="B59" s="107"/>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88"/>
    </row>
    <row r="60" spans="1:68">
      <c r="A60" s="88">
        <v>5</v>
      </c>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88"/>
    </row>
    <row r="61" spans="1:68">
      <c r="A61" s="88">
        <v>6</v>
      </c>
      <c r="B61" s="82" t="str">
        <f t="shared" ref="B61:B72" si="16">B14</f>
        <v xml:space="preserve">    Series 6.96%   GMB</v>
      </c>
      <c r="C61" s="83">
        <v>16</v>
      </c>
      <c r="D61" s="108">
        <v>12992.33</v>
      </c>
      <c r="E61" s="108">
        <f t="shared" ref="E61:AE70" si="17">D61-E107</f>
        <v>12801.46</v>
      </c>
      <c r="F61" s="108">
        <f t="shared" si="17"/>
        <v>12610.589999999998</v>
      </c>
      <c r="G61" s="108">
        <f t="shared" si="17"/>
        <v>12419.719999999998</v>
      </c>
      <c r="H61" s="108">
        <f t="shared" si="17"/>
        <v>12228.849999999997</v>
      </c>
      <c r="I61" s="108">
        <f t="shared" si="17"/>
        <v>12037.979999999996</v>
      </c>
      <c r="J61" s="108">
        <f t="shared" si="17"/>
        <v>11847.109999999995</v>
      </c>
      <c r="K61" s="108">
        <f t="shared" si="17"/>
        <v>11656.239999999994</v>
      </c>
      <c r="L61" s="108">
        <f t="shared" si="17"/>
        <v>11465.369999999994</v>
      </c>
      <c r="M61" s="108">
        <f t="shared" si="17"/>
        <v>11274.499999999993</v>
      </c>
      <c r="N61" s="108">
        <f t="shared" si="17"/>
        <v>11083.629999999992</v>
      </c>
      <c r="O61" s="108">
        <f t="shared" si="17"/>
        <v>10892.759999999991</v>
      </c>
      <c r="P61" s="108">
        <f t="shared" si="17"/>
        <v>10701.88999999999</v>
      </c>
      <c r="Q61" s="108">
        <f t="shared" si="17"/>
        <v>10511.01999999999</v>
      </c>
      <c r="R61" s="108">
        <f t="shared" si="17"/>
        <v>10320.149999999989</v>
      </c>
      <c r="S61" s="108">
        <f t="shared" si="17"/>
        <v>10129.279999999988</v>
      </c>
      <c r="T61" s="108">
        <f t="shared" si="17"/>
        <v>9938.4099999999871</v>
      </c>
      <c r="U61" s="108">
        <f t="shared" si="17"/>
        <v>9747.5399999999863</v>
      </c>
      <c r="V61" s="108">
        <f t="shared" si="17"/>
        <v>9556.6699999999855</v>
      </c>
      <c r="W61" s="108">
        <f t="shared" si="17"/>
        <v>9365.7999999999847</v>
      </c>
      <c r="X61" s="108">
        <f t="shared" si="17"/>
        <v>9174.9299999999839</v>
      </c>
      <c r="Y61" s="108">
        <f t="shared" si="17"/>
        <v>8984.0599999999831</v>
      </c>
      <c r="Z61" s="108">
        <f t="shared" si="17"/>
        <v>8793.1899999999823</v>
      </c>
      <c r="AA61" s="108">
        <f t="shared" si="17"/>
        <v>8602.3199999999815</v>
      </c>
      <c r="AB61" s="108">
        <f t="shared" si="17"/>
        <v>8411.4499999999807</v>
      </c>
      <c r="AC61" s="108">
        <f t="shared" si="17"/>
        <v>8220.5799999999799</v>
      </c>
      <c r="AD61" s="108">
        <f t="shared" si="17"/>
        <v>8029.70999999998</v>
      </c>
      <c r="AE61" s="108">
        <f t="shared" si="17"/>
        <v>7838.8399999999801</v>
      </c>
      <c r="AF61" s="108">
        <f>AVERAGE(S61:AE61)</f>
        <v>8984.0599999999813</v>
      </c>
      <c r="AG61" s="88"/>
      <c r="AH61" s="82" t="s">
        <v>95</v>
      </c>
    </row>
    <row r="62" spans="1:68">
      <c r="A62" s="88">
        <v>7</v>
      </c>
      <c r="B62" s="82" t="str">
        <f t="shared" si="16"/>
        <v xml:space="preserve">    Series 7.15%   GMB</v>
      </c>
      <c r="C62" s="83">
        <v>18</v>
      </c>
      <c r="D62" s="106">
        <v>21447.360000000001</v>
      </c>
      <c r="E62" s="106">
        <f t="shared" si="17"/>
        <v>21245.15</v>
      </c>
      <c r="F62" s="106">
        <f t="shared" si="17"/>
        <v>21042.940000000002</v>
      </c>
      <c r="G62" s="106">
        <f t="shared" si="17"/>
        <v>20840.730000000003</v>
      </c>
      <c r="H62" s="106">
        <f t="shared" si="17"/>
        <v>20638.520000000004</v>
      </c>
      <c r="I62" s="106">
        <f t="shared" si="17"/>
        <v>20436.310000000005</v>
      </c>
      <c r="J62" s="106">
        <f t="shared" si="17"/>
        <v>20234.100000000006</v>
      </c>
      <c r="K62" s="106">
        <f t="shared" si="17"/>
        <v>20031.890000000007</v>
      </c>
      <c r="L62" s="106">
        <f t="shared" si="17"/>
        <v>19829.680000000008</v>
      </c>
      <c r="M62" s="106">
        <f t="shared" si="17"/>
        <v>19627.470000000008</v>
      </c>
      <c r="N62" s="106">
        <f t="shared" si="17"/>
        <v>19425.260000000009</v>
      </c>
      <c r="O62" s="106">
        <f t="shared" si="17"/>
        <v>19223.05000000001</v>
      </c>
      <c r="P62" s="106">
        <f t="shared" si="17"/>
        <v>19020.840000000011</v>
      </c>
      <c r="Q62" s="106">
        <f t="shared" si="17"/>
        <v>18818.630000000012</v>
      </c>
      <c r="R62" s="106">
        <f t="shared" si="17"/>
        <v>18616.420000000013</v>
      </c>
      <c r="S62" s="106">
        <f t="shared" si="17"/>
        <v>18414.210000000014</v>
      </c>
      <c r="T62" s="106">
        <f t="shared" si="17"/>
        <v>18212.000000000015</v>
      </c>
      <c r="U62" s="106">
        <f t="shared" si="17"/>
        <v>18009.790000000015</v>
      </c>
      <c r="V62" s="106">
        <f t="shared" si="17"/>
        <v>17807.580000000016</v>
      </c>
      <c r="W62" s="106">
        <f t="shared" si="17"/>
        <v>17605.370000000017</v>
      </c>
      <c r="X62" s="106">
        <f t="shared" si="17"/>
        <v>17403.160000000018</v>
      </c>
      <c r="Y62" s="106">
        <f t="shared" si="17"/>
        <v>17200.950000000019</v>
      </c>
      <c r="Z62" s="106">
        <f t="shared" si="17"/>
        <v>16998.74000000002</v>
      </c>
      <c r="AA62" s="106">
        <f t="shared" si="17"/>
        <v>16796.530000000021</v>
      </c>
      <c r="AB62" s="106">
        <f t="shared" si="17"/>
        <v>16594.320000000022</v>
      </c>
      <c r="AC62" s="106">
        <f t="shared" si="17"/>
        <v>16392.110000000022</v>
      </c>
      <c r="AD62" s="106">
        <f t="shared" si="17"/>
        <v>16189.900000000023</v>
      </c>
      <c r="AE62" s="106">
        <f t="shared" si="17"/>
        <v>15987.690000000024</v>
      </c>
      <c r="AF62" s="106">
        <f t="shared" ref="AF62:AF74" si="18">AVERAGE(S62:AE62)</f>
        <v>17200.950000000019</v>
      </c>
      <c r="AG62" s="88"/>
      <c r="AH62" s="82" t="s">
        <v>96</v>
      </c>
    </row>
    <row r="63" spans="1:68">
      <c r="A63" s="88">
        <v>8</v>
      </c>
      <c r="B63" s="82" t="str">
        <f t="shared" si="16"/>
        <v xml:space="preserve">    Series 6.99%   GMB</v>
      </c>
      <c r="C63" s="83">
        <v>19</v>
      </c>
      <c r="D63" s="106">
        <v>33150.36</v>
      </c>
      <c r="E63" s="106">
        <f t="shared" si="17"/>
        <v>32878.640000000007</v>
      </c>
      <c r="F63" s="106">
        <f t="shared" si="17"/>
        <v>32606.920000000013</v>
      </c>
      <c r="G63" s="106">
        <f t="shared" si="17"/>
        <v>32335.200000000019</v>
      </c>
      <c r="H63" s="106">
        <f t="shared" si="17"/>
        <v>32063.480000000025</v>
      </c>
      <c r="I63" s="106">
        <f t="shared" si="17"/>
        <v>31791.760000000031</v>
      </c>
      <c r="J63" s="106">
        <f t="shared" si="17"/>
        <v>31520.040000000037</v>
      </c>
      <c r="K63" s="106">
        <f t="shared" si="17"/>
        <v>31248.320000000043</v>
      </c>
      <c r="L63" s="106">
        <f t="shared" si="17"/>
        <v>30976.600000000049</v>
      </c>
      <c r="M63" s="106">
        <f t="shared" si="17"/>
        <v>30704.880000000056</v>
      </c>
      <c r="N63" s="106">
        <f t="shared" si="17"/>
        <v>30433.160000000062</v>
      </c>
      <c r="O63" s="106">
        <f t="shared" si="17"/>
        <v>30161.440000000068</v>
      </c>
      <c r="P63" s="106">
        <f t="shared" si="17"/>
        <v>29889.720000000074</v>
      </c>
      <c r="Q63" s="106">
        <f t="shared" si="17"/>
        <v>29618.00000000008</v>
      </c>
      <c r="R63" s="106">
        <f t="shared" si="17"/>
        <v>29346.280000000086</v>
      </c>
      <c r="S63" s="106">
        <f t="shared" si="17"/>
        <v>29074.560000000092</v>
      </c>
      <c r="T63" s="106">
        <f t="shared" si="17"/>
        <v>28802.840000000098</v>
      </c>
      <c r="U63" s="106">
        <f t="shared" si="17"/>
        <v>28531.120000000104</v>
      </c>
      <c r="V63" s="106">
        <f t="shared" si="17"/>
        <v>28259.400000000111</v>
      </c>
      <c r="W63" s="106">
        <f t="shared" si="17"/>
        <v>27987.680000000117</v>
      </c>
      <c r="X63" s="106">
        <f t="shared" si="17"/>
        <v>27715.960000000123</v>
      </c>
      <c r="Y63" s="106">
        <f t="shared" si="17"/>
        <v>27444.240000000129</v>
      </c>
      <c r="Z63" s="106">
        <f t="shared" si="17"/>
        <v>27172.520000000135</v>
      </c>
      <c r="AA63" s="106">
        <f t="shared" si="17"/>
        <v>26900.800000000141</v>
      </c>
      <c r="AB63" s="106">
        <f t="shared" si="17"/>
        <v>26629.080000000147</v>
      </c>
      <c r="AC63" s="106">
        <f t="shared" si="17"/>
        <v>26357.360000000153</v>
      </c>
      <c r="AD63" s="106">
        <f t="shared" si="17"/>
        <v>26085.640000000159</v>
      </c>
      <c r="AE63" s="106">
        <f t="shared" si="17"/>
        <v>25813.920000000166</v>
      </c>
      <c r="AF63" s="106">
        <f t="shared" si="18"/>
        <v>27444.240000000125</v>
      </c>
      <c r="AG63" s="88"/>
      <c r="AH63" s="82" t="s">
        <v>97</v>
      </c>
    </row>
    <row r="64" spans="1:68">
      <c r="A64" s="88">
        <v>9</v>
      </c>
      <c r="B64" s="82" t="str">
        <f t="shared" si="16"/>
        <v xml:space="preserve">    Series 6.593%  Note</v>
      </c>
      <c r="C64" s="83">
        <v>26</v>
      </c>
      <c r="D64" s="106">
        <v>324332.26</v>
      </c>
      <c r="E64" s="106">
        <f t="shared" si="17"/>
        <v>322949.38</v>
      </c>
      <c r="F64" s="106">
        <f t="shared" si="17"/>
        <v>321566.5</v>
      </c>
      <c r="G64" s="106">
        <f t="shared" si="17"/>
        <v>320183.62</v>
      </c>
      <c r="H64" s="106">
        <f t="shared" si="17"/>
        <v>318800.74</v>
      </c>
      <c r="I64" s="106">
        <f t="shared" si="17"/>
        <v>317417.86</v>
      </c>
      <c r="J64" s="106">
        <f t="shared" si="17"/>
        <v>316034.98</v>
      </c>
      <c r="K64" s="106">
        <f t="shared" si="17"/>
        <v>314652.09999999998</v>
      </c>
      <c r="L64" s="106">
        <f t="shared" si="17"/>
        <v>313269.21999999997</v>
      </c>
      <c r="M64" s="106">
        <f t="shared" si="17"/>
        <v>311886.33999999997</v>
      </c>
      <c r="N64" s="106">
        <f t="shared" si="17"/>
        <v>310503.45999999996</v>
      </c>
      <c r="O64" s="106">
        <f t="shared" si="17"/>
        <v>309120.57999999996</v>
      </c>
      <c r="P64" s="106">
        <f t="shared" si="17"/>
        <v>307737.69999999995</v>
      </c>
      <c r="Q64" s="106">
        <f t="shared" si="17"/>
        <v>306354.81999999995</v>
      </c>
      <c r="R64" s="106">
        <f t="shared" si="17"/>
        <v>304971.93999999994</v>
      </c>
      <c r="S64" s="106">
        <f t="shared" si="17"/>
        <v>303589.05999999994</v>
      </c>
      <c r="T64" s="106">
        <f t="shared" si="17"/>
        <v>302206.17999999993</v>
      </c>
      <c r="U64" s="106">
        <f t="shared" si="17"/>
        <v>300823.29999999993</v>
      </c>
      <c r="V64" s="106">
        <f t="shared" si="17"/>
        <v>299440.41999999993</v>
      </c>
      <c r="W64" s="106">
        <f t="shared" si="17"/>
        <v>298057.53999999992</v>
      </c>
      <c r="X64" s="106">
        <f t="shared" si="17"/>
        <v>296674.65999999992</v>
      </c>
      <c r="Y64" s="106">
        <f t="shared" si="17"/>
        <v>295291.77999999991</v>
      </c>
      <c r="Z64" s="106">
        <f t="shared" si="17"/>
        <v>293908.89999999991</v>
      </c>
      <c r="AA64" s="106">
        <f t="shared" si="17"/>
        <v>292526.0199999999</v>
      </c>
      <c r="AB64" s="106">
        <f t="shared" si="17"/>
        <v>291143.1399999999</v>
      </c>
      <c r="AC64" s="106">
        <f t="shared" si="17"/>
        <v>289760.25999999989</v>
      </c>
      <c r="AD64" s="106">
        <f t="shared" si="17"/>
        <v>288377.37999999989</v>
      </c>
      <c r="AE64" s="106">
        <f t="shared" si="17"/>
        <v>286994.49999999988</v>
      </c>
      <c r="AF64" s="106">
        <f t="shared" si="18"/>
        <v>295291.77999999991</v>
      </c>
      <c r="AG64" s="88"/>
      <c r="AH64" s="82" t="s">
        <v>98</v>
      </c>
    </row>
    <row r="65" spans="1:34">
      <c r="A65" s="88">
        <v>10</v>
      </c>
      <c r="B65" s="82" t="str">
        <f t="shared" si="16"/>
        <v xml:space="preserve">    Series 6.25%    Note</v>
      </c>
      <c r="C65" s="83">
        <v>27</v>
      </c>
      <c r="D65" s="106">
        <v>431503.56</v>
      </c>
      <c r="E65" s="106">
        <f t="shared" si="17"/>
        <v>429805.17</v>
      </c>
      <c r="F65" s="106">
        <f t="shared" si="17"/>
        <v>428106.77999999997</v>
      </c>
      <c r="G65" s="106">
        <f t="shared" si="17"/>
        <v>426408.38999999996</v>
      </c>
      <c r="H65" s="106">
        <f t="shared" si="17"/>
        <v>424709.99999999994</v>
      </c>
      <c r="I65" s="106">
        <f t="shared" si="17"/>
        <v>423011.60999999993</v>
      </c>
      <c r="J65" s="106">
        <f t="shared" si="17"/>
        <v>421313.21999999991</v>
      </c>
      <c r="K65" s="106">
        <f t="shared" si="17"/>
        <v>419614.8299999999</v>
      </c>
      <c r="L65" s="106">
        <f t="shared" si="17"/>
        <v>417916.43999999989</v>
      </c>
      <c r="M65" s="106">
        <f t="shared" si="17"/>
        <v>416218.04999999987</v>
      </c>
      <c r="N65" s="106">
        <f t="shared" si="17"/>
        <v>414519.65999999986</v>
      </c>
      <c r="O65" s="106">
        <f t="shared" si="17"/>
        <v>412821.26999999984</v>
      </c>
      <c r="P65" s="106">
        <f t="shared" si="17"/>
        <v>411122.87999999983</v>
      </c>
      <c r="Q65" s="106">
        <f t="shared" si="17"/>
        <v>409424.48999999982</v>
      </c>
      <c r="R65" s="106">
        <f t="shared" si="17"/>
        <v>407726.0999999998</v>
      </c>
      <c r="S65" s="106">
        <f t="shared" si="17"/>
        <v>406027.70999999979</v>
      </c>
      <c r="T65" s="106">
        <f t="shared" si="17"/>
        <v>404329.31999999977</v>
      </c>
      <c r="U65" s="106">
        <f t="shared" si="17"/>
        <v>402630.92999999976</v>
      </c>
      <c r="V65" s="106">
        <f t="shared" si="17"/>
        <v>400932.53999999975</v>
      </c>
      <c r="W65" s="106">
        <f t="shared" si="17"/>
        <v>399234.14999999973</v>
      </c>
      <c r="X65" s="106">
        <f t="shared" si="17"/>
        <v>397535.75999999972</v>
      </c>
      <c r="Y65" s="106">
        <f t="shared" si="17"/>
        <v>395837.3699999997</v>
      </c>
      <c r="Z65" s="106">
        <f t="shared" si="17"/>
        <v>394138.97999999969</v>
      </c>
      <c r="AA65" s="106">
        <f t="shared" si="17"/>
        <v>392440.58999999968</v>
      </c>
      <c r="AB65" s="106">
        <f t="shared" si="17"/>
        <v>390742.19999999966</v>
      </c>
      <c r="AC65" s="106">
        <f t="shared" si="17"/>
        <v>389043.80999999965</v>
      </c>
      <c r="AD65" s="106">
        <f t="shared" si="17"/>
        <v>387345.41999999963</v>
      </c>
      <c r="AE65" s="106">
        <f t="shared" si="17"/>
        <v>385647.02999999962</v>
      </c>
      <c r="AF65" s="106">
        <f t="shared" si="18"/>
        <v>395837.3699999997</v>
      </c>
      <c r="AG65" s="88"/>
      <c r="AH65" s="82" t="s">
        <v>99</v>
      </c>
    </row>
    <row r="66" spans="1:34">
      <c r="A66" s="88">
        <v>11</v>
      </c>
      <c r="B66" s="82" t="str">
        <f t="shared" si="16"/>
        <v xml:space="preserve">    Series 5.625%  Note</v>
      </c>
      <c r="C66" s="83">
        <v>28</v>
      </c>
      <c r="D66" s="106">
        <v>278536.74</v>
      </c>
      <c r="E66" s="106">
        <f t="shared" si="17"/>
        <v>277453.21999999997</v>
      </c>
      <c r="F66" s="106">
        <f t="shared" si="17"/>
        <v>276369.69999999995</v>
      </c>
      <c r="G66" s="106">
        <f t="shared" si="17"/>
        <v>275286.17999999993</v>
      </c>
      <c r="H66" s="106">
        <f t="shared" si="17"/>
        <v>274202.65999999992</v>
      </c>
      <c r="I66" s="106">
        <f t="shared" si="17"/>
        <v>273119.1399999999</v>
      </c>
      <c r="J66" s="106">
        <f t="shared" si="17"/>
        <v>272035.61999999988</v>
      </c>
      <c r="K66" s="106">
        <f t="shared" si="17"/>
        <v>270952.09999999986</v>
      </c>
      <c r="L66" s="106">
        <f t="shared" si="17"/>
        <v>269868.57999999984</v>
      </c>
      <c r="M66" s="106">
        <f t="shared" si="17"/>
        <v>268785.05999999982</v>
      </c>
      <c r="N66" s="106">
        <f t="shared" si="17"/>
        <v>267701.5399999998</v>
      </c>
      <c r="O66" s="106">
        <f t="shared" si="17"/>
        <v>266618.01999999979</v>
      </c>
      <c r="P66" s="106">
        <f t="shared" si="17"/>
        <v>265534.49999999977</v>
      </c>
      <c r="Q66" s="106">
        <f t="shared" si="17"/>
        <v>264450.97999999975</v>
      </c>
      <c r="R66" s="106">
        <f t="shared" si="17"/>
        <v>263367.45999999973</v>
      </c>
      <c r="S66" s="106">
        <f t="shared" si="17"/>
        <v>262283.93999999971</v>
      </c>
      <c r="T66" s="106">
        <f t="shared" si="17"/>
        <v>261200.41999999972</v>
      </c>
      <c r="U66" s="106">
        <f t="shared" si="17"/>
        <v>260116.89999999973</v>
      </c>
      <c r="V66" s="106">
        <f t="shared" si="17"/>
        <v>259033.37999999974</v>
      </c>
      <c r="W66" s="106">
        <f t="shared" si="17"/>
        <v>257949.85999999975</v>
      </c>
      <c r="X66" s="106">
        <f t="shared" si="17"/>
        <v>256866.33999999976</v>
      </c>
      <c r="Y66" s="106">
        <f t="shared" si="17"/>
        <v>255782.81999999977</v>
      </c>
      <c r="Z66" s="106">
        <f t="shared" si="17"/>
        <v>254699.29999999978</v>
      </c>
      <c r="AA66" s="106">
        <f t="shared" si="17"/>
        <v>253615.7799999998</v>
      </c>
      <c r="AB66" s="106">
        <f t="shared" si="17"/>
        <v>252532.25999999981</v>
      </c>
      <c r="AC66" s="106">
        <f t="shared" si="17"/>
        <v>251448.73999999982</v>
      </c>
      <c r="AD66" s="106">
        <f t="shared" si="17"/>
        <v>250365.21999999983</v>
      </c>
      <c r="AE66" s="106">
        <f t="shared" si="17"/>
        <v>249281.69999999984</v>
      </c>
      <c r="AF66" s="106">
        <f t="shared" si="18"/>
        <v>255782.81999999977</v>
      </c>
      <c r="AG66" s="88"/>
      <c r="AH66" s="82" t="s">
        <v>100</v>
      </c>
    </row>
    <row r="67" spans="1:34">
      <c r="A67" s="88">
        <v>12</v>
      </c>
      <c r="B67" s="82" t="str">
        <f t="shared" si="16"/>
        <v xml:space="preserve">    Series 5.375%  Note</v>
      </c>
      <c r="C67" s="83">
        <v>29</v>
      </c>
      <c r="D67" s="106">
        <v>240805.39</v>
      </c>
      <c r="E67" s="106">
        <f t="shared" si="17"/>
        <v>239900.34000000003</v>
      </c>
      <c r="F67" s="106">
        <f t="shared" si="17"/>
        <v>238995.29000000004</v>
      </c>
      <c r="G67" s="106">
        <f t="shared" si="17"/>
        <v>238090.24000000005</v>
      </c>
      <c r="H67" s="106">
        <f t="shared" si="17"/>
        <v>237185.19000000006</v>
      </c>
      <c r="I67" s="106">
        <f t="shared" si="17"/>
        <v>236280.14000000007</v>
      </c>
      <c r="J67" s="106">
        <f t="shared" si="17"/>
        <v>235375.09000000008</v>
      </c>
      <c r="K67" s="106">
        <f t="shared" si="17"/>
        <v>234470.0400000001</v>
      </c>
      <c r="L67" s="106">
        <f>+K67-L113</f>
        <v>233564.99000000011</v>
      </c>
      <c r="M67" s="106">
        <f t="shared" si="17"/>
        <v>232659.94000000012</v>
      </c>
      <c r="N67" s="106">
        <f t="shared" si="17"/>
        <v>231754.89000000013</v>
      </c>
      <c r="O67" s="106">
        <f t="shared" si="17"/>
        <v>230849.84000000014</v>
      </c>
      <c r="P67" s="106">
        <f t="shared" si="17"/>
        <v>229944.79000000015</v>
      </c>
      <c r="Q67" s="106">
        <f t="shared" si="17"/>
        <v>229039.74000000017</v>
      </c>
      <c r="R67" s="106">
        <f t="shared" si="17"/>
        <v>228134.69000000018</v>
      </c>
      <c r="S67" s="106">
        <f t="shared" si="17"/>
        <v>227229.64000000019</v>
      </c>
      <c r="T67" s="106">
        <f t="shared" si="17"/>
        <v>226324.5900000002</v>
      </c>
      <c r="U67" s="106">
        <f t="shared" si="17"/>
        <v>225419.54000000021</v>
      </c>
      <c r="V67" s="106">
        <f t="shared" si="17"/>
        <v>224514.49000000022</v>
      </c>
      <c r="W67" s="106">
        <f t="shared" si="17"/>
        <v>223609.44000000024</v>
      </c>
      <c r="X67" s="106">
        <f t="shared" si="17"/>
        <v>222704.39000000025</v>
      </c>
      <c r="Y67" s="106">
        <f t="shared" si="17"/>
        <v>221799.34000000026</v>
      </c>
      <c r="Z67" s="106">
        <f t="shared" si="17"/>
        <v>220894.29000000027</v>
      </c>
      <c r="AA67" s="106">
        <f t="shared" si="17"/>
        <v>219989.24000000028</v>
      </c>
      <c r="AB67" s="106">
        <f t="shared" si="17"/>
        <v>219084.19000000029</v>
      </c>
      <c r="AC67" s="106">
        <f t="shared" si="17"/>
        <v>218179.14000000031</v>
      </c>
      <c r="AD67" s="106">
        <f t="shared" si="17"/>
        <v>217274.09000000032</v>
      </c>
      <c r="AE67" s="106">
        <f t="shared" si="17"/>
        <v>216369.04000000033</v>
      </c>
      <c r="AF67" s="106">
        <f t="shared" si="18"/>
        <v>221799.34000000026</v>
      </c>
      <c r="AG67" s="88"/>
      <c r="AH67" s="82" t="s">
        <v>101</v>
      </c>
    </row>
    <row r="68" spans="1:34">
      <c r="A68" s="88">
        <v>13</v>
      </c>
      <c r="B68" s="82" t="str">
        <f t="shared" si="16"/>
        <v xml:space="preserve">    Series 5.05%    Note</v>
      </c>
      <c r="C68" s="83">
        <v>30</v>
      </c>
      <c r="D68" s="106"/>
      <c r="E68" s="106">
        <f>D68-E114</f>
        <v>0</v>
      </c>
      <c r="F68" s="106">
        <f t="shared" si="17"/>
        <v>0</v>
      </c>
      <c r="G68" s="106">
        <f t="shared" si="17"/>
        <v>0</v>
      </c>
      <c r="H68" s="106">
        <f t="shared" si="17"/>
        <v>0</v>
      </c>
      <c r="I68" s="106">
        <f t="shared" si="17"/>
        <v>0</v>
      </c>
      <c r="J68" s="106">
        <f t="shared" si="17"/>
        <v>0</v>
      </c>
      <c r="K68" s="106">
        <f t="shared" si="17"/>
        <v>0</v>
      </c>
      <c r="L68" s="106">
        <f t="shared" si="17"/>
        <v>0</v>
      </c>
      <c r="M68" s="106">
        <f t="shared" si="17"/>
        <v>0</v>
      </c>
      <c r="N68" s="106">
        <f t="shared" si="17"/>
        <v>0</v>
      </c>
      <c r="O68" s="106">
        <f t="shared" si="17"/>
        <v>0</v>
      </c>
      <c r="P68" s="106">
        <f t="shared" si="17"/>
        <v>0</v>
      </c>
      <c r="Q68" s="106">
        <f t="shared" si="17"/>
        <v>0</v>
      </c>
      <c r="R68" s="106">
        <f t="shared" si="17"/>
        <v>0</v>
      </c>
      <c r="S68" s="106">
        <f t="shared" si="17"/>
        <v>0</v>
      </c>
      <c r="T68" s="106">
        <f t="shared" si="17"/>
        <v>0</v>
      </c>
      <c r="U68" s="106">
        <f t="shared" si="17"/>
        <v>0</v>
      </c>
      <c r="V68" s="106">
        <f t="shared" si="17"/>
        <v>0</v>
      </c>
      <c r="W68" s="106">
        <f t="shared" si="17"/>
        <v>0</v>
      </c>
      <c r="X68" s="106">
        <f t="shared" si="17"/>
        <v>0</v>
      </c>
      <c r="Y68" s="106">
        <f t="shared" si="17"/>
        <v>0</v>
      </c>
      <c r="Z68" s="106">
        <f t="shared" si="17"/>
        <v>0</v>
      </c>
      <c r="AA68" s="106">
        <f t="shared" si="17"/>
        <v>0</v>
      </c>
      <c r="AB68" s="106">
        <f t="shared" si="17"/>
        <v>0</v>
      </c>
      <c r="AC68" s="106">
        <f t="shared" si="17"/>
        <v>0</v>
      </c>
      <c r="AD68" s="106">
        <f t="shared" si="17"/>
        <v>0</v>
      </c>
      <c r="AE68" s="106">
        <f t="shared" si="17"/>
        <v>0</v>
      </c>
      <c r="AF68" s="106">
        <f t="shared" si="18"/>
        <v>0</v>
      </c>
      <c r="AG68" s="88"/>
      <c r="AH68" s="82" t="s">
        <v>102</v>
      </c>
    </row>
    <row r="69" spans="1:34">
      <c r="A69" s="88">
        <v>14</v>
      </c>
      <c r="B69" s="82" t="str">
        <f t="shared" si="16"/>
        <v xml:space="preserve">    Series 4.00%    Note</v>
      </c>
      <c r="C69" s="83">
        <v>31</v>
      </c>
      <c r="D69" s="106"/>
      <c r="E69" s="106">
        <f>D69-E115</f>
        <v>0</v>
      </c>
      <c r="F69" s="106">
        <f t="shared" si="17"/>
        <v>0</v>
      </c>
      <c r="G69" s="106">
        <f t="shared" si="17"/>
        <v>0</v>
      </c>
      <c r="H69" s="106">
        <f t="shared" si="17"/>
        <v>0</v>
      </c>
      <c r="I69" s="106">
        <f t="shared" si="17"/>
        <v>0</v>
      </c>
      <c r="J69" s="106">
        <f t="shared" si="17"/>
        <v>0</v>
      </c>
      <c r="K69" s="106">
        <f t="shared" si="17"/>
        <v>0</v>
      </c>
      <c r="L69" s="106">
        <f t="shared" si="17"/>
        <v>0</v>
      </c>
      <c r="M69" s="106">
        <f t="shared" si="17"/>
        <v>0</v>
      </c>
      <c r="N69" s="106">
        <f t="shared" si="17"/>
        <v>0</v>
      </c>
      <c r="O69" s="106">
        <f t="shared" si="17"/>
        <v>0</v>
      </c>
      <c r="P69" s="106">
        <f t="shared" si="17"/>
        <v>0</v>
      </c>
      <c r="Q69" s="106">
        <f t="shared" si="17"/>
        <v>0</v>
      </c>
      <c r="R69" s="106">
        <f t="shared" si="17"/>
        <v>0</v>
      </c>
      <c r="S69" s="106">
        <f t="shared" si="17"/>
        <v>0</v>
      </c>
      <c r="T69" s="106">
        <f t="shared" si="17"/>
        <v>0</v>
      </c>
      <c r="U69" s="106">
        <f t="shared" si="17"/>
        <v>0</v>
      </c>
      <c r="V69" s="106">
        <f t="shared" si="17"/>
        <v>0</v>
      </c>
      <c r="W69" s="106">
        <f t="shared" si="17"/>
        <v>0</v>
      </c>
      <c r="X69" s="106">
        <f t="shared" si="17"/>
        <v>0</v>
      </c>
      <c r="Y69" s="106">
        <f t="shared" si="17"/>
        <v>0</v>
      </c>
      <c r="Z69" s="106">
        <f t="shared" si="17"/>
        <v>0</v>
      </c>
      <c r="AA69" s="106">
        <f t="shared" si="17"/>
        <v>0</v>
      </c>
      <c r="AB69" s="106">
        <f t="shared" si="17"/>
        <v>0</v>
      </c>
      <c r="AC69" s="106">
        <f t="shared" si="17"/>
        <v>0</v>
      </c>
      <c r="AD69" s="106">
        <f t="shared" si="17"/>
        <v>0</v>
      </c>
      <c r="AE69" s="106">
        <f t="shared" si="17"/>
        <v>0</v>
      </c>
      <c r="AF69" s="106">
        <f t="shared" si="18"/>
        <v>0</v>
      </c>
      <c r="AG69" s="88"/>
      <c r="AH69" s="82" t="s">
        <v>103</v>
      </c>
    </row>
    <row r="70" spans="1:34">
      <c r="A70" s="88">
        <v>15</v>
      </c>
      <c r="B70" s="82" t="str">
        <f t="shared" si="16"/>
        <v xml:space="preserve">    Series 4.00%    Note</v>
      </c>
      <c r="C70" s="83">
        <v>32</v>
      </c>
      <c r="D70" s="106">
        <v>50132.54</v>
      </c>
      <c r="E70" s="106">
        <f>D70-E116</f>
        <v>49986.840000000004</v>
      </c>
      <c r="F70" s="106">
        <f t="shared" si="17"/>
        <v>49841.140000000007</v>
      </c>
      <c r="G70" s="106">
        <f t="shared" si="17"/>
        <v>49695.44000000001</v>
      </c>
      <c r="H70" s="106">
        <f t="shared" si="17"/>
        <v>49549.740000000013</v>
      </c>
      <c r="I70" s="106">
        <f t="shared" si="17"/>
        <v>49404.040000000015</v>
      </c>
      <c r="J70" s="106">
        <f t="shared" si="17"/>
        <v>49258.340000000018</v>
      </c>
      <c r="K70" s="106">
        <f t="shared" si="17"/>
        <v>49112.640000000021</v>
      </c>
      <c r="L70" s="106">
        <f t="shared" si="17"/>
        <v>48966.940000000024</v>
      </c>
      <c r="M70" s="106">
        <f t="shared" si="17"/>
        <v>48821.240000000027</v>
      </c>
      <c r="N70" s="106">
        <f t="shared" si="17"/>
        <v>48675.54000000003</v>
      </c>
      <c r="O70" s="106">
        <f t="shared" si="17"/>
        <v>48529.840000000033</v>
      </c>
      <c r="P70" s="106"/>
      <c r="Q70" s="106">
        <f>Q23*0.01-Q116</f>
        <v>49854.3</v>
      </c>
      <c r="R70" s="106">
        <f>Q70-R116</f>
        <v>49708.600000000006</v>
      </c>
      <c r="S70" s="106">
        <f t="shared" si="17"/>
        <v>49562.900000000009</v>
      </c>
      <c r="T70" s="106">
        <f t="shared" si="17"/>
        <v>49417.200000000012</v>
      </c>
      <c r="U70" s="106">
        <f t="shared" si="17"/>
        <v>49271.500000000015</v>
      </c>
      <c r="V70" s="106">
        <f t="shared" si="17"/>
        <v>49125.800000000017</v>
      </c>
      <c r="W70" s="106">
        <f t="shared" si="17"/>
        <v>48980.10000000002</v>
      </c>
      <c r="X70" s="106">
        <f t="shared" ref="S70:AE72" si="19">W70-X116</f>
        <v>48834.400000000023</v>
      </c>
      <c r="Y70" s="106">
        <f t="shared" si="19"/>
        <v>48688.700000000026</v>
      </c>
      <c r="Z70" s="106">
        <f t="shared" si="19"/>
        <v>48543.000000000029</v>
      </c>
      <c r="AA70" s="106">
        <f t="shared" si="19"/>
        <v>48397.300000000032</v>
      </c>
      <c r="AB70" s="106">
        <f t="shared" si="19"/>
        <v>48251.600000000035</v>
      </c>
      <c r="AC70" s="106">
        <f t="shared" si="19"/>
        <v>48105.900000000038</v>
      </c>
      <c r="AD70" s="106">
        <f t="shared" si="19"/>
        <v>47960.200000000041</v>
      </c>
      <c r="AE70" s="106">
        <f t="shared" si="19"/>
        <v>47814.500000000044</v>
      </c>
      <c r="AF70" s="106">
        <f>AVERAGE(S70:AE70)</f>
        <v>48688.700000000026</v>
      </c>
      <c r="AG70" s="88"/>
      <c r="AH70" s="82" t="s">
        <v>104</v>
      </c>
    </row>
    <row r="71" spans="1:34">
      <c r="A71" s="88">
        <v>16</v>
      </c>
      <c r="B71" s="82" t="str">
        <f t="shared" si="16"/>
        <v xml:space="preserve">    Series 3.75%    Note</v>
      </c>
      <c r="C71" s="83">
        <v>33</v>
      </c>
      <c r="D71" s="106">
        <v>50958.37</v>
      </c>
      <c r="E71" s="106">
        <f>D71-E117</f>
        <v>50814.07</v>
      </c>
      <c r="F71" s="106">
        <f t="shared" ref="F71:R71" si="20">E71-F117</f>
        <v>50669.77</v>
      </c>
      <c r="G71" s="106">
        <f t="shared" si="20"/>
        <v>50525.469999999994</v>
      </c>
      <c r="H71" s="106">
        <f t="shared" si="20"/>
        <v>50381.169999999991</v>
      </c>
      <c r="I71" s="106">
        <f t="shared" si="20"/>
        <v>50236.869999999988</v>
      </c>
      <c r="J71" s="106">
        <f t="shared" si="20"/>
        <v>50092.569999999985</v>
      </c>
      <c r="K71" s="106">
        <f t="shared" si="20"/>
        <v>49948.269999999982</v>
      </c>
      <c r="L71" s="106">
        <f t="shared" si="20"/>
        <v>49803.969999999979</v>
      </c>
      <c r="M71" s="106">
        <f t="shared" si="20"/>
        <v>49659.669999999976</v>
      </c>
      <c r="N71" s="106">
        <f t="shared" si="20"/>
        <v>49515.369999999974</v>
      </c>
      <c r="O71" s="106">
        <f t="shared" si="20"/>
        <v>49371.069999999971</v>
      </c>
      <c r="P71" s="106">
        <f t="shared" si="20"/>
        <v>49226.769999999968</v>
      </c>
      <c r="Q71" s="106">
        <f t="shared" si="20"/>
        <v>49082.469999999965</v>
      </c>
      <c r="R71" s="106">
        <f t="shared" si="20"/>
        <v>48938.169999999962</v>
      </c>
      <c r="S71" s="106">
        <f t="shared" si="19"/>
        <v>48793.869999999959</v>
      </c>
      <c r="T71" s="106">
        <f t="shared" si="19"/>
        <v>48649.569999999956</v>
      </c>
      <c r="U71" s="106">
        <f t="shared" si="19"/>
        <v>48505.269999999953</v>
      </c>
      <c r="V71" s="106">
        <f t="shared" si="19"/>
        <v>48360.96999999995</v>
      </c>
      <c r="W71" s="106">
        <f t="shared" si="19"/>
        <v>48216.669999999947</v>
      </c>
      <c r="X71" s="106">
        <f t="shared" si="19"/>
        <v>48072.369999999944</v>
      </c>
      <c r="Y71" s="106">
        <f t="shared" si="19"/>
        <v>47928.069999999942</v>
      </c>
      <c r="Z71" s="106">
        <f t="shared" si="19"/>
        <v>47783.769999999939</v>
      </c>
      <c r="AA71" s="106">
        <f t="shared" si="19"/>
        <v>47639.469999999936</v>
      </c>
      <c r="AB71" s="106">
        <f t="shared" si="19"/>
        <v>47495.169999999933</v>
      </c>
      <c r="AC71" s="106">
        <f t="shared" si="19"/>
        <v>47350.86999999993</v>
      </c>
      <c r="AD71" s="106">
        <f t="shared" si="19"/>
        <v>47206.569999999927</v>
      </c>
      <c r="AE71" s="106">
        <f t="shared" si="19"/>
        <v>47062.269999999924</v>
      </c>
      <c r="AF71" s="106">
        <f t="shared" si="18"/>
        <v>47928.069999999942</v>
      </c>
      <c r="AG71" s="88"/>
      <c r="AH71" s="82" t="s">
        <v>105</v>
      </c>
    </row>
    <row r="72" spans="1:34">
      <c r="A72" s="88">
        <v>17</v>
      </c>
      <c r="B72" s="82" t="str">
        <f t="shared" si="16"/>
        <v xml:space="preserve">    Proposed 4.55%    Note</v>
      </c>
      <c r="C72" s="83">
        <v>34</v>
      </c>
      <c r="D72" s="106"/>
      <c r="E72" s="106"/>
      <c r="F72" s="106"/>
      <c r="G72" s="106"/>
      <c r="H72" s="106"/>
      <c r="I72" s="106"/>
      <c r="J72" s="106"/>
      <c r="K72" s="106"/>
      <c r="L72" s="106"/>
      <c r="M72" s="106"/>
      <c r="N72" s="106"/>
      <c r="O72" s="106"/>
      <c r="P72" s="106"/>
      <c r="Q72" s="106"/>
      <c r="R72" s="106">
        <f>R25*0.01-R118</f>
        <v>159777.77777777778</v>
      </c>
      <c r="S72" s="106">
        <f>R72-S118</f>
        <v>159333.33333333334</v>
      </c>
      <c r="T72" s="106">
        <f t="shared" si="19"/>
        <v>158888.88888888891</v>
      </c>
      <c r="U72" s="106">
        <f t="shared" si="19"/>
        <v>158444.44444444447</v>
      </c>
      <c r="V72" s="106">
        <f t="shared" si="19"/>
        <v>158000.00000000003</v>
      </c>
      <c r="W72" s="106">
        <f t="shared" si="19"/>
        <v>157555.55555555559</v>
      </c>
      <c r="X72" s="106">
        <f t="shared" si="19"/>
        <v>157111.11111111115</v>
      </c>
      <c r="Y72" s="106">
        <f t="shared" si="19"/>
        <v>156666.66666666672</v>
      </c>
      <c r="Z72" s="106">
        <f t="shared" si="19"/>
        <v>156222.22222222228</v>
      </c>
      <c r="AA72" s="106">
        <f t="shared" si="19"/>
        <v>155777.77777777784</v>
      </c>
      <c r="AB72" s="106">
        <f t="shared" si="19"/>
        <v>155333.3333333334</v>
      </c>
      <c r="AC72" s="106">
        <f t="shared" si="19"/>
        <v>154888.88888888896</v>
      </c>
      <c r="AD72" s="106">
        <f t="shared" si="19"/>
        <v>154444.44444444453</v>
      </c>
      <c r="AE72" s="106">
        <f t="shared" si="19"/>
        <v>154000.00000000009</v>
      </c>
      <c r="AF72" s="106">
        <f>AVERAGE(S72:AE72)</f>
        <v>156666.66666666672</v>
      </c>
      <c r="AG72" s="88"/>
      <c r="AH72" s="82" t="s">
        <v>106</v>
      </c>
    </row>
    <row r="73" spans="1:34">
      <c r="A73" s="88">
        <v>18</v>
      </c>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88"/>
    </row>
    <row r="74" spans="1:34">
      <c r="A74" s="88">
        <v>19</v>
      </c>
      <c r="B74" s="82" t="s">
        <v>107</v>
      </c>
      <c r="D74" s="106">
        <v>5289.59</v>
      </c>
      <c r="E74" s="106">
        <f t="shared" ref="E74:AE74" si="21">D74-E120</f>
        <v>5211.84</v>
      </c>
      <c r="F74" s="106">
        <f t="shared" si="21"/>
        <v>5134.09</v>
      </c>
      <c r="G74" s="106">
        <f t="shared" si="21"/>
        <v>5056.34</v>
      </c>
      <c r="H74" s="106">
        <f t="shared" si="21"/>
        <v>4978.59</v>
      </c>
      <c r="I74" s="106">
        <f t="shared" si="21"/>
        <v>4900.84</v>
      </c>
      <c r="J74" s="106">
        <f t="shared" si="21"/>
        <v>4823.09</v>
      </c>
      <c r="K74" s="106">
        <f t="shared" si="21"/>
        <v>4745.34</v>
      </c>
      <c r="L74" s="106">
        <f t="shared" si="21"/>
        <v>4667.59</v>
      </c>
      <c r="M74" s="106">
        <f t="shared" si="21"/>
        <v>4589.84</v>
      </c>
      <c r="N74" s="106">
        <f t="shared" si="21"/>
        <v>4512.09</v>
      </c>
      <c r="O74" s="106">
        <f t="shared" si="21"/>
        <v>4434.34</v>
      </c>
      <c r="P74" s="106">
        <f t="shared" si="21"/>
        <v>4356.59</v>
      </c>
      <c r="Q74" s="106">
        <f t="shared" si="21"/>
        <v>4278.84</v>
      </c>
      <c r="R74" s="106">
        <f t="shared" si="21"/>
        <v>4201.09</v>
      </c>
      <c r="S74" s="106">
        <f t="shared" si="21"/>
        <v>4123.34</v>
      </c>
      <c r="T74" s="106">
        <f t="shared" si="21"/>
        <v>4045.59</v>
      </c>
      <c r="U74" s="106">
        <f t="shared" si="21"/>
        <v>3967.84</v>
      </c>
      <c r="V74" s="106">
        <f t="shared" si="21"/>
        <v>3890.09</v>
      </c>
      <c r="W74" s="106">
        <f t="shared" si="21"/>
        <v>3812.34</v>
      </c>
      <c r="X74" s="106">
        <f t="shared" si="21"/>
        <v>3734.59</v>
      </c>
      <c r="Y74" s="106">
        <f t="shared" si="21"/>
        <v>3656.84</v>
      </c>
      <c r="Z74" s="106">
        <f t="shared" si="21"/>
        <v>3579.09</v>
      </c>
      <c r="AA74" s="106">
        <f t="shared" si="21"/>
        <v>3501.34</v>
      </c>
      <c r="AB74" s="106">
        <f t="shared" si="21"/>
        <v>3423.59</v>
      </c>
      <c r="AC74" s="106">
        <f t="shared" si="21"/>
        <v>3345.84</v>
      </c>
      <c r="AD74" s="106">
        <f t="shared" si="21"/>
        <v>3268.09</v>
      </c>
      <c r="AE74" s="106">
        <f t="shared" si="21"/>
        <v>3190.34</v>
      </c>
      <c r="AF74" s="106">
        <f t="shared" si="18"/>
        <v>3656.8399999999988</v>
      </c>
      <c r="AG74" s="88"/>
      <c r="AH74" s="82" t="s">
        <v>108</v>
      </c>
    </row>
    <row r="75" spans="1:34">
      <c r="A75" s="88">
        <v>20</v>
      </c>
      <c r="AG75" s="88"/>
    </row>
    <row r="76" spans="1:34" ht="15.75" thickBot="1">
      <c r="A76" s="88">
        <v>21</v>
      </c>
      <c r="B76" s="89" t="s">
        <v>92</v>
      </c>
      <c r="D76" s="111">
        <f t="shared" ref="D76:AF76" si="22">SUM(D59:D74)</f>
        <v>1449148.5000000002</v>
      </c>
      <c r="E76" s="111">
        <f t="shared" si="22"/>
        <v>1443046.1100000003</v>
      </c>
      <c r="F76" s="111">
        <f t="shared" si="22"/>
        <v>1436943.72</v>
      </c>
      <c r="G76" s="111">
        <f t="shared" si="22"/>
        <v>1430841.3299999998</v>
      </c>
      <c r="H76" s="111">
        <f t="shared" si="22"/>
        <v>1424738.94</v>
      </c>
      <c r="I76" s="111">
        <f t="shared" si="22"/>
        <v>1418636.55</v>
      </c>
      <c r="J76" s="111">
        <f t="shared" si="22"/>
        <v>1412534.1600000001</v>
      </c>
      <c r="K76" s="111">
        <f t="shared" si="22"/>
        <v>1406431.77</v>
      </c>
      <c r="L76" s="111">
        <f t="shared" si="22"/>
        <v>1400329.38</v>
      </c>
      <c r="M76" s="111">
        <f t="shared" si="22"/>
        <v>1394226.99</v>
      </c>
      <c r="N76" s="111">
        <f t="shared" si="22"/>
        <v>1388124.5999999999</v>
      </c>
      <c r="O76" s="111">
        <f t="shared" si="22"/>
        <v>1382022.21</v>
      </c>
      <c r="P76" s="111">
        <f t="shared" si="22"/>
        <v>1327535.68</v>
      </c>
      <c r="Q76" s="111">
        <f t="shared" si="22"/>
        <v>1371433.2899999998</v>
      </c>
      <c r="R76" s="111">
        <f t="shared" si="22"/>
        <v>1525108.6777777777</v>
      </c>
      <c r="S76" s="111">
        <f t="shared" si="22"/>
        <v>1518561.8433333328</v>
      </c>
      <c r="T76" s="111">
        <f t="shared" si="22"/>
        <v>1512015.0088888889</v>
      </c>
      <c r="U76" s="111">
        <f t="shared" si="22"/>
        <v>1505468.1744444445</v>
      </c>
      <c r="V76" s="111">
        <f t="shared" si="22"/>
        <v>1498921.34</v>
      </c>
      <c r="W76" s="111">
        <f t="shared" si="22"/>
        <v>1492374.5055555555</v>
      </c>
      <c r="X76" s="111">
        <f t="shared" si="22"/>
        <v>1485827.6711111108</v>
      </c>
      <c r="Y76" s="111">
        <f t="shared" si="22"/>
        <v>1479280.8366666664</v>
      </c>
      <c r="Z76" s="111">
        <f t="shared" si="22"/>
        <v>1472734.0022222223</v>
      </c>
      <c r="AA76" s="111">
        <f t="shared" si="22"/>
        <v>1466187.1677777776</v>
      </c>
      <c r="AB76" s="111">
        <f t="shared" si="22"/>
        <v>1459640.3333333333</v>
      </c>
      <c r="AC76" s="111">
        <f t="shared" si="22"/>
        <v>1453093.4988888889</v>
      </c>
      <c r="AD76" s="111">
        <f t="shared" si="22"/>
        <v>1446546.6644444442</v>
      </c>
      <c r="AE76" s="111">
        <f t="shared" si="22"/>
        <v>1439999.83</v>
      </c>
      <c r="AF76" s="111">
        <f t="shared" si="22"/>
        <v>1479280.8366666664</v>
      </c>
      <c r="AG76" s="88"/>
    </row>
    <row r="77" spans="1:34" ht="15.75" thickTop="1">
      <c r="A77" s="88"/>
      <c r="AG77" s="88"/>
    </row>
    <row r="78" spans="1:34">
      <c r="A78" s="88"/>
      <c r="E78" s="102"/>
      <c r="AG78" s="88"/>
    </row>
    <row r="79" spans="1:34">
      <c r="A79" s="88"/>
      <c r="D79" s="108"/>
      <c r="H79" s="106"/>
      <c r="AG79" s="88"/>
    </row>
    <row r="80" spans="1:34">
      <c r="A80" s="88"/>
      <c r="D80" s="106"/>
      <c r="E80" s="106"/>
      <c r="F80" s="106"/>
      <c r="G80" s="106"/>
      <c r="H80" s="106"/>
      <c r="I80" s="106"/>
      <c r="AG80" s="88"/>
    </row>
    <row r="81" spans="1:33">
      <c r="A81" s="88"/>
      <c r="D81" s="102"/>
      <c r="H81" s="106"/>
      <c r="J81" s="102"/>
      <c r="AG81" s="88"/>
    </row>
    <row r="82" spans="1:33">
      <c r="A82" s="88"/>
      <c r="C82" s="82"/>
      <c r="F82" s="89"/>
      <c r="H82" s="106"/>
      <c r="AG82" s="88"/>
    </row>
    <row r="83" spans="1:33">
      <c r="A83" s="88"/>
      <c r="E83" s="102"/>
      <c r="F83" s="106"/>
      <c r="H83" s="106"/>
      <c r="I83" s="89"/>
      <c r="J83" s="89"/>
      <c r="AG83" s="88"/>
    </row>
    <row r="84" spans="1:33">
      <c r="A84" s="88"/>
      <c r="F84" s="115"/>
      <c r="H84" s="106"/>
      <c r="I84" s="89"/>
      <c r="J84" s="89"/>
      <c r="AG84" s="88"/>
    </row>
    <row r="85" spans="1:33">
      <c r="A85" s="88"/>
      <c r="F85" s="96"/>
      <c r="I85" s="89"/>
      <c r="J85" s="89"/>
      <c r="AG85" s="88"/>
    </row>
    <row r="86" spans="1:33">
      <c r="A86" s="88"/>
      <c r="D86" s="89"/>
      <c r="E86" s="89"/>
      <c r="F86" s="89"/>
      <c r="G86" s="89"/>
      <c r="H86" s="89"/>
      <c r="I86" s="89"/>
      <c r="J86" s="89"/>
      <c r="AG86" s="88"/>
    </row>
    <row r="87" spans="1:33">
      <c r="A87" s="88"/>
      <c r="J87" s="116"/>
      <c r="AG87" s="88"/>
    </row>
    <row r="88" spans="1:33">
      <c r="A88" s="88"/>
      <c r="AG88" s="88"/>
    </row>
    <row r="89" spans="1:33">
      <c r="A89" s="88"/>
      <c r="AG89" s="88"/>
    </row>
    <row r="90" spans="1:33">
      <c r="A90" s="88"/>
      <c r="AG90" s="88"/>
    </row>
    <row r="91" spans="1:33">
      <c r="A91" s="88"/>
      <c r="AG91" s="88"/>
    </row>
    <row r="92" spans="1:33">
      <c r="A92" s="88"/>
      <c r="AG92" s="88"/>
    </row>
    <row r="93" spans="1:33">
      <c r="A93" s="81" t="s">
        <v>52</v>
      </c>
      <c r="O93" s="84" t="str">
        <f>$O$1</f>
        <v>W/P - 7-4</v>
      </c>
      <c r="AA93" s="84" t="str">
        <f>$O$93</f>
        <v>W/P - 7-4</v>
      </c>
      <c r="AF93" s="84" t="str">
        <f>$O$93</f>
        <v>W/P - 7-4</v>
      </c>
      <c r="AG93" s="88"/>
    </row>
    <row r="94" spans="1:33">
      <c r="A94" s="81" t="s">
        <v>53</v>
      </c>
      <c r="O94" s="84" t="e">
        <f ca="1">RIGHT(CELL("filename",$A$4),LEN(CELL("filename",$A$4))-SEARCH("\Capital",CELL("filename",$A$4),1))</f>
        <v>#VALUE!</v>
      </c>
      <c r="AA94" s="84" t="e">
        <f ca="1">RIGHT(CELL("filename",$A$4),LEN(CELL("filename",$A$4))-SEARCH("\Capital",CELL("filename",$A$4),1))</f>
        <v>#VALUE!</v>
      </c>
      <c r="AF94" s="84" t="e">
        <f ca="1">RIGHT(CELL("filename",$A$4),LEN(CELL("filename",$A$4))-SEARCH("\Capital",CELL("filename",$A$4),1))</f>
        <v>#VALUE!</v>
      </c>
      <c r="AG94" s="88"/>
    </row>
    <row r="95" spans="1:33">
      <c r="A95" s="88"/>
      <c r="AG95" s="88"/>
    </row>
    <row r="96" spans="1:33">
      <c r="A96" s="85" t="s">
        <v>54</v>
      </c>
      <c r="AG96" s="88"/>
    </row>
    <row r="97" spans="1:34">
      <c r="A97" s="85" t="s">
        <v>109</v>
      </c>
      <c r="AG97" s="88"/>
    </row>
    <row r="98" spans="1:34">
      <c r="AG98" s="88"/>
    </row>
    <row r="99" spans="1:34">
      <c r="A99" s="92"/>
      <c r="B99" s="92" t="s">
        <v>57</v>
      </c>
      <c r="C99" s="92"/>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88"/>
    </row>
    <row r="100" spans="1:34">
      <c r="A100" s="88" t="s">
        <v>61</v>
      </c>
      <c r="B100" s="88" t="s">
        <v>62</v>
      </c>
      <c r="D100" s="88" t="s">
        <v>110</v>
      </c>
      <c r="E100" s="88" t="s">
        <v>110</v>
      </c>
      <c r="F100" s="88" t="s">
        <v>110</v>
      </c>
      <c r="G100" s="88" t="s">
        <v>110</v>
      </c>
      <c r="H100" s="88" t="s">
        <v>110</v>
      </c>
      <c r="I100" s="88" t="s">
        <v>110</v>
      </c>
      <c r="J100" s="88" t="s">
        <v>110</v>
      </c>
      <c r="K100" s="88" t="s">
        <v>110</v>
      </c>
      <c r="L100" s="88" t="s">
        <v>110</v>
      </c>
      <c r="M100" s="88" t="s">
        <v>110</v>
      </c>
      <c r="N100" s="88" t="s">
        <v>110</v>
      </c>
      <c r="O100" s="88" t="s">
        <v>110</v>
      </c>
      <c r="P100" s="88" t="s">
        <v>110</v>
      </c>
      <c r="Q100" s="88" t="s">
        <v>110</v>
      </c>
      <c r="R100" s="88" t="s">
        <v>110</v>
      </c>
      <c r="S100" s="88" t="s">
        <v>110</v>
      </c>
      <c r="T100" s="88" t="s">
        <v>110</v>
      </c>
      <c r="U100" s="88" t="s">
        <v>110</v>
      </c>
      <c r="V100" s="88" t="s">
        <v>110</v>
      </c>
      <c r="W100" s="88" t="s">
        <v>110</v>
      </c>
      <c r="X100" s="88" t="s">
        <v>110</v>
      </c>
      <c r="Y100" s="88" t="s">
        <v>110</v>
      </c>
      <c r="Z100" s="88" t="s">
        <v>110</v>
      </c>
      <c r="AA100" s="88" t="s">
        <v>110</v>
      </c>
      <c r="AB100" s="88" t="s">
        <v>110</v>
      </c>
      <c r="AC100" s="88" t="s">
        <v>110</v>
      </c>
      <c r="AD100" s="88" t="s">
        <v>110</v>
      </c>
      <c r="AE100" s="88" t="s">
        <v>110</v>
      </c>
      <c r="AF100" s="88" t="s">
        <v>111</v>
      </c>
      <c r="AG100" s="88"/>
    </row>
    <row r="101" spans="1:34">
      <c r="A101" s="97" t="s">
        <v>71</v>
      </c>
      <c r="B101" s="97" t="s">
        <v>72</v>
      </c>
      <c r="C101" s="97"/>
      <c r="D101" s="98">
        <f>$D$9</f>
        <v>43190</v>
      </c>
      <c r="E101" s="98">
        <f>$E$9</f>
        <v>43220</v>
      </c>
      <c r="F101" s="98">
        <f>$F$9</f>
        <v>43251</v>
      </c>
      <c r="G101" s="98">
        <f>$G$9</f>
        <v>43281</v>
      </c>
      <c r="H101" s="98">
        <f>$H$9</f>
        <v>43312</v>
      </c>
      <c r="I101" s="98">
        <f>$I$9</f>
        <v>43343</v>
      </c>
      <c r="J101" s="98">
        <f>$J$9</f>
        <v>43373</v>
      </c>
      <c r="K101" s="98">
        <f>$K$9</f>
        <v>43404</v>
      </c>
      <c r="L101" s="98">
        <f>$L$9</f>
        <v>43434</v>
      </c>
      <c r="M101" s="98">
        <f>$M$9</f>
        <v>43465</v>
      </c>
      <c r="N101" s="98">
        <f>$N$9</f>
        <v>43496</v>
      </c>
      <c r="O101" s="98">
        <f>$O$9</f>
        <v>43524</v>
      </c>
      <c r="P101" s="98">
        <f>$P$9</f>
        <v>43555</v>
      </c>
      <c r="Q101" s="98">
        <f>$Q$9</f>
        <v>43585</v>
      </c>
      <c r="R101" s="98">
        <f>$R$9</f>
        <v>43616</v>
      </c>
      <c r="S101" s="98">
        <f>$S$9</f>
        <v>43646</v>
      </c>
      <c r="T101" s="98">
        <f>$T$9</f>
        <v>43677</v>
      </c>
      <c r="U101" s="98">
        <f>$U$9</f>
        <v>43708</v>
      </c>
      <c r="V101" s="98">
        <f>$V$9</f>
        <v>43738</v>
      </c>
      <c r="W101" s="98">
        <f>$W$9</f>
        <v>43769</v>
      </c>
      <c r="X101" s="98">
        <f>$X$9</f>
        <v>43799</v>
      </c>
      <c r="Y101" s="98">
        <f>$Y$9</f>
        <v>43830</v>
      </c>
      <c r="Z101" s="98">
        <f>$Z$9</f>
        <v>43861</v>
      </c>
      <c r="AA101" s="98">
        <f>$AA$9</f>
        <v>43890</v>
      </c>
      <c r="AB101" s="98">
        <f>$AB$9</f>
        <v>43921</v>
      </c>
      <c r="AC101" s="98">
        <f>$AC$9</f>
        <v>43951</v>
      </c>
      <c r="AD101" s="98">
        <f>$AD$9</f>
        <v>43982</v>
      </c>
      <c r="AE101" s="98">
        <f>$AE$9</f>
        <v>44012</v>
      </c>
      <c r="AF101" s="99" t="s">
        <v>112</v>
      </c>
      <c r="AG101" s="88"/>
    </row>
    <row r="102" spans="1:34">
      <c r="A102" s="88">
        <v>1</v>
      </c>
      <c r="AG102" s="88"/>
    </row>
    <row r="103" spans="1:34">
      <c r="A103" s="88">
        <f>A102+1</f>
        <v>2</v>
      </c>
      <c r="AG103" s="88"/>
    </row>
    <row r="104" spans="1:34">
      <c r="A104" s="88">
        <f t="shared" ref="A104:A128" si="23">A103+1</f>
        <v>3</v>
      </c>
      <c r="B104" s="96" t="s">
        <v>80</v>
      </c>
      <c r="AG104" s="88"/>
    </row>
    <row r="105" spans="1:34">
      <c r="A105" s="88">
        <f t="shared" si="23"/>
        <v>4</v>
      </c>
      <c r="B105" s="107"/>
      <c r="D105" s="102"/>
      <c r="E105" s="102"/>
      <c r="F105" s="102"/>
      <c r="G105" s="102"/>
      <c r="H105" s="102"/>
      <c r="I105" s="102"/>
      <c r="J105" s="102"/>
      <c r="K105" s="102"/>
      <c r="L105" s="102"/>
      <c r="M105" s="102"/>
      <c r="N105" s="102"/>
      <c r="O105" s="102"/>
      <c r="P105" s="102"/>
      <c r="Q105" s="102"/>
      <c r="R105" s="102"/>
      <c r="S105" s="102"/>
      <c r="T105" s="102"/>
      <c r="U105" s="102"/>
      <c r="V105" s="102"/>
      <c r="W105" s="102"/>
      <c r="X105" s="106"/>
      <c r="Y105" s="102"/>
      <c r="Z105" s="102"/>
      <c r="AA105" s="102"/>
      <c r="AB105" s="102"/>
      <c r="AC105" s="102"/>
      <c r="AD105" s="102"/>
      <c r="AE105" s="102"/>
      <c r="AF105" s="102"/>
      <c r="AG105" s="88"/>
    </row>
    <row r="106" spans="1:34">
      <c r="A106" s="88">
        <f t="shared" si="23"/>
        <v>5</v>
      </c>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f>AVERAGE(S107:AE107)</f>
        <v>190.86999999999995</v>
      </c>
      <c r="AG106" s="88"/>
    </row>
    <row r="107" spans="1:34">
      <c r="A107" s="88">
        <f t="shared" si="23"/>
        <v>6</v>
      </c>
      <c r="B107" s="82" t="str">
        <f t="shared" ref="B107:B118" si="24">B14</f>
        <v xml:space="preserve">    Series 6.96%   GMB</v>
      </c>
      <c r="C107" s="83">
        <f>+C61</f>
        <v>16</v>
      </c>
      <c r="D107" s="108">
        <v>190.87</v>
      </c>
      <c r="E107" s="108">
        <f t="shared" ref="E107:T118" si="25">D107</f>
        <v>190.87</v>
      </c>
      <c r="F107" s="108">
        <f t="shared" si="25"/>
        <v>190.87</v>
      </c>
      <c r="G107" s="108">
        <f t="shared" si="25"/>
        <v>190.87</v>
      </c>
      <c r="H107" s="108">
        <f t="shared" si="25"/>
        <v>190.87</v>
      </c>
      <c r="I107" s="108">
        <f t="shared" si="25"/>
        <v>190.87</v>
      </c>
      <c r="J107" s="108">
        <f t="shared" si="25"/>
        <v>190.87</v>
      </c>
      <c r="K107" s="108">
        <f t="shared" si="25"/>
        <v>190.87</v>
      </c>
      <c r="L107" s="108">
        <f t="shared" si="25"/>
        <v>190.87</v>
      </c>
      <c r="M107" s="108">
        <f>L107</f>
        <v>190.87</v>
      </c>
      <c r="N107" s="108">
        <f>M107</f>
        <v>190.87</v>
      </c>
      <c r="O107" s="108">
        <f t="shared" si="25"/>
        <v>190.87</v>
      </c>
      <c r="P107" s="108">
        <f t="shared" si="25"/>
        <v>190.87</v>
      </c>
      <c r="Q107" s="108">
        <f t="shared" si="25"/>
        <v>190.87</v>
      </c>
      <c r="R107" s="108">
        <f t="shared" si="25"/>
        <v>190.87</v>
      </c>
      <c r="S107" s="108">
        <f t="shared" si="25"/>
        <v>190.87</v>
      </c>
      <c r="T107" s="108">
        <f t="shared" si="25"/>
        <v>190.87</v>
      </c>
      <c r="U107" s="108">
        <f t="shared" ref="U107:AE118" si="26">T107</f>
        <v>190.87</v>
      </c>
      <c r="V107" s="108">
        <f t="shared" si="26"/>
        <v>190.87</v>
      </c>
      <c r="W107" s="108">
        <f t="shared" si="26"/>
        <v>190.87</v>
      </c>
      <c r="X107" s="108">
        <f t="shared" si="26"/>
        <v>190.87</v>
      </c>
      <c r="Y107" s="108">
        <f t="shared" si="26"/>
        <v>190.87</v>
      </c>
      <c r="Z107" s="108">
        <f t="shared" si="26"/>
        <v>190.87</v>
      </c>
      <c r="AA107" s="108">
        <f t="shared" si="26"/>
        <v>190.87</v>
      </c>
      <c r="AB107" s="108">
        <f t="shared" si="26"/>
        <v>190.87</v>
      </c>
      <c r="AC107" s="108">
        <f t="shared" si="26"/>
        <v>190.87</v>
      </c>
      <c r="AD107" s="108">
        <f t="shared" si="26"/>
        <v>190.87</v>
      </c>
      <c r="AE107" s="108">
        <f t="shared" si="26"/>
        <v>190.87</v>
      </c>
      <c r="AF107" s="108">
        <f>SUM(T107:AE107)</f>
        <v>2290.4399999999996</v>
      </c>
      <c r="AG107" s="88"/>
      <c r="AH107" s="82" t="s">
        <v>95</v>
      </c>
    </row>
    <row r="108" spans="1:34">
      <c r="A108" s="88">
        <f t="shared" si="23"/>
        <v>7</v>
      </c>
      <c r="B108" s="82" t="str">
        <f t="shared" si="24"/>
        <v xml:space="preserve">    Series 7.15%   GMB</v>
      </c>
      <c r="C108" s="83">
        <f t="shared" ref="C108:C118" si="27">+C62</f>
        <v>18</v>
      </c>
      <c r="D108" s="106">
        <v>202.21</v>
      </c>
      <c r="E108" s="106">
        <f t="shared" si="25"/>
        <v>202.21</v>
      </c>
      <c r="F108" s="106">
        <f t="shared" si="25"/>
        <v>202.21</v>
      </c>
      <c r="G108" s="106">
        <f t="shared" si="25"/>
        <v>202.21</v>
      </c>
      <c r="H108" s="106">
        <f t="shared" si="25"/>
        <v>202.21</v>
      </c>
      <c r="I108" s="106">
        <f t="shared" si="25"/>
        <v>202.21</v>
      </c>
      <c r="J108" s="106">
        <f t="shared" si="25"/>
        <v>202.21</v>
      </c>
      <c r="K108" s="106">
        <f t="shared" si="25"/>
        <v>202.21</v>
      </c>
      <c r="L108" s="106">
        <f t="shared" si="25"/>
        <v>202.21</v>
      </c>
      <c r="M108" s="106">
        <f t="shared" si="25"/>
        <v>202.21</v>
      </c>
      <c r="N108" s="106">
        <f t="shared" si="25"/>
        <v>202.21</v>
      </c>
      <c r="O108" s="106">
        <f t="shared" si="25"/>
        <v>202.21</v>
      </c>
      <c r="P108" s="106">
        <f t="shared" si="25"/>
        <v>202.21</v>
      </c>
      <c r="Q108" s="106">
        <f t="shared" si="25"/>
        <v>202.21</v>
      </c>
      <c r="R108" s="106">
        <f t="shared" si="25"/>
        <v>202.21</v>
      </c>
      <c r="S108" s="106">
        <f t="shared" si="25"/>
        <v>202.21</v>
      </c>
      <c r="T108" s="106">
        <f t="shared" si="25"/>
        <v>202.21</v>
      </c>
      <c r="U108" s="106">
        <f t="shared" si="26"/>
        <v>202.21</v>
      </c>
      <c r="V108" s="106">
        <f t="shared" si="26"/>
        <v>202.21</v>
      </c>
      <c r="W108" s="106">
        <f t="shared" si="26"/>
        <v>202.21</v>
      </c>
      <c r="X108" s="106">
        <f t="shared" si="26"/>
        <v>202.21</v>
      </c>
      <c r="Y108" s="106">
        <f t="shared" si="26"/>
        <v>202.21</v>
      </c>
      <c r="Z108" s="106">
        <f>Y108</f>
        <v>202.21</v>
      </c>
      <c r="AA108" s="106">
        <f t="shared" si="26"/>
        <v>202.21</v>
      </c>
      <c r="AB108" s="106">
        <f t="shared" si="26"/>
        <v>202.21</v>
      </c>
      <c r="AC108" s="106">
        <f t="shared" si="26"/>
        <v>202.21</v>
      </c>
      <c r="AD108" s="106">
        <f t="shared" si="26"/>
        <v>202.21</v>
      </c>
      <c r="AE108" s="106">
        <f t="shared" si="26"/>
        <v>202.21</v>
      </c>
      <c r="AF108" s="106">
        <f t="shared" ref="AF108:AF120" si="28">SUM(T108:AE108)</f>
        <v>2426.52</v>
      </c>
      <c r="AG108" s="88"/>
      <c r="AH108" s="82" t="s">
        <v>96</v>
      </c>
    </row>
    <row r="109" spans="1:34">
      <c r="A109" s="88">
        <f t="shared" si="23"/>
        <v>8</v>
      </c>
      <c r="B109" s="82" t="str">
        <f t="shared" si="24"/>
        <v xml:space="preserve">    Series 6.99%   GMB</v>
      </c>
      <c r="C109" s="83">
        <f t="shared" si="27"/>
        <v>19</v>
      </c>
      <c r="D109" s="106">
        <v>271.58</v>
      </c>
      <c r="E109" s="106">
        <v>271.71999999999389</v>
      </c>
      <c r="F109" s="106">
        <f t="shared" si="25"/>
        <v>271.71999999999389</v>
      </c>
      <c r="G109" s="106">
        <v>271.71999999999389</v>
      </c>
      <c r="H109" s="106">
        <f t="shared" si="25"/>
        <v>271.71999999999389</v>
      </c>
      <c r="I109" s="106">
        <f t="shared" si="25"/>
        <v>271.71999999999389</v>
      </c>
      <c r="J109" s="106">
        <f t="shared" si="25"/>
        <v>271.71999999999389</v>
      </c>
      <c r="K109" s="106">
        <f t="shared" si="25"/>
        <v>271.71999999999389</v>
      </c>
      <c r="L109" s="106">
        <f t="shared" si="25"/>
        <v>271.71999999999389</v>
      </c>
      <c r="M109" s="106">
        <f t="shared" si="25"/>
        <v>271.71999999999389</v>
      </c>
      <c r="N109" s="106">
        <f t="shared" si="25"/>
        <v>271.71999999999389</v>
      </c>
      <c r="O109" s="106">
        <f t="shared" si="25"/>
        <v>271.71999999999389</v>
      </c>
      <c r="P109" s="106">
        <f t="shared" si="25"/>
        <v>271.71999999999389</v>
      </c>
      <c r="Q109" s="106">
        <f t="shared" si="25"/>
        <v>271.71999999999389</v>
      </c>
      <c r="R109" s="106">
        <f t="shared" si="25"/>
        <v>271.71999999999389</v>
      </c>
      <c r="S109" s="106">
        <f t="shared" si="25"/>
        <v>271.71999999999389</v>
      </c>
      <c r="T109" s="106">
        <f t="shared" si="25"/>
        <v>271.71999999999389</v>
      </c>
      <c r="U109" s="106">
        <f t="shared" si="26"/>
        <v>271.71999999999389</v>
      </c>
      <c r="V109" s="106">
        <f t="shared" si="26"/>
        <v>271.71999999999389</v>
      </c>
      <c r="W109" s="106">
        <f t="shared" si="26"/>
        <v>271.71999999999389</v>
      </c>
      <c r="X109" s="106">
        <f t="shared" si="26"/>
        <v>271.71999999999389</v>
      </c>
      <c r="Y109" s="106">
        <f t="shared" si="26"/>
        <v>271.71999999999389</v>
      </c>
      <c r="Z109" s="106">
        <f t="shared" si="26"/>
        <v>271.71999999999389</v>
      </c>
      <c r="AA109" s="106">
        <f t="shared" si="26"/>
        <v>271.71999999999389</v>
      </c>
      <c r="AB109" s="106">
        <f t="shared" si="26"/>
        <v>271.71999999999389</v>
      </c>
      <c r="AC109" s="106">
        <f t="shared" si="26"/>
        <v>271.71999999999389</v>
      </c>
      <c r="AD109" s="106">
        <f t="shared" si="26"/>
        <v>271.71999999999389</v>
      </c>
      <c r="AE109" s="106">
        <f t="shared" si="26"/>
        <v>271.71999999999389</v>
      </c>
      <c r="AF109" s="106">
        <f t="shared" si="28"/>
        <v>3260.6399999999267</v>
      </c>
      <c r="AG109" s="88"/>
      <c r="AH109" s="82" t="s">
        <v>97</v>
      </c>
    </row>
    <row r="110" spans="1:34">
      <c r="A110" s="88">
        <f t="shared" si="23"/>
        <v>9</v>
      </c>
      <c r="B110" s="82" t="str">
        <f t="shared" si="24"/>
        <v xml:space="preserve">    Series 6.593%  Note</v>
      </c>
      <c r="C110" s="83">
        <f t="shared" si="27"/>
        <v>26</v>
      </c>
      <c r="D110" s="106">
        <v>1382.88</v>
      </c>
      <c r="E110" s="106">
        <f t="shared" si="25"/>
        <v>1382.88</v>
      </c>
      <c r="F110" s="106">
        <f t="shared" si="25"/>
        <v>1382.88</v>
      </c>
      <c r="G110" s="106">
        <f t="shared" si="25"/>
        <v>1382.88</v>
      </c>
      <c r="H110" s="106">
        <f t="shared" si="25"/>
        <v>1382.88</v>
      </c>
      <c r="I110" s="106">
        <f t="shared" si="25"/>
        <v>1382.88</v>
      </c>
      <c r="J110" s="106">
        <f>I110</f>
        <v>1382.88</v>
      </c>
      <c r="K110" s="106">
        <f t="shared" si="25"/>
        <v>1382.88</v>
      </c>
      <c r="L110" s="106">
        <f t="shared" si="25"/>
        <v>1382.88</v>
      </c>
      <c r="M110" s="106">
        <f t="shared" si="25"/>
        <v>1382.88</v>
      </c>
      <c r="N110" s="106">
        <f t="shared" si="25"/>
        <v>1382.88</v>
      </c>
      <c r="O110" s="106">
        <f t="shared" si="25"/>
        <v>1382.88</v>
      </c>
      <c r="P110" s="106">
        <f t="shared" si="25"/>
        <v>1382.88</v>
      </c>
      <c r="Q110" s="106">
        <f t="shared" si="25"/>
        <v>1382.88</v>
      </c>
      <c r="R110" s="106">
        <f t="shared" si="25"/>
        <v>1382.88</v>
      </c>
      <c r="S110" s="106">
        <f t="shared" si="25"/>
        <v>1382.88</v>
      </c>
      <c r="T110" s="106">
        <f t="shared" si="25"/>
        <v>1382.88</v>
      </c>
      <c r="U110" s="106">
        <f t="shared" si="26"/>
        <v>1382.88</v>
      </c>
      <c r="V110" s="106">
        <f t="shared" si="26"/>
        <v>1382.88</v>
      </c>
      <c r="W110" s="106">
        <f t="shared" si="26"/>
        <v>1382.88</v>
      </c>
      <c r="X110" s="106">
        <f t="shared" si="26"/>
        <v>1382.88</v>
      </c>
      <c r="Y110" s="106">
        <f t="shared" si="26"/>
        <v>1382.88</v>
      </c>
      <c r="Z110" s="106">
        <f t="shared" si="26"/>
        <v>1382.88</v>
      </c>
      <c r="AA110" s="106">
        <f t="shared" si="26"/>
        <v>1382.88</v>
      </c>
      <c r="AB110" s="106">
        <f t="shared" si="26"/>
        <v>1382.88</v>
      </c>
      <c r="AC110" s="106">
        <f t="shared" si="26"/>
        <v>1382.88</v>
      </c>
      <c r="AD110" s="106">
        <f t="shared" si="26"/>
        <v>1382.88</v>
      </c>
      <c r="AE110" s="106">
        <f t="shared" si="26"/>
        <v>1382.88</v>
      </c>
      <c r="AF110" s="106">
        <f t="shared" si="28"/>
        <v>16594.560000000005</v>
      </c>
      <c r="AG110" s="88"/>
      <c r="AH110" s="82" t="s">
        <v>98</v>
      </c>
    </row>
    <row r="111" spans="1:34">
      <c r="A111" s="88">
        <f t="shared" si="23"/>
        <v>10</v>
      </c>
      <c r="B111" s="82" t="str">
        <f t="shared" si="24"/>
        <v xml:space="preserve">    Series 6.25%    Note</v>
      </c>
      <c r="C111" s="83">
        <f t="shared" si="27"/>
        <v>27</v>
      </c>
      <c r="D111" s="106">
        <v>1698.39</v>
      </c>
      <c r="E111" s="106">
        <f t="shared" si="25"/>
        <v>1698.39</v>
      </c>
      <c r="F111" s="106">
        <f t="shared" si="25"/>
        <v>1698.39</v>
      </c>
      <c r="G111" s="106">
        <f t="shared" si="25"/>
        <v>1698.39</v>
      </c>
      <c r="H111" s="106">
        <f t="shared" si="25"/>
        <v>1698.39</v>
      </c>
      <c r="I111" s="106">
        <f t="shared" si="25"/>
        <v>1698.39</v>
      </c>
      <c r="J111" s="106">
        <f t="shared" si="25"/>
        <v>1698.39</v>
      </c>
      <c r="K111" s="106">
        <f t="shared" si="25"/>
        <v>1698.39</v>
      </c>
      <c r="L111" s="106">
        <f t="shared" si="25"/>
        <v>1698.39</v>
      </c>
      <c r="M111" s="106">
        <f t="shared" si="25"/>
        <v>1698.39</v>
      </c>
      <c r="N111" s="106">
        <f t="shared" si="25"/>
        <v>1698.39</v>
      </c>
      <c r="O111" s="106">
        <f t="shared" si="25"/>
        <v>1698.39</v>
      </c>
      <c r="P111" s="106">
        <f t="shared" si="25"/>
        <v>1698.39</v>
      </c>
      <c r="Q111" s="106">
        <f t="shared" si="25"/>
        <v>1698.39</v>
      </c>
      <c r="R111" s="106">
        <f t="shared" si="25"/>
        <v>1698.39</v>
      </c>
      <c r="S111" s="106">
        <f t="shared" si="25"/>
        <v>1698.39</v>
      </c>
      <c r="T111" s="106">
        <f t="shared" si="25"/>
        <v>1698.39</v>
      </c>
      <c r="U111" s="106">
        <f t="shared" si="26"/>
        <v>1698.39</v>
      </c>
      <c r="V111" s="106">
        <f t="shared" si="26"/>
        <v>1698.39</v>
      </c>
      <c r="W111" s="106">
        <f t="shared" si="26"/>
        <v>1698.39</v>
      </c>
      <c r="X111" s="106">
        <f t="shared" si="26"/>
        <v>1698.39</v>
      </c>
      <c r="Y111" s="106">
        <f t="shared" si="26"/>
        <v>1698.39</v>
      </c>
      <c r="Z111" s="106">
        <f t="shared" si="26"/>
        <v>1698.39</v>
      </c>
      <c r="AA111" s="106">
        <f t="shared" si="26"/>
        <v>1698.39</v>
      </c>
      <c r="AB111" s="106">
        <f t="shared" si="26"/>
        <v>1698.39</v>
      </c>
      <c r="AC111" s="106">
        <f t="shared" si="26"/>
        <v>1698.39</v>
      </c>
      <c r="AD111" s="106">
        <f t="shared" si="26"/>
        <v>1698.39</v>
      </c>
      <c r="AE111" s="106">
        <f t="shared" si="26"/>
        <v>1698.39</v>
      </c>
      <c r="AF111" s="106">
        <f t="shared" si="28"/>
        <v>20380.679999999997</v>
      </c>
      <c r="AG111" s="88"/>
      <c r="AH111" s="82" t="s">
        <v>99</v>
      </c>
    </row>
    <row r="112" spans="1:34">
      <c r="A112" s="88">
        <f t="shared" si="23"/>
        <v>11</v>
      </c>
      <c r="B112" s="82" t="str">
        <f t="shared" si="24"/>
        <v xml:space="preserve">    Series 5.625%  Note</v>
      </c>
      <c r="C112" s="83">
        <f t="shared" si="27"/>
        <v>28</v>
      </c>
      <c r="D112" s="106">
        <v>1083.52</v>
      </c>
      <c r="E112" s="106">
        <f t="shared" si="25"/>
        <v>1083.52</v>
      </c>
      <c r="F112" s="106">
        <f t="shared" si="25"/>
        <v>1083.52</v>
      </c>
      <c r="G112" s="106">
        <f t="shared" si="25"/>
        <v>1083.52</v>
      </c>
      <c r="H112" s="106">
        <f t="shared" si="25"/>
        <v>1083.52</v>
      </c>
      <c r="I112" s="106">
        <f t="shared" si="25"/>
        <v>1083.52</v>
      </c>
      <c r="J112" s="106">
        <f t="shared" si="25"/>
        <v>1083.52</v>
      </c>
      <c r="K112" s="106">
        <f t="shared" si="25"/>
        <v>1083.52</v>
      </c>
      <c r="L112" s="106">
        <f t="shared" si="25"/>
        <v>1083.52</v>
      </c>
      <c r="M112" s="106">
        <f t="shared" si="25"/>
        <v>1083.52</v>
      </c>
      <c r="N112" s="106">
        <f t="shared" si="25"/>
        <v>1083.52</v>
      </c>
      <c r="O112" s="106">
        <f t="shared" si="25"/>
        <v>1083.52</v>
      </c>
      <c r="P112" s="106">
        <f t="shared" si="25"/>
        <v>1083.52</v>
      </c>
      <c r="Q112" s="106">
        <f t="shared" si="25"/>
        <v>1083.52</v>
      </c>
      <c r="R112" s="106">
        <f t="shared" si="25"/>
        <v>1083.52</v>
      </c>
      <c r="S112" s="106">
        <f t="shared" si="25"/>
        <v>1083.52</v>
      </c>
      <c r="T112" s="106">
        <f t="shared" si="25"/>
        <v>1083.52</v>
      </c>
      <c r="U112" s="106">
        <f t="shared" si="26"/>
        <v>1083.52</v>
      </c>
      <c r="V112" s="106">
        <f t="shared" si="26"/>
        <v>1083.52</v>
      </c>
      <c r="W112" s="106">
        <f t="shared" si="26"/>
        <v>1083.52</v>
      </c>
      <c r="X112" s="106">
        <f t="shared" si="26"/>
        <v>1083.52</v>
      </c>
      <c r="Y112" s="106">
        <f t="shared" si="26"/>
        <v>1083.52</v>
      </c>
      <c r="Z112" s="106">
        <f t="shared" si="26"/>
        <v>1083.52</v>
      </c>
      <c r="AA112" s="106">
        <f t="shared" si="26"/>
        <v>1083.52</v>
      </c>
      <c r="AB112" s="106">
        <f t="shared" si="26"/>
        <v>1083.52</v>
      </c>
      <c r="AC112" s="106">
        <f t="shared" si="26"/>
        <v>1083.52</v>
      </c>
      <c r="AD112" s="106">
        <f t="shared" si="26"/>
        <v>1083.52</v>
      </c>
      <c r="AE112" s="106">
        <f t="shared" si="26"/>
        <v>1083.52</v>
      </c>
      <c r="AF112" s="106">
        <f t="shared" si="28"/>
        <v>13002.240000000003</v>
      </c>
      <c r="AG112" s="88"/>
      <c r="AH112" s="82" t="s">
        <v>100</v>
      </c>
    </row>
    <row r="113" spans="1:34">
      <c r="A113" s="88">
        <f t="shared" si="23"/>
        <v>12</v>
      </c>
      <c r="B113" s="82" t="str">
        <f t="shared" si="24"/>
        <v xml:space="preserve">    Series 5.375%  Note</v>
      </c>
      <c r="C113" s="83">
        <f t="shared" si="27"/>
        <v>29</v>
      </c>
      <c r="D113" s="106">
        <v>905.05</v>
      </c>
      <c r="E113" s="106">
        <f t="shared" si="25"/>
        <v>905.05</v>
      </c>
      <c r="F113" s="106">
        <f t="shared" si="25"/>
        <v>905.05</v>
      </c>
      <c r="G113" s="106">
        <f t="shared" si="25"/>
        <v>905.05</v>
      </c>
      <c r="H113" s="106">
        <f t="shared" si="25"/>
        <v>905.05</v>
      </c>
      <c r="I113" s="106">
        <f t="shared" si="25"/>
        <v>905.05</v>
      </c>
      <c r="J113" s="106">
        <f t="shared" si="25"/>
        <v>905.05</v>
      </c>
      <c r="K113" s="106">
        <f t="shared" si="25"/>
        <v>905.05</v>
      </c>
      <c r="L113" s="106">
        <f t="shared" si="25"/>
        <v>905.05</v>
      </c>
      <c r="M113" s="106">
        <f t="shared" si="25"/>
        <v>905.05</v>
      </c>
      <c r="N113" s="106">
        <f t="shared" si="25"/>
        <v>905.05</v>
      </c>
      <c r="O113" s="106">
        <f t="shared" si="25"/>
        <v>905.05</v>
      </c>
      <c r="P113" s="106">
        <f t="shared" si="25"/>
        <v>905.05</v>
      </c>
      <c r="Q113" s="106">
        <f t="shared" si="25"/>
        <v>905.05</v>
      </c>
      <c r="R113" s="106">
        <f t="shared" si="25"/>
        <v>905.05</v>
      </c>
      <c r="S113" s="106">
        <f t="shared" si="25"/>
        <v>905.05</v>
      </c>
      <c r="T113" s="106">
        <f t="shared" si="25"/>
        <v>905.05</v>
      </c>
      <c r="U113" s="106">
        <f t="shared" si="26"/>
        <v>905.05</v>
      </c>
      <c r="V113" s="106">
        <f t="shared" si="26"/>
        <v>905.05</v>
      </c>
      <c r="W113" s="106">
        <f t="shared" si="26"/>
        <v>905.05</v>
      </c>
      <c r="X113" s="106">
        <f t="shared" si="26"/>
        <v>905.05</v>
      </c>
      <c r="Y113" s="106">
        <f t="shared" si="26"/>
        <v>905.05</v>
      </c>
      <c r="Z113" s="106">
        <f t="shared" si="26"/>
        <v>905.05</v>
      </c>
      <c r="AA113" s="106">
        <f t="shared" si="26"/>
        <v>905.05</v>
      </c>
      <c r="AB113" s="106">
        <f t="shared" si="26"/>
        <v>905.05</v>
      </c>
      <c r="AC113" s="106">
        <f t="shared" si="26"/>
        <v>905.05</v>
      </c>
      <c r="AD113" s="106">
        <f t="shared" si="26"/>
        <v>905.05</v>
      </c>
      <c r="AE113" s="106">
        <f t="shared" si="26"/>
        <v>905.05</v>
      </c>
      <c r="AF113" s="106">
        <f t="shared" si="28"/>
        <v>10860.599999999999</v>
      </c>
      <c r="AG113" s="88"/>
      <c r="AH113" s="82" t="s">
        <v>101</v>
      </c>
    </row>
    <row r="114" spans="1:34">
      <c r="A114" s="88">
        <f t="shared" si="23"/>
        <v>13</v>
      </c>
      <c r="B114" s="82" t="str">
        <f t="shared" si="24"/>
        <v xml:space="preserve">    Series 5.05%    Note</v>
      </c>
      <c r="C114" s="83">
        <f t="shared" si="27"/>
        <v>30</v>
      </c>
      <c r="D114" s="106"/>
      <c r="E114" s="106">
        <f>D114</f>
        <v>0</v>
      </c>
      <c r="F114" s="106">
        <f t="shared" si="25"/>
        <v>0</v>
      </c>
      <c r="G114" s="106">
        <f t="shared" si="25"/>
        <v>0</v>
      </c>
      <c r="H114" s="106">
        <f t="shared" si="25"/>
        <v>0</v>
      </c>
      <c r="I114" s="106">
        <f t="shared" si="25"/>
        <v>0</v>
      </c>
      <c r="J114" s="106">
        <f t="shared" si="25"/>
        <v>0</v>
      </c>
      <c r="K114" s="106">
        <f t="shared" si="25"/>
        <v>0</v>
      </c>
      <c r="L114" s="106">
        <f t="shared" si="25"/>
        <v>0</v>
      </c>
      <c r="M114" s="106">
        <f t="shared" si="25"/>
        <v>0</v>
      </c>
      <c r="N114" s="106">
        <f t="shared" si="25"/>
        <v>0</v>
      </c>
      <c r="O114" s="106">
        <f t="shared" si="25"/>
        <v>0</v>
      </c>
      <c r="P114" s="106">
        <f t="shared" si="25"/>
        <v>0</v>
      </c>
      <c r="Q114" s="106">
        <f t="shared" si="25"/>
        <v>0</v>
      </c>
      <c r="R114" s="106">
        <f t="shared" si="25"/>
        <v>0</v>
      </c>
      <c r="S114" s="106">
        <f t="shared" si="25"/>
        <v>0</v>
      </c>
      <c r="T114" s="106">
        <f t="shared" si="25"/>
        <v>0</v>
      </c>
      <c r="U114" s="106">
        <f t="shared" si="26"/>
        <v>0</v>
      </c>
      <c r="V114" s="106">
        <f t="shared" si="26"/>
        <v>0</v>
      </c>
      <c r="W114" s="106">
        <f t="shared" si="26"/>
        <v>0</v>
      </c>
      <c r="X114" s="106">
        <f t="shared" si="26"/>
        <v>0</v>
      </c>
      <c r="Y114" s="106">
        <f t="shared" si="26"/>
        <v>0</v>
      </c>
      <c r="Z114" s="106">
        <f t="shared" si="26"/>
        <v>0</v>
      </c>
      <c r="AA114" s="106">
        <f t="shared" si="26"/>
        <v>0</v>
      </c>
      <c r="AB114" s="106">
        <f t="shared" si="26"/>
        <v>0</v>
      </c>
      <c r="AC114" s="106">
        <f t="shared" si="26"/>
        <v>0</v>
      </c>
      <c r="AD114" s="106">
        <f t="shared" si="26"/>
        <v>0</v>
      </c>
      <c r="AE114" s="106">
        <f t="shared" si="26"/>
        <v>0</v>
      </c>
      <c r="AF114" s="106">
        <f t="shared" si="28"/>
        <v>0</v>
      </c>
      <c r="AG114" s="88"/>
      <c r="AH114" s="82" t="s">
        <v>102</v>
      </c>
    </row>
    <row r="115" spans="1:34">
      <c r="A115" s="88">
        <f t="shared" si="23"/>
        <v>14</v>
      </c>
      <c r="B115" s="82" t="str">
        <f t="shared" si="24"/>
        <v xml:space="preserve">    Series 4.00%    Note</v>
      </c>
      <c r="C115" s="83">
        <f t="shared" si="27"/>
        <v>31</v>
      </c>
      <c r="D115" s="106"/>
      <c r="E115" s="106">
        <f>D115</f>
        <v>0</v>
      </c>
      <c r="F115" s="106">
        <f t="shared" si="25"/>
        <v>0</v>
      </c>
      <c r="G115" s="106">
        <f t="shared" si="25"/>
        <v>0</v>
      </c>
      <c r="H115" s="106">
        <f t="shared" si="25"/>
        <v>0</v>
      </c>
      <c r="I115" s="106">
        <f t="shared" si="25"/>
        <v>0</v>
      </c>
      <c r="J115" s="106">
        <f t="shared" si="25"/>
        <v>0</v>
      </c>
      <c r="K115" s="106">
        <f t="shared" si="25"/>
        <v>0</v>
      </c>
      <c r="L115" s="106">
        <f t="shared" si="25"/>
        <v>0</v>
      </c>
      <c r="M115" s="106">
        <f t="shared" si="25"/>
        <v>0</v>
      </c>
      <c r="N115" s="106">
        <f t="shared" si="25"/>
        <v>0</v>
      </c>
      <c r="O115" s="106">
        <f t="shared" si="25"/>
        <v>0</v>
      </c>
      <c r="P115" s="106">
        <f t="shared" si="25"/>
        <v>0</v>
      </c>
      <c r="Q115" s="106">
        <f t="shared" si="25"/>
        <v>0</v>
      </c>
      <c r="R115" s="106">
        <f t="shared" si="25"/>
        <v>0</v>
      </c>
      <c r="S115" s="106">
        <f t="shared" si="25"/>
        <v>0</v>
      </c>
      <c r="T115" s="106">
        <f t="shared" si="25"/>
        <v>0</v>
      </c>
      <c r="U115" s="106">
        <f t="shared" si="26"/>
        <v>0</v>
      </c>
      <c r="V115" s="106">
        <f t="shared" si="26"/>
        <v>0</v>
      </c>
      <c r="W115" s="106">
        <f t="shared" si="26"/>
        <v>0</v>
      </c>
      <c r="X115" s="106">
        <f t="shared" si="26"/>
        <v>0</v>
      </c>
      <c r="Y115" s="106">
        <f t="shared" si="26"/>
        <v>0</v>
      </c>
      <c r="Z115" s="106">
        <f t="shared" si="26"/>
        <v>0</v>
      </c>
      <c r="AA115" s="106">
        <f t="shared" si="26"/>
        <v>0</v>
      </c>
      <c r="AB115" s="106">
        <f t="shared" si="26"/>
        <v>0</v>
      </c>
      <c r="AC115" s="106">
        <f t="shared" si="26"/>
        <v>0</v>
      </c>
      <c r="AD115" s="106">
        <f t="shared" si="26"/>
        <v>0</v>
      </c>
      <c r="AE115" s="106">
        <f t="shared" si="26"/>
        <v>0</v>
      </c>
      <c r="AF115" s="106">
        <f t="shared" si="28"/>
        <v>0</v>
      </c>
      <c r="AG115" s="88"/>
      <c r="AH115" s="82" t="s">
        <v>103</v>
      </c>
    </row>
    <row r="116" spans="1:34">
      <c r="A116" s="88">
        <f t="shared" si="23"/>
        <v>15</v>
      </c>
      <c r="B116" s="82" t="str">
        <f t="shared" si="24"/>
        <v xml:space="preserve">    Series 4.00%    Note</v>
      </c>
      <c r="C116" s="83">
        <f t="shared" si="27"/>
        <v>32</v>
      </c>
      <c r="D116" s="106">
        <v>145.69999999999999</v>
      </c>
      <c r="E116" s="106">
        <f>D116</f>
        <v>145.69999999999999</v>
      </c>
      <c r="F116" s="106">
        <f t="shared" si="25"/>
        <v>145.69999999999999</v>
      </c>
      <c r="G116" s="106">
        <f t="shared" si="25"/>
        <v>145.69999999999999</v>
      </c>
      <c r="H116" s="106">
        <f t="shared" si="25"/>
        <v>145.69999999999999</v>
      </c>
      <c r="I116" s="106">
        <f t="shared" si="25"/>
        <v>145.69999999999999</v>
      </c>
      <c r="J116" s="106">
        <f t="shared" si="25"/>
        <v>145.69999999999999</v>
      </c>
      <c r="K116" s="106">
        <f t="shared" si="25"/>
        <v>145.69999999999999</v>
      </c>
      <c r="L116" s="106">
        <f t="shared" si="25"/>
        <v>145.69999999999999</v>
      </c>
      <c r="M116" s="106">
        <f t="shared" si="25"/>
        <v>145.69999999999999</v>
      </c>
      <c r="N116" s="106">
        <f t="shared" si="25"/>
        <v>145.69999999999999</v>
      </c>
      <c r="O116" s="106">
        <f t="shared" si="25"/>
        <v>145.69999999999999</v>
      </c>
      <c r="P116" s="106">
        <f t="shared" si="25"/>
        <v>145.69999999999999</v>
      </c>
      <c r="Q116" s="106">
        <f t="shared" si="25"/>
        <v>145.69999999999999</v>
      </c>
      <c r="R116" s="106">
        <f t="shared" si="25"/>
        <v>145.69999999999999</v>
      </c>
      <c r="S116" s="106">
        <f t="shared" si="25"/>
        <v>145.69999999999999</v>
      </c>
      <c r="T116" s="106">
        <f t="shared" si="25"/>
        <v>145.69999999999999</v>
      </c>
      <c r="U116" s="106">
        <f t="shared" si="26"/>
        <v>145.69999999999999</v>
      </c>
      <c r="V116" s="106">
        <f t="shared" si="26"/>
        <v>145.69999999999999</v>
      </c>
      <c r="W116" s="106">
        <f t="shared" si="26"/>
        <v>145.69999999999999</v>
      </c>
      <c r="X116" s="106">
        <f t="shared" si="26"/>
        <v>145.69999999999999</v>
      </c>
      <c r="Y116" s="106">
        <f t="shared" si="26"/>
        <v>145.69999999999999</v>
      </c>
      <c r="Z116" s="106">
        <f t="shared" si="26"/>
        <v>145.69999999999999</v>
      </c>
      <c r="AA116" s="106">
        <f t="shared" si="26"/>
        <v>145.69999999999999</v>
      </c>
      <c r="AB116" s="106">
        <f t="shared" si="26"/>
        <v>145.69999999999999</v>
      </c>
      <c r="AC116" s="106">
        <f t="shared" si="26"/>
        <v>145.69999999999999</v>
      </c>
      <c r="AD116" s="106">
        <f t="shared" si="26"/>
        <v>145.69999999999999</v>
      </c>
      <c r="AE116" s="106">
        <f t="shared" si="26"/>
        <v>145.69999999999999</v>
      </c>
      <c r="AF116" s="106">
        <f t="shared" si="28"/>
        <v>1748.4000000000003</v>
      </c>
      <c r="AG116" s="88"/>
      <c r="AH116" s="82" t="s">
        <v>104</v>
      </c>
    </row>
    <row r="117" spans="1:34">
      <c r="A117" s="88">
        <f t="shared" si="23"/>
        <v>16</v>
      </c>
      <c r="B117" s="82" t="str">
        <f t="shared" si="24"/>
        <v xml:space="preserve">    Series 3.75%    Note</v>
      </c>
      <c r="C117" s="83">
        <f t="shared" si="27"/>
        <v>33</v>
      </c>
      <c r="D117" s="106">
        <v>144.30000000000001</v>
      </c>
      <c r="E117" s="106">
        <f>D117</f>
        <v>144.30000000000001</v>
      </c>
      <c r="F117" s="106">
        <f t="shared" si="25"/>
        <v>144.30000000000001</v>
      </c>
      <c r="G117" s="106">
        <f t="shared" si="25"/>
        <v>144.30000000000001</v>
      </c>
      <c r="H117" s="106">
        <f t="shared" si="25"/>
        <v>144.30000000000001</v>
      </c>
      <c r="I117" s="106">
        <f t="shared" si="25"/>
        <v>144.30000000000001</v>
      </c>
      <c r="J117" s="106">
        <f t="shared" si="25"/>
        <v>144.30000000000001</v>
      </c>
      <c r="K117" s="106">
        <f t="shared" si="25"/>
        <v>144.30000000000001</v>
      </c>
      <c r="L117" s="106">
        <f t="shared" si="25"/>
        <v>144.30000000000001</v>
      </c>
      <c r="M117" s="106">
        <f t="shared" si="25"/>
        <v>144.30000000000001</v>
      </c>
      <c r="N117" s="106">
        <f t="shared" si="25"/>
        <v>144.30000000000001</v>
      </c>
      <c r="O117" s="106">
        <f t="shared" si="25"/>
        <v>144.30000000000001</v>
      </c>
      <c r="P117" s="106">
        <f t="shared" si="25"/>
        <v>144.30000000000001</v>
      </c>
      <c r="Q117" s="106">
        <f t="shared" si="25"/>
        <v>144.30000000000001</v>
      </c>
      <c r="R117" s="106">
        <f t="shared" si="25"/>
        <v>144.30000000000001</v>
      </c>
      <c r="S117" s="106">
        <f t="shared" si="25"/>
        <v>144.30000000000001</v>
      </c>
      <c r="T117" s="106">
        <f t="shared" si="25"/>
        <v>144.30000000000001</v>
      </c>
      <c r="U117" s="106">
        <f t="shared" si="26"/>
        <v>144.30000000000001</v>
      </c>
      <c r="V117" s="106">
        <f t="shared" si="26"/>
        <v>144.30000000000001</v>
      </c>
      <c r="W117" s="106">
        <f t="shared" si="26"/>
        <v>144.30000000000001</v>
      </c>
      <c r="X117" s="106">
        <f t="shared" si="26"/>
        <v>144.30000000000001</v>
      </c>
      <c r="Y117" s="106">
        <f t="shared" si="26"/>
        <v>144.30000000000001</v>
      </c>
      <c r="Z117" s="106">
        <f t="shared" si="26"/>
        <v>144.30000000000001</v>
      </c>
      <c r="AA117" s="106">
        <f t="shared" si="26"/>
        <v>144.30000000000001</v>
      </c>
      <c r="AB117" s="106">
        <f t="shared" si="26"/>
        <v>144.30000000000001</v>
      </c>
      <c r="AC117" s="106">
        <f t="shared" si="26"/>
        <v>144.30000000000001</v>
      </c>
      <c r="AD117" s="106">
        <f t="shared" si="26"/>
        <v>144.30000000000001</v>
      </c>
      <c r="AE117" s="106">
        <f t="shared" si="26"/>
        <v>144.30000000000001</v>
      </c>
      <c r="AF117" s="106">
        <f t="shared" si="28"/>
        <v>1731.5999999999997</v>
      </c>
      <c r="AG117" s="88"/>
      <c r="AH117" s="82" t="s">
        <v>105</v>
      </c>
    </row>
    <row r="118" spans="1:34">
      <c r="A118" s="88">
        <f t="shared" si="23"/>
        <v>17</v>
      </c>
      <c r="B118" s="82" t="str">
        <f t="shared" si="24"/>
        <v xml:space="preserve">    Proposed 4.55%    Note</v>
      </c>
      <c r="C118" s="83">
        <f t="shared" si="27"/>
        <v>34</v>
      </c>
      <c r="D118" s="106"/>
      <c r="E118" s="106"/>
      <c r="F118" s="106"/>
      <c r="G118" s="106"/>
      <c r="H118" s="106"/>
      <c r="I118" s="106"/>
      <c r="J118" s="106"/>
      <c r="K118" s="106"/>
      <c r="L118" s="106"/>
      <c r="M118" s="106"/>
      <c r="N118" s="106"/>
      <c r="O118" s="106"/>
      <c r="P118" s="106"/>
      <c r="Q118" s="106"/>
      <c r="R118" s="106">
        <f>(R25*0.01)/360*0.5</f>
        <v>222.22222222222223</v>
      </c>
      <c r="S118" s="106">
        <f>(S25*0.01)/360</f>
        <v>444.44444444444446</v>
      </c>
      <c r="T118" s="106">
        <f t="shared" si="25"/>
        <v>444.44444444444446</v>
      </c>
      <c r="U118" s="106">
        <f t="shared" si="26"/>
        <v>444.44444444444446</v>
      </c>
      <c r="V118" s="106">
        <f t="shared" si="26"/>
        <v>444.44444444444446</v>
      </c>
      <c r="W118" s="106">
        <f t="shared" si="26"/>
        <v>444.44444444444446</v>
      </c>
      <c r="X118" s="106">
        <f t="shared" si="26"/>
        <v>444.44444444444446</v>
      </c>
      <c r="Y118" s="106">
        <f t="shared" si="26"/>
        <v>444.44444444444446</v>
      </c>
      <c r="Z118" s="106">
        <f t="shared" si="26"/>
        <v>444.44444444444446</v>
      </c>
      <c r="AA118" s="106">
        <f t="shared" si="26"/>
        <v>444.44444444444446</v>
      </c>
      <c r="AB118" s="106">
        <f t="shared" si="26"/>
        <v>444.44444444444446</v>
      </c>
      <c r="AC118" s="106">
        <f t="shared" si="26"/>
        <v>444.44444444444446</v>
      </c>
      <c r="AD118" s="106">
        <f t="shared" si="26"/>
        <v>444.44444444444446</v>
      </c>
      <c r="AE118" s="106">
        <f t="shared" si="26"/>
        <v>444.44444444444446</v>
      </c>
      <c r="AF118" s="106">
        <f t="shared" si="28"/>
        <v>5333.333333333333</v>
      </c>
      <c r="AG118" s="88"/>
      <c r="AH118" s="82" t="s">
        <v>106</v>
      </c>
    </row>
    <row r="119" spans="1:34">
      <c r="A119" s="88">
        <f t="shared" si="23"/>
        <v>18</v>
      </c>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88"/>
    </row>
    <row r="120" spans="1:34">
      <c r="A120" s="88">
        <f t="shared" si="23"/>
        <v>19</v>
      </c>
      <c r="B120" s="82" t="str">
        <f>B74</f>
        <v xml:space="preserve">    Series 8.5% w/o over life of 6.96% issue</v>
      </c>
      <c r="D120" s="106">
        <v>77.75</v>
      </c>
      <c r="E120" s="106">
        <f t="shared" ref="E120:AE120" si="29">D120</f>
        <v>77.75</v>
      </c>
      <c r="F120" s="106">
        <f t="shared" si="29"/>
        <v>77.75</v>
      </c>
      <c r="G120" s="106">
        <f t="shared" si="29"/>
        <v>77.75</v>
      </c>
      <c r="H120" s="106">
        <f t="shared" si="29"/>
        <v>77.75</v>
      </c>
      <c r="I120" s="106">
        <f t="shared" si="29"/>
        <v>77.75</v>
      </c>
      <c r="J120" s="106">
        <f t="shared" si="29"/>
        <v>77.75</v>
      </c>
      <c r="K120" s="106">
        <f t="shared" si="29"/>
        <v>77.75</v>
      </c>
      <c r="L120" s="106">
        <f t="shared" si="29"/>
        <v>77.75</v>
      </c>
      <c r="M120" s="106">
        <f t="shared" si="29"/>
        <v>77.75</v>
      </c>
      <c r="N120" s="106">
        <f t="shared" si="29"/>
        <v>77.75</v>
      </c>
      <c r="O120" s="106">
        <f t="shared" si="29"/>
        <v>77.75</v>
      </c>
      <c r="P120" s="106">
        <f t="shared" si="29"/>
        <v>77.75</v>
      </c>
      <c r="Q120" s="106">
        <f t="shared" si="29"/>
        <v>77.75</v>
      </c>
      <c r="R120" s="106">
        <f t="shared" si="29"/>
        <v>77.75</v>
      </c>
      <c r="S120" s="106">
        <f t="shared" si="29"/>
        <v>77.75</v>
      </c>
      <c r="T120" s="106">
        <f t="shared" si="29"/>
        <v>77.75</v>
      </c>
      <c r="U120" s="106">
        <f t="shared" si="29"/>
        <v>77.75</v>
      </c>
      <c r="V120" s="106">
        <f t="shared" si="29"/>
        <v>77.75</v>
      </c>
      <c r="W120" s="106">
        <f t="shared" si="29"/>
        <v>77.75</v>
      </c>
      <c r="X120" s="106">
        <f t="shared" si="29"/>
        <v>77.75</v>
      </c>
      <c r="Y120" s="106">
        <f t="shared" si="29"/>
        <v>77.75</v>
      </c>
      <c r="Z120" s="106">
        <f t="shared" si="29"/>
        <v>77.75</v>
      </c>
      <c r="AA120" s="106">
        <f t="shared" si="29"/>
        <v>77.75</v>
      </c>
      <c r="AB120" s="106">
        <f t="shared" si="29"/>
        <v>77.75</v>
      </c>
      <c r="AC120" s="106">
        <f t="shared" si="29"/>
        <v>77.75</v>
      </c>
      <c r="AD120" s="106">
        <f t="shared" si="29"/>
        <v>77.75</v>
      </c>
      <c r="AE120" s="106">
        <f t="shared" si="29"/>
        <v>77.75</v>
      </c>
      <c r="AF120" s="106">
        <f t="shared" si="28"/>
        <v>933</v>
      </c>
      <c r="AG120" s="88"/>
      <c r="AH120" s="82" t="s">
        <v>108</v>
      </c>
    </row>
    <row r="121" spans="1:34">
      <c r="A121" s="88">
        <f t="shared" si="23"/>
        <v>20</v>
      </c>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88"/>
    </row>
    <row r="122" spans="1:34">
      <c r="A122" s="88">
        <f t="shared" si="23"/>
        <v>21</v>
      </c>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88"/>
    </row>
    <row r="123" spans="1:34">
      <c r="A123" s="88">
        <f t="shared" si="23"/>
        <v>22</v>
      </c>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88"/>
    </row>
    <row r="124" spans="1:34">
      <c r="A124" s="88">
        <f t="shared" si="23"/>
        <v>23</v>
      </c>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88"/>
    </row>
    <row r="125" spans="1:34">
      <c r="A125" s="88">
        <f t="shared" si="23"/>
        <v>24</v>
      </c>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88"/>
    </row>
    <row r="126" spans="1:34">
      <c r="A126" s="88">
        <f t="shared" si="23"/>
        <v>25</v>
      </c>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88"/>
    </row>
    <row r="127" spans="1:34">
      <c r="A127" s="88">
        <f t="shared" si="23"/>
        <v>26</v>
      </c>
      <c r="AG127" s="88"/>
    </row>
    <row r="128" spans="1:34" ht="15.75" thickBot="1">
      <c r="A128" s="88">
        <f t="shared" si="23"/>
        <v>27</v>
      </c>
      <c r="B128" s="89" t="s">
        <v>92</v>
      </c>
      <c r="D128" s="111">
        <f t="shared" ref="D128:AF128" si="30">SUM(D104:D127)</f>
        <v>6102.2500000000009</v>
      </c>
      <c r="E128" s="111">
        <f t="shared" si="30"/>
        <v>6102.3899999999949</v>
      </c>
      <c r="F128" s="111">
        <f t="shared" si="30"/>
        <v>6102.3899999999949</v>
      </c>
      <c r="G128" s="111">
        <f t="shared" si="30"/>
        <v>6102.3899999999949</v>
      </c>
      <c r="H128" s="111">
        <f t="shared" si="30"/>
        <v>6102.3899999999949</v>
      </c>
      <c r="I128" s="111">
        <f t="shared" si="30"/>
        <v>6102.3899999999949</v>
      </c>
      <c r="J128" s="111">
        <f t="shared" si="30"/>
        <v>6102.3899999999949</v>
      </c>
      <c r="K128" s="111">
        <f t="shared" si="30"/>
        <v>6102.3899999999949</v>
      </c>
      <c r="L128" s="111">
        <f t="shared" si="30"/>
        <v>6102.3899999999949</v>
      </c>
      <c r="M128" s="111">
        <f t="shared" si="30"/>
        <v>6102.3899999999949</v>
      </c>
      <c r="N128" s="111">
        <f t="shared" si="30"/>
        <v>6102.3899999999949</v>
      </c>
      <c r="O128" s="111">
        <f t="shared" si="30"/>
        <v>6102.3899999999949</v>
      </c>
      <c r="P128" s="111">
        <f t="shared" si="30"/>
        <v>6102.3899999999949</v>
      </c>
      <c r="Q128" s="111">
        <f t="shared" si="30"/>
        <v>6102.3899999999949</v>
      </c>
      <c r="R128" s="111">
        <f t="shared" si="30"/>
        <v>6324.6122222222175</v>
      </c>
      <c r="S128" s="111">
        <f t="shared" si="30"/>
        <v>6546.8344444444392</v>
      </c>
      <c r="T128" s="111">
        <f t="shared" si="30"/>
        <v>6546.8344444444392</v>
      </c>
      <c r="U128" s="111">
        <f t="shared" si="30"/>
        <v>6546.8344444444392</v>
      </c>
      <c r="V128" s="111">
        <f t="shared" si="30"/>
        <v>6546.8344444444392</v>
      </c>
      <c r="W128" s="111">
        <f t="shared" si="30"/>
        <v>6546.8344444444392</v>
      </c>
      <c r="X128" s="111">
        <f t="shared" si="30"/>
        <v>6546.8344444444392</v>
      </c>
      <c r="Y128" s="111">
        <f t="shared" si="30"/>
        <v>6546.8344444444392</v>
      </c>
      <c r="Z128" s="111">
        <f t="shared" si="30"/>
        <v>6546.8344444444392</v>
      </c>
      <c r="AA128" s="111">
        <f t="shared" si="30"/>
        <v>6546.8344444444392</v>
      </c>
      <c r="AB128" s="111">
        <f t="shared" si="30"/>
        <v>6546.8344444444392</v>
      </c>
      <c r="AC128" s="111">
        <f t="shared" si="30"/>
        <v>6546.8344444444392</v>
      </c>
      <c r="AD128" s="111">
        <f t="shared" si="30"/>
        <v>6546.8344444444392</v>
      </c>
      <c r="AE128" s="111">
        <f t="shared" si="30"/>
        <v>6546.8344444444392</v>
      </c>
      <c r="AF128" s="111">
        <f t="shared" si="30"/>
        <v>78752.883333333259</v>
      </c>
      <c r="AG128" s="88"/>
    </row>
    <row r="129" spans="1:33" ht="15.75" thickTop="1">
      <c r="A129" s="88"/>
      <c r="AG129" s="88"/>
    </row>
    <row r="130" spans="1:33">
      <c r="A130" s="88"/>
      <c r="D130" s="83" t="s">
        <v>98</v>
      </c>
      <c r="E130" s="82">
        <v>1381.14</v>
      </c>
      <c r="AG130" s="88"/>
    </row>
    <row r="131" spans="1:33">
      <c r="A131" s="88"/>
      <c r="D131" s="83" t="s">
        <v>99</v>
      </c>
      <c r="E131" s="82">
        <v>1699.18</v>
      </c>
      <c r="AG131" s="88"/>
    </row>
    <row r="132" spans="1:33">
      <c r="A132" s="88"/>
      <c r="D132" s="83" t="s">
        <v>100</v>
      </c>
      <c r="E132" s="82">
        <v>1084.02</v>
      </c>
      <c r="AG132" s="88"/>
    </row>
    <row r="133" spans="1:33">
      <c r="A133" s="88"/>
      <c r="D133" s="83" t="s">
        <v>101</v>
      </c>
      <c r="E133" s="82">
        <v>905.46</v>
      </c>
      <c r="AG133" s="88"/>
    </row>
    <row r="134" spans="1:33">
      <c r="A134" s="88"/>
      <c r="AG134" s="88"/>
    </row>
    <row r="135" spans="1:33">
      <c r="A135" s="88"/>
      <c r="AG135" s="88"/>
    </row>
    <row r="136" spans="1:33">
      <c r="A136" s="88"/>
      <c r="C136" s="82"/>
      <c r="F136" s="89"/>
      <c r="AG136" s="88"/>
    </row>
    <row r="137" spans="1:33">
      <c r="A137" s="88"/>
      <c r="F137" s="106"/>
      <c r="AG137" s="88"/>
    </row>
    <row r="138" spans="1:33">
      <c r="A138" s="88"/>
      <c r="F138" s="115"/>
      <c r="AG138" s="88"/>
    </row>
    <row r="139" spans="1:33">
      <c r="A139" s="81" t="s">
        <v>52</v>
      </c>
      <c r="F139" s="115"/>
      <c r="O139" s="84" t="str">
        <f>$O$1</f>
        <v>W/P - 7-4</v>
      </c>
      <c r="AA139" s="84" t="str">
        <f>$O$93</f>
        <v>W/P - 7-4</v>
      </c>
      <c r="AF139" s="84" t="str">
        <f>$O$93</f>
        <v>W/P - 7-4</v>
      </c>
      <c r="AG139" s="88"/>
    </row>
    <row r="140" spans="1:33">
      <c r="A140" s="81" t="s">
        <v>53</v>
      </c>
      <c r="F140" s="115"/>
      <c r="O140" s="84" t="e">
        <f ca="1">RIGHT(CELL("filename",$A$4),LEN(CELL("filename",$A$4))-SEARCH("\Capital",CELL("filename",$A$4),1))</f>
        <v>#VALUE!</v>
      </c>
      <c r="AA140" s="84" t="e">
        <f ca="1">RIGHT(CELL("filename",$A$4),LEN(CELL("filename",$A$4))-SEARCH("\Capital",CELL("filename",$A$4),1))</f>
        <v>#VALUE!</v>
      </c>
      <c r="AF140" s="84" t="e">
        <f ca="1">RIGHT(CELL("filename",$A$4),LEN(CELL("filename",$A$4))-SEARCH("\Capital",CELL("filename",$A$4),1))</f>
        <v>#VALUE!</v>
      </c>
      <c r="AG140" s="88"/>
    </row>
    <row r="141" spans="1:33">
      <c r="A141" s="88"/>
      <c r="F141" s="115"/>
      <c r="AG141" s="88"/>
    </row>
    <row r="142" spans="1:33">
      <c r="A142" s="85" t="s">
        <v>54</v>
      </c>
      <c r="F142" s="115"/>
      <c r="AG142" s="88"/>
    </row>
    <row r="143" spans="1:33">
      <c r="A143" s="85" t="s">
        <v>113</v>
      </c>
      <c r="F143" s="115"/>
      <c r="AG143" s="88"/>
    </row>
    <row r="144" spans="1:33">
      <c r="F144" s="115"/>
      <c r="AG144" s="88"/>
    </row>
    <row r="145" spans="1:33">
      <c r="A145" s="92"/>
      <c r="B145" s="92" t="s">
        <v>57</v>
      </c>
      <c r="C145" s="92"/>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88"/>
    </row>
    <row r="146" spans="1:33">
      <c r="A146" s="88" t="s">
        <v>61</v>
      </c>
      <c r="B146" s="88" t="s">
        <v>62</v>
      </c>
      <c r="D146" s="88" t="s">
        <v>110</v>
      </c>
      <c r="E146" s="88" t="s">
        <v>110</v>
      </c>
      <c r="F146" s="88" t="s">
        <v>110</v>
      </c>
      <c r="G146" s="88" t="s">
        <v>110</v>
      </c>
      <c r="H146" s="88" t="s">
        <v>110</v>
      </c>
      <c r="I146" s="88" t="s">
        <v>110</v>
      </c>
      <c r="J146" s="88" t="s">
        <v>110</v>
      </c>
      <c r="K146" s="88" t="s">
        <v>110</v>
      </c>
      <c r="L146" s="88" t="s">
        <v>110</v>
      </c>
      <c r="M146" s="88" t="s">
        <v>110</v>
      </c>
      <c r="N146" s="88" t="s">
        <v>110</v>
      </c>
      <c r="O146" s="88" t="s">
        <v>110</v>
      </c>
      <c r="P146" s="88" t="s">
        <v>110</v>
      </c>
      <c r="Q146" s="88" t="s">
        <v>110</v>
      </c>
      <c r="R146" s="88" t="s">
        <v>110</v>
      </c>
      <c r="S146" s="88" t="s">
        <v>110</v>
      </c>
      <c r="T146" s="88" t="s">
        <v>110</v>
      </c>
      <c r="U146" s="88" t="s">
        <v>110</v>
      </c>
      <c r="V146" s="88" t="s">
        <v>110</v>
      </c>
      <c r="W146" s="88" t="s">
        <v>110</v>
      </c>
      <c r="X146" s="88" t="s">
        <v>110</v>
      </c>
      <c r="Y146" s="88" t="s">
        <v>110</v>
      </c>
      <c r="Z146" s="88" t="s">
        <v>110</v>
      </c>
      <c r="AA146" s="88" t="s">
        <v>110</v>
      </c>
      <c r="AB146" s="88" t="s">
        <v>110</v>
      </c>
      <c r="AC146" s="88" t="s">
        <v>110</v>
      </c>
      <c r="AD146" s="88" t="s">
        <v>110</v>
      </c>
      <c r="AE146" s="88" t="s">
        <v>110</v>
      </c>
      <c r="AF146" s="88" t="s">
        <v>65</v>
      </c>
      <c r="AG146" s="88"/>
    </row>
    <row r="147" spans="1:33">
      <c r="A147" s="97" t="s">
        <v>71</v>
      </c>
      <c r="B147" s="97" t="s">
        <v>72</v>
      </c>
      <c r="C147" s="97"/>
      <c r="D147" s="98">
        <f>$D$9</f>
        <v>43190</v>
      </c>
      <c r="E147" s="98">
        <f>$E$9</f>
        <v>43220</v>
      </c>
      <c r="F147" s="98">
        <f>$F$9</f>
        <v>43251</v>
      </c>
      <c r="G147" s="98">
        <f>$G$9</f>
        <v>43281</v>
      </c>
      <c r="H147" s="98">
        <f>$H$9</f>
        <v>43312</v>
      </c>
      <c r="I147" s="98">
        <f>$I$9</f>
        <v>43343</v>
      </c>
      <c r="J147" s="98">
        <f>$J$9</f>
        <v>43373</v>
      </c>
      <c r="K147" s="98">
        <f>$K$9</f>
        <v>43404</v>
      </c>
      <c r="L147" s="98">
        <f>$L$9</f>
        <v>43434</v>
      </c>
      <c r="M147" s="98">
        <f>$M$9</f>
        <v>43465</v>
      </c>
      <c r="N147" s="98">
        <f>$N$9</f>
        <v>43496</v>
      </c>
      <c r="O147" s="98">
        <f>$O$9</f>
        <v>43524</v>
      </c>
      <c r="P147" s="98">
        <f>$P$9</f>
        <v>43555</v>
      </c>
      <c r="Q147" s="98">
        <f>$Q$9</f>
        <v>43585</v>
      </c>
      <c r="R147" s="98">
        <f>$R$9</f>
        <v>43616</v>
      </c>
      <c r="S147" s="98">
        <f>$S$9</f>
        <v>43646</v>
      </c>
      <c r="T147" s="98">
        <f>$T$9</f>
        <v>43677</v>
      </c>
      <c r="U147" s="98">
        <f>$U$9</f>
        <v>43708</v>
      </c>
      <c r="V147" s="98">
        <f>$V$9</f>
        <v>43738</v>
      </c>
      <c r="W147" s="98">
        <f>$W$9</f>
        <v>43769</v>
      </c>
      <c r="X147" s="98">
        <f>$X$9</f>
        <v>43799</v>
      </c>
      <c r="Y147" s="98">
        <f>$Y$9</f>
        <v>43830</v>
      </c>
      <c r="Z147" s="98">
        <f>$Z$9</f>
        <v>43861</v>
      </c>
      <c r="AA147" s="98">
        <f>$AA$9</f>
        <v>43890</v>
      </c>
      <c r="AB147" s="98">
        <f>$AB$9</f>
        <v>43921</v>
      </c>
      <c r="AC147" s="98">
        <f>$AC$9</f>
        <v>43951</v>
      </c>
      <c r="AD147" s="98">
        <f>$AD$9</f>
        <v>43982</v>
      </c>
      <c r="AE147" s="98">
        <f>$AE$9</f>
        <v>44012</v>
      </c>
      <c r="AF147" s="99" t="s">
        <v>59</v>
      </c>
      <c r="AG147" s="88"/>
    </row>
    <row r="148" spans="1:33">
      <c r="A148" s="88">
        <v>1</v>
      </c>
      <c r="F148" s="115"/>
      <c r="AG148" s="88"/>
    </row>
    <row r="149" spans="1:33">
      <c r="A149" s="88">
        <f>A148+1</f>
        <v>2</v>
      </c>
      <c r="F149" s="115"/>
      <c r="AG149" s="88"/>
    </row>
    <row r="150" spans="1:33">
      <c r="A150" s="88">
        <f t="shared" ref="A150:A168" si="31">A149+1</f>
        <v>3</v>
      </c>
      <c r="B150" s="96" t="s">
        <v>80</v>
      </c>
      <c r="F150" s="115"/>
      <c r="AG150" s="88"/>
    </row>
    <row r="151" spans="1:33">
      <c r="A151" s="88">
        <f t="shared" si="31"/>
        <v>4</v>
      </c>
      <c r="F151" s="115"/>
      <c r="AG151" s="88"/>
    </row>
    <row r="152" spans="1:33">
      <c r="A152" s="88">
        <f t="shared" si="31"/>
        <v>5</v>
      </c>
      <c r="F152" s="115"/>
      <c r="AG152" s="88"/>
    </row>
    <row r="153" spans="1:33">
      <c r="A153" s="88">
        <f t="shared" si="31"/>
        <v>6</v>
      </c>
      <c r="B153" s="89" t="str">
        <f>B14</f>
        <v xml:space="preserve">    Series 6.96%   GMB</v>
      </c>
      <c r="C153" s="83">
        <f>+C61</f>
        <v>16</v>
      </c>
      <c r="F153" s="115"/>
      <c r="AG153" s="88"/>
    </row>
    <row r="154" spans="1:33">
      <c r="A154" s="88">
        <f t="shared" si="31"/>
        <v>7</v>
      </c>
      <c r="B154" s="89" t="str">
        <f t="shared" ref="B154:B164" si="32">B15</f>
        <v xml:space="preserve">    Series 7.15%   GMB</v>
      </c>
      <c r="C154" s="83">
        <f t="shared" ref="C154:C164" si="33">+C62</f>
        <v>18</v>
      </c>
      <c r="F154" s="115"/>
      <c r="AG154" s="88"/>
    </row>
    <row r="155" spans="1:33">
      <c r="A155" s="88">
        <f t="shared" si="31"/>
        <v>8</v>
      </c>
      <c r="B155" s="89" t="str">
        <f t="shared" si="32"/>
        <v xml:space="preserve">    Series 6.99%   GMB</v>
      </c>
      <c r="C155" s="83">
        <f t="shared" si="33"/>
        <v>19</v>
      </c>
      <c r="F155" s="115"/>
      <c r="AG155" s="88"/>
    </row>
    <row r="156" spans="1:33">
      <c r="A156" s="88">
        <f t="shared" si="31"/>
        <v>9</v>
      </c>
      <c r="B156" s="89" t="str">
        <f t="shared" si="32"/>
        <v xml:space="preserve">    Series 6.593%  Note</v>
      </c>
      <c r="C156" s="83">
        <f t="shared" si="33"/>
        <v>26</v>
      </c>
      <c r="F156" s="115"/>
      <c r="AG156" s="88"/>
    </row>
    <row r="157" spans="1:33">
      <c r="A157" s="88">
        <f t="shared" si="31"/>
        <v>10</v>
      </c>
      <c r="B157" s="89" t="str">
        <f t="shared" si="32"/>
        <v xml:space="preserve">    Series 6.25%    Note</v>
      </c>
      <c r="C157" s="83">
        <f t="shared" si="33"/>
        <v>27</v>
      </c>
      <c r="F157" s="115"/>
      <c r="AG157" s="88"/>
    </row>
    <row r="158" spans="1:33">
      <c r="A158" s="88">
        <f t="shared" si="31"/>
        <v>11</v>
      </c>
      <c r="B158" s="89" t="str">
        <f t="shared" si="32"/>
        <v xml:space="preserve">    Series 5.625%  Note</v>
      </c>
      <c r="C158" s="83">
        <f t="shared" si="33"/>
        <v>28</v>
      </c>
      <c r="F158" s="115"/>
      <c r="AG158" s="88"/>
    </row>
    <row r="159" spans="1:33">
      <c r="A159" s="88">
        <f t="shared" si="31"/>
        <v>12</v>
      </c>
      <c r="B159" s="89" t="str">
        <f t="shared" si="32"/>
        <v xml:space="preserve">    Series 5.375%  Note</v>
      </c>
      <c r="C159" s="83">
        <f t="shared" si="33"/>
        <v>29</v>
      </c>
      <c r="F159" s="115"/>
      <c r="AG159" s="88"/>
    </row>
    <row r="160" spans="1:33">
      <c r="A160" s="88">
        <f t="shared" si="31"/>
        <v>13</v>
      </c>
      <c r="B160" s="89" t="str">
        <f t="shared" si="32"/>
        <v xml:space="preserve">    Series 5.05%    Note</v>
      </c>
      <c r="C160" s="83">
        <f t="shared" si="33"/>
        <v>30</v>
      </c>
      <c r="F160" s="115"/>
      <c r="AG160" s="88"/>
    </row>
    <row r="161" spans="1:45">
      <c r="A161" s="88">
        <f t="shared" si="31"/>
        <v>14</v>
      </c>
      <c r="B161" s="89" t="str">
        <f t="shared" si="32"/>
        <v xml:space="preserve">    Series 4.00%    Note</v>
      </c>
      <c r="C161" s="83">
        <f t="shared" si="33"/>
        <v>31</v>
      </c>
      <c r="F161" s="115"/>
      <c r="AG161" s="88"/>
    </row>
    <row r="162" spans="1:45">
      <c r="A162" s="88">
        <f t="shared" si="31"/>
        <v>15</v>
      </c>
      <c r="B162" s="89" t="str">
        <f t="shared" si="32"/>
        <v xml:space="preserve">    Series 4.00%    Note</v>
      </c>
      <c r="C162" s="83">
        <f t="shared" si="33"/>
        <v>32</v>
      </c>
      <c r="D162" s="14">
        <v>39699.739999999991</v>
      </c>
      <c r="E162" s="117">
        <f>D162-E208</f>
        <v>39584.339999999989</v>
      </c>
      <c r="F162" s="117">
        <f t="shared" ref="F162:AE164" si="34">E162-F208</f>
        <v>39468.939999999988</v>
      </c>
      <c r="G162" s="117">
        <f t="shared" si="34"/>
        <v>39353.539999999986</v>
      </c>
      <c r="H162" s="117">
        <f t="shared" si="34"/>
        <v>39238.139999999985</v>
      </c>
      <c r="I162" s="117">
        <f t="shared" si="34"/>
        <v>39122.739999999983</v>
      </c>
      <c r="J162" s="117">
        <f t="shared" si="34"/>
        <v>39007.339999999982</v>
      </c>
      <c r="K162" s="117">
        <f t="shared" si="34"/>
        <v>38891.939999999981</v>
      </c>
      <c r="L162" s="117">
        <f t="shared" si="34"/>
        <v>38776.539999999979</v>
      </c>
      <c r="M162" s="117">
        <f t="shared" si="34"/>
        <v>38661.139999999978</v>
      </c>
      <c r="N162" s="117">
        <f t="shared" si="34"/>
        <v>38545.739999999976</v>
      </c>
      <c r="O162" s="117">
        <f t="shared" si="34"/>
        <v>38430.339999999975</v>
      </c>
      <c r="P162" s="117">
        <f t="shared" si="34"/>
        <v>38314.939999999973</v>
      </c>
      <c r="Q162" s="117">
        <f t="shared" si="34"/>
        <v>38199.539999999972</v>
      </c>
      <c r="R162" s="117">
        <f t="shared" si="34"/>
        <v>38084.13999999997</v>
      </c>
      <c r="S162" s="117">
        <f t="shared" si="34"/>
        <v>37968.739999999969</v>
      </c>
      <c r="T162" s="117">
        <f t="shared" si="34"/>
        <v>37853.339999999967</v>
      </c>
      <c r="U162" s="117">
        <f t="shared" si="34"/>
        <v>37737.939999999966</v>
      </c>
      <c r="V162" s="117">
        <f t="shared" si="34"/>
        <v>37622.539999999964</v>
      </c>
      <c r="W162" s="117">
        <f t="shared" si="34"/>
        <v>37507.139999999963</v>
      </c>
      <c r="X162" s="117">
        <f t="shared" si="34"/>
        <v>37391.739999999962</v>
      </c>
      <c r="Y162" s="117">
        <f t="shared" si="34"/>
        <v>37276.33999999996</v>
      </c>
      <c r="Z162" s="117">
        <f t="shared" si="34"/>
        <v>37160.939999999959</v>
      </c>
      <c r="AA162" s="117">
        <f t="shared" si="34"/>
        <v>37045.539999999957</v>
      </c>
      <c r="AB162" s="117">
        <f t="shared" si="34"/>
        <v>36930.139999999956</v>
      </c>
      <c r="AC162" s="117">
        <f t="shared" si="34"/>
        <v>36814.739999999954</v>
      </c>
      <c r="AD162" s="117">
        <f t="shared" si="34"/>
        <v>36699.339999999953</v>
      </c>
      <c r="AE162" s="117">
        <f t="shared" si="34"/>
        <v>36583.939999999951</v>
      </c>
      <c r="AF162" s="117">
        <f>AVERAGE(S162:AE162)</f>
        <v>37276.33999999996</v>
      </c>
      <c r="AG162" s="88"/>
    </row>
    <row r="163" spans="1:45">
      <c r="A163" s="88">
        <f t="shared" si="31"/>
        <v>16</v>
      </c>
      <c r="B163" s="89" t="str">
        <f t="shared" si="32"/>
        <v xml:space="preserve">    Series 3.75%    Note</v>
      </c>
      <c r="C163" s="83">
        <f t="shared" si="33"/>
        <v>33</v>
      </c>
      <c r="D163" s="117">
        <v>15051.169999999995</v>
      </c>
      <c r="E163" s="117">
        <f>D163-E209</f>
        <v>15008.479999999994</v>
      </c>
      <c r="F163" s="117">
        <f t="shared" si="34"/>
        <v>14965.789999999994</v>
      </c>
      <c r="G163" s="117">
        <f t="shared" si="34"/>
        <v>14923.099999999993</v>
      </c>
      <c r="H163" s="117">
        <f t="shared" si="34"/>
        <v>14880.409999999993</v>
      </c>
      <c r="I163" s="117">
        <f t="shared" si="34"/>
        <v>14837.719999999992</v>
      </c>
      <c r="J163" s="117">
        <f t="shared" si="34"/>
        <v>14795.029999999992</v>
      </c>
      <c r="K163" s="117">
        <f t="shared" si="34"/>
        <v>14752.339999999991</v>
      </c>
      <c r="L163" s="117">
        <f t="shared" si="34"/>
        <v>14709.649999999991</v>
      </c>
      <c r="M163" s="117">
        <f t="shared" si="34"/>
        <v>14666.95999999999</v>
      </c>
      <c r="N163" s="117">
        <f t="shared" si="34"/>
        <v>14624.26999999999</v>
      </c>
      <c r="O163" s="117">
        <f t="shared" si="34"/>
        <v>14581.579999999989</v>
      </c>
      <c r="P163" s="117">
        <f t="shared" si="34"/>
        <v>14538.889999999989</v>
      </c>
      <c r="Q163" s="117">
        <f t="shared" si="34"/>
        <v>14496.199999999988</v>
      </c>
      <c r="R163" s="117">
        <f t="shared" si="34"/>
        <v>14453.509999999987</v>
      </c>
      <c r="S163" s="117">
        <f t="shared" si="34"/>
        <v>14410.819999999987</v>
      </c>
      <c r="T163" s="117">
        <f t="shared" si="34"/>
        <v>14368.129999999986</v>
      </c>
      <c r="U163" s="117">
        <f t="shared" si="34"/>
        <v>14325.439999999986</v>
      </c>
      <c r="V163" s="117">
        <f t="shared" si="34"/>
        <v>14282.749999999985</v>
      </c>
      <c r="W163" s="117">
        <f t="shared" si="34"/>
        <v>14240.059999999985</v>
      </c>
      <c r="X163" s="117">
        <f t="shared" si="34"/>
        <v>14197.369999999984</v>
      </c>
      <c r="Y163" s="117">
        <f t="shared" si="34"/>
        <v>14154.679999999984</v>
      </c>
      <c r="Z163" s="117">
        <f t="shared" si="34"/>
        <v>14111.989999999983</v>
      </c>
      <c r="AA163" s="117">
        <f t="shared" si="34"/>
        <v>14069.299999999983</v>
      </c>
      <c r="AB163" s="117">
        <f t="shared" si="34"/>
        <v>14026.609999999982</v>
      </c>
      <c r="AC163" s="117">
        <f t="shared" si="34"/>
        <v>13983.919999999982</v>
      </c>
      <c r="AD163" s="117">
        <f t="shared" si="34"/>
        <v>13941.229999999981</v>
      </c>
      <c r="AE163" s="117">
        <f t="shared" si="34"/>
        <v>13898.539999999981</v>
      </c>
      <c r="AF163" s="117">
        <f>AVERAGE(S163:AE163)</f>
        <v>14154.679999999984</v>
      </c>
      <c r="AG163" s="88"/>
    </row>
    <row r="164" spans="1:45">
      <c r="A164" s="88">
        <f t="shared" si="31"/>
        <v>17</v>
      </c>
      <c r="B164" s="89" t="str">
        <f t="shared" si="32"/>
        <v xml:space="preserve">    Proposed 4.55%    Note</v>
      </c>
      <c r="C164" s="83">
        <f t="shared" si="33"/>
        <v>34</v>
      </c>
      <c r="D164" s="117">
        <v>0</v>
      </c>
      <c r="E164" s="117">
        <f>D164</f>
        <v>0</v>
      </c>
      <c r="F164" s="117">
        <f t="shared" ref="F164:Q164" si="35">E164</f>
        <v>0</v>
      </c>
      <c r="G164" s="117">
        <f t="shared" si="35"/>
        <v>0</v>
      </c>
      <c r="H164" s="117">
        <f t="shared" si="35"/>
        <v>0</v>
      </c>
      <c r="I164" s="117">
        <f t="shared" si="35"/>
        <v>0</v>
      </c>
      <c r="J164" s="117">
        <f t="shared" si="35"/>
        <v>0</v>
      </c>
      <c r="K164" s="117">
        <f t="shared" si="35"/>
        <v>0</v>
      </c>
      <c r="L164" s="117">
        <f t="shared" si="35"/>
        <v>0</v>
      </c>
      <c r="M164" s="117">
        <f t="shared" si="35"/>
        <v>0</v>
      </c>
      <c r="N164" s="117">
        <f t="shared" si="35"/>
        <v>0</v>
      </c>
      <c r="O164" s="117">
        <f t="shared" si="35"/>
        <v>0</v>
      </c>
      <c r="P164" s="117">
        <f t="shared" si="35"/>
        <v>0</v>
      </c>
      <c r="Q164" s="117">
        <f t="shared" si="35"/>
        <v>0</v>
      </c>
      <c r="R164" s="116">
        <f>R25*0.01-R210</f>
        <v>159777.77777777778</v>
      </c>
      <c r="S164" s="116">
        <f>R164-S210</f>
        <v>159333.33333333334</v>
      </c>
      <c r="T164" s="116">
        <f t="shared" si="34"/>
        <v>158888.88888888891</v>
      </c>
      <c r="U164" s="116">
        <f t="shared" si="34"/>
        <v>158444.44444444447</v>
      </c>
      <c r="V164" s="116">
        <f t="shared" si="34"/>
        <v>158000.00000000003</v>
      </c>
      <c r="W164" s="116">
        <f t="shared" si="34"/>
        <v>157555.55555555559</v>
      </c>
      <c r="X164" s="116">
        <f t="shared" si="34"/>
        <v>157111.11111111115</v>
      </c>
      <c r="Y164" s="116">
        <f t="shared" si="34"/>
        <v>156666.66666666672</v>
      </c>
      <c r="Z164" s="116">
        <f t="shared" si="34"/>
        <v>156222.22222222228</v>
      </c>
      <c r="AA164" s="116">
        <f t="shared" si="34"/>
        <v>155777.77777777784</v>
      </c>
      <c r="AB164" s="116">
        <f t="shared" si="34"/>
        <v>155333.3333333334</v>
      </c>
      <c r="AC164" s="116">
        <f t="shared" si="34"/>
        <v>154888.88888888896</v>
      </c>
      <c r="AD164" s="116">
        <f t="shared" si="34"/>
        <v>154444.44444444453</v>
      </c>
      <c r="AE164" s="116">
        <f t="shared" si="34"/>
        <v>154000.00000000009</v>
      </c>
      <c r="AF164" s="117">
        <f>AVERAGE(S164:AE164)</f>
        <v>156666.66666666672</v>
      </c>
      <c r="AG164" s="88"/>
    </row>
    <row r="165" spans="1:45">
      <c r="A165" s="88">
        <f t="shared" si="31"/>
        <v>18</v>
      </c>
      <c r="B165" s="89"/>
      <c r="F165" s="115"/>
      <c r="AG165" s="88"/>
    </row>
    <row r="166" spans="1:45">
      <c r="A166" s="88">
        <f t="shared" si="31"/>
        <v>19</v>
      </c>
      <c r="B166" s="89" t="str">
        <f>B74</f>
        <v xml:space="preserve">    Series 8.5% w/o over life of 6.96% issue</v>
      </c>
      <c r="F166" s="115"/>
      <c r="AG166" s="88"/>
    </row>
    <row r="167" spans="1:45">
      <c r="A167" s="88">
        <f t="shared" si="31"/>
        <v>20</v>
      </c>
      <c r="F167" s="115"/>
      <c r="AG167" s="88"/>
    </row>
    <row r="168" spans="1:45" ht="15.75" thickBot="1">
      <c r="A168" s="88">
        <f t="shared" si="31"/>
        <v>21</v>
      </c>
      <c r="B168" s="89" t="s">
        <v>92</v>
      </c>
      <c r="D168" s="111">
        <f>SUM(D151:D166)</f>
        <v>54750.909999999989</v>
      </c>
      <c r="E168" s="111">
        <f t="shared" ref="E168:AF168" si="36">SUM(E151:E166)</f>
        <v>54592.819999999985</v>
      </c>
      <c r="F168" s="111">
        <f t="shared" si="36"/>
        <v>54434.729999999981</v>
      </c>
      <c r="G168" s="111">
        <f t="shared" si="36"/>
        <v>54276.639999999978</v>
      </c>
      <c r="H168" s="111">
        <f t="shared" si="36"/>
        <v>54118.549999999974</v>
      </c>
      <c r="I168" s="111">
        <f t="shared" si="36"/>
        <v>53960.459999999977</v>
      </c>
      <c r="J168" s="111">
        <f t="shared" si="36"/>
        <v>53802.369999999974</v>
      </c>
      <c r="K168" s="111">
        <f t="shared" si="36"/>
        <v>53644.27999999997</v>
      </c>
      <c r="L168" s="111">
        <f t="shared" si="36"/>
        <v>53486.189999999973</v>
      </c>
      <c r="M168" s="111">
        <f t="shared" si="36"/>
        <v>53328.099999999969</v>
      </c>
      <c r="N168" s="111">
        <f t="shared" si="36"/>
        <v>53170.009999999966</v>
      </c>
      <c r="O168" s="111">
        <f t="shared" si="36"/>
        <v>53011.919999999962</v>
      </c>
      <c r="P168" s="111">
        <f t="shared" si="36"/>
        <v>52853.829999999958</v>
      </c>
      <c r="Q168" s="111">
        <f t="shared" si="36"/>
        <v>52695.739999999962</v>
      </c>
      <c r="R168" s="111">
        <f t="shared" si="36"/>
        <v>212315.42777777775</v>
      </c>
      <c r="S168" s="111">
        <f t="shared" si="36"/>
        <v>211712.89333333331</v>
      </c>
      <c r="T168" s="111">
        <f t="shared" si="36"/>
        <v>211110.35888888885</v>
      </c>
      <c r="U168" s="111">
        <f t="shared" si="36"/>
        <v>210507.82444444441</v>
      </c>
      <c r="V168" s="111">
        <f t="shared" si="36"/>
        <v>209905.28999999998</v>
      </c>
      <c r="W168" s="111">
        <f t="shared" si="36"/>
        <v>209302.75555555554</v>
      </c>
      <c r="X168" s="111">
        <f t="shared" si="36"/>
        <v>208700.22111111111</v>
      </c>
      <c r="Y168" s="111">
        <f t="shared" si="36"/>
        <v>208097.68666666665</v>
      </c>
      <c r="Z168" s="111">
        <f t="shared" si="36"/>
        <v>207495.15222222221</v>
      </c>
      <c r="AA168" s="111">
        <f t="shared" si="36"/>
        <v>206892.61777777778</v>
      </c>
      <c r="AB168" s="111">
        <f t="shared" si="36"/>
        <v>206290.08333333334</v>
      </c>
      <c r="AC168" s="111">
        <f t="shared" si="36"/>
        <v>205687.54888888891</v>
      </c>
      <c r="AD168" s="111">
        <f t="shared" si="36"/>
        <v>205085.01444444444</v>
      </c>
      <c r="AE168" s="111">
        <f t="shared" si="36"/>
        <v>204482.48</v>
      </c>
      <c r="AF168" s="111">
        <f t="shared" si="36"/>
        <v>208097.68666666665</v>
      </c>
      <c r="AG168" s="108"/>
      <c r="AH168" s="108"/>
      <c r="AI168" s="108"/>
      <c r="AJ168" s="108"/>
      <c r="AK168" s="108"/>
      <c r="AL168" s="108"/>
      <c r="AM168" s="108"/>
      <c r="AN168" s="108"/>
      <c r="AO168" s="108"/>
      <c r="AP168" s="108"/>
      <c r="AQ168" s="108"/>
      <c r="AR168" s="108"/>
      <c r="AS168" s="108"/>
    </row>
    <row r="169" spans="1:45" ht="15.75" thickTop="1">
      <c r="A169" s="88"/>
      <c r="F169" s="115"/>
      <c r="AG169" s="88"/>
    </row>
    <row r="170" spans="1:45">
      <c r="A170" s="88"/>
      <c r="F170" s="115"/>
      <c r="AG170" s="88"/>
    </row>
    <row r="171" spans="1:45">
      <c r="A171" s="88"/>
      <c r="F171" s="115"/>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G171" s="88"/>
    </row>
    <row r="172" spans="1:45">
      <c r="A172" s="88"/>
      <c r="F172" s="115"/>
      <c r="AG172" s="88"/>
    </row>
    <row r="173" spans="1:45">
      <c r="A173" s="88"/>
      <c r="F173" s="115"/>
      <c r="AG173" s="88"/>
    </row>
    <row r="174" spans="1:45">
      <c r="A174" s="88"/>
      <c r="F174" s="115"/>
      <c r="AG174" s="88"/>
    </row>
    <row r="175" spans="1:45">
      <c r="A175" s="88"/>
      <c r="F175" s="115"/>
      <c r="AG175" s="88"/>
    </row>
    <row r="176" spans="1:45">
      <c r="A176" s="88"/>
      <c r="F176" s="115"/>
      <c r="AG176" s="88"/>
    </row>
    <row r="177" spans="1:33">
      <c r="A177" s="88"/>
      <c r="F177" s="115"/>
      <c r="AG177" s="88"/>
    </row>
    <row r="178" spans="1:33">
      <c r="A178" s="88"/>
      <c r="F178" s="115"/>
      <c r="AG178" s="88"/>
    </row>
    <row r="179" spans="1:33">
      <c r="A179" s="88"/>
      <c r="F179" s="115"/>
      <c r="AG179" s="88"/>
    </row>
    <row r="180" spans="1:33">
      <c r="A180" s="88"/>
      <c r="F180" s="115"/>
      <c r="AG180" s="88"/>
    </row>
    <row r="181" spans="1:33">
      <c r="A181" s="88"/>
      <c r="F181" s="115"/>
      <c r="AG181" s="88"/>
    </row>
    <row r="182" spans="1:33">
      <c r="A182" s="88"/>
      <c r="F182" s="115"/>
      <c r="AG182" s="88"/>
    </row>
    <row r="183" spans="1:33">
      <c r="A183" s="88"/>
      <c r="F183" s="115"/>
      <c r="AG183" s="88"/>
    </row>
    <row r="184" spans="1:33">
      <c r="A184" s="88"/>
      <c r="F184" s="115"/>
      <c r="AG184" s="88"/>
    </row>
    <row r="185" spans="1:33">
      <c r="A185" s="81" t="s">
        <v>52</v>
      </c>
      <c r="F185" s="115"/>
      <c r="O185" s="84" t="str">
        <f>$O$1</f>
        <v>W/P - 7-4</v>
      </c>
      <c r="AA185" s="84" t="str">
        <f>$O$93</f>
        <v>W/P - 7-4</v>
      </c>
      <c r="AF185" s="84" t="str">
        <f>$O$93</f>
        <v>W/P - 7-4</v>
      </c>
      <c r="AG185" s="88"/>
    </row>
    <row r="186" spans="1:33">
      <c r="A186" s="81" t="s">
        <v>53</v>
      </c>
      <c r="F186" s="115"/>
      <c r="O186" s="84" t="e">
        <f ca="1">RIGHT(CELL("filename",$A$4),LEN(CELL("filename",$A$4))-SEARCH("\Capital",CELL("filename",$A$4),1))</f>
        <v>#VALUE!</v>
      </c>
      <c r="AA186" s="84" t="e">
        <f ca="1">RIGHT(CELL("filename",$A$4),LEN(CELL("filename",$A$4))-SEARCH("\Capital",CELL("filename",$A$4),1))</f>
        <v>#VALUE!</v>
      </c>
      <c r="AF186" s="84" t="e">
        <f ca="1">RIGHT(CELL("filename",$A$4),LEN(CELL("filename",$A$4))-SEARCH("\Capital",CELL("filename",$A$4),1))</f>
        <v>#VALUE!</v>
      </c>
      <c r="AG186" s="88"/>
    </row>
    <row r="187" spans="1:33">
      <c r="A187" s="88"/>
      <c r="F187" s="115"/>
      <c r="AG187" s="88"/>
    </row>
    <row r="188" spans="1:33">
      <c r="A188" s="85" t="s">
        <v>54</v>
      </c>
      <c r="F188" s="115"/>
      <c r="AG188" s="88"/>
    </row>
    <row r="189" spans="1:33">
      <c r="A189" s="85" t="s">
        <v>114</v>
      </c>
      <c r="F189" s="115"/>
      <c r="AG189" s="88"/>
    </row>
    <row r="190" spans="1:33">
      <c r="F190" s="115"/>
      <c r="AG190" s="88"/>
    </row>
    <row r="191" spans="1:33">
      <c r="A191" s="92"/>
      <c r="B191" s="92" t="s">
        <v>57</v>
      </c>
      <c r="C191" s="92"/>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88"/>
    </row>
    <row r="192" spans="1:33">
      <c r="A192" s="88" t="s">
        <v>61</v>
      </c>
      <c r="B192" s="88" t="s">
        <v>62</v>
      </c>
      <c r="D192" s="88" t="s">
        <v>110</v>
      </c>
      <c r="E192" s="88" t="s">
        <v>110</v>
      </c>
      <c r="F192" s="88" t="s">
        <v>110</v>
      </c>
      <c r="G192" s="88" t="s">
        <v>110</v>
      </c>
      <c r="H192" s="88" t="s">
        <v>110</v>
      </c>
      <c r="I192" s="88" t="s">
        <v>110</v>
      </c>
      <c r="J192" s="88" t="s">
        <v>110</v>
      </c>
      <c r="K192" s="88" t="s">
        <v>110</v>
      </c>
      <c r="L192" s="88" t="s">
        <v>110</v>
      </c>
      <c r="M192" s="88" t="s">
        <v>110</v>
      </c>
      <c r="N192" s="88" t="s">
        <v>110</v>
      </c>
      <c r="O192" s="88" t="s">
        <v>110</v>
      </c>
      <c r="P192" s="88" t="s">
        <v>110</v>
      </c>
      <c r="Q192" s="88" t="s">
        <v>110</v>
      </c>
      <c r="R192" s="88" t="s">
        <v>110</v>
      </c>
      <c r="S192" s="88" t="s">
        <v>110</v>
      </c>
      <c r="T192" s="88" t="s">
        <v>110</v>
      </c>
      <c r="U192" s="88" t="s">
        <v>110</v>
      </c>
      <c r="V192" s="88" t="s">
        <v>110</v>
      </c>
      <c r="W192" s="88" t="s">
        <v>110</v>
      </c>
      <c r="X192" s="88" t="s">
        <v>110</v>
      </c>
      <c r="Y192" s="88" t="s">
        <v>110</v>
      </c>
      <c r="Z192" s="88" t="s">
        <v>110</v>
      </c>
      <c r="AA192" s="88" t="s">
        <v>110</v>
      </c>
      <c r="AB192" s="88" t="s">
        <v>110</v>
      </c>
      <c r="AC192" s="88" t="s">
        <v>110</v>
      </c>
      <c r="AD192" s="88" t="s">
        <v>110</v>
      </c>
      <c r="AE192" s="88" t="s">
        <v>110</v>
      </c>
      <c r="AF192" s="88" t="s">
        <v>111</v>
      </c>
      <c r="AG192" s="88"/>
    </row>
    <row r="193" spans="1:33">
      <c r="A193" s="97" t="s">
        <v>71</v>
      </c>
      <c r="B193" s="97" t="s">
        <v>72</v>
      </c>
      <c r="C193" s="97"/>
      <c r="D193" s="98">
        <f>$D$9</f>
        <v>43190</v>
      </c>
      <c r="E193" s="98">
        <f>$E$9</f>
        <v>43220</v>
      </c>
      <c r="F193" s="98">
        <f>$F$9</f>
        <v>43251</v>
      </c>
      <c r="G193" s="98">
        <f>$G$9</f>
        <v>43281</v>
      </c>
      <c r="H193" s="98">
        <f>$H$9</f>
        <v>43312</v>
      </c>
      <c r="I193" s="98">
        <f>$I$9</f>
        <v>43343</v>
      </c>
      <c r="J193" s="98">
        <f>$J$9</f>
        <v>43373</v>
      </c>
      <c r="K193" s="98">
        <f>$K$9</f>
        <v>43404</v>
      </c>
      <c r="L193" s="98">
        <f>$L$9</f>
        <v>43434</v>
      </c>
      <c r="M193" s="98">
        <f>$M$9</f>
        <v>43465</v>
      </c>
      <c r="N193" s="98">
        <f>$N$9</f>
        <v>43496</v>
      </c>
      <c r="O193" s="98">
        <f>$O$9</f>
        <v>43524</v>
      </c>
      <c r="P193" s="98">
        <f>$P$9</f>
        <v>43555</v>
      </c>
      <c r="Q193" s="98">
        <f>$Q$9</f>
        <v>43585</v>
      </c>
      <c r="R193" s="98">
        <f>$R$9</f>
        <v>43616</v>
      </c>
      <c r="S193" s="98">
        <f>$S$9</f>
        <v>43646</v>
      </c>
      <c r="T193" s="98">
        <f>$T$9</f>
        <v>43677</v>
      </c>
      <c r="U193" s="98">
        <f>$U$9</f>
        <v>43708</v>
      </c>
      <c r="V193" s="98">
        <f>$V$9</f>
        <v>43738</v>
      </c>
      <c r="W193" s="98">
        <f>$W$9</f>
        <v>43769</v>
      </c>
      <c r="X193" s="98">
        <f>$X$9</f>
        <v>43799</v>
      </c>
      <c r="Y193" s="98">
        <f>$Y$9</f>
        <v>43830</v>
      </c>
      <c r="Z193" s="98">
        <f>$Z$9</f>
        <v>43861</v>
      </c>
      <c r="AA193" s="98">
        <f>$AA$9</f>
        <v>43890</v>
      </c>
      <c r="AB193" s="98">
        <f>$AB$9</f>
        <v>43921</v>
      </c>
      <c r="AC193" s="98">
        <f>$AC$9</f>
        <v>43951</v>
      </c>
      <c r="AD193" s="98">
        <f>$AD$9</f>
        <v>43982</v>
      </c>
      <c r="AE193" s="98">
        <f>$AE$9</f>
        <v>44012</v>
      </c>
      <c r="AF193" s="99" t="s">
        <v>112</v>
      </c>
      <c r="AG193" s="88"/>
    </row>
    <row r="194" spans="1:33">
      <c r="A194" s="88">
        <v>1</v>
      </c>
      <c r="F194" s="115"/>
      <c r="AG194" s="88"/>
    </row>
    <row r="195" spans="1:33">
      <c r="A195" s="88">
        <f>A194+1</f>
        <v>2</v>
      </c>
      <c r="F195" s="115"/>
      <c r="AG195" s="88"/>
    </row>
    <row r="196" spans="1:33">
      <c r="A196" s="88">
        <f t="shared" ref="A196:A220" si="37">A195+1</f>
        <v>3</v>
      </c>
      <c r="B196" s="96" t="s">
        <v>80</v>
      </c>
      <c r="F196" s="115"/>
      <c r="AG196" s="88"/>
    </row>
    <row r="197" spans="1:33">
      <c r="A197" s="88">
        <f t="shared" si="37"/>
        <v>4</v>
      </c>
      <c r="F197" s="115"/>
      <c r="AG197" s="88"/>
    </row>
    <row r="198" spans="1:33">
      <c r="A198" s="88">
        <f t="shared" si="37"/>
        <v>5</v>
      </c>
      <c r="F198" s="115"/>
      <c r="AG198" s="88"/>
    </row>
    <row r="199" spans="1:33">
      <c r="A199" s="88">
        <f t="shared" si="37"/>
        <v>6</v>
      </c>
      <c r="B199" s="89" t="str">
        <f>B14</f>
        <v xml:space="preserve">    Series 6.96%   GMB</v>
      </c>
      <c r="C199" s="83">
        <f>+C61</f>
        <v>16</v>
      </c>
      <c r="F199" s="115"/>
      <c r="AG199" s="88"/>
    </row>
    <row r="200" spans="1:33">
      <c r="A200" s="88">
        <f t="shared" si="37"/>
        <v>7</v>
      </c>
      <c r="B200" s="89" t="str">
        <f t="shared" ref="B200:B210" si="38">B15</f>
        <v xml:space="preserve">    Series 7.15%   GMB</v>
      </c>
      <c r="C200" s="83">
        <f t="shared" ref="C200:C210" si="39">+C62</f>
        <v>18</v>
      </c>
      <c r="F200" s="115"/>
      <c r="AG200" s="88"/>
    </row>
    <row r="201" spans="1:33">
      <c r="A201" s="88">
        <f t="shared" si="37"/>
        <v>8</v>
      </c>
      <c r="B201" s="89" t="str">
        <f t="shared" si="38"/>
        <v xml:space="preserve">    Series 6.99%   GMB</v>
      </c>
      <c r="C201" s="83">
        <f t="shared" si="39"/>
        <v>19</v>
      </c>
      <c r="F201" s="115"/>
      <c r="AG201" s="88"/>
    </row>
    <row r="202" spans="1:33">
      <c r="A202" s="88">
        <f t="shared" si="37"/>
        <v>9</v>
      </c>
      <c r="B202" s="89" t="str">
        <f t="shared" si="38"/>
        <v xml:space="preserve">    Series 6.593%  Note</v>
      </c>
      <c r="C202" s="83">
        <f t="shared" si="39"/>
        <v>26</v>
      </c>
      <c r="F202" s="115"/>
      <c r="AG202" s="88"/>
    </row>
    <row r="203" spans="1:33">
      <c r="A203" s="88">
        <f t="shared" si="37"/>
        <v>10</v>
      </c>
      <c r="B203" s="89" t="str">
        <f t="shared" si="38"/>
        <v xml:space="preserve">    Series 6.25%    Note</v>
      </c>
      <c r="C203" s="83">
        <f t="shared" si="39"/>
        <v>27</v>
      </c>
      <c r="F203" s="115"/>
      <c r="AG203" s="88"/>
    </row>
    <row r="204" spans="1:33">
      <c r="A204" s="88">
        <f t="shared" si="37"/>
        <v>11</v>
      </c>
      <c r="B204" s="89" t="str">
        <f t="shared" si="38"/>
        <v xml:space="preserve">    Series 5.625%  Note</v>
      </c>
      <c r="C204" s="83">
        <f t="shared" si="39"/>
        <v>28</v>
      </c>
      <c r="F204" s="115"/>
      <c r="AG204" s="88"/>
    </row>
    <row r="205" spans="1:33">
      <c r="A205" s="88">
        <f t="shared" si="37"/>
        <v>12</v>
      </c>
      <c r="B205" s="89" t="str">
        <f t="shared" si="38"/>
        <v xml:space="preserve">    Series 5.375%  Note</v>
      </c>
      <c r="C205" s="83">
        <f t="shared" si="39"/>
        <v>29</v>
      </c>
      <c r="F205" s="115"/>
      <c r="AG205" s="88"/>
    </row>
    <row r="206" spans="1:33">
      <c r="A206" s="88">
        <f t="shared" si="37"/>
        <v>13</v>
      </c>
      <c r="B206" s="89" t="str">
        <f t="shared" si="38"/>
        <v xml:space="preserve">    Series 5.05%    Note</v>
      </c>
      <c r="C206" s="83">
        <f t="shared" si="39"/>
        <v>30</v>
      </c>
      <c r="F206" s="115"/>
      <c r="AG206" s="88"/>
    </row>
    <row r="207" spans="1:33">
      <c r="A207" s="88">
        <f t="shared" si="37"/>
        <v>14</v>
      </c>
      <c r="B207" s="89" t="str">
        <f t="shared" si="38"/>
        <v xml:space="preserve">    Series 4.00%    Note</v>
      </c>
      <c r="C207" s="83">
        <f t="shared" si="39"/>
        <v>31</v>
      </c>
      <c r="F207" s="115"/>
      <c r="AG207" s="88"/>
    </row>
    <row r="208" spans="1:33">
      <c r="A208" s="88">
        <f t="shared" si="37"/>
        <v>15</v>
      </c>
      <c r="B208" s="89" t="str">
        <f t="shared" si="38"/>
        <v xml:space="preserve">    Series 4.00%    Note</v>
      </c>
      <c r="C208" s="83">
        <f t="shared" si="39"/>
        <v>32</v>
      </c>
      <c r="D208" s="118">
        <v>115.4</v>
      </c>
      <c r="E208" s="118">
        <f>D208</f>
        <v>115.4</v>
      </c>
      <c r="F208" s="118">
        <f t="shared" ref="F208:AE210" si="40">E208</f>
        <v>115.4</v>
      </c>
      <c r="G208" s="118">
        <f t="shared" si="40"/>
        <v>115.4</v>
      </c>
      <c r="H208" s="118">
        <f t="shared" si="40"/>
        <v>115.4</v>
      </c>
      <c r="I208" s="118">
        <f t="shared" si="40"/>
        <v>115.4</v>
      </c>
      <c r="J208" s="118">
        <f t="shared" si="40"/>
        <v>115.4</v>
      </c>
      <c r="K208" s="118">
        <f t="shared" si="40"/>
        <v>115.4</v>
      </c>
      <c r="L208" s="118">
        <f t="shared" si="40"/>
        <v>115.4</v>
      </c>
      <c r="M208" s="118">
        <f t="shared" si="40"/>
        <v>115.4</v>
      </c>
      <c r="N208" s="118">
        <f t="shared" si="40"/>
        <v>115.4</v>
      </c>
      <c r="O208" s="118">
        <f t="shared" si="40"/>
        <v>115.4</v>
      </c>
      <c r="P208" s="118">
        <f t="shared" si="40"/>
        <v>115.4</v>
      </c>
      <c r="Q208" s="118">
        <f t="shared" si="40"/>
        <v>115.4</v>
      </c>
      <c r="R208" s="118">
        <f t="shared" si="40"/>
        <v>115.4</v>
      </c>
      <c r="S208" s="118">
        <f t="shared" si="40"/>
        <v>115.4</v>
      </c>
      <c r="T208" s="118">
        <f t="shared" si="40"/>
        <v>115.4</v>
      </c>
      <c r="U208" s="118">
        <f t="shared" si="40"/>
        <v>115.4</v>
      </c>
      <c r="V208" s="118">
        <f t="shared" si="40"/>
        <v>115.4</v>
      </c>
      <c r="W208" s="118">
        <f t="shared" si="40"/>
        <v>115.4</v>
      </c>
      <c r="X208" s="118">
        <f t="shared" si="40"/>
        <v>115.4</v>
      </c>
      <c r="Y208" s="118">
        <f t="shared" si="40"/>
        <v>115.4</v>
      </c>
      <c r="Z208" s="118">
        <f t="shared" si="40"/>
        <v>115.4</v>
      </c>
      <c r="AA208" s="118">
        <f t="shared" si="40"/>
        <v>115.4</v>
      </c>
      <c r="AB208" s="118">
        <f t="shared" si="40"/>
        <v>115.4</v>
      </c>
      <c r="AC208" s="118">
        <f t="shared" si="40"/>
        <v>115.4</v>
      </c>
      <c r="AD208" s="118">
        <f t="shared" si="40"/>
        <v>115.4</v>
      </c>
      <c r="AE208" s="118">
        <f t="shared" si="40"/>
        <v>115.4</v>
      </c>
      <c r="AF208" s="106">
        <f>SUM(T208:AE208)</f>
        <v>1384.8000000000002</v>
      </c>
      <c r="AG208" s="88"/>
    </row>
    <row r="209" spans="1:33">
      <c r="A209" s="88">
        <f t="shared" si="37"/>
        <v>16</v>
      </c>
      <c r="B209" s="89" t="str">
        <f t="shared" si="38"/>
        <v xml:space="preserve">    Series 3.75%    Note</v>
      </c>
      <c r="C209" s="83">
        <f t="shared" si="39"/>
        <v>33</v>
      </c>
      <c r="D209" s="118">
        <v>42.69</v>
      </c>
      <c r="E209" s="118">
        <f>D209</f>
        <v>42.69</v>
      </c>
      <c r="F209" s="118">
        <f t="shared" si="40"/>
        <v>42.69</v>
      </c>
      <c r="G209" s="118">
        <f t="shared" si="40"/>
        <v>42.69</v>
      </c>
      <c r="H209" s="118">
        <f t="shared" si="40"/>
        <v>42.69</v>
      </c>
      <c r="I209" s="118">
        <f t="shared" si="40"/>
        <v>42.69</v>
      </c>
      <c r="J209" s="118">
        <f t="shared" si="40"/>
        <v>42.69</v>
      </c>
      <c r="K209" s="118">
        <f t="shared" si="40"/>
        <v>42.69</v>
      </c>
      <c r="L209" s="118">
        <f t="shared" si="40"/>
        <v>42.69</v>
      </c>
      <c r="M209" s="118">
        <f t="shared" si="40"/>
        <v>42.69</v>
      </c>
      <c r="N209" s="118">
        <f t="shared" si="40"/>
        <v>42.69</v>
      </c>
      <c r="O209" s="118">
        <f t="shared" si="40"/>
        <v>42.69</v>
      </c>
      <c r="P209" s="118">
        <f t="shared" si="40"/>
        <v>42.69</v>
      </c>
      <c r="Q209" s="118">
        <f t="shared" si="40"/>
        <v>42.69</v>
      </c>
      <c r="R209" s="118">
        <f t="shared" si="40"/>
        <v>42.69</v>
      </c>
      <c r="S209" s="118">
        <f t="shared" si="40"/>
        <v>42.69</v>
      </c>
      <c r="T209" s="118">
        <f t="shared" si="40"/>
        <v>42.69</v>
      </c>
      <c r="U209" s="118">
        <f t="shared" si="40"/>
        <v>42.69</v>
      </c>
      <c r="V209" s="118">
        <f t="shared" si="40"/>
        <v>42.69</v>
      </c>
      <c r="W209" s="118">
        <f t="shared" si="40"/>
        <v>42.69</v>
      </c>
      <c r="X209" s="118">
        <f t="shared" si="40"/>
        <v>42.69</v>
      </c>
      <c r="Y209" s="118">
        <f t="shared" si="40"/>
        <v>42.69</v>
      </c>
      <c r="Z209" s="118">
        <f t="shared" si="40"/>
        <v>42.69</v>
      </c>
      <c r="AA209" s="118">
        <f t="shared" si="40"/>
        <v>42.69</v>
      </c>
      <c r="AB209" s="118">
        <f t="shared" si="40"/>
        <v>42.69</v>
      </c>
      <c r="AC209" s="118">
        <f t="shared" si="40"/>
        <v>42.69</v>
      </c>
      <c r="AD209" s="118">
        <f t="shared" si="40"/>
        <v>42.69</v>
      </c>
      <c r="AE209" s="118">
        <f t="shared" si="40"/>
        <v>42.69</v>
      </c>
      <c r="AF209" s="106">
        <f>SUM(T209:AE209)</f>
        <v>512.28</v>
      </c>
      <c r="AG209" s="88"/>
    </row>
    <row r="210" spans="1:33">
      <c r="A210" s="88">
        <f t="shared" si="37"/>
        <v>17</v>
      </c>
      <c r="B210" s="89" t="str">
        <f t="shared" si="38"/>
        <v xml:space="preserve">    Proposed 4.55%    Note</v>
      </c>
      <c r="C210" s="83">
        <f t="shared" si="39"/>
        <v>34</v>
      </c>
      <c r="D210" s="118"/>
      <c r="E210" s="118"/>
      <c r="F210" s="119"/>
      <c r="G210" s="118"/>
      <c r="H210" s="118"/>
      <c r="I210" s="118"/>
      <c r="J210" s="118"/>
      <c r="K210" s="118"/>
      <c r="L210" s="118"/>
      <c r="M210" s="118"/>
      <c r="N210" s="118"/>
      <c r="O210" s="118"/>
      <c r="P210" s="118"/>
      <c r="Q210" s="118"/>
      <c r="R210" s="118">
        <f>(R25*0.01)/360*0.5</f>
        <v>222.22222222222223</v>
      </c>
      <c r="S210" s="118">
        <f>(S25*0.01)/360</f>
        <v>444.44444444444446</v>
      </c>
      <c r="T210" s="118">
        <f>S210</f>
        <v>444.44444444444446</v>
      </c>
      <c r="U210" s="118">
        <f t="shared" si="40"/>
        <v>444.44444444444446</v>
      </c>
      <c r="V210" s="118">
        <f t="shared" si="40"/>
        <v>444.44444444444446</v>
      </c>
      <c r="W210" s="118">
        <f t="shared" si="40"/>
        <v>444.44444444444446</v>
      </c>
      <c r="X210" s="118">
        <f t="shared" si="40"/>
        <v>444.44444444444446</v>
      </c>
      <c r="Y210" s="118">
        <f t="shared" si="40"/>
        <v>444.44444444444446</v>
      </c>
      <c r="Z210" s="118">
        <f t="shared" si="40"/>
        <v>444.44444444444446</v>
      </c>
      <c r="AA210" s="118">
        <f t="shared" si="40"/>
        <v>444.44444444444446</v>
      </c>
      <c r="AB210" s="118">
        <f t="shared" si="40"/>
        <v>444.44444444444446</v>
      </c>
      <c r="AC210" s="118">
        <f t="shared" si="40"/>
        <v>444.44444444444446</v>
      </c>
      <c r="AD210" s="118">
        <f t="shared" si="40"/>
        <v>444.44444444444446</v>
      </c>
      <c r="AE210" s="118">
        <f t="shared" si="40"/>
        <v>444.44444444444446</v>
      </c>
      <c r="AF210" s="106">
        <f>SUM(T210:AE210)</f>
        <v>5333.333333333333</v>
      </c>
      <c r="AG210" s="88"/>
    </row>
    <row r="211" spans="1:33">
      <c r="A211" s="88">
        <f t="shared" si="37"/>
        <v>18</v>
      </c>
      <c r="B211" s="89"/>
      <c r="F211" s="115"/>
      <c r="AG211" s="88"/>
    </row>
    <row r="212" spans="1:33">
      <c r="A212" s="88">
        <f t="shared" si="37"/>
        <v>19</v>
      </c>
      <c r="B212" s="89" t="str">
        <f>B74</f>
        <v xml:space="preserve">    Series 8.5% w/o over life of 6.96% issue</v>
      </c>
      <c r="F212" s="115"/>
      <c r="AG212" s="88"/>
    </row>
    <row r="213" spans="1:33">
      <c r="A213" s="88">
        <f t="shared" si="37"/>
        <v>20</v>
      </c>
      <c r="F213" s="115"/>
      <c r="AG213" s="88"/>
    </row>
    <row r="214" spans="1:33">
      <c r="A214" s="88">
        <f t="shared" si="37"/>
        <v>21</v>
      </c>
      <c r="F214" s="115"/>
      <c r="AG214" s="88"/>
    </row>
    <row r="215" spans="1:33">
      <c r="A215" s="88">
        <f t="shared" si="37"/>
        <v>22</v>
      </c>
      <c r="F215" s="115"/>
      <c r="AG215" s="88"/>
    </row>
    <row r="216" spans="1:33">
      <c r="A216" s="88">
        <f t="shared" si="37"/>
        <v>23</v>
      </c>
      <c r="F216" s="115"/>
      <c r="AG216" s="88"/>
    </row>
    <row r="217" spans="1:33">
      <c r="A217" s="88">
        <f t="shared" si="37"/>
        <v>24</v>
      </c>
      <c r="F217" s="115"/>
      <c r="AG217" s="88"/>
    </row>
    <row r="218" spans="1:33">
      <c r="A218" s="88">
        <f t="shared" si="37"/>
        <v>25</v>
      </c>
      <c r="F218" s="115"/>
      <c r="AG218" s="88"/>
    </row>
    <row r="219" spans="1:33">
      <c r="A219" s="88">
        <f t="shared" si="37"/>
        <v>26</v>
      </c>
      <c r="F219" s="115"/>
      <c r="AG219" s="88"/>
    </row>
    <row r="220" spans="1:33" ht="15.75" thickBot="1">
      <c r="A220" s="88">
        <f t="shared" si="37"/>
        <v>27</v>
      </c>
      <c r="B220" s="89" t="s">
        <v>92</v>
      </c>
      <c r="D220" s="111">
        <f t="shared" ref="D220:AF220" si="41">SUM(D196:D219)</f>
        <v>158.09</v>
      </c>
      <c r="E220" s="111">
        <f t="shared" si="41"/>
        <v>158.09</v>
      </c>
      <c r="F220" s="111">
        <f t="shared" si="41"/>
        <v>158.09</v>
      </c>
      <c r="G220" s="111">
        <f t="shared" si="41"/>
        <v>158.09</v>
      </c>
      <c r="H220" s="111">
        <f t="shared" si="41"/>
        <v>158.09</v>
      </c>
      <c r="I220" s="111">
        <f t="shared" si="41"/>
        <v>158.09</v>
      </c>
      <c r="J220" s="111">
        <f t="shared" si="41"/>
        <v>158.09</v>
      </c>
      <c r="K220" s="111">
        <f t="shared" si="41"/>
        <v>158.09</v>
      </c>
      <c r="L220" s="111">
        <f t="shared" si="41"/>
        <v>158.09</v>
      </c>
      <c r="M220" s="111">
        <f t="shared" si="41"/>
        <v>158.09</v>
      </c>
      <c r="N220" s="111">
        <f t="shared" si="41"/>
        <v>158.09</v>
      </c>
      <c r="O220" s="111">
        <f t="shared" si="41"/>
        <v>158.09</v>
      </c>
      <c r="P220" s="111">
        <f t="shared" si="41"/>
        <v>158.09</v>
      </c>
      <c r="Q220" s="111">
        <f t="shared" si="41"/>
        <v>158.09</v>
      </c>
      <c r="R220" s="111">
        <f t="shared" si="41"/>
        <v>380.3122222222222</v>
      </c>
      <c r="S220" s="111">
        <f t="shared" si="41"/>
        <v>602.53444444444449</v>
      </c>
      <c r="T220" s="111">
        <f t="shared" si="41"/>
        <v>602.53444444444449</v>
      </c>
      <c r="U220" s="111">
        <f t="shared" si="41"/>
        <v>602.53444444444449</v>
      </c>
      <c r="V220" s="111">
        <f t="shared" si="41"/>
        <v>602.53444444444449</v>
      </c>
      <c r="W220" s="111">
        <f t="shared" si="41"/>
        <v>602.53444444444449</v>
      </c>
      <c r="X220" s="111">
        <f t="shared" si="41"/>
        <v>602.53444444444449</v>
      </c>
      <c r="Y220" s="111">
        <f t="shared" si="41"/>
        <v>602.53444444444449</v>
      </c>
      <c r="Z220" s="111">
        <f t="shared" si="41"/>
        <v>602.53444444444449</v>
      </c>
      <c r="AA220" s="111">
        <f t="shared" si="41"/>
        <v>602.53444444444449</v>
      </c>
      <c r="AB220" s="111">
        <f t="shared" si="41"/>
        <v>602.53444444444449</v>
      </c>
      <c r="AC220" s="111">
        <f t="shared" si="41"/>
        <v>602.53444444444449</v>
      </c>
      <c r="AD220" s="111">
        <f t="shared" si="41"/>
        <v>602.53444444444449</v>
      </c>
      <c r="AE220" s="111">
        <f t="shared" si="41"/>
        <v>602.53444444444449</v>
      </c>
      <c r="AF220" s="111">
        <f t="shared" si="41"/>
        <v>7230.413333333333</v>
      </c>
      <c r="AG220" s="88"/>
    </row>
    <row r="221" spans="1:33" ht="15.75" thickTop="1">
      <c r="A221" s="88"/>
      <c r="F221" s="115"/>
      <c r="AG221" s="88"/>
    </row>
    <row r="222" spans="1:33">
      <c r="A222" s="88"/>
      <c r="F222" s="115"/>
      <c r="AG222" s="88"/>
    </row>
    <row r="223" spans="1:33">
      <c r="A223" s="88"/>
      <c r="F223" s="115"/>
      <c r="AG223" s="88"/>
    </row>
    <row r="224" spans="1:33">
      <c r="A224" s="88"/>
      <c r="F224" s="115"/>
      <c r="AG224" s="88"/>
    </row>
    <row r="225" spans="1:33">
      <c r="A225" s="88"/>
      <c r="F225" s="115"/>
      <c r="AG225" s="88"/>
    </row>
    <row r="226" spans="1:33">
      <c r="A226" s="88"/>
      <c r="F226" s="115"/>
      <c r="AG226" s="88"/>
    </row>
    <row r="227" spans="1:33">
      <c r="A227" s="88"/>
      <c r="F227" s="115"/>
      <c r="AG227" s="88"/>
    </row>
    <row r="228" spans="1:33">
      <c r="A228" s="88"/>
      <c r="F228" s="115"/>
      <c r="AG228" s="88"/>
    </row>
    <row r="229" spans="1:33">
      <c r="A229" s="88"/>
      <c r="F229" s="115"/>
      <c r="AG229" s="88"/>
    </row>
    <row r="230" spans="1:33">
      <c r="A230" s="88"/>
      <c r="F230" s="115"/>
      <c r="AG230" s="88"/>
    </row>
    <row r="231" spans="1:33">
      <c r="A231" s="81" t="s">
        <v>52</v>
      </c>
      <c r="F231" s="115"/>
      <c r="O231" s="84" t="str">
        <f>$O$1</f>
        <v>W/P - 7-4</v>
      </c>
      <c r="AA231" s="84" t="str">
        <f>$O$231</f>
        <v>W/P - 7-4</v>
      </c>
      <c r="AF231" s="84" t="str">
        <f>$O$231</f>
        <v>W/P - 7-4</v>
      </c>
      <c r="AG231" s="88"/>
    </row>
    <row r="232" spans="1:33">
      <c r="A232" s="81" t="s">
        <v>53</v>
      </c>
      <c r="F232" s="115"/>
      <c r="O232" s="84" t="e">
        <f ca="1">RIGHT(CELL("filename",$A$4),LEN(CELL("filename",$A$4))-SEARCH("\Capital",CELL("filename",$A$4),1))</f>
        <v>#VALUE!</v>
      </c>
      <c r="AA232" s="84" t="e">
        <f ca="1">RIGHT(CELL("filename",$A$4),LEN(CELL("filename",$A$4))-SEARCH("\Capital",CELL("filename",$A$4),1))</f>
        <v>#VALUE!</v>
      </c>
      <c r="AF232" s="84" t="e">
        <f ca="1">RIGHT(CELL("filename",$A$4),LEN(CELL("filename",$A$4))-SEARCH("\Capital",CELL("filename",$A$4),1))</f>
        <v>#VALUE!</v>
      </c>
      <c r="AG232" s="88"/>
    </row>
    <row r="233" spans="1:33">
      <c r="A233" s="88"/>
      <c r="F233" s="115"/>
      <c r="AG233" s="88"/>
    </row>
    <row r="234" spans="1:33">
      <c r="A234" s="85" t="s">
        <v>54</v>
      </c>
      <c r="AG234" s="88"/>
    </row>
    <row r="235" spans="1:33">
      <c r="A235" s="85" t="s">
        <v>115</v>
      </c>
      <c r="AG235" s="88"/>
    </row>
    <row r="236" spans="1:33">
      <c r="A236" s="85"/>
      <c r="AG236" s="88"/>
    </row>
    <row r="237" spans="1:33">
      <c r="A237" s="92"/>
      <c r="B237" s="92" t="s">
        <v>57</v>
      </c>
      <c r="C237" s="92"/>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88"/>
    </row>
    <row r="238" spans="1:33">
      <c r="A238" s="88" t="s">
        <v>61</v>
      </c>
      <c r="B238" s="88" t="s">
        <v>62</v>
      </c>
      <c r="D238" s="88" t="s">
        <v>110</v>
      </c>
      <c r="E238" s="88" t="s">
        <v>110</v>
      </c>
      <c r="F238" s="88" t="s">
        <v>110</v>
      </c>
      <c r="G238" s="88" t="s">
        <v>110</v>
      </c>
      <c r="H238" s="88" t="s">
        <v>110</v>
      </c>
      <c r="I238" s="88" t="s">
        <v>110</v>
      </c>
      <c r="J238" s="88" t="s">
        <v>110</v>
      </c>
      <c r="K238" s="88" t="s">
        <v>110</v>
      </c>
      <c r="L238" s="88" t="s">
        <v>110</v>
      </c>
      <c r="M238" s="88" t="s">
        <v>110</v>
      </c>
      <c r="N238" s="88" t="s">
        <v>110</v>
      </c>
      <c r="O238" s="88" t="s">
        <v>110</v>
      </c>
      <c r="P238" s="88" t="s">
        <v>110</v>
      </c>
      <c r="Q238" s="88" t="s">
        <v>110</v>
      </c>
      <c r="R238" s="88" t="s">
        <v>110</v>
      </c>
      <c r="S238" s="88" t="s">
        <v>110</v>
      </c>
      <c r="T238" s="88" t="s">
        <v>110</v>
      </c>
      <c r="U238" s="88" t="s">
        <v>110</v>
      </c>
      <c r="V238" s="88" t="s">
        <v>110</v>
      </c>
      <c r="W238" s="88" t="s">
        <v>110</v>
      </c>
      <c r="X238" s="88" t="s">
        <v>110</v>
      </c>
      <c r="Y238" s="88" t="s">
        <v>110</v>
      </c>
      <c r="Z238" s="88" t="s">
        <v>110</v>
      </c>
      <c r="AA238" s="88" t="s">
        <v>110</v>
      </c>
      <c r="AB238" s="88" t="s">
        <v>110</v>
      </c>
      <c r="AC238" s="88" t="s">
        <v>110</v>
      </c>
      <c r="AD238" s="88" t="s">
        <v>110</v>
      </c>
      <c r="AE238" s="88" t="s">
        <v>110</v>
      </c>
      <c r="AF238" s="88" t="s">
        <v>111</v>
      </c>
      <c r="AG238" s="88"/>
    </row>
    <row r="239" spans="1:33">
      <c r="A239" s="97" t="s">
        <v>71</v>
      </c>
      <c r="B239" s="97" t="s">
        <v>72</v>
      </c>
      <c r="C239" s="97"/>
      <c r="D239" s="98">
        <f>$D$9</f>
        <v>43190</v>
      </c>
      <c r="E239" s="98">
        <f>$E$9</f>
        <v>43220</v>
      </c>
      <c r="F239" s="98">
        <f>$F$9</f>
        <v>43251</v>
      </c>
      <c r="G239" s="98">
        <f>$G$9</f>
        <v>43281</v>
      </c>
      <c r="H239" s="98">
        <f>$H$9</f>
        <v>43312</v>
      </c>
      <c r="I239" s="98">
        <f>$I$9</f>
        <v>43343</v>
      </c>
      <c r="J239" s="98">
        <f>$J$9</f>
        <v>43373</v>
      </c>
      <c r="K239" s="98">
        <f>$K$9</f>
        <v>43404</v>
      </c>
      <c r="L239" s="98">
        <f>$L$9</f>
        <v>43434</v>
      </c>
      <c r="M239" s="98">
        <f>$M$9</f>
        <v>43465</v>
      </c>
      <c r="N239" s="98">
        <f>$N$9</f>
        <v>43496</v>
      </c>
      <c r="O239" s="98">
        <f>$O$9</f>
        <v>43524</v>
      </c>
      <c r="P239" s="98">
        <f>$P$9</f>
        <v>43555</v>
      </c>
      <c r="Q239" s="98">
        <f>$Q$9</f>
        <v>43585</v>
      </c>
      <c r="R239" s="98">
        <f>$R$9</f>
        <v>43616</v>
      </c>
      <c r="S239" s="98">
        <f>$S$9</f>
        <v>43646</v>
      </c>
      <c r="T239" s="98">
        <f>$T$9</f>
        <v>43677</v>
      </c>
      <c r="U239" s="98">
        <f>$U$9</f>
        <v>43708</v>
      </c>
      <c r="V239" s="98">
        <f>$V$9</f>
        <v>43738</v>
      </c>
      <c r="W239" s="98">
        <f>$W$9</f>
        <v>43769</v>
      </c>
      <c r="X239" s="98">
        <f>$X$9</f>
        <v>43799</v>
      </c>
      <c r="Y239" s="98">
        <f>$Y$9</f>
        <v>43830</v>
      </c>
      <c r="Z239" s="98">
        <f>$Z$9</f>
        <v>43861</v>
      </c>
      <c r="AA239" s="98">
        <f>$AA$9</f>
        <v>43890</v>
      </c>
      <c r="AB239" s="98">
        <f>$AB$9</f>
        <v>43921</v>
      </c>
      <c r="AC239" s="98">
        <f>$AC$9</f>
        <v>43951</v>
      </c>
      <c r="AD239" s="98">
        <f>$AD$9</f>
        <v>43982</v>
      </c>
      <c r="AE239" s="98">
        <f>$AE$9</f>
        <v>44012</v>
      </c>
      <c r="AF239" s="99" t="s">
        <v>112</v>
      </c>
      <c r="AG239" s="88"/>
    </row>
    <row r="240" spans="1:33">
      <c r="A240" s="88">
        <v>1</v>
      </c>
      <c r="AG240" s="88"/>
    </row>
    <row r="241" spans="1:36">
      <c r="A241" s="88">
        <v>2</v>
      </c>
      <c r="AG241" s="88"/>
    </row>
    <row r="242" spans="1:36">
      <c r="A242" s="88">
        <v>3</v>
      </c>
      <c r="B242" s="96" t="s">
        <v>80</v>
      </c>
      <c r="AG242" s="88"/>
    </row>
    <row r="243" spans="1:36">
      <c r="A243" s="88">
        <v>4</v>
      </c>
      <c r="B243" s="107"/>
      <c r="D243" s="102"/>
      <c r="E243" s="102"/>
      <c r="F243" s="102"/>
      <c r="G243" s="102"/>
      <c r="H243" s="102"/>
      <c r="I243" s="102"/>
      <c r="J243" s="102"/>
      <c r="K243" s="102"/>
      <c r="L243" s="102"/>
      <c r="M243" s="102"/>
      <c r="N243" s="102"/>
      <c r="O243" s="102"/>
      <c r="P243" s="102"/>
      <c r="Q243" s="102"/>
      <c r="R243" s="102"/>
      <c r="S243" s="102"/>
      <c r="T243" s="102"/>
      <c r="U243" s="102"/>
      <c r="V243" s="102"/>
      <c r="W243" s="102"/>
      <c r="X243" s="106"/>
      <c r="Y243" s="102"/>
      <c r="Z243" s="102"/>
      <c r="AA243" s="102"/>
      <c r="AB243" s="102"/>
      <c r="AC243" s="102"/>
      <c r="AD243" s="102"/>
      <c r="AE243" s="102"/>
      <c r="AF243" s="102"/>
      <c r="AG243" s="88"/>
    </row>
    <row r="244" spans="1:36">
      <c r="A244" s="88">
        <v>5</v>
      </c>
      <c r="B244" s="120"/>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88"/>
    </row>
    <row r="245" spans="1:36">
      <c r="A245" s="88">
        <v>6</v>
      </c>
      <c r="B245" s="82" t="str">
        <f t="shared" ref="B245:B256" si="42">B14</f>
        <v xml:space="preserve">    Series 6.96%   GMB</v>
      </c>
      <c r="D245" s="108">
        <f t="shared" ref="D245:AE245" si="43">ROUND(+D14/12*$C$14,4)</f>
        <v>40600</v>
      </c>
      <c r="E245" s="108">
        <f t="shared" si="43"/>
        <v>40600</v>
      </c>
      <c r="F245" s="108">
        <f t="shared" si="43"/>
        <v>40600</v>
      </c>
      <c r="G245" s="108">
        <f t="shared" si="43"/>
        <v>40600</v>
      </c>
      <c r="H245" s="108">
        <f t="shared" si="43"/>
        <v>40600</v>
      </c>
      <c r="I245" s="108">
        <f t="shared" si="43"/>
        <v>40600</v>
      </c>
      <c r="J245" s="108">
        <f t="shared" si="43"/>
        <v>40600</v>
      </c>
      <c r="K245" s="108">
        <f t="shared" si="43"/>
        <v>40600</v>
      </c>
      <c r="L245" s="108">
        <f t="shared" si="43"/>
        <v>40600</v>
      </c>
      <c r="M245" s="108">
        <f t="shared" si="43"/>
        <v>40600</v>
      </c>
      <c r="N245" s="108">
        <f t="shared" si="43"/>
        <v>40600</v>
      </c>
      <c r="O245" s="108">
        <f t="shared" si="43"/>
        <v>40600</v>
      </c>
      <c r="P245" s="108">
        <f t="shared" si="43"/>
        <v>40600</v>
      </c>
      <c r="Q245" s="108">
        <f t="shared" si="43"/>
        <v>40600</v>
      </c>
      <c r="R245" s="108">
        <f t="shared" si="43"/>
        <v>40600</v>
      </c>
      <c r="S245" s="108">
        <f t="shared" si="43"/>
        <v>40600</v>
      </c>
      <c r="T245" s="108">
        <f t="shared" si="43"/>
        <v>40600</v>
      </c>
      <c r="U245" s="108">
        <f t="shared" si="43"/>
        <v>40600</v>
      </c>
      <c r="V245" s="108">
        <f t="shared" si="43"/>
        <v>40600</v>
      </c>
      <c r="W245" s="108">
        <f t="shared" si="43"/>
        <v>40600</v>
      </c>
      <c r="X245" s="108">
        <f t="shared" si="43"/>
        <v>40600</v>
      </c>
      <c r="Y245" s="108">
        <f t="shared" si="43"/>
        <v>40600</v>
      </c>
      <c r="Z245" s="108">
        <f t="shared" si="43"/>
        <v>40600</v>
      </c>
      <c r="AA245" s="108">
        <f t="shared" si="43"/>
        <v>40600</v>
      </c>
      <c r="AB245" s="108">
        <f t="shared" si="43"/>
        <v>40600</v>
      </c>
      <c r="AC245" s="108">
        <f t="shared" si="43"/>
        <v>40600</v>
      </c>
      <c r="AD245" s="108">
        <f t="shared" si="43"/>
        <v>40600</v>
      </c>
      <c r="AE245" s="108">
        <f t="shared" si="43"/>
        <v>40600</v>
      </c>
      <c r="AF245" s="108">
        <f>SUM(T245:AE245)</f>
        <v>487200</v>
      </c>
      <c r="AG245" s="88"/>
      <c r="AH245" s="82" t="s">
        <v>95</v>
      </c>
      <c r="AI245" s="108"/>
      <c r="AJ245" s="108"/>
    </row>
    <row r="246" spans="1:36">
      <c r="A246" s="88">
        <v>7</v>
      </c>
      <c r="B246" s="82" t="str">
        <f t="shared" si="42"/>
        <v xml:space="preserve">    Series 7.15%   GMB</v>
      </c>
      <c r="D246" s="106">
        <f t="shared" ref="D246:AE246" si="44">ROUND(+D15/12*$C$15,4)</f>
        <v>44687.5</v>
      </c>
      <c r="E246" s="106">
        <f t="shared" si="44"/>
        <v>44687.5</v>
      </c>
      <c r="F246" s="106">
        <f t="shared" si="44"/>
        <v>44687.5</v>
      </c>
      <c r="G246" s="106">
        <f t="shared" si="44"/>
        <v>44687.5</v>
      </c>
      <c r="H246" s="106">
        <f t="shared" si="44"/>
        <v>44687.5</v>
      </c>
      <c r="I246" s="106">
        <f t="shared" si="44"/>
        <v>44687.5</v>
      </c>
      <c r="J246" s="106">
        <f t="shared" si="44"/>
        <v>44687.5</v>
      </c>
      <c r="K246" s="106">
        <f t="shared" si="44"/>
        <v>44687.5</v>
      </c>
      <c r="L246" s="106">
        <f t="shared" si="44"/>
        <v>44687.5</v>
      </c>
      <c r="M246" s="106">
        <f t="shared" si="44"/>
        <v>44687.5</v>
      </c>
      <c r="N246" s="106">
        <f t="shared" si="44"/>
        <v>44687.5</v>
      </c>
      <c r="O246" s="106">
        <f t="shared" si="44"/>
        <v>44687.5</v>
      </c>
      <c r="P246" s="106">
        <f t="shared" si="44"/>
        <v>44687.5</v>
      </c>
      <c r="Q246" s="106">
        <f t="shared" si="44"/>
        <v>44687.5</v>
      </c>
      <c r="R246" s="106">
        <f t="shared" si="44"/>
        <v>44687.5</v>
      </c>
      <c r="S246" s="106">
        <f t="shared" si="44"/>
        <v>44687.5</v>
      </c>
      <c r="T246" s="106">
        <f t="shared" si="44"/>
        <v>44687.5</v>
      </c>
      <c r="U246" s="106">
        <f t="shared" si="44"/>
        <v>44687.5</v>
      </c>
      <c r="V246" s="106">
        <f t="shared" si="44"/>
        <v>44687.5</v>
      </c>
      <c r="W246" s="106">
        <f t="shared" si="44"/>
        <v>44687.5</v>
      </c>
      <c r="X246" s="106">
        <f t="shared" si="44"/>
        <v>44687.5</v>
      </c>
      <c r="Y246" s="106">
        <f t="shared" si="44"/>
        <v>44687.5</v>
      </c>
      <c r="Z246" s="106">
        <f t="shared" si="44"/>
        <v>44687.5</v>
      </c>
      <c r="AA246" s="106">
        <f t="shared" si="44"/>
        <v>44687.5</v>
      </c>
      <c r="AB246" s="106">
        <f t="shared" si="44"/>
        <v>44687.5</v>
      </c>
      <c r="AC246" s="106">
        <f t="shared" si="44"/>
        <v>44687.5</v>
      </c>
      <c r="AD246" s="106">
        <f t="shared" si="44"/>
        <v>44687.5</v>
      </c>
      <c r="AE246" s="106">
        <f t="shared" si="44"/>
        <v>44687.5</v>
      </c>
      <c r="AF246" s="106">
        <f t="shared" ref="AF246:AF259" si="45">SUM(T246:AE246)</f>
        <v>536250</v>
      </c>
      <c r="AG246" s="88"/>
      <c r="AH246" s="82" t="s">
        <v>96</v>
      </c>
      <c r="AI246" s="108"/>
      <c r="AJ246" s="108"/>
    </row>
    <row r="247" spans="1:36">
      <c r="A247" s="88">
        <v>8</v>
      </c>
      <c r="B247" s="82" t="str">
        <f t="shared" si="42"/>
        <v xml:space="preserve">    Series 6.99%   GMB</v>
      </c>
      <c r="D247" s="106">
        <f t="shared" ref="D247:AE247" si="46">ROUND(+D16/12*$C$16,4)</f>
        <v>52425</v>
      </c>
      <c r="E247" s="106">
        <f t="shared" si="46"/>
        <v>52425</v>
      </c>
      <c r="F247" s="106">
        <f t="shared" si="46"/>
        <v>52425</v>
      </c>
      <c r="G247" s="106">
        <f t="shared" si="46"/>
        <v>52425</v>
      </c>
      <c r="H247" s="106">
        <f t="shared" si="46"/>
        <v>52425</v>
      </c>
      <c r="I247" s="106">
        <f t="shared" si="46"/>
        <v>52425</v>
      </c>
      <c r="J247" s="106">
        <f t="shared" si="46"/>
        <v>52425</v>
      </c>
      <c r="K247" s="106">
        <f t="shared" si="46"/>
        <v>52425</v>
      </c>
      <c r="L247" s="106">
        <f t="shared" si="46"/>
        <v>52425</v>
      </c>
      <c r="M247" s="106">
        <f t="shared" si="46"/>
        <v>52425</v>
      </c>
      <c r="N247" s="106">
        <f t="shared" si="46"/>
        <v>52425</v>
      </c>
      <c r="O247" s="106">
        <f t="shared" si="46"/>
        <v>52425</v>
      </c>
      <c r="P247" s="106">
        <f t="shared" si="46"/>
        <v>52425</v>
      </c>
      <c r="Q247" s="106">
        <f t="shared" si="46"/>
        <v>52425</v>
      </c>
      <c r="R247" s="106">
        <f t="shared" si="46"/>
        <v>52425</v>
      </c>
      <c r="S247" s="106">
        <f t="shared" si="46"/>
        <v>52425</v>
      </c>
      <c r="T247" s="106">
        <f t="shared" si="46"/>
        <v>52425</v>
      </c>
      <c r="U247" s="106">
        <f t="shared" si="46"/>
        <v>52425</v>
      </c>
      <c r="V247" s="106">
        <f t="shared" si="46"/>
        <v>52425</v>
      </c>
      <c r="W247" s="106">
        <f t="shared" si="46"/>
        <v>52425</v>
      </c>
      <c r="X247" s="106">
        <f t="shared" si="46"/>
        <v>52425</v>
      </c>
      <c r="Y247" s="106">
        <f t="shared" si="46"/>
        <v>52425</v>
      </c>
      <c r="Z247" s="106">
        <f t="shared" si="46"/>
        <v>52425</v>
      </c>
      <c r="AA247" s="106">
        <f t="shared" si="46"/>
        <v>52425</v>
      </c>
      <c r="AB247" s="106">
        <f t="shared" si="46"/>
        <v>52425</v>
      </c>
      <c r="AC247" s="106">
        <f t="shared" si="46"/>
        <v>52425</v>
      </c>
      <c r="AD247" s="106">
        <f t="shared" si="46"/>
        <v>52425</v>
      </c>
      <c r="AE247" s="106">
        <f t="shared" si="46"/>
        <v>52425</v>
      </c>
      <c r="AF247" s="106">
        <f t="shared" si="45"/>
        <v>629100</v>
      </c>
      <c r="AG247" s="88"/>
      <c r="AH247" s="82" t="s">
        <v>97</v>
      </c>
      <c r="AI247" s="108"/>
      <c r="AJ247" s="108"/>
    </row>
    <row r="248" spans="1:36">
      <c r="A248" s="88">
        <v>9</v>
      </c>
      <c r="B248" s="82" t="str">
        <f t="shared" si="42"/>
        <v xml:space="preserve">    Series 6.593%  Note</v>
      </c>
      <c r="D248" s="106">
        <f t="shared" ref="D248:AE248" si="47">ROUND(+D17/12*$C$17,4)</f>
        <v>258225.8333</v>
      </c>
      <c r="E248" s="106">
        <f t="shared" si="47"/>
        <v>258225.8333</v>
      </c>
      <c r="F248" s="106">
        <f t="shared" si="47"/>
        <v>258225.8333</v>
      </c>
      <c r="G248" s="106">
        <f t="shared" si="47"/>
        <v>258225.8333</v>
      </c>
      <c r="H248" s="106">
        <f t="shared" si="47"/>
        <v>258225.8333</v>
      </c>
      <c r="I248" s="106">
        <f t="shared" si="47"/>
        <v>258225.8333</v>
      </c>
      <c r="J248" s="106">
        <f t="shared" si="47"/>
        <v>258225.8333</v>
      </c>
      <c r="K248" s="106">
        <f t="shared" si="47"/>
        <v>258225.8333</v>
      </c>
      <c r="L248" s="106">
        <f t="shared" si="47"/>
        <v>258225.8333</v>
      </c>
      <c r="M248" s="106">
        <f t="shared" si="47"/>
        <v>258225.8333</v>
      </c>
      <c r="N248" s="106">
        <f t="shared" si="47"/>
        <v>258225.8333</v>
      </c>
      <c r="O248" s="106">
        <f t="shared" si="47"/>
        <v>258225.8333</v>
      </c>
      <c r="P248" s="106">
        <f t="shared" si="47"/>
        <v>258225.8333</v>
      </c>
      <c r="Q248" s="106">
        <f t="shared" si="47"/>
        <v>258225.8333</v>
      </c>
      <c r="R248" s="106">
        <f t="shared" si="47"/>
        <v>258225.8333</v>
      </c>
      <c r="S248" s="106">
        <f t="shared" si="47"/>
        <v>258225.8333</v>
      </c>
      <c r="T248" s="106">
        <f t="shared" si="47"/>
        <v>258225.8333</v>
      </c>
      <c r="U248" s="106">
        <f t="shared" si="47"/>
        <v>258225.8333</v>
      </c>
      <c r="V248" s="106">
        <f t="shared" si="47"/>
        <v>258225.8333</v>
      </c>
      <c r="W248" s="106">
        <f t="shared" si="47"/>
        <v>258225.8333</v>
      </c>
      <c r="X248" s="106">
        <f t="shared" si="47"/>
        <v>258225.8333</v>
      </c>
      <c r="Y248" s="106">
        <f t="shared" si="47"/>
        <v>258225.8333</v>
      </c>
      <c r="Z248" s="106">
        <f t="shared" si="47"/>
        <v>258225.8333</v>
      </c>
      <c r="AA248" s="106">
        <f t="shared" si="47"/>
        <v>258225.8333</v>
      </c>
      <c r="AB248" s="106">
        <f t="shared" si="47"/>
        <v>258225.8333</v>
      </c>
      <c r="AC248" s="106">
        <f t="shared" si="47"/>
        <v>258225.8333</v>
      </c>
      <c r="AD248" s="106">
        <f t="shared" si="47"/>
        <v>258225.8333</v>
      </c>
      <c r="AE248" s="106">
        <f t="shared" si="47"/>
        <v>258225.8333</v>
      </c>
      <c r="AF248" s="106">
        <f t="shared" si="45"/>
        <v>3098709.9996000002</v>
      </c>
      <c r="AG248" s="88"/>
      <c r="AH248" s="82" t="s">
        <v>98</v>
      </c>
      <c r="AI248" s="108"/>
      <c r="AJ248" s="108"/>
    </row>
    <row r="249" spans="1:36">
      <c r="A249" s="88">
        <v>10</v>
      </c>
      <c r="B249" s="82" t="str">
        <f t="shared" si="42"/>
        <v xml:space="preserve">    Series 6.25%    Note</v>
      </c>
      <c r="D249" s="106">
        <f t="shared" ref="D249:AE249" si="48">ROUND(+D18/12*$C$18,4)</f>
        <v>236406.25</v>
      </c>
      <c r="E249" s="106">
        <f t="shared" si="48"/>
        <v>236406.25</v>
      </c>
      <c r="F249" s="106">
        <f t="shared" si="48"/>
        <v>236406.25</v>
      </c>
      <c r="G249" s="106">
        <f t="shared" si="48"/>
        <v>236406.25</v>
      </c>
      <c r="H249" s="106">
        <f t="shared" si="48"/>
        <v>236406.25</v>
      </c>
      <c r="I249" s="106">
        <f t="shared" si="48"/>
        <v>236406.25</v>
      </c>
      <c r="J249" s="106">
        <f t="shared" si="48"/>
        <v>236406.25</v>
      </c>
      <c r="K249" s="106">
        <f t="shared" si="48"/>
        <v>236406.25</v>
      </c>
      <c r="L249" s="106">
        <f t="shared" si="48"/>
        <v>236406.25</v>
      </c>
      <c r="M249" s="106">
        <f t="shared" si="48"/>
        <v>236406.25</v>
      </c>
      <c r="N249" s="106">
        <f t="shared" si="48"/>
        <v>236406.25</v>
      </c>
      <c r="O249" s="106">
        <f t="shared" si="48"/>
        <v>236406.25</v>
      </c>
      <c r="P249" s="106">
        <f t="shared" si="48"/>
        <v>236406.25</v>
      </c>
      <c r="Q249" s="106">
        <f t="shared" si="48"/>
        <v>236406.25</v>
      </c>
      <c r="R249" s="106">
        <f t="shared" si="48"/>
        <v>236406.25</v>
      </c>
      <c r="S249" s="106">
        <f t="shared" si="48"/>
        <v>236406.25</v>
      </c>
      <c r="T249" s="106">
        <f t="shared" si="48"/>
        <v>236406.25</v>
      </c>
      <c r="U249" s="106">
        <f t="shared" si="48"/>
        <v>236406.25</v>
      </c>
      <c r="V249" s="106">
        <f t="shared" si="48"/>
        <v>236406.25</v>
      </c>
      <c r="W249" s="106">
        <f t="shared" si="48"/>
        <v>236406.25</v>
      </c>
      <c r="X249" s="106">
        <f t="shared" si="48"/>
        <v>236406.25</v>
      </c>
      <c r="Y249" s="106">
        <f t="shared" si="48"/>
        <v>236406.25</v>
      </c>
      <c r="Z249" s="106">
        <f t="shared" si="48"/>
        <v>236406.25</v>
      </c>
      <c r="AA249" s="106">
        <f t="shared" si="48"/>
        <v>236406.25</v>
      </c>
      <c r="AB249" s="106">
        <f t="shared" si="48"/>
        <v>236406.25</v>
      </c>
      <c r="AC249" s="106">
        <f t="shared" si="48"/>
        <v>236406.25</v>
      </c>
      <c r="AD249" s="106">
        <f t="shared" si="48"/>
        <v>236406.25</v>
      </c>
      <c r="AE249" s="106">
        <f t="shared" si="48"/>
        <v>236406.25</v>
      </c>
      <c r="AF249" s="106">
        <f t="shared" si="45"/>
        <v>2836875</v>
      </c>
      <c r="AG249" s="88"/>
      <c r="AH249" s="82" t="s">
        <v>99</v>
      </c>
      <c r="AI249" s="108"/>
      <c r="AJ249" s="108"/>
    </row>
    <row r="250" spans="1:36">
      <c r="A250" s="88">
        <v>11</v>
      </c>
      <c r="B250" s="82" t="str">
        <f t="shared" si="42"/>
        <v xml:space="preserve">    Series 5.625%  Note</v>
      </c>
      <c r="D250" s="106">
        <f t="shared" ref="D250:AE250" si="49">ROUND(+D19/12*$C$19,4)</f>
        <v>121875</v>
      </c>
      <c r="E250" s="106">
        <f t="shared" si="49"/>
        <v>121875</v>
      </c>
      <c r="F250" s="106">
        <f t="shared" si="49"/>
        <v>121875</v>
      </c>
      <c r="G250" s="106">
        <f t="shared" si="49"/>
        <v>121875</v>
      </c>
      <c r="H250" s="106">
        <f t="shared" si="49"/>
        <v>121875</v>
      </c>
      <c r="I250" s="106">
        <f t="shared" si="49"/>
        <v>121875</v>
      </c>
      <c r="J250" s="106">
        <f t="shared" si="49"/>
        <v>121875</v>
      </c>
      <c r="K250" s="106">
        <f t="shared" si="49"/>
        <v>121875</v>
      </c>
      <c r="L250" s="106">
        <f t="shared" si="49"/>
        <v>121875</v>
      </c>
      <c r="M250" s="106">
        <f t="shared" si="49"/>
        <v>121875</v>
      </c>
      <c r="N250" s="106">
        <f t="shared" si="49"/>
        <v>121875</v>
      </c>
      <c r="O250" s="106">
        <f t="shared" si="49"/>
        <v>121875</v>
      </c>
      <c r="P250" s="106">
        <f t="shared" si="49"/>
        <v>121875</v>
      </c>
      <c r="Q250" s="106">
        <f t="shared" si="49"/>
        <v>121875</v>
      </c>
      <c r="R250" s="106">
        <f t="shared" si="49"/>
        <v>121875</v>
      </c>
      <c r="S250" s="106">
        <f t="shared" si="49"/>
        <v>121875</v>
      </c>
      <c r="T250" s="106">
        <f t="shared" si="49"/>
        <v>121875</v>
      </c>
      <c r="U250" s="106">
        <f t="shared" si="49"/>
        <v>121875</v>
      </c>
      <c r="V250" s="106">
        <f t="shared" si="49"/>
        <v>121875</v>
      </c>
      <c r="W250" s="106">
        <f t="shared" si="49"/>
        <v>121875</v>
      </c>
      <c r="X250" s="106">
        <f t="shared" si="49"/>
        <v>121875</v>
      </c>
      <c r="Y250" s="106">
        <f t="shared" si="49"/>
        <v>121875</v>
      </c>
      <c r="Z250" s="106">
        <f t="shared" si="49"/>
        <v>121875</v>
      </c>
      <c r="AA250" s="106">
        <f t="shared" si="49"/>
        <v>121875</v>
      </c>
      <c r="AB250" s="106">
        <f t="shared" si="49"/>
        <v>121875</v>
      </c>
      <c r="AC250" s="106">
        <f t="shared" si="49"/>
        <v>121875</v>
      </c>
      <c r="AD250" s="106">
        <f t="shared" si="49"/>
        <v>121875</v>
      </c>
      <c r="AE250" s="106">
        <f t="shared" si="49"/>
        <v>121875</v>
      </c>
      <c r="AF250" s="106">
        <f t="shared" si="45"/>
        <v>1462500</v>
      </c>
      <c r="AG250" s="88"/>
      <c r="AH250" s="82" t="s">
        <v>100</v>
      </c>
      <c r="AI250" s="108"/>
      <c r="AJ250" s="108"/>
    </row>
    <row r="251" spans="1:36">
      <c r="A251" s="88">
        <v>12</v>
      </c>
      <c r="B251" s="82" t="str">
        <f t="shared" si="42"/>
        <v xml:space="preserve">    Series 5.375%  Note</v>
      </c>
      <c r="D251" s="106">
        <f t="shared" ref="D251:AE251" si="50">ROUND(+D20/12*$C$20,4)</f>
        <v>116458.3333</v>
      </c>
      <c r="E251" s="106">
        <f t="shared" si="50"/>
        <v>116458.3333</v>
      </c>
      <c r="F251" s="106">
        <f t="shared" si="50"/>
        <v>116458.3333</v>
      </c>
      <c r="G251" s="106">
        <f t="shared" si="50"/>
        <v>116458.3333</v>
      </c>
      <c r="H251" s="106">
        <f t="shared" si="50"/>
        <v>116458.3333</v>
      </c>
      <c r="I251" s="106">
        <f t="shared" si="50"/>
        <v>116458.3333</v>
      </c>
      <c r="J251" s="106">
        <f t="shared" si="50"/>
        <v>116458.3333</v>
      </c>
      <c r="K251" s="106">
        <f t="shared" si="50"/>
        <v>116458.3333</v>
      </c>
      <c r="L251" s="106">
        <f t="shared" si="50"/>
        <v>116458.3333</v>
      </c>
      <c r="M251" s="106">
        <f t="shared" si="50"/>
        <v>116458.3333</v>
      </c>
      <c r="N251" s="106">
        <f t="shared" si="50"/>
        <v>116458.3333</v>
      </c>
      <c r="O251" s="106">
        <f t="shared" si="50"/>
        <v>116458.3333</v>
      </c>
      <c r="P251" s="106">
        <f t="shared" si="50"/>
        <v>116458.3333</v>
      </c>
      <c r="Q251" s="106">
        <f t="shared" si="50"/>
        <v>116458.3333</v>
      </c>
      <c r="R251" s="106">
        <f t="shared" si="50"/>
        <v>116458.3333</v>
      </c>
      <c r="S251" s="106">
        <f t="shared" si="50"/>
        <v>116458.3333</v>
      </c>
      <c r="T251" s="106">
        <f t="shared" si="50"/>
        <v>116458.3333</v>
      </c>
      <c r="U251" s="106">
        <f t="shared" si="50"/>
        <v>116458.3333</v>
      </c>
      <c r="V251" s="106">
        <f t="shared" si="50"/>
        <v>116458.3333</v>
      </c>
      <c r="W251" s="106">
        <f t="shared" si="50"/>
        <v>116458.3333</v>
      </c>
      <c r="X251" s="106">
        <f t="shared" si="50"/>
        <v>116458.3333</v>
      </c>
      <c r="Y251" s="106">
        <f t="shared" si="50"/>
        <v>116458.3333</v>
      </c>
      <c r="Z251" s="106">
        <f t="shared" si="50"/>
        <v>116458.3333</v>
      </c>
      <c r="AA251" s="106">
        <f t="shared" si="50"/>
        <v>116458.3333</v>
      </c>
      <c r="AB251" s="106">
        <f t="shared" si="50"/>
        <v>116458.3333</v>
      </c>
      <c r="AC251" s="106">
        <f t="shared" si="50"/>
        <v>116458.3333</v>
      </c>
      <c r="AD251" s="106">
        <f t="shared" si="50"/>
        <v>116458.3333</v>
      </c>
      <c r="AE251" s="106">
        <f t="shared" si="50"/>
        <v>116458.3333</v>
      </c>
      <c r="AF251" s="106">
        <f t="shared" si="45"/>
        <v>1397499.9996000004</v>
      </c>
      <c r="AG251" s="88"/>
      <c r="AH251" s="82" t="s">
        <v>101</v>
      </c>
      <c r="AI251" s="108"/>
      <c r="AJ251" s="108"/>
    </row>
    <row r="252" spans="1:36">
      <c r="A252" s="88">
        <v>13</v>
      </c>
      <c r="B252" s="82" t="str">
        <f t="shared" si="42"/>
        <v xml:space="preserve">    Series 5.05%    Note</v>
      </c>
      <c r="D252" s="106">
        <f t="shared" ref="D252:AE252" si="51">ROUND(+D21/12*$C$21,4)</f>
        <v>84166.666700000002</v>
      </c>
      <c r="E252" s="106">
        <f t="shared" si="51"/>
        <v>84166.666700000002</v>
      </c>
      <c r="F252" s="106">
        <f t="shared" si="51"/>
        <v>84166.666700000002</v>
      </c>
      <c r="G252" s="106">
        <f t="shared" si="51"/>
        <v>84166.666700000002</v>
      </c>
      <c r="H252" s="106">
        <f t="shared" si="51"/>
        <v>84166.666700000002</v>
      </c>
      <c r="I252" s="106">
        <f t="shared" si="51"/>
        <v>84166.666700000002</v>
      </c>
      <c r="J252" s="106">
        <f t="shared" si="51"/>
        <v>84166.666700000002</v>
      </c>
      <c r="K252" s="106">
        <f t="shared" si="51"/>
        <v>84166.666700000002</v>
      </c>
      <c r="L252" s="106">
        <f t="shared" si="51"/>
        <v>84166.666700000002</v>
      </c>
      <c r="M252" s="106">
        <f t="shared" si="51"/>
        <v>84166.666700000002</v>
      </c>
      <c r="N252" s="106">
        <f t="shared" si="51"/>
        <v>84166.666700000002</v>
      </c>
      <c r="O252" s="106">
        <f t="shared" si="51"/>
        <v>84166.666700000002</v>
      </c>
      <c r="P252" s="106">
        <f t="shared" si="51"/>
        <v>84166.666700000002</v>
      </c>
      <c r="Q252" s="106">
        <f t="shared" si="51"/>
        <v>84166.666700000002</v>
      </c>
      <c r="R252" s="106">
        <f t="shared" si="51"/>
        <v>84166.666700000002</v>
      </c>
      <c r="S252" s="106">
        <f t="shared" si="51"/>
        <v>84166.666700000002</v>
      </c>
      <c r="T252" s="106">
        <f t="shared" si="51"/>
        <v>84166.666700000002</v>
      </c>
      <c r="U252" s="106">
        <f t="shared" si="51"/>
        <v>84166.666700000002</v>
      </c>
      <c r="V252" s="106">
        <f t="shared" si="51"/>
        <v>84166.666700000002</v>
      </c>
      <c r="W252" s="106">
        <f t="shared" si="51"/>
        <v>84166.666700000002</v>
      </c>
      <c r="X252" s="106">
        <f t="shared" si="51"/>
        <v>84166.666700000002</v>
      </c>
      <c r="Y252" s="106">
        <f t="shared" si="51"/>
        <v>84166.666700000002</v>
      </c>
      <c r="Z252" s="106">
        <f t="shared" si="51"/>
        <v>84166.666700000002</v>
      </c>
      <c r="AA252" s="106">
        <f t="shared" si="51"/>
        <v>84166.666700000002</v>
      </c>
      <c r="AB252" s="106">
        <f t="shared" si="51"/>
        <v>84166.666700000002</v>
      </c>
      <c r="AC252" s="106">
        <f t="shared" si="51"/>
        <v>84166.666700000002</v>
      </c>
      <c r="AD252" s="106">
        <f t="shared" si="51"/>
        <v>84166.666700000002</v>
      </c>
      <c r="AE252" s="106">
        <f t="shared" si="51"/>
        <v>84166.666700000002</v>
      </c>
      <c r="AF252" s="106">
        <f t="shared" si="45"/>
        <v>1010000.0003999998</v>
      </c>
      <c r="AG252" s="88"/>
      <c r="AH252" s="82" t="s">
        <v>102</v>
      </c>
      <c r="AI252" s="108"/>
      <c r="AJ252" s="108"/>
    </row>
    <row r="253" spans="1:36">
      <c r="A253" s="88">
        <v>14</v>
      </c>
      <c r="B253" s="82" t="str">
        <f t="shared" si="42"/>
        <v xml:space="preserve">    Series 4.00%    Note</v>
      </c>
      <c r="D253" s="106">
        <f t="shared" ref="D253:AE253" si="52">ROUND(+D22/12*$C$22,4)</f>
        <v>26196.666700000002</v>
      </c>
      <c r="E253" s="106">
        <f t="shared" si="52"/>
        <v>26196.666700000002</v>
      </c>
      <c r="F253" s="106">
        <f t="shared" si="52"/>
        <v>26196.666700000002</v>
      </c>
      <c r="G253" s="106">
        <f t="shared" si="52"/>
        <v>26196.666700000002</v>
      </c>
      <c r="H253" s="106">
        <f t="shared" si="52"/>
        <v>26196.666700000002</v>
      </c>
      <c r="I253" s="106">
        <f t="shared" si="52"/>
        <v>26196.666700000002</v>
      </c>
      <c r="J253" s="106">
        <f t="shared" si="52"/>
        <v>26196.666700000002</v>
      </c>
      <c r="K253" s="106">
        <f t="shared" si="52"/>
        <v>26196.666700000002</v>
      </c>
      <c r="L253" s="106">
        <f t="shared" si="52"/>
        <v>26196.666700000002</v>
      </c>
      <c r="M253" s="106">
        <f t="shared" si="52"/>
        <v>26196.666700000002</v>
      </c>
      <c r="N253" s="106">
        <f t="shared" si="52"/>
        <v>26196.666700000002</v>
      </c>
      <c r="O253" s="106">
        <f t="shared" si="52"/>
        <v>26196.666700000002</v>
      </c>
      <c r="P253" s="106">
        <f t="shared" si="52"/>
        <v>26196.666700000002</v>
      </c>
      <c r="Q253" s="106">
        <f t="shared" si="52"/>
        <v>26196.666700000002</v>
      </c>
      <c r="R253" s="106">
        <f t="shared" si="52"/>
        <v>26196.666700000002</v>
      </c>
      <c r="S253" s="106">
        <f t="shared" si="52"/>
        <v>26196.666700000002</v>
      </c>
      <c r="T253" s="106">
        <f t="shared" si="52"/>
        <v>26196.666700000002</v>
      </c>
      <c r="U253" s="106">
        <f t="shared" si="52"/>
        <v>26196.666700000002</v>
      </c>
      <c r="V253" s="106">
        <f t="shared" si="52"/>
        <v>26196.666700000002</v>
      </c>
      <c r="W253" s="106">
        <f t="shared" si="52"/>
        <v>26196.666700000002</v>
      </c>
      <c r="X253" s="106">
        <f t="shared" si="52"/>
        <v>26196.666700000002</v>
      </c>
      <c r="Y253" s="106">
        <f t="shared" si="52"/>
        <v>26196.666700000002</v>
      </c>
      <c r="Z253" s="106">
        <f t="shared" si="52"/>
        <v>26196.666700000002</v>
      </c>
      <c r="AA253" s="106">
        <f t="shared" si="52"/>
        <v>26196.666700000002</v>
      </c>
      <c r="AB253" s="106">
        <f t="shared" si="52"/>
        <v>26196.666700000002</v>
      </c>
      <c r="AC253" s="106">
        <f t="shared" si="52"/>
        <v>26196.666700000002</v>
      </c>
      <c r="AD253" s="106">
        <f t="shared" si="52"/>
        <v>26196.666700000002</v>
      </c>
      <c r="AE253" s="106">
        <f t="shared" si="52"/>
        <v>26196.666700000002</v>
      </c>
      <c r="AF253" s="106">
        <f t="shared" si="45"/>
        <v>314360.00040000002</v>
      </c>
      <c r="AG253" s="88"/>
      <c r="AH253" s="82" t="s">
        <v>103</v>
      </c>
      <c r="AI253" s="108"/>
      <c r="AJ253" s="108"/>
    </row>
    <row r="254" spans="1:36">
      <c r="A254" s="88">
        <v>15</v>
      </c>
      <c r="B254" s="82" t="str">
        <f t="shared" si="42"/>
        <v xml:space="preserve">    Series 4.00%    Note</v>
      </c>
      <c r="D254" s="106">
        <f>ROUND(+D23/12*$C$23,4)</f>
        <v>16666.666700000002</v>
      </c>
      <c r="E254" s="106">
        <f>ROUND(+E23/12*$C$23,4)</f>
        <v>16666.666700000002</v>
      </c>
      <c r="F254" s="106">
        <f>ROUND(+F23/12*$C$22,4)</f>
        <v>16666.666700000002</v>
      </c>
      <c r="G254" s="106">
        <f>+F254</f>
        <v>16666.666700000002</v>
      </c>
      <c r="H254" s="106">
        <f t="shared" ref="H254:AE254" si="53">+G254</f>
        <v>16666.666700000002</v>
      </c>
      <c r="I254" s="106">
        <f t="shared" si="53"/>
        <v>16666.666700000002</v>
      </c>
      <c r="J254" s="106">
        <f t="shared" si="53"/>
        <v>16666.666700000002</v>
      </c>
      <c r="K254" s="106">
        <f t="shared" si="53"/>
        <v>16666.666700000002</v>
      </c>
      <c r="L254" s="106">
        <f t="shared" si="53"/>
        <v>16666.666700000002</v>
      </c>
      <c r="M254" s="106">
        <f t="shared" si="53"/>
        <v>16666.666700000002</v>
      </c>
      <c r="N254" s="106">
        <f t="shared" si="53"/>
        <v>16666.666700000002</v>
      </c>
      <c r="O254" s="106">
        <f t="shared" si="53"/>
        <v>16666.666700000002</v>
      </c>
      <c r="P254" s="106">
        <f t="shared" si="53"/>
        <v>16666.666700000002</v>
      </c>
      <c r="Q254" s="106">
        <f t="shared" si="53"/>
        <v>16666.666700000002</v>
      </c>
      <c r="R254" s="106">
        <f t="shared" si="53"/>
        <v>16666.666700000002</v>
      </c>
      <c r="S254" s="106">
        <f t="shared" si="53"/>
        <v>16666.666700000002</v>
      </c>
      <c r="T254" s="106">
        <f t="shared" si="53"/>
        <v>16666.666700000002</v>
      </c>
      <c r="U254" s="106">
        <f t="shared" si="53"/>
        <v>16666.666700000002</v>
      </c>
      <c r="V254" s="106">
        <f t="shared" si="53"/>
        <v>16666.666700000002</v>
      </c>
      <c r="W254" s="106">
        <f t="shared" si="53"/>
        <v>16666.666700000002</v>
      </c>
      <c r="X254" s="106">
        <f t="shared" si="53"/>
        <v>16666.666700000002</v>
      </c>
      <c r="Y254" s="106">
        <f t="shared" si="53"/>
        <v>16666.666700000002</v>
      </c>
      <c r="Z254" s="106">
        <f t="shared" si="53"/>
        <v>16666.666700000002</v>
      </c>
      <c r="AA254" s="106">
        <f t="shared" si="53"/>
        <v>16666.666700000002</v>
      </c>
      <c r="AB254" s="106">
        <f t="shared" si="53"/>
        <v>16666.666700000002</v>
      </c>
      <c r="AC254" s="106">
        <f t="shared" si="53"/>
        <v>16666.666700000002</v>
      </c>
      <c r="AD254" s="106">
        <f t="shared" si="53"/>
        <v>16666.666700000002</v>
      </c>
      <c r="AE254" s="106">
        <f t="shared" si="53"/>
        <v>16666.666700000002</v>
      </c>
      <c r="AF254" s="106">
        <f t="shared" si="45"/>
        <v>200000.00040000002</v>
      </c>
      <c r="AG254" s="88"/>
      <c r="AH254" s="82" t="s">
        <v>104</v>
      </c>
      <c r="AI254" s="108"/>
      <c r="AJ254" s="108"/>
    </row>
    <row r="255" spans="1:36">
      <c r="A255" s="88">
        <v>16</v>
      </c>
      <c r="B255" s="82" t="str">
        <f t="shared" si="42"/>
        <v xml:space="preserve">    Series 3.75%    Note</v>
      </c>
      <c r="D255" s="106">
        <f t="shared" ref="D255:AE255" si="54">ROUND(+D24/12*$C$24,4)</f>
        <v>15625</v>
      </c>
      <c r="E255" s="106">
        <f t="shared" si="54"/>
        <v>15625</v>
      </c>
      <c r="F255" s="106">
        <f t="shared" si="54"/>
        <v>15625</v>
      </c>
      <c r="G255" s="106">
        <f t="shared" si="54"/>
        <v>15625</v>
      </c>
      <c r="H255" s="106">
        <f t="shared" si="54"/>
        <v>15625</v>
      </c>
      <c r="I255" s="106">
        <f t="shared" si="54"/>
        <v>15625</v>
      </c>
      <c r="J255" s="106">
        <f t="shared" si="54"/>
        <v>15625</v>
      </c>
      <c r="K255" s="106">
        <f t="shared" si="54"/>
        <v>15625</v>
      </c>
      <c r="L255" s="106">
        <f t="shared" si="54"/>
        <v>15625</v>
      </c>
      <c r="M255" s="106">
        <f t="shared" si="54"/>
        <v>15625</v>
      </c>
      <c r="N255" s="106">
        <f t="shared" si="54"/>
        <v>15625</v>
      </c>
      <c r="O255" s="106">
        <f t="shared" si="54"/>
        <v>15625</v>
      </c>
      <c r="P255" s="106">
        <f t="shared" si="54"/>
        <v>15625</v>
      </c>
      <c r="Q255" s="106">
        <f t="shared" si="54"/>
        <v>15625</v>
      </c>
      <c r="R255" s="106">
        <f t="shared" si="54"/>
        <v>15625</v>
      </c>
      <c r="S255" s="106">
        <f t="shared" si="54"/>
        <v>15625</v>
      </c>
      <c r="T255" s="106">
        <f t="shared" si="54"/>
        <v>15625</v>
      </c>
      <c r="U255" s="106">
        <f t="shared" si="54"/>
        <v>15625</v>
      </c>
      <c r="V255" s="106">
        <f t="shared" si="54"/>
        <v>15625</v>
      </c>
      <c r="W255" s="106">
        <f t="shared" si="54"/>
        <v>15625</v>
      </c>
      <c r="X255" s="106">
        <f t="shared" si="54"/>
        <v>15625</v>
      </c>
      <c r="Y255" s="106">
        <f t="shared" si="54"/>
        <v>15625</v>
      </c>
      <c r="Z255" s="106">
        <f t="shared" si="54"/>
        <v>15625</v>
      </c>
      <c r="AA255" s="106">
        <f t="shared" si="54"/>
        <v>15625</v>
      </c>
      <c r="AB255" s="106">
        <f t="shared" si="54"/>
        <v>15625</v>
      </c>
      <c r="AC255" s="106">
        <f t="shared" si="54"/>
        <v>15625</v>
      </c>
      <c r="AD255" s="106">
        <f t="shared" si="54"/>
        <v>15625</v>
      </c>
      <c r="AE255" s="106">
        <f t="shared" si="54"/>
        <v>15625</v>
      </c>
      <c r="AF255" s="106">
        <f t="shared" si="45"/>
        <v>187500</v>
      </c>
      <c r="AG255" s="88"/>
      <c r="AH255" s="82" t="s">
        <v>105</v>
      </c>
      <c r="AI255" s="108"/>
      <c r="AJ255" s="108"/>
    </row>
    <row r="256" spans="1:36">
      <c r="A256" s="88">
        <v>17</v>
      </c>
      <c r="B256" s="82" t="str">
        <f t="shared" si="42"/>
        <v xml:space="preserve">    Proposed 4.55%    Note</v>
      </c>
      <c r="D256" s="106"/>
      <c r="E256" s="106"/>
      <c r="F256" s="106"/>
      <c r="G256" s="106"/>
      <c r="H256" s="106"/>
      <c r="I256" s="106"/>
      <c r="J256" s="106"/>
      <c r="K256" s="106"/>
      <c r="L256" s="106"/>
      <c r="M256" s="106"/>
      <c r="N256" s="106"/>
      <c r="O256" s="106"/>
      <c r="P256" s="106"/>
      <c r="Q256" s="106"/>
      <c r="R256" s="106">
        <f>ROUND(+R25/12*$C$25,4)*0.5</f>
        <v>30333.333350000001</v>
      </c>
      <c r="S256" s="106">
        <f t="shared" ref="S256:AE256" si="55">ROUND(+S25/12*$C$25,4)</f>
        <v>60666.666700000002</v>
      </c>
      <c r="T256" s="106">
        <f t="shared" si="55"/>
        <v>60666.666700000002</v>
      </c>
      <c r="U256" s="106">
        <f t="shared" si="55"/>
        <v>60666.666700000002</v>
      </c>
      <c r="V256" s="106">
        <f t="shared" si="55"/>
        <v>60666.666700000002</v>
      </c>
      <c r="W256" s="106">
        <f t="shared" si="55"/>
        <v>60666.666700000002</v>
      </c>
      <c r="X256" s="106">
        <f t="shared" si="55"/>
        <v>60666.666700000002</v>
      </c>
      <c r="Y256" s="106">
        <f t="shared" si="55"/>
        <v>60666.666700000002</v>
      </c>
      <c r="Z256" s="106">
        <f t="shared" si="55"/>
        <v>60666.666700000002</v>
      </c>
      <c r="AA256" s="106">
        <f t="shared" si="55"/>
        <v>60666.666700000002</v>
      </c>
      <c r="AB256" s="106">
        <f t="shared" si="55"/>
        <v>60666.666700000002</v>
      </c>
      <c r="AC256" s="106">
        <f t="shared" si="55"/>
        <v>60666.666700000002</v>
      </c>
      <c r="AD256" s="106">
        <f t="shared" si="55"/>
        <v>60666.666700000002</v>
      </c>
      <c r="AE256" s="106">
        <f t="shared" si="55"/>
        <v>60666.666700000002</v>
      </c>
      <c r="AF256" s="106">
        <f t="shared" si="45"/>
        <v>728000.00039999979</v>
      </c>
      <c r="AG256" s="88"/>
      <c r="AH256" s="82" t="s">
        <v>106</v>
      </c>
      <c r="AI256" s="108"/>
      <c r="AJ256" s="108"/>
    </row>
    <row r="257" spans="1:36">
      <c r="A257" s="88">
        <v>18</v>
      </c>
      <c r="B257" s="87"/>
      <c r="C257" s="121"/>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88"/>
      <c r="AI257" s="108"/>
      <c r="AJ257" s="108"/>
    </row>
    <row r="258" spans="1:36">
      <c r="A258" s="88">
        <v>19</v>
      </c>
      <c r="B258" s="87"/>
      <c r="C258" s="121"/>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88"/>
      <c r="AI258" s="108"/>
      <c r="AJ258" s="108"/>
    </row>
    <row r="259" spans="1:36">
      <c r="A259" s="88">
        <v>20</v>
      </c>
      <c r="B259" s="89" t="s">
        <v>116</v>
      </c>
      <c r="D259" s="106">
        <f>-10875.79</f>
        <v>-10875.79</v>
      </c>
      <c r="E259" s="106">
        <f>+D259</f>
        <v>-10875.79</v>
      </c>
      <c r="F259" s="106">
        <f t="shared" ref="F259:AE259" si="56">+E259</f>
        <v>-10875.79</v>
      </c>
      <c r="G259" s="106">
        <f t="shared" si="56"/>
        <v>-10875.79</v>
      </c>
      <c r="H259" s="106">
        <f t="shared" si="56"/>
        <v>-10875.79</v>
      </c>
      <c r="I259" s="106">
        <f t="shared" si="56"/>
        <v>-10875.79</v>
      </c>
      <c r="J259" s="106">
        <f t="shared" si="56"/>
        <v>-10875.79</v>
      </c>
      <c r="K259" s="106">
        <f t="shared" si="56"/>
        <v>-10875.79</v>
      </c>
      <c r="L259" s="106">
        <f t="shared" si="56"/>
        <v>-10875.79</v>
      </c>
      <c r="M259" s="106">
        <f t="shared" si="56"/>
        <v>-10875.79</v>
      </c>
      <c r="N259" s="106">
        <f t="shared" si="56"/>
        <v>-10875.79</v>
      </c>
      <c r="O259" s="106">
        <f t="shared" si="56"/>
        <v>-10875.79</v>
      </c>
      <c r="P259" s="106">
        <f t="shared" si="56"/>
        <v>-10875.79</v>
      </c>
      <c r="Q259" s="106">
        <f t="shared" si="56"/>
        <v>-10875.79</v>
      </c>
      <c r="R259" s="106">
        <f t="shared" si="56"/>
        <v>-10875.79</v>
      </c>
      <c r="S259" s="106">
        <f t="shared" si="56"/>
        <v>-10875.79</v>
      </c>
      <c r="T259" s="106">
        <f t="shared" si="56"/>
        <v>-10875.79</v>
      </c>
      <c r="U259" s="106">
        <f t="shared" si="56"/>
        <v>-10875.79</v>
      </c>
      <c r="V259" s="106">
        <f t="shared" si="56"/>
        <v>-10875.79</v>
      </c>
      <c r="W259" s="106">
        <f t="shared" si="56"/>
        <v>-10875.79</v>
      </c>
      <c r="X259" s="106">
        <f t="shared" si="56"/>
        <v>-10875.79</v>
      </c>
      <c r="Y259" s="106">
        <f t="shared" si="56"/>
        <v>-10875.79</v>
      </c>
      <c r="Z259" s="106">
        <f t="shared" si="56"/>
        <v>-10875.79</v>
      </c>
      <c r="AA259" s="106">
        <f t="shared" si="56"/>
        <v>-10875.79</v>
      </c>
      <c r="AB259" s="106">
        <f t="shared" si="56"/>
        <v>-10875.79</v>
      </c>
      <c r="AC259" s="106">
        <f t="shared" si="56"/>
        <v>-10875.79</v>
      </c>
      <c r="AD259" s="106">
        <f t="shared" si="56"/>
        <v>-10875.79</v>
      </c>
      <c r="AE259" s="106">
        <f t="shared" si="56"/>
        <v>-10875.79</v>
      </c>
      <c r="AF259" s="106">
        <f t="shared" si="45"/>
        <v>-130509.48000000004</v>
      </c>
      <c r="AG259" s="88"/>
      <c r="AH259" s="82" t="s">
        <v>108</v>
      </c>
      <c r="AI259" s="108"/>
      <c r="AJ259" s="108"/>
    </row>
    <row r="260" spans="1:36">
      <c r="A260" s="88">
        <v>21</v>
      </c>
      <c r="B260" s="89"/>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88"/>
      <c r="AI260" s="106"/>
    </row>
    <row r="261" spans="1:36">
      <c r="A261" s="88">
        <v>22</v>
      </c>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88"/>
      <c r="AI261" s="106"/>
    </row>
    <row r="262" spans="1:36">
      <c r="A262" s="88">
        <v>23</v>
      </c>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88"/>
      <c r="AI262" s="106"/>
    </row>
    <row r="263" spans="1:36" ht="15.75" thickBot="1">
      <c r="A263" s="88">
        <v>24</v>
      </c>
      <c r="B263" s="89" t="s">
        <v>92</v>
      </c>
      <c r="D263" s="111">
        <f t="shared" ref="D263:AF263" si="57">SUM(D242:D262)</f>
        <v>1002457.1266999999</v>
      </c>
      <c r="E263" s="111">
        <f t="shared" si="57"/>
        <v>1002457.1266999999</v>
      </c>
      <c r="F263" s="111">
        <f t="shared" si="57"/>
        <v>1002457.1266999999</v>
      </c>
      <c r="G263" s="111">
        <f t="shared" si="57"/>
        <v>1002457.1266999999</v>
      </c>
      <c r="H263" s="111">
        <f t="shared" si="57"/>
        <v>1002457.1266999999</v>
      </c>
      <c r="I263" s="111">
        <f t="shared" si="57"/>
        <v>1002457.1266999999</v>
      </c>
      <c r="J263" s="111">
        <f t="shared" si="57"/>
        <v>1002457.1266999999</v>
      </c>
      <c r="K263" s="111">
        <f t="shared" si="57"/>
        <v>1002457.1266999999</v>
      </c>
      <c r="L263" s="111">
        <f t="shared" si="57"/>
        <v>1002457.1266999999</v>
      </c>
      <c r="M263" s="111">
        <f t="shared" si="57"/>
        <v>1002457.1266999999</v>
      </c>
      <c r="N263" s="111">
        <f t="shared" si="57"/>
        <v>1002457.1266999999</v>
      </c>
      <c r="O263" s="111">
        <f t="shared" si="57"/>
        <v>1002457.1266999999</v>
      </c>
      <c r="P263" s="111">
        <f t="shared" si="57"/>
        <v>1002457.1266999999</v>
      </c>
      <c r="Q263" s="111">
        <f t="shared" si="57"/>
        <v>1002457.1266999999</v>
      </c>
      <c r="R263" s="111">
        <f t="shared" si="57"/>
        <v>1032790.4600499999</v>
      </c>
      <c r="S263" s="111">
        <f t="shared" si="57"/>
        <v>1063123.7933999998</v>
      </c>
      <c r="T263" s="111">
        <f t="shared" si="57"/>
        <v>1063123.7933999998</v>
      </c>
      <c r="U263" s="111">
        <f t="shared" si="57"/>
        <v>1063123.7933999998</v>
      </c>
      <c r="V263" s="111">
        <f t="shared" si="57"/>
        <v>1063123.7933999998</v>
      </c>
      <c r="W263" s="111">
        <f t="shared" si="57"/>
        <v>1063123.7933999998</v>
      </c>
      <c r="X263" s="111">
        <f t="shared" si="57"/>
        <v>1063123.7933999998</v>
      </c>
      <c r="Y263" s="111">
        <f t="shared" si="57"/>
        <v>1063123.7933999998</v>
      </c>
      <c r="Z263" s="111">
        <f t="shared" si="57"/>
        <v>1063123.7933999998</v>
      </c>
      <c r="AA263" s="111">
        <f t="shared" si="57"/>
        <v>1063123.7933999998</v>
      </c>
      <c r="AB263" s="111">
        <f t="shared" si="57"/>
        <v>1063123.7933999998</v>
      </c>
      <c r="AC263" s="111">
        <f t="shared" si="57"/>
        <v>1063123.7933999998</v>
      </c>
      <c r="AD263" s="111">
        <f t="shared" si="57"/>
        <v>1063123.7933999998</v>
      </c>
      <c r="AE263" s="111">
        <f t="shared" si="57"/>
        <v>1063123.7933999998</v>
      </c>
      <c r="AF263" s="111">
        <f t="shared" si="57"/>
        <v>12757485.520799998</v>
      </c>
      <c r="AG263" s="88"/>
      <c r="AI263" s="108"/>
    </row>
    <row r="264" spans="1:36" ht="15.75" thickTop="1">
      <c r="A264" s="88"/>
      <c r="AG264" s="88"/>
    </row>
    <row r="265" spans="1:36">
      <c r="A265" s="88"/>
      <c r="AG265" s="88"/>
    </row>
    <row r="266" spans="1:36">
      <c r="A266" s="88"/>
      <c r="AG266" s="88"/>
    </row>
    <row r="267" spans="1:36">
      <c r="A267" s="88"/>
      <c r="AG267" s="88"/>
    </row>
    <row r="268" spans="1:36">
      <c r="A268" s="88"/>
      <c r="AG268" s="88"/>
    </row>
    <row r="269" spans="1:36">
      <c r="A269" s="88"/>
      <c r="E269" s="122"/>
      <c r="F269" s="122"/>
      <c r="G269" s="122"/>
      <c r="J269" s="122"/>
      <c r="K269" s="122"/>
      <c r="R269" s="122"/>
      <c r="S269" s="122"/>
      <c r="AG269" s="88"/>
    </row>
    <row r="270" spans="1:36">
      <c r="A270" s="88"/>
      <c r="AG270" s="88"/>
    </row>
    <row r="271" spans="1:36">
      <c r="A271" s="88"/>
      <c r="D271" s="106"/>
      <c r="E271" s="106"/>
      <c r="F271" s="106"/>
      <c r="G271" s="106"/>
      <c r="H271" s="106"/>
      <c r="I271" s="106"/>
      <c r="J271" s="106"/>
      <c r="K271" s="106"/>
      <c r="M271" s="106"/>
      <c r="N271" s="106"/>
      <c r="O271" s="106"/>
      <c r="P271" s="106"/>
      <c r="Q271" s="106"/>
      <c r="R271" s="106"/>
      <c r="S271" s="106"/>
      <c r="AG271" s="88"/>
    </row>
    <row r="272" spans="1:36">
      <c r="A272" s="88"/>
      <c r="AG272" s="88"/>
    </row>
    <row r="273" spans="1:48">
      <c r="A273" s="88"/>
      <c r="D273" s="106"/>
      <c r="E273" s="106"/>
      <c r="F273" s="106"/>
      <c r="G273" s="106"/>
      <c r="H273" s="106"/>
      <c r="I273" s="106"/>
      <c r="J273" s="106"/>
      <c r="K273" s="106"/>
      <c r="M273" s="106"/>
      <c r="N273" s="106"/>
      <c r="O273" s="106"/>
      <c r="P273" s="106"/>
      <c r="Q273" s="106"/>
      <c r="R273" s="106"/>
      <c r="S273" s="106"/>
      <c r="AG273" s="88"/>
    </row>
    <row r="274" spans="1:48">
      <c r="A274" s="88"/>
      <c r="AG274" s="88"/>
    </row>
    <row r="275" spans="1:48">
      <c r="A275" s="88"/>
      <c r="AG275" s="88"/>
    </row>
    <row r="276" spans="1:48">
      <c r="A276" s="88"/>
      <c r="AG276" s="88"/>
    </row>
    <row r="277" spans="1:48">
      <c r="A277" s="81" t="s">
        <v>52</v>
      </c>
      <c r="O277" s="84" t="s">
        <v>319</v>
      </c>
      <c r="AA277" s="84" t="str">
        <f>$O$277</f>
        <v>W/P - 7-5</v>
      </c>
      <c r="AF277" s="84" t="str">
        <f>$O$277</f>
        <v>W/P - 7-5</v>
      </c>
      <c r="AG277" s="88"/>
      <c r="AV277" s="84" t="str">
        <f>$O$277</f>
        <v>W/P - 7-5</v>
      </c>
    </row>
    <row r="278" spans="1:48">
      <c r="A278" s="81" t="s">
        <v>53</v>
      </c>
      <c r="O278" s="84" t="e">
        <f ca="1">RIGHT(CELL("filename",$A$4),LEN(CELL("filename",$A$4))-SEARCH("\Capital",CELL("filename",$A$4),1))</f>
        <v>#VALUE!</v>
      </c>
      <c r="AA278" s="84" t="e">
        <f ca="1">RIGHT(CELL("filename",$A$4),LEN(CELL("filename",$A$4))-SEARCH("\Capital",CELL("filename",$A$4),1))</f>
        <v>#VALUE!</v>
      </c>
      <c r="AF278" s="84" t="e">
        <f ca="1">RIGHT(CELL("filename",$A$4),LEN(CELL("filename",$A$4))-SEARCH("\Capital",CELL("filename",$A$4),1))</f>
        <v>#VALUE!</v>
      </c>
      <c r="AG278" s="88"/>
      <c r="AV278" s="84" t="e">
        <f ca="1">RIGHT(CELL("filename",$A$4),LEN(CELL("filename",$A$4))-SEARCH("\Capital",CELL("filename",$A$4),1))</f>
        <v>#VALUE!</v>
      </c>
    </row>
    <row r="279" spans="1:48">
      <c r="A279" s="88"/>
      <c r="AG279" s="88"/>
    </row>
    <row r="280" spans="1:48">
      <c r="A280" s="85" t="s">
        <v>54</v>
      </c>
      <c r="AG280" s="88"/>
    </row>
    <row r="281" spans="1:48">
      <c r="A281" s="85" t="s">
        <v>117</v>
      </c>
      <c r="AG281" s="88"/>
      <c r="AH281" s="85" t="str">
        <f>AH5</f>
        <v>13-MONTH AVERAGE FOR FORECASTED PERIOD ENDING 6/30/2020</v>
      </c>
    </row>
    <row r="282" spans="1:48">
      <c r="AG282" s="88"/>
      <c r="AH282" s="85"/>
    </row>
    <row r="283" spans="1:48">
      <c r="A283" s="92"/>
      <c r="B283" s="92" t="s">
        <v>57</v>
      </c>
      <c r="C283" s="92"/>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88"/>
      <c r="AH283" s="92"/>
      <c r="AI283" s="92"/>
      <c r="AJ283" s="92"/>
      <c r="AK283" s="92"/>
      <c r="AL283" s="92"/>
      <c r="AM283" s="92"/>
      <c r="AN283" s="92"/>
      <c r="AO283" s="92"/>
      <c r="AP283" s="92" t="s">
        <v>58</v>
      </c>
      <c r="AQ283" s="92"/>
      <c r="AR283" s="92"/>
      <c r="AS283" s="92"/>
      <c r="AT283" s="92" t="s">
        <v>59</v>
      </c>
      <c r="AU283" s="92"/>
      <c r="AV283" s="92" t="s">
        <v>60</v>
      </c>
    </row>
    <row r="284" spans="1:48">
      <c r="A284" s="88" t="s">
        <v>61</v>
      </c>
      <c r="B284" s="88" t="s">
        <v>62</v>
      </c>
      <c r="C284" s="88" t="s">
        <v>63</v>
      </c>
      <c r="D284" s="88" t="s">
        <v>64</v>
      </c>
      <c r="E284" s="88" t="s">
        <v>64</v>
      </c>
      <c r="F284" s="88" t="s">
        <v>64</v>
      </c>
      <c r="G284" s="88" t="s">
        <v>64</v>
      </c>
      <c r="H284" s="88" t="s">
        <v>64</v>
      </c>
      <c r="I284" s="88" t="s">
        <v>64</v>
      </c>
      <c r="J284" s="88" t="s">
        <v>64</v>
      </c>
      <c r="K284" s="88" t="s">
        <v>64</v>
      </c>
      <c r="L284" s="88" t="s">
        <v>64</v>
      </c>
      <c r="M284" s="88" t="s">
        <v>64</v>
      </c>
      <c r="N284" s="88" t="s">
        <v>64</v>
      </c>
      <c r="O284" s="88" t="s">
        <v>64</v>
      </c>
      <c r="P284" s="88" t="s">
        <v>64</v>
      </c>
      <c r="Q284" s="88" t="s">
        <v>64</v>
      </c>
      <c r="R284" s="88" t="s">
        <v>64</v>
      </c>
      <c r="S284" s="88" t="s">
        <v>64</v>
      </c>
      <c r="T284" s="88" t="s">
        <v>64</v>
      </c>
      <c r="U284" s="88" t="s">
        <v>64</v>
      </c>
      <c r="V284" s="88" t="s">
        <v>64</v>
      </c>
      <c r="W284" s="88" t="s">
        <v>64</v>
      </c>
      <c r="X284" s="88" t="s">
        <v>64</v>
      </c>
      <c r="Y284" s="88" t="s">
        <v>64</v>
      </c>
      <c r="Z284" s="88" t="s">
        <v>64</v>
      </c>
      <c r="AA284" s="88" t="s">
        <v>64</v>
      </c>
      <c r="AB284" s="88" t="s">
        <v>64</v>
      </c>
      <c r="AC284" s="88" t="s">
        <v>64</v>
      </c>
      <c r="AD284" s="88" t="s">
        <v>64</v>
      </c>
      <c r="AE284" s="88" t="s">
        <v>64</v>
      </c>
      <c r="AF284" s="88" t="s">
        <v>65</v>
      </c>
      <c r="AG284" s="88"/>
      <c r="AH284" s="94" t="s">
        <v>118</v>
      </c>
      <c r="AI284" s="88"/>
      <c r="AJ284" s="88" t="s">
        <v>65</v>
      </c>
      <c r="AK284" s="88"/>
      <c r="AL284" s="88" t="s">
        <v>66</v>
      </c>
      <c r="AM284" s="88"/>
      <c r="AN284" s="88" t="s">
        <v>66</v>
      </c>
      <c r="AO284" s="88"/>
      <c r="AP284" s="88" t="s">
        <v>67</v>
      </c>
      <c r="AQ284" s="88"/>
      <c r="AR284" s="88" t="s">
        <v>68</v>
      </c>
      <c r="AS284" s="88"/>
      <c r="AT284" s="88" t="s">
        <v>69</v>
      </c>
      <c r="AU284" s="88"/>
      <c r="AV284" s="88" t="s">
        <v>70</v>
      </c>
    </row>
    <row r="285" spans="1:48">
      <c r="A285" s="97" t="s">
        <v>71</v>
      </c>
      <c r="B285" s="97" t="s">
        <v>72</v>
      </c>
      <c r="C285" s="97" t="s">
        <v>72</v>
      </c>
      <c r="D285" s="98">
        <f>D239</f>
        <v>43190</v>
      </c>
      <c r="E285" s="98">
        <f>$E$9</f>
        <v>43220</v>
      </c>
      <c r="F285" s="98">
        <f>$F$9</f>
        <v>43251</v>
      </c>
      <c r="G285" s="98">
        <f>$G$9</f>
        <v>43281</v>
      </c>
      <c r="H285" s="98">
        <f>$H$9</f>
        <v>43312</v>
      </c>
      <c r="I285" s="98">
        <f>$I$9</f>
        <v>43343</v>
      </c>
      <c r="J285" s="98">
        <f>$J$9</f>
        <v>43373</v>
      </c>
      <c r="K285" s="98">
        <f>$K$9</f>
        <v>43404</v>
      </c>
      <c r="L285" s="98">
        <f>$L$9</f>
        <v>43434</v>
      </c>
      <c r="M285" s="98">
        <f>$M$9</f>
        <v>43465</v>
      </c>
      <c r="N285" s="98">
        <f>$N$9</f>
        <v>43496</v>
      </c>
      <c r="O285" s="98">
        <f>$O$9</f>
        <v>43524</v>
      </c>
      <c r="P285" s="98">
        <f>$P$9</f>
        <v>43555</v>
      </c>
      <c r="Q285" s="98">
        <f>$Q$9</f>
        <v>43585</v>
      </c>
      <c r="R285" s="98">
        <f>$R$9</f>
        <v>43616</v>
      </c>
      <c r="S285" s="98">
        <f>$S$9</f>
        <v>43646</v>
      </c>
      <c r="T285" s="98">
        <f>$T$9</f>
        <v>43677</v>
      </c>
      <c r="U285" s="98">
        <f>$U$9</f>
        <v>43708</v>
      </c>
      <c r="V285" s="98">
        <f>$V$9</f>
        <v>43738</v>
      </c>
      <c r="W285" s="98">
        <f>$W$9</f>
        <v>43769</v>
      </c>
      <c r="X285" s="98">
        <f>$X$9</f>
        <v>43799</v>
      </c>
      <c r="Y285" s="98">
        <f>$Y$9</f>
        <v>43830</v>
      </c>
      <c r="Z285" s="98">
        <f>$Z$9</f>
        <v>43861</v>
      </c>
      <c r="AA285" s="98">
        <f>$AA$9</f>
        <v>43890</v>
      </c>
      <c r="AB285" s="98">
        <f>$AB$9</f>
        <v>43921</v>
      </c>
      <c r="AC285" s="98">
        <f>$AC$9</f>
        <v>43951</v>
      </c>
      <c r="AD285" s="98">
        <f>$AD$9</f>
        <v>43982</v>
      </c>
      <c r="AE285" s="98">
        <f>$AE$9</f>
        <v>44012</v>
      </c>
      <c r="AF285" s="99" t="s">
        <v>59</v>
      </c>
      <c r="AG285" s="88"/>
      <c r="AH285" s="99" t="s">
        <v>119</v>
      </c>
      <c r="AI285" s="97"/>
      <c r="AJ285" s="99" t="s">
        <v>59</v>
      </c>
      <c r="AK285" s="99"/>
      <c r="AL285" s="97" t="s">
        <v>74</v>
      </c>
      <c r="AM285" s="97"/>
      <c r="AN285" s="97" t="s">
        <v>75</v>
      </c>
      <c r="AO285" s="97"/>
      <c r="AP285" s="97" t="s">
        <v>76</v>
      </c>
      <c r="AQ285" s="97"/>
      <c r="AR285" s="97" t="s">
        <v>11</v>
      </c>
      <c r="AS285" s="97"/>
      <c r="AT285" s="97" t="s">
        <v>78</v>
      </c>
      <c r="AU285" s="97"/>
      <c r="AV285" s="97" t="s">
        <v>79</v>
      </c>
    </row>
    <row r="286" spans="1:48">
      <c r="A286" s="88">
        <v>1</v>
      </c>
      <c r="AG286" s="88"/>
      <c r="AH286" s="89"/>
      <c r="AI286" s="89"/>
      <c r="AJ286" s="89"/>
      <c r="AK286" s="89"/>
      <c r="AL286" s="89"/>
      <c r="AM286" s="89"/>
      <c r="AN286" s="89"/>
      <c r="AO286" s="89"/>
      <c r="AP286" s="89"/>
      <c r="AQ286" s="89"/>
      <c r="AR286" s="89"/>
      <c r="AS286" s="89"/>
      <c r="AT286" s="89"/>
      <c r="AU286" s="89"/>
      <c r="AV286" s="89"/>
    </row>
    <row r="287" spans="1:48">
      <c r="A287" s="88">
        <v>2</v>
      </c>
      <c r="AG287" s="88"/>
    </row>
    <row r="288" spans="1:48">
      <c r="A288" s="88">
        <v>3</v>
      </c>
      <c r="B288" s="89"/>
      <c r="C288" s="105"/>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88"/>
      <c r="AH288" s="89"/>
      <c r="AJ288" s="102"/>
      <c r="AK288" s="102"/>
      <c r="AL288" s="103"/>
      <c r="AM288" s="103"/>
      <c r="AN288" s="103"/>
      <c r="AO288" s="103"/>
      <c r="AP288" s="102"/>
      <c r="AQ288" s="102"/>
      <c r="AR288" s="102"/>
      <c r="AS288" s="102"/>
      <c r="AT288" s="102"/>
      <c r="AU288" s="102"/>
      <c r="AV288" s="102"/>
    </row>
    <row r="289" spans="1:48">
      <c r="A289" s="88">
        <v>4</v>
      </c>
      <c r="C289" s="105"/>
      <c r="D289" s="89"/>
      <c r="AG289" s="88"/>
      <c r="AL289" s="103"/>
      <c r="AM289" s="103"/>
    </row>
    <row r="290" spans="1:48">
      <c r="A290" s="88">
        <v>5</v>
      </c>
      <c r="B290" s="89" t="s">
        <v>120</v>
      </c>
      <c r="C290" s="105">
        <v>8.4699999999999998E-2</v>
      </c>
      <c r="D290" s="108">
        <v>2250000</v>
      </c>
      <c r="E290" s="108">
        <f t="shared" ref="E290:AE290" si="58">D290</f>
        <v>2250000</v>
      </c>
      <c r="F290" s="108">
        <f t="shared" si="58"/>
        <v>2250000</v>
      </c>
      <c r="G290" s="108">
        <f t="shared" si="58"/>
        <v>2250000</v>
      </c>
      <c r="H290" s="108">
        <f t="shared" si="58"/>
        <v>2250000</v>
      </c>
      <c r="I290" s="108">
        <f t="shared" si="58"/>
        <v>2250000</v>
      </c>
      <c r="J290" s="108">
        <f t="shared" si="58"/>
        <v>2250000</v>
      </c>
      <c r="K290" s="108">
        <f>+J290</f>
        <v>2250000</v>
      </c>
      <c r="L290" s="108">
        <f t="shared" si="58"/>
        <v>2250000</v>
      </c>
      <c r="M290" s="108">
        <f t="shared" si="58"/>
        <v>2250000</v>
      </c>
      <c r="N290" s="108">
        <f t="shared" si="58"/>
        <v>2250000</v>
      </c>
      <c r="O290" s="108">
        <f t="shared" si="58"/>
        <v>2250000</v>
      </c>
      <c r="P290" s="108">
        <f t="shared" si="58"/>
        <v>2250000</v>
      </c>
      <c r="Q290" s="108">
        <f t="shared" si="58"/>
        <v>2250000</v>
      </c>
      <c r="R290" s="108">
        <f t="shared" si="58"/>
        <v>2250000</v>
      </c>
      <c r="S290" s="108">
        <f t="shared" si="58"/>
        <v>2250000</v>
      </c>
      <c r="T290" s="108">
        <f t="shared" si="58"/>
        <v>2250000</v>
      </c>
      <c r="U290" s="108">
        <f t="shared" si="58"/>
        <v>2250000</v>
      </c>
      <c r="V290" s="108">
        <f t="shared" si="58"/>
        <v>2250000</v>
      </c>
      <c r="W290" s="108">
        <f t="shared" si="58"/>
        <v>2250000</v>
      </c>
      <c r="X290" s="108">
        <f t="shared" si="58"/>
        <v>2250000</v>
      </c>
      <c r="Y290" s="108">
        <f t="shared" si="58"/>
        <v>2250000</v>
      </c>
      <c r="Z290" s="108">
        <f t="shared" si="58"/>
        <v>2250000</v>
      </c>
      <c r="AA290" s="108">
        <f t="shared" si="58"/>
        <v>2250000</v>
      </c>
      <c r="AB290" s="108">
        <f t="shared" si="58"/>
        <v>2250000</v>
      </c>
      <c r="AC290" s="108">
        <f t="shared" si="58"/>
        <v>2250000</v>
      </c>
      <c r="AD290" s="108">
        <f t="shared" si="58"/>
        <v>2250000</v>
      </c>
      <c r="AE290" s="108">
        <f t="shared" si="58"/>
        <v>2250000</v>
      </c>
      <c r="AF290" s="108">
        <f>AVERAGE(S290:AE290)</f>
        <v>2250000</v>
      </c>
      <c r="AG290" s="88"/>
      <c r="AH290" s="89" t="str">
        <f>B290</f>
        <v>8.47% Series, $100 Par</v>
      </c>
      <c r="AJ290" s="108">
        <f>AF290</f>
        <v>2250000</v>
      </c>
      <c r="AK290" s="106"/>
      <c r="AL290" s="103">
        <f>C290</f>
        <v>8.4699999999999998E-2</v>
      </c>
      <c r="AM290" s="103"/>
      <c r="AN290" s="103">
        <f>IF(AJ290=0,0,ROUND(((AJ290*AL290)+AP290)/AJ290,5))</f>
        <v>8.4870000000000001E-2</v>
      </c>
      <c r="AO290" s="103"/>
      <c r="AP290" s="106">
        <f>AF366</f>
        <v>386.28</v>
      </c>
      <c r="AQ290" s="106"/>
      <c r="AR290" s="108">
        <f>ROUND(AN290*AJ290,0)</f>
        <v>190958</v>
      </c>
      <c r="AS290" s="108"/>
      <c r="AT290" s="108">
        <f>AF333</f>
        <v>6566.7600000000093</v>
      </c>
      <c r="AU290" s="108"/>
      <c r="AV290" s="108">
        <f>AJ290-AT290</f>
        <v>2243433.2400000002</v>
      </c>
    </row>
    <row r="291" spans="1:48">
      <c r="A291" s="88">
        <v>6</v>
      </c>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88"/>
      <c r="AL291" s="103"/>
      <c r="AM291" s="103"/>
    </row>
    <row r="292" spans="1:48">
      <c r="A292" s="88">
        <v>7</v>
      </c>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88"/>
      <c r="AL292" s="103"/>
      <c r="AM292" s="103"/>
    </row>
    <row r="293" spans="1:48">
      <c r="A293" s="88">
        <v>8</v>
      </c>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88"/>
      <c r="AL293" s="103"/>
      <c r="AM293" s="103"/>
    </row>
    <row r="294" spans="1:48">
      <c r="A294" s="88">
        <v>9</v>
      </c>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88"/>
      <c r="AL294" s="103"/>
      <c r="AM294" s="103"/>
    </row>
    <row r="295" spans="1:48" ht="15.75" thickBot="1">
      <c r="A295" s="88">
        <v>10</v>
      </c>
      <c r="B295" s="89" t="s">
        <v>92</v>
      </c>
      <c r="C295" s="88"/>
      <c r="D295" s="124">
        <f t="shared" ref="D295:AF295" si="59">SUM(D288:D294)</f>
        <v>2250000</v>
      </c>
      <c r="E295" s="124">
        <f t="shared" si="59"/>
        <v>2250000</v>
      </c>
      <c r="F295" s="124">
        <f t="shared" si="59"/>
        <v>2250000</v>
      </c>
      <c r="G295" s="124">
        <f t="shared" si="59"/>
        <v>2250000</v>
      </c>
      <c r="H295" s="124">
        <f t="shared" si="59"/>
        <v>2250000</v>
      </c>
      <c r="I295" s="124">
        <f t="shared" si="59"/>
        <v>2250000</v>
      </c>
      <c r="J295" s="124">
        <f t="shared" si="59"/>
        <v>2250000</v>
      </c>
      <c r="K295" s="124">
        <f t="shared" si="59"/>
        <v>2250000</v>
      </c>
      <c r="L295" s="124">
        <f t="shared" si="59"/>
        <v>2250000</v>
      </c>
      <c r="M295" s="124">
        <f t="shared" si="59"/>
        <v>2250000</v>
      </c>
      <c r="N295" s="124">
        <f t="shared" si="59"/>
        <v>2250000</v>
      </c>
      <c r="O295" s="124">
        <f t="shared" si="59"/>
        <v>2250000</v>
      </c>
      <c r="P295" s="124">
        <f t="shared" si="59"/>
        <v>2250000</v>
      </c>
      <c r="Q295" s="124">
        <f t="shared" si="59"/>
        <v>2250000</v>
      </c>
      <c r="R295" s="124">
        <f t="shared" si="59"/>
        <v>2250000</v>
      </c>
      <c r="S295" s="124">
        <f t="shared" si="59"/>
        <v>2250000</v>
      </c>
      <c r="T295" s="124">
        <f t="shared" si="59"/>
        <v>2250000</v>
      </c>
      <c r="U295" s="124">
        <f t="shared" si="59"/>
        <v>2250000</v>
      </c>
      <c r="V295" s="124">
        <f t="shared" si="59"/>
        <v>2250000</v>
      </c>
      <c r="W295" s="124">
        <f t="shared" si="59"/>
        <v>2250000</v>
      </c>
      <c r="X295" s="124">
        <f t="shared" si="59"/>
        <v>2250000</v>
      </c>
      <c r="Y295" s="124">
        <f t="shared" si="59"/>
        <v>2250000</v>
      </c>
      <c r="Z295" s="124">
        <f t="shared" si="59"/>
        <v>2250000</v>
      </c>
      <c r="AA295" s="124">
        <f t="shared" si="59"/>
        <v>2250000</v>
      </c>
      <c r="AB295" s="124">
        <f t="shared" si="59"/>
        <v>2250000</v>
      </c>
      <c r="AC295" s="124">
        <f t="shared" si="59"/>
        <v>2250000</v>
      </c>
      <c r="AD295" s="124">
        <f t="shared" si="59"/>
        <v>2250000</v>
      </c>
      <c r="AE295" s="124">
        <f t="shared" si="59"/>
        <v>2250000</v>
      </c>
      <c r="AF295" s="124">
        <f t="shared" si="59"/>
        <v>2250000</v>
      </c>
      <c r="AG295" s="88"/>
      <c r="AH295" s="89" t="s">
        <v>92</v>
      </c>
      <c r="AJ295" s="111">
        <f>SUM(AJ288:AJ294)</f>
        <v>2250000</v>
      </c>
      <c r="AK295" s="108"/>
      <c r="AL295" s="103"/>
      <c r="AM295" s="103"/>
      <c r="AP295" s="111">
        <f>SUM(AP288:AP294)</f>
        <v>386.28</v>
      </c>
      <c r="AQ295" s="108"/>
      <c r="AR295" s="111">
        <f>SUM(AR288:AR294)</f>
        <v>190958</v>
      </c>
      <c r="AS295" s="108"/>
      <c r="AT295" s="111">
        <f>SUM(AT288:AT294)</f>
        <v>6566.7600000000093</v>
      </c>
      <c r="AU295" s="108"/>
      <c r="AV295" s="111">
        <f>SUM(AV288:AV294)</f>
        <v>2243433.2400000002</v>
      </c>
    </row>
    <row r="296" spans="1:48" s="89" customFormat="1" ht="15.75" thickTop="1">
      <c r="A296" s="88"/>
      <c r="B296" s="82"/>
      <c r="C296" s="83"/>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8"/>
      <c r="AH296" s="82"/>
      <c r="AI296" s="82"/>
      <c r="AL296" s="103"/>
      <c r="AM296" s="103"/>
      <c r="AN296" s="82"/>
      <c r="AO296" s="82"/>
    </row>
    <row r="297" spans="1:48">
      <c r="A297" s="88"/>
      <c r="AG297" s="88"/>
      <c r="AL297" s="103"/>
      <c r="AM297" s="103"/>
    </row>
    <row r="298" spans="1:48">
      <c r="A298" s="88"/>
      <c r="AG298" s="88"/>
      <c r="AL298" s="103"/>
      <c r="AM298" s="103"/>
    </row>
    <row r="299" spans="1:48" ht="15.75" thickBot="1">
      <c r="A299" s="88"/>
      <c r="AG299" s="88"/>
      <c r="AH299" s="85" t="s">
        <v>93</v>
      </c>
      <c r="AL299" s="125">
        <f>ROUND(AR295/AV295,4)</f>
        <v>8.5099999999999995E-2</v>
      </c>
      <c r="AM299" s="103"/>
    </row>
    <row r="300" spans="1:48" ht="15.75" thickTop="1">
      <c r="A300" s="88"/>
      <c r="AG300" s="88"/>
      <c r="AL300" s="89"/>
      <c r="AM300" s="89"/>
    </row>
    <row r="301" spans="1:48">
      <c r="A301" s="88"/>
      <c r="AG301" s="88"/>
    </row>
    <row r="302" spans="1:48">
      <c r="A302" s="88"/>
      <c r="AG302" s="88"/>
    </row>
    <row r="303" spans="1:48">
      <c r="A303" s="88"/>
      <c r="AG303" s="88"/>
    </row>
    <row r="304" spans="1:48">
      <c r="A304" s="88"/>
      <c r="AG304" s="88"/>
    </row>
    <row r="305" spans="1:33">
      <c r="A305" s="88"/>
      <c r="AG305" s="88"/>
    </row>
    <row r="306" spans="1:33">
      <c r="A306" s="88"/>
      <c r="AG306" s="88"/>
    </row>
    <row r="307" spans="1:33">
      <c r="A307" s="88"/>
      <c r="AG307" s="88"/>
    </row>
    <row r="308" spans="1:33">
      <c r="A308" s="88"/>
      <c r="AG308" s="88"/>
    </row>
    <row r="309" spans="1:33">
      <c r="A309" s="88"/>
      <c r="AG309" s="88"/>
    </row>
    <row r="310" spans="1:33">
      <c r="A310" s="88"/>
      <c r="AG310" s="88"/>
    </row>
    <row r="311" spans="1:33">
      <c r="A311" s="88"/>
      <c r="AG311" s="88"/>
    </row>
    <row r="312" spans="1:33">
      <c r="A312" s="88"/>
      <c r="AG312" s="88"/>
    </row>
    <row r="313" spans="1:33">
      <c r="A313" s="88"/>
      <c r="AG313" s="88"/>
    </row>
    <row r="314" spans="1:33">
      <c r="A314" s="88"/>
      <c r="AG314" s="88"/>
    </row>
    <row r="315" spans="1:33">
      <c r="A315" s="81" t="s">
        <v>52</v>
      </c>
      <c r="O315" s="84" t="s">
        <v>319</v>
      </c>
      <c r="AA315" s="84" t="str">
        <f>$O$315</f>
        <v>W/P - 7-5</v>
      </c>
      <c r="AF315" s="84" t="str">
        <f>$O$315</f>
        <v>W/P - 7-5</v>
      </c>
      <c r="AG315" s="88"/>
    </row>
    <row r="316" spans="1:33">
      <c r="A316" s="81" t="s">
        <v>53</v>
      </c>
      <c r="O316" s="84" t="e">
        <f ca="1">RIGHT(CELL("filename",$A$4),LEN(CELL("filename",$A$4))-SEARCH("\Capital",CELL("filename",$A$4),1))</f>
        <v>#VALUE!</v>
      </c>
      <c r="AA316" s="84" t="e">
        <f ca="1">RIGHT(CELL("filename",$A$4),LEN(CELL("filename",$A$4))-SEARCH("\Capital",CELL("filename",$A$4),1))</f>
        <v>#VALUE!</v>
      </c>
      <c r="AF316" s="84" t="e">
        <f ca="1">RIGHT(CELL("filename",$A$4),LEN(CELL("filename",$A$4))-SEARCH("\Capital",CELL("filename",$A$4),1))</f>
        <v>#VALUE!</v>
      </c>
      <c r="AG316" s="88"/>
    </row>
    <row r="317" spans="1:33">
      <c r="A317" s="88"/>
      <c r="AG317" s="88"/>
    </row>
    <row r="318" spans="1:33">
      <c r="A318" s="85" t="s">
        <v>54</v>
      </c>
      <c r="AG318" s="88"/>
    </row>
    <row r="319" spans="1:33">
      <c r="A319" s="85" t="s">
        <v>121</v>
      </c>
      <c r="AG319" s="88"/>
    </row>
    <row r="320" spans="1:33">
      <c r="C320" s="110"/>
      <c r="AG320" s="88"/>
    </row>
    <row r="321" spans="1:33">
      <c r="A321" s="92"/>
      <c r="B321" s="92" t="s">
        <v>57</v>
      </c>
      <c r="C321" s="92"/>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88"/>
    </row>
    <row r="322" spans="1:33">
      <c r="A322" s="88" t="s">
        <v>61</v>
      </c>
      <c r="B322" s="88" t="s">
        <v>62</v>
      </c>
      <c r="D322" s="88" t="s">
        <v>64</v>
      </c>
      <c r="E322" s="88" t="s">
        <v>64</v>
      </c>
      <c r="F322" s="88" t="s">
        <v>64</v>
      </c>
      <c r="G322" s="88" t="s">
        <v>64</v>
      </c>
      <c r="H322" s="88" t="s">
        <v>64</v>
      </c>
      <c r="I322" s="88" t="s">
        <v>64</v>
      </c>
      <c r="J322" s="88" t="s">
        <v>64</v>
      </c>
      <c r="K322" s="88" t="s">
        <v>64</v>
      </c>
      <c r="L322" s="88" t="s">
        <v>64</v>
      </c>
      <c r="M322" s="88" t="s">
        <v>64</v>
      </c>
      <c r="N322" s="88" t="s">
        <v>64</v>
      </c>
      <c r="O322" s="88" t="s">
        <v>64</v>
      </c>
      <c r="P322" s="88" t="s">
        <v>64</v>
      </c>
      <c r="Q322" s="88" t="s">
        <v>64</v>
      </c>
      <c r="R322" s="88" t="s">
        <v>64</v>
      </c>
      <c r="S322" s="88" t="s">
        <v>64</v>
      </c>
      <c r="T322" s="88" t="s">
        <v>64</v>
      </c>
      <c r="U322" s="88" t="s">
        <v>64</v>
      </c>
      <c r="V322" s="88" t="s">
        <v>64</v>
      </c>
      <c r="W322" s="88" t="s">
        <v>64</v>
      </c>
      <c r="X322" s="88" t="s">
        <v>64</v>
      </c>
      <c r="Y322" s="88" t="s">
        <v>64</v>
      </c>
      <c r="Z322" s="88" t="s">
        <v>64</v>
      </c>
      <c r="AA322" s="88" t="s">
        <v>64</v>
      </c>
      <c r="AB322" s="88" t="s">
        <v>64</v>
      </c>
      <c r="AC322" s="88" t="s">
        <v>64</v>
      </c>
      <c r="AD322" s="88" t="s">
        <v>64</v>
      </c>
      <c r="AE322" s="88" t="s">
        <v>64</v>
      </c>
      <c r="AF322" s="88" t="s">
        <v>65</v>
      </c>
      <c r="AG322" s="88"/>
    </row>
    <row r="323" spans="1:33">
      <c r="A323" s="97" t="s">
        <v>71</v>
      </c>
      <c r="B323" s="97" t="s">
        <v>72</v>
      </c>
      <c r="C323" s="97"/>
      <c r="D323" s="98">
        <f>D285</f>
        <v>43190</v>
      </c>
      <c r="E323" s="98">
        <f>$E$9</f>
        <v>43220</v>
      </c>
      <c r="F323" s="98">
        <f>$F$9</f>
        <v>43251</v>
      </c>
      <c r="G323" s="98">
        <f>$G$9</f>
        <v>43281</v>
      </c>
      <c r="H323" s="98">
        <f>$H$9</f>
        <v>43312</v>
      </c>
      <c r="I323" s="98">
        <f>$I$9</f>
        <v>43343</v>
      </c>
      <c r="J323" s="98">
        <f>$J$9</f>
        <v>43373</v>
      </c>
      <c r="K323" s="98">
        <f>$K$9</f>
        <v>43404</v>
      </c>
      <c r="L323" s="98">
        <f>$L$9</f>
        <v>43434</v>
      </c>
      <c r="M323" s="98">
        <f>$M$9</f>
        <v>43465</v>
      </c>
      <c r="N323" s="98">
        <f>$N$9</f>
        <v>43496</v>
      </c>
      <c r="O323" s="98">
        <f>$O$9</f>
        <v>43524</v>
      </c>
      <c r="P323" s="98">
        <f>$P$9</f>
        <v>43555</v>
      </c>
      <c r="Q323" s="98">
        <f>$Q$9</f>
        <v>43585</v>
      </c>
      <c r="R323" s="98">
        <f>$R$9</f>
        <v>43616</v>
      </c>
      <c r="S323" s="98">
        <f>$S$9</f>
        <v>43646</v>
      </c>
      <c r="T323" s="98">
        <f>$T$9</f>
        <v>43677</v>
      </c>
      <c r="U323" s="98">
        <f>$U$9</f>
        <v>43708</v>
      </c>
      <c r="V323" s="98">
        <f>$V$9</f>
        <v>43738</v>
      </c>
      <c r="W323" s="98">
        <f>$W$9</f>
        <v>43769</v>
      </c>
      <c r="X323" s="98">
        <f>$X$9</f>
        <v>43799</v>
      </c>
      <c r="Y323" s="98">
        <f>$Y$9</f>
        <v>43830</v>
      </c>
      <c r="Z323" s="98">
        <f>$Z$9</f>
        <v>43861</v>
      </c>
      <c r="AA323" s="98">
        <f>$AA$9</f>
        <v>43890</v>
      </c>
      <c r="AB323" s="98">
        <f>$AB$9</f>
        <v>43921</v>
      </c>
      <c r="AC323" s="98">
        <f>$AC$9</f>
        <v>43951</v>
      </c>
      <c r="AD323" s="98">
        <f>$AD$9</f>
        <v>43982</v>
      </c>
      <c r="AE323" s="98">
        <f>$AE$9</f>
        <v>44012</v>
      </c>
      <c r="AF323" s="99" t="s">
        <v>59</v>
      </c>
      <c r="AG323" s="88"/>
    </row>
    <row r="324" spans="1:33">
      <c r="A324" s="88">
        <v>1</v>
      </c>
      <c r="B324" s="89"/>
      <c r="C324" s="88"/>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c r="AG324" s="88"/>
    </row>
    <row r="325" spans="1:33">
      <c r="A325" s="88">
        <v>2</v>
      </c>
      <c r="D325" s="89"/>
      <c r="AG325" s="88"/>
    </row>
    <row r="326" spans="1:33">
      <c r="A326" s="88">
        <v>3</v>
      </c>
      <c r="B326" s="89" t="str">
        <f>B290</f>
        <v>8.47% Series, $100 Par</v>
      </c>
      <c r="D326" s="108">
        <v>7210.56</v>
      </c>
      <c r="E326" s="108">
        <f t="shared" ref="E326:AE326" si="60">D326-E366</f>
        <v>7178.3700000000008</v>
      </c>
      <c r="F326" s="108">
        <f t="shared" si="60"/>
        <v>7146.1800000000012</v>
      </c>
      <c r="G326" s="108">
        <f t="shared" si="60"/>
        <v>7113.9900000000016</v>
      </c>
      <c r="H326" s="108">
        <f t="shared" si="60"/>
        <v>7081.800000000002</v>
      </c>
      <c r="I326" s="108">
        <f t="shared" si="60"/>
        <v>7049.6100000000024</v>
      </c>
      <c r="J326" s="108">
        <f t="shared" si="60"/>
        <v>7017.4200000000028</v>
      </c>
      <c r="K326" s="108">
        <f>+J326</f>
        <v>7017.4200000000028</v>
      </c>
      <c r="L326" s="108">
        <f t="shared" si="60"/>
        <v>6985.2300000000032</v>
      </c>
      <c r="M326" s="108">
        <f t="shared" si="60"/>
        <v>6953.0400000000036</v>
      </c>
      <c r="N326" s="108">
        <f t="shared" si="60"/>
        <v>6920.850000000004</v>
      </c>
      <c r="O326" s="108">
        <f t="shared" si="60"/>
        <v>6888.6600000000044</v>
      </c>
      <c r="P326" s="108">
        <f t="shared" si="60"/>
        <v>6856.4700000000048</v>
      </c>
      <c r="Q326" s="108">
        <f t="shared" si="60"/>
        <v>6824.2800000000052</v>
      </c>
      <c r="R326" s="108">
        <f t="shared" si="60"/>
        <v>6792.0900000000056</v>
      </c>
      <c r="S326" s="108">
        <f t="shared" si="60"/>
        <v>6759.900000000006</v>
      </c>
      <c r="T326" s="108">
        <f t="shared" si="60"/>
        <v>6727.7100000000064</v>
      </c>
      <c r="U326" s="108">
        <f t="shared" si="60"/>
        <v>6695.5200000000068</v>
      </c>
      <c r="V326" s="108">
        <f t="shared" si="60"/>
        <v>6663.3300000000072</v>
      </c>
      <c r="W326" s="108">
        <f t="shared" si="60"/>
        <v>6631.1400000000076</v>
      </c>
      <c r="X326" s="108">
        <f t="shared" si="60"/>
        <v>6598.950000000008</v>
      </c>
      <c r="Y326" s="108">
        <f t="shared" si="60"/>
        <v>6566.7600000000084</v>
      </c>
      <c r="Z326" s="108">
        <f t="shared" si="60"/>
        <v>6534.5700000000088</v>
      </c>
      <c r="AA326" s="108">
        <f t="shared" si="60"/>
        <v>6502.3800000000092</v>
      </c>
      <c r="AB326" s="108">
        <f t="shared" si="60"/>
        <v>6470.1900000000096</v>
      </c>
      <c r="AC326" s="108">
        <f t="shared" si="60"/>
        <v>6438.00000000001</v>
      </c>
      <c r="AD326" s="108">
        <f t="shared" si="60"/>
        <v>6405.8100000000104</v>
      </c>
      <c r="AE326" s="108">
        <f t="shared" si="60"/>
        <v>6373.6200000000108</v>
      </c>
      <c r="AF326" s="108">
        <f>AVERAGE(S326:AE326)</f>
        <v>6566.7600000000093</v>
      </c>
      <c r="AG326" s="88"/>
    </row>
    <row r="327" spans="1:33">
      <c r="A327" s="88">
        <v>4</v>
      </c>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88"/>
    </row>
    <row r="328" spans="1:33">
      <c r="A328" s="88">
        <v>5</v>
      </c>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88"/>
    </row>
    <row r="329" spans="1:33">
      <c r="A329" s="88">
        <v>6</v>
      </c>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88"/>
    </row>
    <row r="330" spans="1:33">
      <c r="A330" s="88">
        <v>7</v>
      </c>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88"/>
    </row>
    <row r="331" spans="1:33">
      <c r="A331" s="88">
        <v>8</v>
      </c>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88"/>
    </row>
    <row r="332" spans="1:33">
      <c r="A332" s="88">
        <v>9</v>
      </c>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c r="AG332" s="88"/>
    </row>
    <row r="333" spans="1:33" ht="15.75" thickBot="1">
      <c r="A333" s="88">
        <v>10</v>
      </c>
      <c r="B333" s="89" t="s">
        <v>92</v>
      </c>
      <c r="D333" s="111">
        <f t="shared" ref="D333:AF333" si="61">SUM(D324:D332)</f>
        <v>7210.56</v>
      </c>
      <c r="E333" s="111">
        <f t="shared" si="61"/>
        <v>7178.3700000000008</v>
      </c>
      <c r="F333" s="111">
        <f t="shared" si="61"/>
        <v>7146.1800000000012</v>
      </c>
      <c r="G333" s="111">
        <f t="shared" si="61"/>
        <v>7113.9900000000016</v>
      </c>
      <c r="H333" s="111">
        <f t="shared" si="61"/>
        <v>7081.800000000002</v>
      </c>
      <c r="I333" s="111">
        <f t="shared" si="61"/>
        <v>7049.6100000000024</v>
      </c>
      <c r="J333" s="111">
        <f t="shared" si="61"/>
        <v>7017.4200000000028</v>
      </c>
      <c r="K333" s="111">
        <f t="shared" si="61"/>
        <v>7017.4200000000028</v>
      </c>
      <c r="L333" s="111">
        <f t="shared" si="61"/>
        <v>6985.2300000000032</v>
      </c>
      <c r="M333" s="111">
        <f t="shared" si="61"/>
        <v>6953.0400000000036</v>
      </c>
      <c r="N333" s="111">
        <f t="shared" si="61"/>
        <v>6920.850000000004</v>
      </c>
      <c r="O333" s="111">
        <f t="shared" si="61"/>
        <v>6888.6600000000044</v>
      </c>
      <c r="P333" s="111">
        <f t="shared" si="61"/>
        <v>6856.4700000000048</v>
      </c>
      <c r="Q333" s="111">
        <f t="shared" si="61"/>
        <v>6824.2800000000052</v>
      </c>
      <c r="R333" s="111">
        <f t="shared" si="61"/>
        <v>6792.0900000000056</v>
      </c>
      <c r="S333" s="111">
        <f t="shared" si="61"/>
        <v>6759.900000000006</v>
      </c>
      <c r="T333" s="111">
        <f t="shared" si="61"/>
        <v>6727.7100000000064</v>
      </c>
      <c r="U333" s="111">
        <f t="shared" si="61"/>
        <v>6695.5200000000068</v>
      </c>
      <c r="V333" s="111">
        <f t="shared" si="61"/>
        <v>6663.3300000000072</v>
      </c>
      <c r="W333" s="111">
        <f t="shared" si="61"/>
        <v>6631.1400000000076</v>
      </c>
      <c r="X333" s="111">
        <f t="shared" si="61"/>
        <v>6598.950000000008</v>
      </c>
      <c r="Y333" s="111">
        <f t="shared" si="61"/>
        <v>6566.7600000000084</v>
      </c>
      <c r="Z333" s="111">
        <f t="shared" si="61"/>
        <v>6534.5700000000088</v>
      </c>
      <c r="AA333" s="111">
        <f t="shared" si="61"/>
        <v>6502.3800000000092</v>
      </c>
      <c r="AB333" s="111">
        <f t="shared" si="61"/>
        <v>6470.1900000000096</v>
      </c>
      <c r="AC333" s="111">
        <f t="shared" si="61"/>
        <v>6438.00000000001</v>
      </c>
      <c r="AD333" s="111">
        <f t="shared" si="61"/>
        <v>6405.8100000000104</v>
      </c>
      <c r="AE333" s="111">
        <f t="shared" si="61"/>
        <v>6373.6200000000108</v>
      </c>
      <c r="AF333" s="111">
        <f t="shared" si="61"/>
        <v>6566.7600000000093</v>
      </c>
      <c r="AG333" s="88"/>
    </row>
    <row r="334" spans="1:33" ht="15.75" thickTop="1">
      <c r="A334" s="88"/>
      <c r="AG334" s="88"/>
    </row>
    <row r="335" spans="1:33">
      <c r="A335" s="88"/>
      <c r="AG335" s="88"/>
    </row>
    <row r="336" spans="1:33">
      <c r="A336" s="88"/>
      <c r="AG336" s="88"/>
    </row>
    <row r="337" spans="1:33">
      <c r="A337" s="88"/>
      <c r="AG337" s="88"/>
    </row>
    <row r="338" spans="1:33">
      <c r="A338" s="88"/>
      <c r="AG338" s="88"/>
    </row>
    <row r="339" spans="1:33">
      <c r="A339" s="88"/>
      <c r="AG339" s="88"/>
    </row>
    <row r="340" spans="1:33">
      <c r="A340" s="88"/>
      <c r="AG340" s="88"/>
    </row>
    <row r="341" spans="1:33">
      <c r="A341" s="88"/>
      <c r="AG341" s="88"/>
    </row>
    <row r="342" spans="1:33">
      <c r="A342" s="88"/>
      <c r="AG342" s="88"/>
    </row>
    <row r="343" spans="1:33">
      <c r="A343" s="88"/>
      <c r="AG343" s="88"/>
    </row>
    <row r="344" spans="1:33">
      <c r="A344" s="88"/>
      <c r="AG344" s="88"/>
    </row>
    <row r="345" spans="1:33">
      <c r="A345" s="88"/>
      <c r="AG345" s="88"/>
    </row>
    <row r="346" spans="1:33">
      <c r="A346" s="88"/>
      <c r="AG346" s="88"/>
    </row>
    <row r="347" spans="1:33">
      <c r="A347" s="88"/>
      <c r="AG347" s="88"/>
    </row>
    <row r="348" spans="1:33">
      <c r="A348" s="88"/>
      <c r="AG348" s="88"/>
    </row>
    <row r="349" spans="1:33">
      <c r="A349" s="88"/>
      <c r="AG349" s="88"/>
    </row>
    <row r="350" spans="1:33">
      <c r="A350" s="88"/>
      <c r="AG350" s="88"/>
    </row>
    <row r="351" spans="1:33">
      <c r="A351" s="88"/>
      <c r="AG351" s="88"/>
    </row>
    <row r="352" spans="1:33">
      <c r="A352" s="88"/>
      <c r="AG352" s="88"/>
    </row>
    <row r="353" spans="1:34">
      <c r="A353" s="81" t="s">
        <v>52</v>
      </c>
      <c r="O353" s="84" t="s">
        <v>319</v>
      </c>
      <c r="AA353" s="84" t="str">
        <f>$O$353</f>
        <v>W/P - 7-5</v>
      </c>
      <c r="AF353" s="84" t="str">
        <f>$O$353</f>
        <v>W/P - 7-5</v>
      </c>
      <c r="AG353" s="88"/>
    </row>
    <row r="354" spans="1:34">
      <c r="A354" s="81" t="s">
        <v>53</v>
      </c>
      <c r="O354" s="84" t="e">
        <f ca="1">RIGHT(CELL("filename",$A$4),LEN(CELL("filename",$A$4))-SEARCH("\Capital",CELL("filename",$A$4),1))</f>
        <v>#VALUE!</v>
      </c>
      <c r="AA354" s="84" t="e">
        <f ca="1">RIGHT(CELL("filename",$A$4),LEN(CELL("filename",$A$4))-SEARCH("\Capital",CELL("filename",$A$4),1))</f>
        <v>#VALUE!</v>
      </c>
      <c r="AF354" s="84" t="e">
        <f ca="1">RIGHT(CELL("filename",$A$4),LEN(CELL("filename",$A$4))-SEARCH("\Capital",CELL("filename",$A$4),1))</f>
        <v>#VALUE!</v>
      </c>
      <c r="AG354" s="88"/>
    </row>
    <row r="355" spans="1:34">
      <c r="AG355" s="88"/>
    </row>
    <row r="356" spans="1:34">
      <c r="A356" s="85" t="s">
        <v>54</v>
      </c>
      <c r="AG356" s="88"/>
    </row>
    <row r="357" spans="1:34">
      <c r="A357" s="85" t="s">
        <v>122</v>
      </c>
      <c r="AG357" s="88"/>
    </row>
    <row r="358" spans="1:34">
      <c r="AG358" s="88"/>
    </row>
    <row r="359" spans="1:34">
      <c r="A359" s="92"/>
      <c r="B359" s="92" t="s">
        <v>57</v>
      </c>
      <c r="C359" s="92"/>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88"/>
    </row>
    <row r="360" spans="1:34">
      <c r="A360" s="88" t="s">
        <v>61</v>
      </c>
      <c r="B360" s="88" t="s">
        <v>62</v>
      </c>
      <c r="D360" s="88" t="s">
        <v>110</v>
      </c>
      <c r="E360" s="88" t="s">
        <v>110</v>
      </c>
      <c r="F360" s="88" t="s">
        <v>110</v>
      </c>
      <c r="G360" s="88" t="s">
        <v>110</v>
      </c>
      <c r="H360" s="88" t="s">
        <v>110</v>
      </c>
      <c r="I360" s="88" t="s">
        <v>110</v>
      </c>
      <c r="J360" s="88" t="s">
        <v>110</v>
      </c>
      <c r="K360" s="88" t="s">
        <v>110</v>
      </c>
      <c r="L360" s="88" t="s">
        <v>110</v>
      </c>
      <c r="M360" s="88" t="s">
        <v>110</v>
      </c>
      <c r="N360" s="88" t="s">
        <v>110</v>
      </c>
      <c r="O360" s="88" t="s">
        <v>110</v>
      </c>
      <c r="P360" s="88" t="s">
        <v>110</v>
      </c>
      <c r="Q360" s="88" t="s">
        <v>110</v>
      </c>
      <c r="R360" s="88" t="s">
        <v>110</v>
      </c>
      <c r="S360" s="88" t="s">
        <v>110</v>
      </c>
      <c r="T360" s="88" t="s">
        <v>110</v>
      </c>
      <c r="U360" s="88" t="s">
        <v>110</v>
      </c>
      <c r="V360" s="88" t="s">
        <v>110</v>
      </c>
      <c r="W360" s="88" t="s">
        <v>110</v>
      </c>
      <c r="X360" s="88" t="s">
        <v>110</v>
      </c>
      <c r="Y360" s="88" t="s">
        <v>110</v>
      </c>
      <c r="Z360" s="88" t="s">
        <v>110</v>
      </c>
      <c r="AA360" s="88" t="s">
        <v>110</v>
      </c>
      <c r="AB360" s="88" t="s">
        <v>110</v>
      </c>
      <c r="AC360" s="88" t="s">
        <v>110</v>
      </c>
      <c r="AD360" s="88" t="s">
        <v>110</v>
      </c>
      <c r="AE360" s="88" t="s">
        <v>110</v>
      </c>
      <c r="AF360" s="88" t="s">
        <v>111</v>
      </c>
      <c r="AG360" s="88"/>
      <c r="AH360" s="109" t="s">
        <v>123</v>
      </c>
    </row>
    <row r="361" spans="1:34">
      <c r="A361" s="97" t="s">
        <v>71</v>
      </c>
      <c r="B361" s="97" t="s">
        <v>72</v>
      </c>
      <c r="C361" s="97"/>
      <c r="D361" s="98">
        <f>$D$9</f>
        <v>43190</v>
      </c>
      <c r="E361" s="98">
        <f>$E$9</f>
        <v>43220</v>
      </c>
      <c r="F361" s="98">
        <f>$F$9</f>
        <v>43251</v>
      </c>
      <c r="G361" s="98">
        <f>$G$9</f>
        <v>43281</v>
      </c>
      <c r="H361" s="98">
        <f>$H$9</f>
        <v>43312</v>
      </c>
      <c r="I361" s="98">
        <f>$I$9</f>
        <v>43343</v>
      </c>
      <c r="J361" s="98">
        <f>$J$9</f>
        <v>43373</v>
      </c>
      <c r="K361" s="98">
        <f>$K$9</f>
        <v>43404</v>
      </c>
      <c r="L361" s="98">
        <f>$L$9</f>
        <v>43434</v>
      </c>
      <c r="M361" s="98">
        <f>$M$9</f>
        <v>43465</v>
      </c>
      <c r="N361" s="98">
        <f>$N$9</f>
        <v>43496</v>
      </c>
      <c r="O361" s="98">
        <f>$O$9</f>
        <v>43524</v>
      </c>
      <c r="P361" s="98">
        <f>$P$9</f>
        <v>43555</v>
      </c>
      <c r="Q361" s="98">
        <f>$Q$9</f>
        <v>43585</v>
      </c>
      <c r="R361" s="98">
        <f>$R$9</f>
        <v>43616</v>
      </c>
      <c r="S361" s="98">
        <f>$S$9</f>
        <v>43646</v>
      </c>
      <c r="T361" s="98">
        <f>$T$9</f>
        <v>43677</v>
      </c>
      <c r="U361" s="98">
        <f>$U$9</f>
        <v>43708</v>
      </c>
      <c r="V361" s="98">
        <f>$V$9</f>
        <v>43738</v>
      </c>
      <c r="W361" s="98">
        <f>$W$9</f>
        <v>43769</v>
      </c>
      <c r="X361" s="98">
        <f>$X$9</f>
        <v>43799</v>
      </c>
      <c r="Y361" s="98">
        <f>$Y$9</f>
        <v>43830</v>
      </c>
      <c r="Z361" s="98">
        <f>$Z$9</f>
        <v>43861</v>
      </c>
      <c r="AA361" s="98">
        <f>$AA$9</f>
        <v>43890</v>
      </c>
      <c r="AB361" s="98">
        <f>$AB$9</f>
        <v>43921</v>
      </c>
      <c r="AC361" s="98">
        <f>$AC$9</f>
        <v>43951</v>
      </c>
      <c r="AD361" s="98">
        <f>$AD$9</f>
        <v>43982</v>
      </c>
      <c r="AE361" s="98">
        <f>$AE$9</f>
        <v>44012</v>
      </c>
      <c r="AF361" s="99" t="s">
        <v>112</v>
      </c>
      <c r="AG361" s="88"/>
    </row>
    <row r="362" spans="1:34">
      <c r="A362" s="88">
        <v>1</v>
      </c>
      <c r="AG362" s="88"/>
    </row>
    <row r="363" spans="1:34">
      <c r="A363" s="88">
        <v>2</v>
      </c>
      <c r="AG363" s="88"/>
    </row>
    <row r="364" spans="1:34">
      <c r="A364" s="88">
        <v>3</v>
      </c>
      <c r="B364" s="89"/>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c r="AD364" s="102"/>
      <c r="AE364" s="102"/>
      <c r="AF364" s="102"/>
      <c r="AG364" s="88"/>
    </row>
    <row r="365" spans="1:34">
      <c r="A365" s="88">
        <v>4</v>
      </c>
      <c r="D365" s="89"/>
      <c r="P365" s="89"/>
      <c r="AF365" s="112"/>
      <c r="AG365" s="88"/>
    </row>
    <row r="366" spans="1:34">
      <c r="A366" s="88">
        <v>5</v>
      </c>
      <c r="B366" s="89" t="str">
        <f>B290</f>
        <v>8.47% Series, $100 Par</v>
      </c>
      <c r="D366" s="108">
        <v>32.19</v>
      </c>
      <c r="E366" s="108">
        <f t="shared" ref="E366:AE366" si="62">D366</f>
        <v>32.19</v>
      </c>
      <c r="F366" s="108">
        <f t="shared" si="62"/>
        <v>32.19</v>
      </c>
      <c r="G366" s="108">
        <f t="shared" si="62"/>
        <v>32.19</v>
      </c>
      <c r="H366" s="108">
        <f t="shared" si="62"/>
        <v>32.19</v>
      </c>
      <c r="I366" s="108">
        <f t="shared" si="62"/>
        <v>32.19</v>
      </c>
      <c r="J366" s="108">
        <f t="shared" si="62"/>
        <v>32.19</v>
      </c>
      <c r="K366" s="108">
        <f t="shared" si="62"/>
        <v>32.19</v>
      </c>
      <c r="L366" s="108">
        <f t="shared" si="62"/>
        <v>32.19</v>
      </c>
      <c r="M366" s="108">
        <f t="shared" si="62"/>
        <v>32.19</v>
      </c>
      <c r="N366" s="108">
        <f t="shared" si="62"/>
        <v>32.19</v>
      </c>
      <c r="O366" s="108">
        <f t="shared" si="62"/>
        <v>32.19</v>
      </c>
      <c r="P366" s="108">
        <f t="shared" si="62"/>
        <v>32.19</v>
      </c>
      <c r="Q366" s="108">
        <f t="shared" si="62"/>
        <v>32.19</v>
      </c>
      <c r="R366" s="108">
        <f t="shared" si="62"/>
        <v>32.19</v>
      </c>
      <c r="S366" s="108">
        <f t="shared" si="62"/>
        <v>32.19</v>
      </c>
      <c r="T366" s="108">
        <f t="shared" si="62"/>
        <v>32.19</v>
      </c>
      <c r="U366" s="108">
        <f t="shared" si="62"/>
        <v>32.19</v>
      </c>
      <c r="V366" s="108">
        <f t="shared" si="62"/>
        <v>32.19</v>
      </c>
      <c r="W366" s="108">
        <f t="shared" si="62"/>
        <v>32.19</v>
      </c>
      <c r="X366" s="108">
        <f t="shared" si="62"/>
        <v>32.19</v>
      </c>
      <c r="Y366" s="108">
        <f t="shared" si="62"/>
        <v>32.19</v>
      </c>
      <c r="Z366" s="108">
        <f t="shared" si="62"/>
        <v>32.19</v>
      </c>
      <c r="AA366" s="108">
        <f t="shared" si="62"/>
        <v>32.19</v>
      </c>
      <c r="AB366" s="108">
        <f t="shared" si="62"/>
        <v>32.19</v>
      </c>
      <c r="AC366" s="108">
        <f t="shared" si="62"/>
        <v>32.19</v>
      </c>
      <c r="AD366" s="108">
        <f t="shared" si="62"/>
        <v>32.19</v>
      </c>
      <c r="AE366" s="108">
        <f t="shared" si="62"/>
        <v>32.19</v>
      </c>
      <c r="AF366" s="108">
        <f>SUM(T366:AE366)</f>
        <v>386.28</v>
      </c>
      <c r="AG366" s="88"/>
    </row>
    <row r="367" spans="1:34">
      <c r="A367" s="88">
        <v>6</v>
      </c>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88"/>
    </row>
    <row r="368" spans="1:34">
      <c r="A368" s="88">
        <v>7</v>
      </c>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88"/>
    </row>
    <row r="369" spans="1:33">
      <c r="A369" s="88">
        <v>8</v>
      </c>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88"/>
    </row>
    <row r="370" spans="1:33">
      <c r="A370" s="88">
        <v>9</v>
      </c>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88"/>
    </row>
    <row r="371" spans="1:33" ht="15.75" thickBot="1">
      <c r="A371" s="88">
        <v>10</v>
      </c>
      <c r="B371" s="89" t="s">
        <v>92</v>
      </c>
      <c r="D371" s="111">
        <f t="shared" ref="D371:AE371" si="63">SUM(D364:D370)</f>
        <v>32.19</v>
      </c>
      <c r="E371" s="111">
        <f t="shared" si="63"/>
        <v>32.19</v>
      </c>
      <c r="F371" s="111">
        <f t="shared" si="63"/>
        <v>32.19</v>
      </c>
      <c r="G371" s="111">
        <f t="shared" si="63"/>
        <v>32.19</v>
      </c>
      <c r="H371" s="111">
        <f t="shared" si="63"/>
        <v>32.19</v>
      </c>
      <c r="I371" s="111">
        <f t="shared" si="63"/>
        <v>32.19</v>
      </c>
      <c r="J371" s="111">
        <f t="shared" si="63"/>
        <v>32.19</v>
      </c>
      <c r="K371" s="111">
        <f t="shared" si="63"/>
        <v>32.19</v>
      </c>
      <c r="L371" s="111">
        <f t="shared" si="63"/>
        <v>32.19</v>
      </c>
      <c r="M371" s="111">
        <f t="shared" si="63"/>
        <v>32.19</v>
      </c>
      <c r="N371" s="111">
        <f t="shared" si="63"/>
        <v>32.19</v>
      </c>
      <c r="O371" s="111">
        <f t="shared" si="63"/>
        <v>32.19</v>
      </c>
      <c r="P371" s="111">
        <f t="shared" si="63"/>
        <v>32.19</v>
      </c>
      <c r="Q371" s="111">
        <f t="shared" si="63"/>
        <v>32.19</v>
      </c>
      <c r="R371" s="111">
        <f t="shared" si="63"/>
        <v>32.19</v>
      </c>
      <c r="S371" s="111">
        <f t="shared" si="63"/>
        <v>32.19</v>
      </c>
      <c r="T371" s="111">
        <f t="shared" si="63"/>
        <v>32.19</v>
      </c>
      <c r="U371" s="111">
        <f t="shared" si="63"/>
        <v>32.19</v>
      </c>
      <c r="V371" s="111">
        <f t="shared" si="63"/>
        <v>32.19</v>
      </c>
      <c r="W371" s="111">
        <f t="shared" si="63"/>
        <v>32.19</v>
      </c>
      <c r="X371" s="111">
        <f t="shared" si="63"/>
        <v>32.19</v>
      </c>
      <c r="Y371" s="111">
        <f t="shared" si="63"/>
        <v>32.19</v>
      </c>
      <c r="Z371" s="111">
        <f t="shared" si="63"/>
        <v>32.19</v>
      </c>
      <c r="AA371" s="111">
        <f t="shared" si="63"/>
        <v>32.19</v>
      </c>
      <c r="AB371" s="111">
        <f t="shared" si="63"/>
        <v>32.19</v>
      </c>
      <c r="AC371" s="111">
        <f t="shared" si="63"/>
        <v>32.19</v>
      </c>
      <c r="AD371" s="111">
        <f t="shared" si="63"/>
        <v>32.19</v>
      </c>
      <c r="AE371" s="111">
        <f t="shared" si="63"/>
        <v>32.19</v>
      </c>
      <c r="AF371" s="111">
        <f>SUM(AF364:AF370)</f>
        <v>386.28</v>
      </c>
      <c r="AG371" s="88"/>
    </row>
    <row r="372" spans="1:33" ht="15.75" thickTop="1">
      <c r="A372" s="88"/>
      <c r="AG372" s="88"/>
    </row>
    <row r="373" spans="1:33">
      <c r="A373" s="88"/>
      <c r="AG373" s="88"/>
    </row>
    <row r="374" spans="1:33">
      <c r="A374" s="88"/>
      <c r="AG374" s="88"/>
    </row>
    <row r="375" spans="1:33">
      <c r="A375" s="88"/>
      <c r="AG375" s="88"/>
    </row>
    <row r="376" spans="1:33">
      <c r="A376" s="88"/>
      <c r="AG376" s="88"/>
    </row>
    <row r="377" spans="1:33">
      <c r="A377" s="88"/>
      <c r="AG377" s="88"/>
    </row>
    <row r="378" spans="1:33">
      <c r="A378" s="88"/>
      <c r="AG378" s="88"/>
    </row>
    <row r="379" spans="1:33">
      <c r="A379" s="88"/>
      <c r="AG379" s="88"/>
    </row>
    <row r="380" spans="1:33">
      <c r="A380" s="88"/>
      <c r="AG380" s="88"/>
    </row>
    <row r="381" spans="1:33">
      <c r="A381" s="88"/>
      <c r="AG381" s="88"/>
    </row>
    <row r="382" spans="1:33">
      <c r="A382" s="88"/>
      <c r="AG382" s="88"/>
    </row>
    <row r="383" spans="1:33">
      <c r="A383" s="88"/>
      <c r="AG383" s="88"/>
    </row>
    <row r="384" spans="1:33">
      <c r="A384" s="88"/>
      <c r="AG384" s="88"/>
    </row>
    <row r="385" spans="1:34">
      <c r="A385" s="88"/>
      <c r="AG385" s="88"/>
    </row>
    <row r="386" spans="1:34">
      <c r="A386" s="88"/>
      <c r="AG386" s="88"/>
    </row>
    <row r="387" spans="1:34">
      <c r="A387" s="88"/>
      <c r="AG387" s="88"/>
    </row>
    <row r="388" spans="1:34">
      <c r="A388" s="88"/>
      <c r="AG388" s="88"/>
    </row>
    <row r="389" spans="1:34">
      <c r="A389" s="88"/>
      <c r="AG389" s="88"/>
    </row>
    <row r="390" spans="1:34">
      <c r="A390" s="88"/>
      <c r="AG390" s="88"/>
    </row>
    <row r="391" spans="1:34">
      <c r="A391" s="81" t="s">
        <v>52</v>
      </c>
      <c r="O391" s="84" t="s">
        <v>319</v>
      </c>
      <c r="AA391" s="84" t="str">
        <f>$O$391</f>
        <v>W/P - 7-5</v>
      </c>
      <c r="AF391" s="84" t="str">
        <f>$O$391</f>
        <v>W/P - 7-5</v>
      </c>
      <c r="AG391" s="88"/>
    </row>
    <row r="392" spans="1:34">
      <c r="A392" s="81" t="s">
        <v>53</v>
      </c>
      <c r="O392" s="84" t="e">
        <f ca="1">RIGHT(CELL("filename",$A$4),LEN(CELL("filename",$A$4))-SEARCH("\Capital",CELL("filename",$A$4),1))</f>
        <v>#VALUE!</v>
      </c>
      <c r="AA392" s="84" t="e">
        <f ca="1">RIGHT(CELL("filename",$A$4),LEN(CELL("filename",$A$4))-SEARCH("\Capital",CELL("filename",$A$4),1))</f>
        <v>#VALUE!</v>
      </c>
      <c r="AF392" s="84" t="e">
        <f ca="1">RIGHT(CELL("filename",$A$4),LEN(CELL("filename",$A$4))-SEARCH("\Capital",CELL("filename",$A$4),1))</f>
        <v>#VALUE!</v>
      </c>
      <c r="AG392" s="88"/>
    </row>
    <row r="393" spans="1:34">
      <c r="A393" s="88"/>
      <c r="AG393" s="88"/>
    </row>
    <row r="394" spans="1:34">
      <c r="A394" s="85" t="s">
        <v>54</v>
      </c>
      <c r="AG394" s="88"/>
    </row>
    <row r="395" spans="1:34">
      <c r="A395" s="85" t="s">
        <v>124</v>
      </c>
      <c r="AG395" s="88"/>
    </row>
    <row r="396" spans="1:34">
      <c r="AG396" s="88"/>
      <c r="AH396" s="109" t="s">
        <v>125</v>
      </c>
    </row>
    <row r="397" spans="1:34">
      <c r="A397" s="92"/>
      <c r="B397" s="92" t="s">
        <v>57</v>
      </c>
      <c r="C397" s="92"/>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88"/>
    </row>
    <row r="398" spans="1:34">
      <c r="A398" s="88" t="s">
        <v>61</v>
      </c>
      <c r="B398" s="88" t="s">
        <v>62</v>
      </c>
      <c r="D398" s="88" t="s">
        <v>110</v>
      </c>
      <c r="E398" s="88" t="s">
        <v>110</v>
      </c>
      <c r="F398" s="88" t="s">
        <v>110</v>
      </c>
      <c r="G398" s="88" t="s">
        <v>110</v>
      </c>
      <c r="H398" s="88" t="s">
        <v>110</v>
      </c>
      <c r="I398" s="88" t="s">
        <v>110</v>
      </c>
      <c r="J398" s="88" t="s">
        <v>110</v>
      </c>
      <c r="K398" s="88" t="s">
        <v>110</v>
      </c>
      <c r="L398" s="88" t="s">
        <v>110</v>
      </c>
      <c r="M398" s="88" t="s">
        <v>110</v>
      </c>
      <c r="N398" s="88" t="s">
        <v>110</v>
      </c>
      <c r="O398" s="88" t="s">
        <v>110</v>
      </c>
      <c r="P398" s="88" t="s">
        <v>110</v>
      </c>
      <c r="Q398" s="88" t="s">
        <v>110</v>
      </c>
      <c r="R398" s="88" t="s">
        <v>110</v>
      </c>
      <c r="S398" s="88" t="s">
        <v>110</v>
      </c>
      <c r="T398" s="88" t="s">
        <v>110</v>
      </c>
      <c r="U398" s="88" t="s">
        <v>110</v>
      </c>
      <c r="V398" s="88" t="s">
        <v>110</v>
      </c>
      <c r="W398" s="88" t="s">
        <v>110</v>
      </c>
      <c r="X398" s="88" t="s">
        <v>110</v>
      </c>
      <c r="Y398" s="88" t="s">
        <v>110</v>
      </c>
      <c r="Z398" s="88" t="s">
        <v>110</v>
      </c>
      <c r="AA398" s="88" t="s">
        <v>110</v>
      </c>
      <c r="AB398" s="88" t="s">
        <v>110</v>
      </c>
      <c r="AC398" s="88" t="s">
        <v>110</v>
      </c>
      <c r="AD398" s="88" t="s">
        <v>110</v>
      </c>
      <c r="AE398" s="88" t="s">
        <v>110</v>
      </c>
      <c r="AF398" s="88" t="s">
        <v>111</v>
      </c>
      <c r="AG398" s="88"/>
      <c r="AH398" s="108"/>
    </row>
    <row r="399" spans="1:34">
      <c r="A399" s="97" t="s">
        <v>71</v>
      </c>
      <c r="B399" s="97" t="s">
        <v>72</v>
      </c>
      <c r="C399" s="97"/>
      <c r="D399" s="98">
        <f>$D$9</f>
        <v>43190</v>
      </c>
      <c r="E399" s="98">
        <f>$E$9</f>
        <v>43220</v>
      </c>
      <c r="F399" s="98">
        <f>$F$9</f>
        <v>43251</v>
      </c>
      <c r="G399" s="98">
        <f>$G$9</f>
        <v>43281</v>
      </c>
      <c r="H399" s="98">
        <f>$H$9</f>
        <v>43312</v>
      </c>
      <c r="I399" s="98">
        <f>$I$9</f>
        <v>43343</v>
      </c>
      <c r="J399" s="98">
        <f>$J$9</f>
        <v>43373</v>
      </c>
      <c r="K399" s="98">
        <f>$K$9</f>
        <v>43404</v>
      </c>
      <c r="L399" s="98">
        <f>$L$9</f>
        <v>43434</v>
      </c>
      <c r="M399" s="98">
        <f>$M$9</f>
        <v>43465</v>
      </c>
      <c r="N399" s="98">
        <f>$N$9</f>
        <v>43496</v>
      </c>
      <c r="O399" s="98">
        <f>$O$9</f>
        <v>43524</v>
      </c>
      <c r="P399" s="98">
        <f>$P$9</f>
        <v>43555</v>
      </c>
      <c r="Q399" s="98">
        <f>$Q$9</f>
        <v>43585</v>
      </c>
      <c r="R399" s="98">
        <f>$R$9</f>
        <v>43616</v>
      </c>
      <c r="S399" s="98">
        <f>$S$9</f>
        <v>43646</v>
      </c>
      <c r="T399" s="98">
        <f>$T$9</f>
        <v>43677</v>
      </c>
      <c r="U399" s="98">
        <f>$U$9</f>
        <v>43708</v>
      </c>
      <c r="V399" s="98">
        <f>$V$9</f>
        <v>43738</v>
      </c>
      <c r="W399" s="98">
        <f>$W$9</f>
        <v>43769</v>
      </c>
      <c r="X399" s="98">
        <f>$X$9</f>
        <v>43799</v>
      </c>
      <c r="Y399" s="98">
        <f>$Y$9</f>
        <v>43830</v>
      </c>
      <c r="Z399" s="98">
        <f>$Z$9</f>
        <v>43861</v>
      </c>
      <c r="AA399" s="98">
        <f>$AA$9</f>
        <v>43890</v>
      </c>
      <c r="AB399" s="98">
        <f>$AB$9</f>
        <v>43921</v>
      </c>
      <c r="AC399" s="98">
        <f>$AC$9</f>
        <v>43951</v>
      </c>
      <c r="AD399" s="98">
        <f>$AD$9</f>
        <v>43982</v>
      </c>
      <c r="AE399" s="98">
        <f>$AE$9</f>
        <v>44012</v>
      </c>
      <c r="AF399" s="99" t="s">
        <v>112</v>
      </c>
      <c r="AG399" s="88"/>
    </row>
    <row r="400" spans="1:34">
      <c r="A400" s="88">
        <v>1</v>
      </c>
      <c r="AG400" s="88"/>
    </row>
    <row r="401" spans="1:33">
      <c r="A401" s="88">
        <v>2</v>
      </c>
      <c r="AG401" s="88"/>
    </row>
    <row r="402" spans="1:33">
      <c r="A402" s="88">
        <v>3</v>
      </c>
      <c r="B402" s="89"/>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c r="AD402" s="102"/>
      <c r="AE402" s="102"/>
      <c r="AF402" s="102"/>
      <c r="AG402" s="88"/>
    </row>
    <row r="403" spans="1:33">
      <c r="A403" s="88">
        <v>4</v>
      </c>
      <c r="AG403" s="88"/>
    </row>
    <row r="404" spans="1:33">
      <c r="A404" s="88">
        <v>5</v>
      </c>
      <c r="B404" s="89" t="str">
        <f>B290</f>
        <v>8.47% Series, $100 Par</v>
      </c>
      <c r="D404" s="108">
        <f t="shared" ref="D404:AE404" si="64">ROUND(+D290/12*$C$290,4)</f>
        <v>15881.25</v>
      </c>
      <c r="E404" s="108">
        <f t="shared" si="64"/>
        <v>15881.25</v>
      </c>
      <c r="F404" s="108">
        <f t="shared" si="64"/>
        <v>15881.25</v>
      </c>
      <c r="G404" s="108">
        <f t="shared" si="64"/>
        <v>15881.25</v>
      </c>
      <c r="H404" s="108">
        <f t="shared" si="64"/>
        <v>15881.25</v>
      </c>
      <c r="I404" s="108">
        <f t="shared" si="64"/>
        <v>15881.25</v>
      </c>
      <c r="J404" s="108">
        <f t="shared" si="64"/>
        <v>15881.25</v>
      </c>
      <c r="K404" s="108">
        <f t="shared" si="64"/>
        <v>15881.25</v>
      </c>
      <c r="L404" s="108">
        <f t="shared" si="64"/>
        <v>15881.25</v>
      </c>
      <c r="M404" s="108">
        <f t="shared" si="64"/>
        <v>15881.25</v>
      </c>
      <c r="N404" s="108">
        <f t="shared" si="64"/>
        <v>15881.25</v>
      </c>
      <c r="O404" s="108">
        <f t="shared" si="64"/>
        <v>15881.25</v>
      </c>
      <c r="P404" s="108">
        <f t="shared" si="64"/>
        <v>15881.25</v>
      </c>
      <c r="Q404" s="108">
        <f t="shared" si="64"/>
        <v>15881.25</v>
      </c>
      <c r="R404" s="108">
        <f t="shared" si="64"/>
        <v>15881.25</v>
      </c>
      <c r="S404" s="108">
        <f t="shared" si="64"/>
        <v>15881.25</v>
      </c>
      <c r="T404" s="108">
        <f t="shared" si="64"/>
        <v>15881.25</v>
      </c>
      <c r="U404" s="108">
        <f t="shared" si="64"/>
        <v>15881.25</v>
      </c>
      <c r="V404" s="108">
        <f t="shared" si="64"/>
        <v>15881.25</v>
      </c>
      <c r="W404" s="108">
        <f t="shared" si="64"/>
        <v>15881.25</v>
      </c>
      <c r="X404" s="108">
        <f t="shared" si="64"/>
        <v>15881.25</v>
      </c>
      <c r="Y404" s="108">
        <f t="shared" si="64"/>
        <v>15881.25</v>
      </c>
      <c r="Z404" s="108">
        <f t="shared" si="64"/>
        <v>15881.25</v>
      </c>
      <c r="AA404" s="108">
        <f t="shared" si="64"/>
        <v>15881.25</v>
      </c>
      <c r="AB404" s="108">
        <f t="shared" si="64"/>
        <v>15881.25</v>
      </c>
      <c r="AC404" s="108">
        <f t="shared" si="64"/>
        <v>15881.25</v>
      </c>
      <c r="AD404" s="108">
        <f t="shared" si="64"/>
        <v>15881.25</v>
      </c>
      <c r="AE404" s="108">
        <f t="shared" si="64"/>
        <v>15881.25</v>
      </c>
      <c r="AF404" s="108">
        <f>SUM(T404:AE404)</f>
        <v>190575</v>
      </c>
      <c r="AG404" s="88"/>
    </row>
    <row r="405" spans="1:33">
      <c r="A405" s="88">
        <v>6</v>
      </c>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88"/>
    </row>
    <row r="406" spans="1:33">
      <c r="A406" s="88">
        <v>7</v>
      </c>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88"/>
    </row>
    <row r="407" spans="1:33">
      <c r="A407" s="88">
        <v>8</v>
      </c>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88"/>
    </row>
    <row r="408" spans="1:33">
      <c r="A408" s="88">
        <v>9</v>
      </c>
      <c r="AG408" s="88"/>
    </row>
    <row r="409" spans="1:33" ht="15.75" thickBot="1">
      <c r="A409" s="88">
        <v>10</v>
      </c>
      <c r="B409" s="89" t="s">
        <v>92</v>
      </c>
      <c r="D409" s="111">
        <f t="shared" ref="D409:AE409" si="65">SUM(D402:D408)</f>
        <v>15881.25</v>
      </c>
      <c r="E409" s="111">
        <f t="shared" si="65"/>
        <v>15881.25</v>
      </c>
      <c r="F409" s="111">
        <f t="shared" si="65"/>
        <v>15881.25</v>
      </c>
      <c r="G409" s="111">
        <f t="shared" si="65"/>
        <v>15881.25</v>
      </c>
      <c r="H409" s="111">
        <f t="shared" si="65"/>
        <v>15881.25</v>
      </c>
      <c r="I409" s="111">
        <f t="shared" si="65"/>
        <v>15881.25</v>
      </c>
      <c r="J409" s="111">
        <f t="shared" si="65"/>
        <v>15881.25</v>
      </c>
      <c r="K409" s="111">
        <f t="shared" si="65"/>
        <v>15881.25</v>
      </c>
      <c r="L409" s="111">
        <f t="shared" si="65"/>
        <v>15881.25</v>
      </c>
      <c r="M409" s="111">
        <f t="shared" si="65"/>
        <v>15881.25</v>
      </c>
      <c r="N409" s="111">
        <f t="shared" si="65"/>
        <v>15881.25</v>
      </c>
      <c r="O409" s="111">
        <f t="shared" si="65"/>
        <v>15881.25</v>
      </c>
      <c r="P409" s="111">
        <f t="shared" si="65"/>
        <v>15881.25</v>
      </c>
      <c r="Q409" s="111">
        <f t="shared" si="65"/>
        <v>15881.25</v>
      </c>
      <c r="R409" s="111">
        <f t="shared" si="65"/>
        <v>15881.25</v>
      </c>
      <c r="S409" s="111">
        <f t="shared" si="65"/>
        <v>15881.25</v>
      </c>
      <c r="T409" s="111">
        <f t="shared" si="65"/>
        <v>15881.25</v>
      </c>
      <c r="U409" s="111">
        <f t="shared" si="65"/>
        <v>15881.25</v>
      </c>
      <c r="V409" s="111">
        <f t="shared" si="65"/>
        <v>15881.25</v>
      </c>
      <c r="W409" s="111">
        <f t="shared" si="65"/>
        <v>15881.25</v>
      </c>
      <c r="X409" s="111">
        <f t="shared" si="65"/>
        <v>15881.25</v>
      </c>
      <c r="Y409" s="111">
        <f t="shared" si="65"/>
        <v>15881.25</v>
      </c>
      <c r="Z409" s="111">
        <f t="shared" si="65"/>
        <v>15881.25</v>
      </c>
      <c r="AA409" s="111">
        <f t="shared" si="65"/>
        <v>15881.25</v>
      </c>
      <c r="AB409" s="111">
        <f t="shared" si="65"/>
        <v>15881.25</v>
      </c>
      <c r="AC409" s="111">
        <f t="shared" si="65"/>
        <v>15881.25</v>
      </c>
      <c r="AD409" s="111">
        <f t="shared" si="65"/>
        <v>15881.25</v>
      </c>
      <c r="AE409" s="111">
        <f t="shared" si="65"/>
        <v>15881.25</v>
      </c>
      <c r="AF409" s="111">
        <f>SUM(AF402:AF408)</f>
        <v>190575</v>
      </c>
      <c r="AG409" s="88"/>
    </row>
    <row r="410" spans="1:33" ht="15.75" thickTop="1">
      <c r="A410" s="88"/>
      <c r="AG410" s="88"/>
    </row>
    <row r="411" spans="1:33">
      <c r="A411" s="88"/>
      <c r="AG411" s="88"/>
    </row>
    <row r="412" spans="1:33">
      <c r="A412" s="88"/>
      <c r="AG412" s="88"/>
    </row>
    <row r="413" spans="1:33">
      <c r="A413" s="88"/>
      <c r="D413" s="106"/>
      <c r="AG413" s="88"/>
    </row>
    <row r="414" spans="1:33">
      <c r="A414" s="88"/>
      <c r="AG414" s="88"/>
    </row>
    <row r="415" spans="1:33">
      <c r="A415" s="88"/>
      <c r="AG415" s="88"/>
    </row>
    <row r="416" spans="1:33">
      <c r="A416" s="88"/>
      <c r="AG416" s="88"/>
    </row>
    <row r="417" spans="1:33">
      <c r="A417" s="88"/>
      <c r="AG417" s="88"/>
    </row>
    <row r="418" spans="1:33">
      <c r="A418" s="88"/>
      <c r="AG418" s="88"/>
    </row>
    <row r="419" spans="1:33">
      <c r="A419" s="88"/>
      <c r="AG419" s="88"/>
    </row>
    <row r="420" spans="1:33">
      <c r="A420" s="88"/>
      <c r="AG420" s="88"/>
    </row>
    <row r="421" spans="1:33">
      <c r="A421" s="88"/>
      <c r="AG421" s="88"/>
    </row>
    <row r="422" spans="1:33">
      <c r="A422" s="88"/>
      <c r="AG422" s="88"/>
    </row>
    <row r="423" spans="1:33">
      <c r="A423" s="88"/>
      <c r="AG423" s="88"/>
    </row>
    <row r="424" spans="1:33">
      <c r="A424" s="88"/>
      <c r="AG424" s="88"/>
    </row>
    <row r="425" spans="1:33">
      <c r="A425" s="88"/>
      <c r="AG425" s="88"/>
    </row>
    <row r="426" spans="1:33">
      <c r="A426" s="88"/>
      <c r="AG426" s="88"/>
    </row>
    <row r="427" spans="1:33">
      <c r="A427" s="88"/>
      <c r="AG427" s="88"/>
    </row>
    <row r="428" spans="1:33">
      <c r="A428" s="88"/>
      <c r="AG428" s="88"/>
    </row>
    <row r="429" spans="1:33">
      <c r="A429" s="81" t="s">
        <v>52</v>
      </c>
      <c r="O429" s="84" t="s">
        <v>320</v>
      </c>
      <c r="AA429" s="84" t="str">
        <f>$O$429</f>
        <v>W/P - 7-3</v>
      </c>
      <c r="AF429" s="84" t="str">
        <f>$O$429</f>
        <v>W/P - 7-3</v>
      </c>
      <c r="AG429" s="88"/>
    </row>
    <row r="430" spans="1:33">
      <c r="A430" s="81" t="s">
        <v>53</v>
      </c>
      <c r="O430" s="84" t="e">
        <f ca="1">RIGHT(CELL("filename",$A$4),LEN(CELL("filename",$A$4))-SEARCH("\Capital",CELL("filename",$A$4),1))</f>
        <v>#VALUE!</v>
      </c>
      <c r="AA430" s="84" t="e">
        <f ca="1">RIGHT(CELL("filename",$A$4),LEN(CELL("filename",$A$4))-SEARCH("\Capital",CELL("filename",$A$4),1))</f>
        <v>#VALUE!</v>
      </c>
      <c r="AF430" s="84" t="e">
        <f ca="1">RIGHT(CELL("filename",$A$4),LEN(CELL("filename",$A$4))-SEARCH("\Capital",CELL("filename",$A$4),1))</f>
        <v>#VALUE!</v>
      </c>
      <c r="AG430" s="88"/>
    </row>
    <row r="431" spans="1:33">
      <c r="A431" s="88"/>
      <c r="AG431" s="88"/>
    </row>
    <row r="432" spans="1:33">
      <c r="A432" s="85" t="s">
        <v>54</v>
      </c>
      <c r="AG432" s="88"/>
    </row>
    <row r="433" spans="1:34">
      <c r="A433" s="85" t="s">
        <v>126</v>
      </c>
      <c r="AG433" s="88"/>
    </row>
    <row r="434" spans="1:34">
      <c r="AG434" s="88"/>
    </row>
    <row r="435" spans="1:34">
      <c r="A435" s="92"/>
      <c r="B435" s="92"/>
      <c r="C435" s="92"/>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88"/>
    </row>
    <row r="436" spans="1:34">
      <c r="A436" s="88" t="s">
        <v>61</v>
      </c>
      <c r="B436" s="88"/>
      <c r="D436" s="88" t="s">
        <v>64</v>
      </c>
      <c r="E436" s="88" t="s">
        <v>64</v>
      </c>
      <c r="F436" s="88" t="s">
        <v>64</v>
      </c>
      <c r="G436" s="88" t="s">
        <v>64</v>
      </c>
      <c r="H436" s="88" t="s">
        <v>64</v>
      </c>
      <c r="I436" s="88" t="s">
        <v>64</v>
      </c>
      <c r="J436" s="88" t="s">
        <v>64</v>
      </c>
      <c r="K436" s="88" t="s">
        <v>64</v>
      </c>
      <c r="L436" s="88" t="s">
        <v>64</v>
      </c>
      <c r="M436" s="88" t="s">
        <v>64</v>
      </c>
      <c r="N436" s="88" t="s">
        <v>64</v>
      </c>
      <c r="O436" s="88" t="s">
        <v>64</v>
      </c>
      <c r="P436" s="88" t="s">
        <v>64</v>
      </c>
      <c r="Q436" s="88" t="s">
        <v>64</v>
      </c>
      <c r="R436" s="88" t="s">
        <v>64</v>
      </c>
      <c r="S436" s="88" t="s">
        <v>64</v>
      </c>
      <c r="T436" s="88" t="s">
        <v>64</v>
      </c>
      <c r="U436" s="88" t="s">
        <v>64</v>
      </c>
      <c r="V436" s="88" t="s">
        <v>64</v>
      </c>
      <c r="W436" s="88" t="s">
        <v>64</v>
      </c>
      <c r="X436" s="88" t="s">
        <v>64</v>
      </c>
      <c r="Y436" s="88" t="s">
        <v>64</v>
      </c>
      <c r="Z436" s="88" t="s">
        <v>64</v>
      </c>
      <c r="AA436" s="88" t="s">
        <v>64</v>
      </c>
      <c r="AB436" s="88" t="s">
        <v>64</v>
      </c>
      <c r="AC436" s="88" t="s">
        <v>64</v>
      </c>
      <c r="AD436" s="88" t="s">
        <v>64</v>
      </c>
      <c r="AE436" s="88" t="s">
        <v>64</v>
      </c>
      <c r="AF436" s="88" t="s">
        <v>65</v>
      </c>
      <c r="AG436" s="88"/>
    </row>
    <row r="437" spans="1:34">
      <c r="A437" s="97" t="s">
        <v>71</v>
      </c>
      <c r="B437" s="97"/>
      <c r="C437" s="97"/>
      <c r="D437" s="98">
        <f>$D$9</f>
        <v>43190</v>
      </c>
      <c r="E437" s="98">
        <f>$E$9</f>
        <v>43220</v>
      </c>
      <c r="F437" s="98">
        <f>$F$9</f>
        <v>43251</v>
      </c>
      <c r="G437" s="98">
        <f>$G$9</f>
        <v>43281</v>
      </c>
      <c r="H437" s="98">
        <f>$H$9</f>
        <v>43312</v>
      </c>
      <c r="I437" s="98">
        <f>$I$9</f>
        <v>43343</v>
      </c>
      <c r="J437" s="98">
        <f>$J$9</f>
        <v>43373</v>
      </c>
      <c r="K437" s="98">
        <f>$K$9</f>
        <v>43404</v>
      </c>
      <c r="L437" s="98">
        <f>$L$9</f>
        <v>43434</v>
      </c>
      <c r="M437" s="98">
        <f>$M$9</f>
        <v>43465</v>
      </c>
      <c r="N437" s="98">
        <f>$N$9</f>
        <v>43496</v>
      </c>
      <c r="O437" s="98">
        <f>$O$9</f>
        <v>43524</v>
      </c>
      <c r="P437" s="98">
        <f>$P$9</f>
        <v>43555</v>
      </c>
      <c r="Q437" s="98">
        <f>$Q$9</f>
        <v>43585</v>
      </c>
      <c r="R437" s="98">
        <f>$R$9</f>
        <v>43616</v>
      </c>
      <c r="S437" s="98">
        <f>$S$9</f>
        <v>43646</v>
      </c>
      <c r="T437" s="98">
        <f>$T$9</f>
        <v>43677</v>
      </c>
      <c r="U437" s="98">
        <f>$U$9</f>
        <v>43708</v>
      </c>
      <c r="V437" s="98">
        <f>$V$9</f>
        <v>43738</v>
      </c>
      <c r="W437" s="98">
        <f>$W$9</f>
        <v>43769</v>
      </c>
      <c r="X437" s="98">
        <f>$X$9</f>
        <v>43799</v>
      </c>
      <c r="Y437" s="98">
        <f>$Y$9</f>
        <v>43830</v>
      </c>
      <c r="Z437" s="98">
        <f>$Z$9</f>
        <v>43861</v>
      </c>
      <c r="AA437" s="98">
        <f>$AA$9</f>
        <v>43890</v>
      </c>
      <c r="AB437" s="98">
        <f>$AB$9</f>
        <v>43921</v>
      </c>
      <c r="AC437" s="98">
        <f>$AC$9</f>
        <v>43951</v>
      </c>
      <c r="AD437" s="98">
        <f>$AD$9</f>
        <v>43982</v>
      </c>
      <c r="AE437" s="98">
        <f>$AE$9</f>
        <v>44012</v>
      </c>
      <c r="AF437" s="99" t="s">
        <v>59</v>
      </c>
      <c r="AG437" s="88"/>
    </row>
    <row r="438" spans="1:34">
      <c r="A438" s="88">
        <v>1</v>
      </c>
      <c r="AG438" s="88"/>
    </row>
    <row r="439" spans="1:34">
      <c r="A439" s="88">
        <v>2</v>
      </c>
      <c r="AG439" s="88"/>
      <c r="AH439" s="109"/>
    </row>
    <row r="440" spans="1:34">
      <c r="A440" s="88">
        <v>3</v>
      </c>
      <c r="AG440" s="88"/>
    </row>
    <row r="441" spans="1:34">
      <c r="A441" s="88">
        <v>4</v>
      </c>
      <c r="AE441" s="117"/>
      <c r="AG441" s="88"/>
    </row>
    <row r="442" spans="1:34">
      <c r="A442" s="88">
        <v>5</v>
      </c>
      <c r="AE442" s="116"/>
      <c r="AG442" s="88"/>
    </row>
    <row r="443" spans="1:34">
      <c r="A443" s="88">
        <v>6</v>
      </c>
      <c r="AG443" s="88"/>
    </row>
    <row r="444" spans="1:34" ht="15.75" thickBot="1">
      <c r="A444" s="88">
        <v>7</v>
      </c>
      <c r="B444" s="89" t="s">
        <v>127</v>
      </c>
      <c r="D444" s="126">
        <v>10387366.119999999</v>
      </c>
      <c r="E444" s="126">
        <v>17155540.02</v>
      </c>
      <c r="F444" s="126">
        <v>14148556.85</v>
      </c>
      <c r="G444" s="126">
        <v>14728469.26</v>
      </c>
      <c r="H444" s="126">
        <v>17200086.079999998</v>
      </c>
      <c r="I444" s="126">
        <v>14822428.4</v>
      </c>
      <c r="J444" s="111">
        <f t="shared" ref="J444:AE444" si="66">I444+J446</f>
        <v>15480149.32485179</v>
      </c>
      <c r="K444" s="111">
        <f>J444+K446</f>
        <v>16549735.509703571</v>
      </c>
      <c r="L444" s="111">
        <f t="shared" si="66"/>
        <v>17644893.694555365</v>
      </c>
      <c r="M444" s="111">
        <f>L444+M446</f>
        <v>18509737.879407145</v>
      </c>
      <c r="N444" s="111">
        <f t="shared" si="66"/>
        <v>17998749.390685841</v>
      </c>
      <c r="O444" s="111">
        <f t="shared" si="66"/>
        <v>17047056.517370932</v>
      </c>
      <c r="P444" s="111">
        <f t="shared" si="66"/>
        <v>17639341.399774536</v>
      </c>
      <c r="Q444" s="111">
        <f>P444+Q446</f>
        <v>19850450.398749281</v>
      </c>
      <c r="R444" s="111">
        <f t="shared" si="66"/>
        <v>-3459543.0571591929</v>
      </c>
      <c r="S444" s="111">
        <f t="shared" si="66"/>
        <v>3541569.6153645134</v>
      </c>
      <c r="T444" s="111">
        <f t="shared" si="66"/>
        <v>647836.68240228202</v>
      </c>
      <c r="U444" s="111">
        <f t="shared" si="66"/>
        <v>-1583592.1355458177</v>
      </c>
      <c r="V444" s="111">
        <f t="shared" si="66"/>
        <v>2254057.7161992262</v>
      </c>
      <c r="W444" s="111">
        <f t="shared" si="66"/>
        <v>360208.51166106155</v>
      </c>
      <c r="X444" s="111">
        <f t="shared" si="66"/>
        <v>281214.04773850692</v>
      </c>
      <c r="Y444" s="111">
        <f t="shared" si="66"/>
        <v>12378305.408784971</v>
      </c>
      <c r="Z444" s="111">
        <f t="shared" si="66"/>
        <v>9350551.2563851569</v>
      </c>
      <c r="AA444" s="111">
        <f t="shared" si="66"/>
        <v>8139954.1536107296</v>
      </c>
      <c r="AB444" s="111">
        <f t="shared" si="66"/>
        <v>10561804.795308685</v>
      </c>
      <c r="AC444" s="111">
        <f t="shared" si="66"/>
        <v>9932757.2346126996</v>
      </c>
      <c r="AD444" s="111">
        <f t="shared" si="66"/>
        <v>12784037.388348483</v>
      </c>
      <c r="AE444" s="111">
        <f t="shared" si="66"/>
        <v>18696695.555414919</v>
      </c>
      <c r="AF444" s="111">
        <f>AVERAGE(S444:AE444)</f>
        <v>6718876.940791185</v>
      </c>
      <c r="AG444" s="88"/>
    </row>
    <row r="445" spans="1:34" ht="15.75" thickTop="1">
      <c r="A445" s="88">
        <v>8</v>
      </c>
      <c r="J445" s="102"/>
      <c r="K445" s="102"/>
      <c r="AG445" s="88"/>
    </row>
    <row r="446" spans="1:34">
      <c r="A446" s="88">
        <v>9</v>
      </c>
      <c r="B446" s="82" t="s">
        <v>128</v>
      </c>
      <c r="D446" s="127"/>
      <c r="E446" s="128"/>
      <c r="F446" s="128"/>
      <c r="G446" s="128"/>
      <c r="H446" s="128"/>
      <c r="I446" s="128"/>
      <c r="J446" s="116">
        <v>657720.92485179007</v>
      </c>
      <c r="K446" s="116">
        <v>1069586.1848517805</v>
      </c>
      <c r="L446" s="116">
        <v>1095158.1848517954</v>
      </c>
      <c r="M446" s="116">
        <v>864844.18485177867</v>
      </c>
      <c r="N446" s="116">
        <v>-510988.48872130411</v>
      </c>
      <c r="O446" s="116">
        <v>-951692.87331491103</v>
      </c>
      <c r="P446" s="116">
        <v>592284.88240360282</v>
      </c>
      <c r="Q446" s="116">
        <v>2211108.9989747433</v>
      </c>
      <c r="R446" s="116">
        <v>-23309993.455908474</v>
      </c>
      <c r="S446" s="116">
        <v>7001112.6725237062</v>
      </c>
      <c r="T446" s="116">
        <v>-2893732.9329622313</v>
      </c>
      <c r="U446" s="116">
        <v>-2231428.8179480997</v>
      </c>
      <c r="V446" s="116">
        <v>3837649.8517450439</v>
      </c>
      <c r="W446" s="116">
        <v>-1893849.2045381647</v>
      </c>
      <c r="X446" s="116">
        <v>-78994.463922554627</v>
      </c>
      <c r="Y446" s="116">
        <v>12097091.361046463</v>
      </c>
      <c r="Z446" s="116">
        <v>-3027754.1523998138</v>
      </c>
      <c r="AA446" s="116">
        <v>-1210597.1027744273</v>
      </c>
      <c r="AB446" s="116">
        <v>2421850.6416979553</v>
      </c>
      <c r="AC446" s="116">
        <v>-629047.56069598533</v>
      </c>
      <c r="AD446" s="116">
        <v>2851280.153735782</v>
      </c>
      <c r="AE446" s="116">
        <v>5912658.1670664353</v>
      </c>
      <c r="AG446" s="88"/>
    </row>
    <row r="447" spans="1:34">
      <c r="A447" s="88">
        <v>10</v>
      </c>
      <c r="D447" s="128"/>
      <c r="I447" s="116"/>
      <c r="AG447" s="88"/>
    </row>
    <row r="448" spans="1:34">
      <c r="A448" s="88">
        <v>11</v>
      </c>
      <c r="B448" s="82" t="s">
        <v>129</v>
      </c>
      <c r="D448" s="129">
        <v>2.0646999999999999E-2</v>
      </c>
      <c r="E448" s="129">
        <v>2.3466000000000001E-2</v>
      </c>
      <c r="F448" s="129">
        <v>2.3224000000000002E-2</v>
      </c>
      <c r="G448" s="129">
        <v>2.3587E-2</v>
      </c>
      <c r="H448" s="129">
        <v>2.3951E-2</v>
      </c>
      <c r="I448" s="129">
        <v>2.3883000000000001E-2</v>
      </c>
      <c r="J448" s="129">
        <v>2.3515999999999999E-2</v>
      </c>
      <c r="K448" s="129">
        <v>2.5343120212784197E-2</v>
      </c>
      <c r="L448" s="129">
        <v>2.5804135789852398E-2</v>
      </c>
      <c r="M448" s="129">
        <v>2.7520544455084596E-2</v>
      </c>
      <c r="N448" s="129">
        <v>2.8338139229408702E-2</v>
      </c>
      <c r="O448" s="129">
        <v>2.8686581219739198E-2</v>
      </c>
      <c r="P448" s="129">
        <v>2.9394665161876801E-2</v>
      </c>
      <c r="Q448" s="129">
        <v>2.93527670590602E-2</v>
      </c>
      <c r="R448" s="129">
        <v>2.9927308206853E-2</v>
      </c>
      <c r="S448" s="129">
        <v>3.1157223605900296E-2</v>
      </c>
      <c r="T448" s="129">
        <v>3.1167787454695398E-2</v>
      </c>
      <c r="U448" s="129">
        <v>3.1626299773786497E-2</v>
      </c>
      <c r="V448" s="129">
        <v>3.2429304882061999E-2</v>
      </c>
      <c r="W448" s="129">
        <v>3.2465934238095302E-2</v>
      </c>
      <c r="X448" s="129">
        <v>3.2768383395882401E-2</v>
      </c>
      <c r="Y448" s="129">
        <v>3.3247307652407396E-2</v>
      </c>
      <c r="Z448" s="129">
        <v>3.3247307659770201E-2</v>
      </c>
      <c r="AA448" s="129">
        <v>3.3393762141448201E-2</v>
      </c>
      <c r="AB448" s="129">
        <v>3.3611399661280704E-2</v>
      </c>
      <c r="AC448" s="129">
        <v>3.35989225215872E-2</v>
      </c>
      <c r="AD448" s="129">
        <v>3.3513399413722597E-2</v>
      </c>
      <c r="AE448" s="129">
        <v>3.3377991544647899E-2</v>
      </c>
      <c r="AF448" s="129">
        <f>AVERAGE(S448:AE448)</f>
        <v>3.2738847995791229E-2</v>
      </c>
      <c r="AG448" s="88"/>
    </row>
    <row r="449" spans="1:33">
      <c r="A449" s="88">
        <v>12</v>
      </c>
      <c r="D449" s="130"/>
      <c r="G449" s="116"/>
      <c r="P449" s="102"/>
      <c r="T449" s="116"/>
      <c r="U449" s="116"/>
      <c r="V449" s="116"/>
      <c r="W449" s="116"/>
      <c r="X449" s="116"/>
      <c r="Y449" s="116"/>
      <c r="Z449" s="116"/>
      <c r="AA449" s="116"/>
      <c r="AB449" s="116"/>
      <c r="AC449" s="116"/>
      <c r="AD449" s="116"/>
      <c r="AE449" s="116"/>
      <c r="AG449" s="88"/>
    </row>
    <row r="450" spans="1:33">
      <c r="A450" s="88">
        <v>13</v>
      </c>
      <c r="B450" s="82" t="s">
        <v>63</v>
      </c>
      <c r="G450" s="131"/>
      <c r="H450" s="102"/>
      <c r="I450" s="102"/>
      <c r="J450" s="128"/>
      <c r="K450" s="128"/>
      <c r="L450" s="128"/>
      <c r="M450" s="128"/>
      <c r="N450" s="128"/>
      <c r="O450" s="128"/>
      <c r="P450" s="128"/>
      <c r="Q450" s="128"/>
      <c r="R450" s="128"/>
      <c r="S450" s="128"/>
      <c r="T450" s="116">
        <f t="shared" ref="T450:AE450" si="67">T444*(T448/12)</f>
        <v>1682.6363352057779</v>
      </c>
      <c r="U450" s="116">
        <f t="shared" si="67"/>
        <v>-4173.5966331818972</v>
      </c>
      <c r="V450" s="116">
        <f t="shared" si="67"/>
        <v>6091.4604083657568</v>
      </c>
      <c r="W450" s="116">
        <f t="shared" si="67"/>
        <v>974.54215429918406</v>
      </c>
      <c r="X450" s="116">
        <f t="shared" si="67"/>
        <v>767.91081105028093</v>
      </c>
      <c r="Y450" s="116">
        <f t="shared" si="67"/>
        <v>34295.444011777705</v>
      </c>
      <c r="Z450" s="116">
        <f t="shared" si="67"/>
        <v>25906.721200790675</v>
      </c>
      <c r="AA450" s="116">
        <f t="shared" si="67"/>
        <v>22651.974403997501</v>
      </c>
      <c r="AB450" s="116">
        <f t="shared" si="67"/>
        <v>29583.086843295936</v>
      </c>
      <c r="AC450" s="116">
        <f t="shared" si="67"/>
        <v>27810.828395957236</v>
      </c>
      <c r="AD450" s="116">
        <f t="shared" si="67"/>
        <v>35703.045926307146</v>
      </c>
      <c r="AE450" s="116">
        <f t="shared" si="67"/>
        <v>52004.845513457927</v>
      </c>
      <c r="AF450" s="117">
        <f>SUM(T450:AE450)</f>
        <v>233298.89937132323</v>
      </c>
      <c r="AG450" s="88"/>
    </row>
    <row r="451" spans="1:33">
      <c r="A451" s="88"/>
      <c r="K451" s="128"/>
      <c r="M451" s="128"/>
      <c r="T451" s="132"/>
      <c r="AE451" s="108"/>
      <c r="AG451" s="88"/>
    </row>
    <row r="452" spans="1:33">
      <c r="A452" s="88"/>
      <c r="K452" s="130"/>
      <c r="M452" s="130"/>
      <c r="AG452" s="88"/>
    </row>
    <row r="453" spans="1:33">
      <c r="A453" s="88"/>
      <c r="J453" s="130"/>
      <c r="K453" s="130"/>
      <c r="L453" s="130"/>
      <c r="M453" s="130"/>
      <c r="N453" s="130"/>
      <c r="O453" s="130"/>
      <c r="P453" s="130"/>
      <c r="Q453" s="130"/>
      <c r="R453" s="130"/>
      <c r="S453" s="130"/>
      <c r="T453" s="130"/>
      <c r="U453" s="130"/>
      <c r="V453" s="130"/>
      <c r="W453" s="130"/>
      <c r="X453" s="130"/>
      <c r="Y453" s="130"/>
      <c r="AG453" s="88"/>
    </row>
    <row r="454" spans="1:33">
      <c r="A454" s="88"/>
      <c r="K454" s="116"/>
      <c r="Q454" s="116"/>
      <c r="T454" s="132"/>
      <c r="AG454" s="88"/>
    </row>
    <row r="455" spans="1:33">
      <c r="A455" s="88"/>
      <c r="AG455" s="88"/>
    </row>
    <row r="456" spans="1:33">
      <c r="A456" s="88"/>
      <c r="AG456" s="88"/>
    </row>
    <row r="457" spans="1:33">
      <c r="A457" s="88"/>
      <c r="AG457" s="88"/>
    </row>
    <row r="458" spans="1:33">
      <c r="A458" s="88"/>
      <c r="AG458" s="88"/>
    </row>
    <row r="459" spans="1:33">
      <c r="A459" s="88"/>
      <c r="AG459" s="88"/>
    </row>
    <row r="460" spans="1:33">
      <c r="A460" s="88"/>
      <c r="AG460" s="88"/>
    </row>
    <row r="461" spans="1:33">
      <c r="A461" s="88"/>
      <c r="AG461" s="88"/>
    </row>
    <row r="462" spans="1:33">
      <c r="A462" s="88"/>
      <c r="AG462" s="88"/>
    </row>
    <row r="463" spans="1:33">
      <c r="A463" s="88"/>
      <c r="AG463" s="88"/>
    </row>
    <row r="464" spans="1:33">
      <c r="A464" s="88"/>
      <c r="AG464" s="88"/>
    </row>
    <row r="465" spans="1:35">
      <c r="A465" s="88"/>
      <c r="AG465" s="88"/>
    </row>
    <row r="466" spans="1:35">
      <c r="A466" s="88"/>
      <c r="AG466" s="88"/>
    </row>
    <row r="467" spans="1:35">
      <c r="A467" s="88"/>
      <c r="AG467" s="88"/>
    </row>
    <row r="468" spans="1:35">
      <c r="A468" s="88"/>
      <c r="AG468" s="88"/>
    </row>
    <row r="469" spans="1:35">
      <c r="A469" s="88"/>
      <c r="AG469" s="88"/>
    </row>
    <row r="470" spans="1:35">
      <c r="A470" s="88"/>
      <c r="AG470" s="88"/>
    </row>
    <row r="471" spans="1:35">
      <c r="A471" s="88"/>
      <c r="AG471" s="88"/>
    </row>
    <row r="472" spans="1:35">
      <c r="A472" s="81" t="s">
        <v>52</v>
      </c>
      <c r="O472" s="84" t="s">
        <v>321</v>
      </c>
      <c r="AA472" s="84" t="str">
        <f>$O$472</f>
        <v>W/P - 7-6</v>
      </c>
      <c r="AF472" s="84" t="str">
        <f>$O$472</f>
        <v>W/P - 7-6</v>
      </c>
      <c r="AG472" s="88"/>
    </row>
    <row r="473" spans="1:35">
      <c r="A473" s="81" t="s">
        <v>53</v>
      </c>
      <c r="O473" s="84" t="e">
        <f ca="1">RIGHT(CELL("filename",$A$4),LEN(CELL("filename",$A$4))-SEARCH("\Capital",CELL("filename",$A$4),1))</f>
        <v>#VALUE!</v>
      </c>
      <c r="AA473" s="84" t="e">
        <f ca="1">RIGHT(CELL("filename",$A$4),LEN(CELL("filename",$A$4))-SEARCH("\Capital",CELL("filename",$A$4),1))</f>
        <v>#VALUE!</v>
      </c>
      <c r="AF473" s="84" t="e">
        <f ca="1">RIGHT(CELL("filename",$A$4),LEN(CELL("filename",$A$4))-SEARCH("\Capital",CELL("filename",$A$4),1))</f>
        <v>#VALUE!</v>
      </c>
      <c r="AG473" s="88"/>
    </row>
    <row r="474" spans="1:35">
      <c r="A474" s="88"/>
      <c r="AG474" s="88"/>
    </row>
    <row r="475" spans="1:35">
      <c r="A475" s="85" t="s">
        <v>54</v>
      </c>
      <c r="E475" s="106"/>
      <c r="F475" s="106"/>
      <c r="G475" s="106"/>
      <c r="AG475" s="88"/>
      <c r="AI475" s="102"/>
    </row>
    <row r="476" spans="1:35">
      <c r="A476" s="85" t="s">
        <v>130</v>
      </c>
      <c r="AG476" s="88"/>
      <c r="AH476" s="102" t="s">
        <v>131</v>
      </c>
    </row>
    <row r="477" spans="1:35">
      <c r="AG477" s="88"/>
    </row>
    <row r="478" spans="1:35">
      <c r="A478" s="92"/>
      <c r="B478" s="92"/>
      <c r="C478" s="92"/>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88"/>
    </row>
    <row r="479" spans="1:35">
      <c r="A479" s="88" t="s">
        <v>61</v>
      </c>
      <c r="B479" s="88"/>
      <c r="D479" s="88" t="s">
        <v>64</v>
      </c>
      <c r="E479" s="88" t="s">
        <v>64</v>
      </c>
      <c r="F479" s="88" t="s">
        <v>64</v>
      </c>
      <c r="G479" s="88" t="s">
        <v>64</v>
      </c>
      <c r="H479" s="88" t="s">
        <v>64</v>
      </c>
      <c r="I479" s="88" t="s">
        <v>64</v>
      </c>
      <c r="J479" s="88" t="s">
        <v>64</v>
      </c>
      <c r="K479" s="88" t="s">
        <v>64</v>
      </c>
      <c r="L479" s="88" t="s">
        <v>64</v>
      </c>
      <c r="M479" s="88" t="s">
        <v>64</v>
      </c>
      <c r="N479" s="88" t="s">
        <v>64</v>
      </c>
      <c r="O479" s="88" t="s">
        <v>64</v>
      </c>
      <c r="P479" s="88" t="s">
        <v>64</v>
      </c>
      <c r="Q479" s="88" t="s">
        <v>64</v>
      </c>
      <c r="R479" s="88" t="s">
        <v>64</v>
      </c>
      <c r="S479" s="88" t="s">
        <v>64</v>
      </c>
      <c r="T479" s="88" t="s">
        <v>64</v>
      </c>
      <c r="U479" s="88" t="s">
        <v>64</v>
      </c>
      <c r="V479" s="88" t="s">
        <v>64</v>
      </c>
      <c r="W479" s="88" t="s">
        <v>64</v>
      </c>
      <c r="X479" s="88" t="s">
        <v>64</v>
      </c>
      <c r="Y479" s="88" t="s">
        <v>64</v>
      </c>
      <c r="Z479" s="88" t="s">
        <v>64</v>
      </c>
      <c r="AA479" s="88" t="s">
        <v>64</v>
      </c>
      <c r="AB479" s="88" t="s">
        <v>64</v>
      </c>
      <c r="AC479" s="88" t="s">
        <v>64</v>
      </c>
      <c r="AD479" s="88" t="s">
        <v>64</v>
      </c>
      <c r="AE479" s="88" t="s">
        <v>64</v>
      </c>
      <c r="AF479" s="88" t="s">
        <v>65</v>
      </c>
      <c r="AG479" s="88"/>
    </row>
    <row r="480" spans="1:35">
      <c r="A480" s="97" t="s">
        <v>71</v>
      </c>
      <c r="B480" s="97"/>
      <c r="C480" s="97"/>
      <c r="D480" s="98">
        <f>$D$9</f>
        <v>43190</v>
      </c>
      <c r="E480" s="98">
        <f>$E$9</f>
        <v>43220</v>
      </c>
      <c r="F480" s="98">
        <f>$F$9</f>
        <v>43251</v>
      </c>
      <c r="G480" s="98">
        <f>$G$9</f>
        <v>43281</v>
      </c>
      <c r="H480" s="98">
        <f>$H$9</f>
        <v>43312</v>
      </c>
      <c r="I480" s="98">
        <f>$I$9</f>
        <v>43343</v>
      </c>
      <c r="J480" s="98">
        <f>$J$9</f>
        <v>43373</v>
      </c>
      <c r="K480" s="98">
        <f>$K$9</f>
        <v>43404</v>
      </c>
      <c r="L480" s="98">
        <f>$L$9</f>
        <v>43434</v>
      </c>
      <c r="M480" s="98">
        <f>$M$9</f>
        <v>43465</v>
      </c>
      <c r="N480" s="98">
        <f>$N$9</f>
        <v>43496</v>
      </c>
      <c r="O480" s="98">
        <f>$O$9</f>
        <v>43524</v>
      </c>
      <c r="P480" s="98">
        <f>$P$9</f>
        <v>43555</v>
      </c>
      <c r="Q480" s="98">
        <f>$Q$9</f>
        <v>43585</v>
      </c>
      <c r="R480" s="98">
        <f>$R$9</f>
        <v>43616</v>
      </c>
      <c r="S480" s="98">
        <f>$S$9</f>
        <v>43646</v>
      </c>
      <c r="T480" s="98">
        <f>$T$9</f>
        <v>43677</v>
      </c>
      <c r="U480" s="98">
        <f>$U$9</f>
        <v>43708</v>
      </c>
      <c r="V480" s="98">
        <f>$V$9</f>
        <v>43738</v>
      </c>
      <c r="W480" s="98">
        <f>$W$9</f>
        <v>43769</v>
      </c>
      <c r="X480" s="98">
        <f>$X$9</f>
        <v>43799</v>
      </c>
      <c r="Y480" s="98">
        <f>$Y$9</f>
        <v>43830</v>
      </c>
      <c r="Z480" s="98">
        <f>$Z$9</f>
        <v>43861</v>
      </c>
      <c r="AA480" s="98">
        <f>$AA$9</f>
        <v>43890</v>
      </c>
      <c r="AB480" s="98">
        <f>$AB$9</f>
        <v>43921</v>
      </c>
      <c r="AC480" s="98">
        <f>$AC$9</f>
        <v>43951</v>
      </c>
      <c r="AD480" s="98">
        <f>$AD$9</f>
        <v>43982</v>
      </c>
      <c r="AE480" s="98">
        <f>$AE$9</f>
        <v>44012</v>
      </c>
      <c r="AF480" s="99" t="s">
        <v>59</v>
      </c>
      <c r="AG480" s="88"/>
      <c r="AH480" s="82" t="s">
        <v>132</v>
      </c>
    </row>
    <row r="481" spans="1:34">
      <c r="A481" s="88">
        <v>1</v>
      </c>
      <c r="D481" s="102"/>
      <c r="AG481" s="88"/>
      <c r="AH481" s="102" t="s">
        <v>133</v>
      </c>
    </row>
    <row r="482" spans="1:34">
      <c r="A482" s="88">
        <v>2</v>
      </c>
      <c r="AG482" s="88"/>
      <c r="AH482" s="106" t="s">
        <v>134</v>
      </c>
    </row>
    <row r="483" spans="1:34">
      <c r="A483" s="88">
        <v>3</v>
      </c>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8"/>
    </row>
    <row r="484" spans="1:34">
      <c r="A484" s="88">
        <v>4</v>
      </c>
      <c r="D484" s="106"/>
      <c r="E484" s="106"/>
      <c r="F484" s="106"/>
      <c r="G484" s="106"/>
      <c r="H484" s="106"/>
      <c r="I484" s="106"/>
      <c r="J484" s="106"/>
      <c r="K484" s="106"/>
      <c r="L484" s="106"/>
      <c r="M484" s="106"/>
      <c r="N484" s="106"/>
      <c r="O484" s="106"/>
      <c r="P484" s="106"/>
      <c r="Q484" s="106"/>
      <c r="R484" s="106"/>
      <c r="S484" s="102"/>
      <c r="T484" s="102"/>
      <c r="U484" s="102"/>
      <c r="V484" s="102"/>
      <c r="W484" s="102"/>
      <c r="X484" s="102"/>
      <c r="Y484" s="102"/>
      <c r="Z484" s="102"/>
      <c r="AA484" s="102"/>
      <c r="AB484" s="102"/>
      <c r="AC484" s="102"/>
      <c r="AD484" s="102"/>
      <c r="AE484" s="102"/>
      <c r="AG484" s="88"/>
    </row>
    <row r="485" spans="1:34">
      <c r="A485" s="88">
        <v>5</v>
      </c>
      <c r="B485" s="83"/>
      <c r="D485" s="133" t="s">
        <v>135</v>
      </c>
      <c r="E485" s="134"/>
      <c r="F485" s="134"/>
      <c r="G485" s="133" t="s">
        <v>135</v>
      </c>
      <c r="H485" s="134"/>
      <c r="I485" s="134"/>
      <c r="J485" s="133" t="s">
        <v>136</v>
      </c>
      <c r="K485" s="102"/>
      <c r="L485" s="102"/>
      <c r="M485" s="133" t="s">
        <v>136</v>
      </c>
      <c r="N485" s="102"/>
      <c r="O485" s="102"/>
      <c r="P485" s="102"/>
      <c r="Q485" s="102"/>
      <c r="R485" s="102"/>
      <c r="S485" s="102"/>
      <c r="T485" s="102"/>
      <c r="U485" s="102"/>
      <c r="V485" s="102"/>
      <c r="W485" s="102"/>
      <c r="X485" s="102"/>
      <c r="Y485" s="102"/>
      <c r="Z485" s="102"/>
      <c r="AA485" s="102"/>
      <c r="AB485" s="102"/>
      <c r="AC485" s="102"/>
      <c r="AD485" s="102"/>
      <c r="AE485" s="102"/>
      <c r="AG485" s="88"/>
    </row>
    <row r="486" spans="1:34">
      <c r="A486" s="88">
        <v>6</v>
      </c>
      <c r="B486" s="82" t="s">
        <v>137</v>
      </c>
      <c r="D486" s="108">
        <v>1865195.29</v>
      </c>
      <c r="E486" s="108"/>
      <c r="F486" s="108"/>
      <c r="G486" s="108">
        <v>2288390.86</v>
      </c>
      <c r="H486" s="108"/>
      <c r="I486" s="108"/>
      <c r="J486" s="108">
        <v>3601350.47</v>
      </c>
      <c r="K486" s="108"/>
      <c r="L486" s="102"/>
      <c r="M486" s="102">
        <v>4604247.5</v>
      </c>
      <c r="N486" s="108"/>
      <c r="O486" s="102"/>
      <c r="P486" s="102"/>
      <c r="Q486" s="108"/>
      <c r="R486" s="108"/>
      <c r="S486" s="108"/>
      <c r="T486" s="108"/>
      <c r="U486" s="130"/>
      <c r="V486" s="130"/>
      <c r="W486" s="108"/>
      <c r="Z486" s="108"/>
      <c r="AA486" s="108"/>
      <c r="AB486" s="108"/>
      <c r="AC486" s="108"/>
      <c r="AE486" s="88"/>
    </row>
    <row r="487" spans="1:34">
      <c r="A487" s="88">
        <v>7</v>
      </c>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c r="AB487" s="102"/>
      <c r="AC487" s="102"/>
      <c r="AG487" s="88"/>
    </row>
    <row r="488" spans="1:34">
      <c r="A488" s="88">
        <v>8</v>
      </c>
      <c r="F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G488" s="88"/>
    </row>
    <row r="489" spans="1:34">
      <c r="A489" s="88">
        <v>9</v>
      </c>
      <c r="B489" s="82" t="s">
        <v>138</v>
      </c>
      <c r="C489" s="106"/>
      <c r="D489" s="108">
        <v>36568776.5</v>
      </c>
      <c r="E489" s="108">
        <v>36568776.5</v>
      </c>
      <c r="F489" s="108">
        <v>36568776.5</v>
      </c>
      <c r="G489" s="108">
        <v>36568776.5</v>
      </c>
      <c r="H489" s="108">
        <v>36568776.5</v>
      </c>
      <c r="I489" s="108">
        <v>36568776.5</v>
      </c>
      <c r="J489" s="108">
        <f t="shared" ref="J489:AE491" si="68">I489+J497</f>
        <v>36568776.5</v>
      </c>
      <c r="K489" s="108">
        <f t="shared" si="68"/>
        <v>36568776.5</v>
      </c>
      <c r="L489" s="108">
        <f t="shared" si="68"/>
        <v>36568776.5</v>
      </c>
      <c r="M489" s="108">
        <f t="shared" si="68"/>
        <v>36568776.5</v>
      </c>
      <c r="N489" s="108">
        <f t="shared" si="68"/>
        <v>36568776.5</v>
      </c>
      <c r="O489" s="108">
        <f t="shared" si="68"/>
        <v>36568776.5</v>
      </c>
      <c r="P489" s="108">
        <f t="shared" si="68"/>
        <v>36568776.5</v>
      </c>
      <c r="Q489" s="108">
        <f t="shared" si="68"/>
        <v>36568776.5</v>
      </c>
      <c r="R489" s="108">
        <f t="shared" si="68"/>
        <v>36568776.5</v>
      </c>
      <c r="S489" s="108">
        <f t="shared" si="68"/>
        <v>36568776.5</v>
      </c>
      <c r="T489" s="108">
        <f t="shared" si="68"/>
        <v>36568776.5</v>
      </c>
      <c r="U489" s="108">
        <f t="shared" si="68"/>
        <v>36568776.5</v>
      </c>
      <c r="V489" s="108">
        <f t="shared" si="68"/>
        <v>36568776.5</v>
      </c>
      <c r="W489" s="108">
        <f t="shared" si="68"/>
        <v>36568776.5</v>
      </c>
      <c r="X489" s="108">
        <f t="shared" si="68"/>
        <v>36568776.5</v>
      </c>
      <c r="Y489" s="108">
        <f t="shared" si="68"/>
        <v>36568776.5</v>
      </c>
      <c r="Z489" s="108">
        <f t="shared" si="68"/>
        <v>36568776.5</v>
      </c>
      <c r="AA489" s="108">
        <f t="shared" si="68"/>
        <v>36568776.5</v>
      </c>
      <c r="AB489" s="108">
        <f t="shared" si="68"/>
        <v>36568776.5</v>
      </c>
      <c r="AC489" s="108">
        <f t="shared" si="68"/>
        <v>36568776.5</v>
      </c>
      <c r="AD489" s="108">
        <f t="shared" si="68"/>
        <v>36568776.5</v>
      </c>
      <c r="AE489" s="108">
        <f t="shared" si="68"/>
        <v>36568776.5</v>
      </c>
      <c r="AF489" s="108">
        <f>AVERAGE(S489:AE489)</f>
        <v>36568776.5</v>
      </c>
      <c r="AG489" s="88"/>
    </row>
    <row r="490" spans="1:34">
      <c r="A490" s="88">
        <v>10</v>
      </c>
      <c r="B490" s="82" t="s">
        <v>139</v>
      </c>
      <c r="D490" s="106">
        <v>94142227.060000002</v>
      </c>
      <c r="E490" s="106">
        <v>94142227.060000002</v>
      </c>
      <c r="F490" s="106">
        <v>94140330.159999996</v>
      </c>
      <c r="G490" s="106">
        <v>94151942.890000001</v>
      </c>
      <c r="H490" s="106">
        <v>79071935.180000007</v>
      </c>
      <c r="I490" s="106">
        <v>94155935.159999996</v>
      </c>
      <c r="J490" s="106">
        <f t="shared" si="68"/>
        <v>94158801.92788738</v>
      </c>
      <c r="K490" s="106">
        <f t="shared" si="68"/>
        <v>94161668.695774764</v>
      </c>
      <c r="L490" s="106">
        <f t="shared" si="68"/>
        <v>94164535.463662148</v>
      </c>
      <c r="M490" s="106">
        <f t="shared" si="68"/>
        <v>94167402.231549561</v>
      </c>
      <c r="N490" s="106">
        <f t="shared" si="68"/>
        <v>94167402.231549561</v>
      </c>
      <c r="O490" s="106">
        <f t="shared" si="68"/>
        <v>94169902.231549561</v>
      </c>
      <c r="P490" s="106">
        <f t="shared" si="68"/>
        <v>94174079.953405559</v>
      </c>
      <c r="Q490" s="106">
        <f t="shared" si="68"/>
        <v>94174079.953405559</v>
      </c>
      <c r="R490" s="106">
        <f t="shared" si="68"/>
        <v>100176579.95340556</v>
      </c>
      <c r="S490" s="106">
        <f t="shared" si="68"/>
        <v>100180943.87763022</v>
      </c>
      <c r="T490" s="106">
        <f t="shared" si="68"/>
        <v>100180943.87763022</v>
      </c>
      <c r="U490" s="106">
        <f t="shared" si="68"/>
        <v>100183443.87763022</v>
      </c>
      <c r="V490" s="106">
        <f t="shared" si="68"/>
        <v>100187874.93915065</v>
      </c>
      <c r="W490" s="106">
        <f t="shared" si="68"/>
        <v>100187874.93915065</v>
      </c>
      <c r="X490" s="106">
        <f t="shared" si="68"/>
        <v>100190374.93915065</v>
      </c>
      <c r="Y490" s="106">
        <f t="shared" si="68"/>
        <v>100196806.00067107</v>
      </c>
      <c r="Z490" s="106">
        <f t="shared" si="68"/>
        <v>100196806.00067107</v>
      </c>
      <c r="AA490" s="106">
        <f t="shared" si="68"/>
        <v>100196806.00067107</v>
      </c>
      <c r="AB490" s="106">
        <f t="shared" si="68"/>
        <v>100296806.00067107</v>
      </c>
      <c r="AC490" s="106">
        <f t="shared" si="68"/>
        <v>100296806.00067107</v>
      </c>
      <c r="AD490" s="106">
        <f t="shared" si="68"/>
        <v>100396806.00067107</v>
      </c>
      <c r="AE490" s="106">
        <f t="shared" si="68"/>
        <v>100496806.00067107</v>
      </c>
      <c r="AF490" s="106">
        <f>AVERAGE(S490:AE490)</f>
        <v>100245315.26577231</v>
      </c>
      <c r="AG490" s="88"/>
    </row>
    <row r="491" spans="1:34">
      <c r="A491" s="88">
        <v>11</v>
      </c>
      <c r="B491" s="82" t="s">
        <v>140</v>
      </c>
      <c r="D491" s="106">
        <f>67983608.65+1886732.16</f>
        <v>69870340.810000002</v>
      </c>
      <c r="E491" s="106">
        <f>2237847.46+67983608.65</f>
        <v>70221456.109999999</v>
      </c>
      <c r="F491" s="106">
        <f>4097887.58+67983608.65</f>
        <v>72081496.230000004</v>
      </c>
      <c r="G491" s="106">
        <f>3310555.79+67983608.65</f>
        <v>71294164.440000013</v>
      </c>
      <c r="H491" s="106">
        <v>56422772.480000004</v>
      </c>
      <c r="I491" s="106">
        <v>75575450.219999999</v>
      </c>
      <c r="J491" s="106">
        <f t="shared" si="68"/>
        <v>75229107.302168131</v>
      </c>
      <c r="K491" s="106">
        <f t="shared" si="68"/>
        <v>74882764.384336263</v>
      </c>
      <c r="L491" s="106">
        <f t="shared" si="68"/>
        <v>74536421.466504395</v>
      </c>
      <c r="M491" s="106">
        <f t="shared" si="68"/>
        <v>74190078.548672527</v>
      </c>
      <c r="N491" s="106">
        <f t="shared" si="68"/>
        <v>75181219.473093361</v>
      </c>
      <c r="O491" s="106">
        <f t="shared" si="68"/>
        <v>76095182.560422868</v>
      </c>
      <c r="P491" s="106">
        <f t="shared" si="68"/>
        <v>73183055.415599257</v>
      </c>
      <c r="Q491" s="106">
        <f t="shared" si="68"/>
        <v>74267357.251239896</v>
      </c>
      <c r="R491" s="106">
        <f t="shared" si="68"/>
        <v>75847584.699669316</v>
      </c>
      <c r="S491" s="106">
        <f t="shared" si="68"/>
        <v>75752729.976215959</v>
      </c>
      <c r="T491" s="106">
        <f t="shared" si="68"/>
        <v>78252994.146834403</v>
      </c>
      <c r="U491" s="106">
        <f t="shared" si="68"/>
        <v>80880014.552813828</v>
      </c>
      <c r="V491" s="106">
        <f t="shared" si="68"/>
        <v>79946268.904198319</v>
      </c>
      <c r="W491" s="106">
        <f t="shared" si="68"/>
        <v>82117381.037766248</v>
      </c>
      <c r="X491" s="106">
        <f t="shared" si="68"/>
        <v>83762692.024286985</v>
      </c>
      <c r="Y491" s="106">
        <f t="shared" si="68"/>
        <v>79478458.240943819</v>
      </c>
      <c r="Z491" s="106">
        <f t="shared" si="68"/>
        <v>80537145.668991923</v>
      </c>
      <c r="AA491" s="106">
        <f t="shared" si="68"/>
        <v>81519781.723359913</v>
      </c>
      <c r="AB491" s="106">
        <f t="shared" si="68"/>
        <v>78714664.388832927</v>
      </c>
      <c r="AC491" s="106">
        <f t="shared" si="68"/>
        <v>79867508.151016131</v>
      </c>
      <c r="AD491" s="106">
        <f t="shared" si="68"/>
        <v>81498784.097796574</v>
      </c>
      <c r="AE491" s="106">
        <f t="shared" si="68"/>
        <v>81018560.921028703</v>
      </c>
      <c r="AF491" s="106">
        <f>AVERAGE(S491:AE491)</f>
        <v>80257460.294929668</v>
      </c>
      <c r="AG491" s="88"/>
    </row>
    <row r="492" spans="1:34">
      <c r="A492" s="88">
        <v>12</v>
      </c>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88"/>
    </row>
    <row r="493" spans="1:34" ht="15.75" thickBot="1">
      <c r="A493" s="88">
        <v>13</v>
      </c>
      <c r="D493" s="111">
        <f>SUM(D489:D491)</f>
        <v>200581344.37</v>
      </c>
      <c r="E493" s="111">
        <f>SUM(E489:E491)</f>
        <v>200932459.67000002</v>
      </c>
      <c r="F493" s="111">
        <f>SUM(F489:F491)</f>
        <v>202790602.88999999</v>
      </c>
      <c r="G493" s="111">
        <f>SUM(G489:G491)</f>
        <v>202014883.83000001</v>
      </c>
      <c r="H493" s="111">
        <f t="shared" ref="H493:AE493" si="69">SUM(H489:H491)</f>
        <v>172063484.16000003</v>
      </c>
      <c r="I493" s="111">
        <f t="shared" si="69"/>
        <v>206300161.88</v>
      </c>
      <c r="J493" s="111">
        <f t="shared" si="69"/>
        <v>205956685.73005551</v>
      </c>
      <c r="K493" s="111">
        <f t="shared" si="69"/>
        <v>205613209.58011103</v>
      </c>
      <c r="L493" s="111">
        <f t="shared" si="69"/>
        <v>205269733.43016654</v>
      </c>
      <c r="M493" s="111">
        <f t="shared" si="69"/>
        <v>204926257.28022209</v>
      </c>
      <c r="N493" s="111">
        <f t="shared" si="69"/>
        <v>205917398.20464292</v>
      </c>
      <c r="O493" s="111">
        <f t="shared" si="69"/>
        <v>206833861.29197243</v>
      </c>
      <c r="P493" s="111">
        <f t="shared" si="69"/>
        <v>203925911.86900482</v>
      </c>
      <c r="Q493" s="111">
        <f t="shared" si="69"/>
        <v>205010213.70464545</v>
      </c>
      <c r="R493" s="111">
        <f t="shared" si="69"/>
        <v>212592941.15307486</v>
      </c>
      <c r="S493" s="111">
        <f t="shared" si="69"/>
        <v>212502450.35384619</v>
      </c>
      <c r="T493" s="111">
        <f t="shared" si="69"/>
        <v>215002714.52446464</v>
      </c>
      <c r="U493" s="111">
        <f t="shared" si="69"/>
        <v>217632234.93044406</v>
      </c>
      <c r="V493" s="111">
        <f t="shared" si="69"/>
        <v>216702920.34334895</v>
      </c>
      <c r="W493" s="111">
        <f t="shared" si="69"/>
        <v>218874032.47691688</v>
      </c>
      <c r="X493" s="111">
        <f t="shared" si="69"/>
        <v>220521843.46343762</v>
      </c>
      <c r="Y493" s="111">
        <f t="shared" si="69"/>
        <v>216244040.74161491</v>
      </c>
      <c r="Z493" s="111">
        <f t="shared" si="69"/>
        <v>217302728.16966301</v>
      </c>
      <c r="AA493" s="111">
        <f t="shared" si="69"/>
        <v>218285364.224031</v>
      </c>
      <c r="AB493" s="111">
        <f t="shared" si="69"/>
        <v>215580246.88950402</v>
      </c>
      <c r="AC493" s="111">
        <f t="shared" si="69"/>
        <v>216733090.6516872</v>
      </c>
      <c r="AD493" s="111">
        <f t="shared" si="69"/>
        <v>218464366.59846765</v>
      </c>
      <c r="AE493" s="111">
        <f t="shared" si="69"/>
        <v>218084143.42169979</v>
      </c>
      <c r="AF493" s="111">
        <f>SUM(AF489:AF492)</f>
        <v>217071552.06070197</v>
      </c>
      <c r="AG493" s="88"/>
    </row>
    <row r="494" spans="1:34" ht="15.75" thickTop="1">
      <c r="A494" s="88">
        <v>14</v>
      </c>
      <c r="D494" s="83" t="s">
        <v>135</v>
      </c>
      <c r="E494" s="83" t="s">
        <v>135</v>
      </c>
      <c r="F494" s="83" t="s">
        <v>135</v>
      </c>
      <c r="G494" s="83" t="s">
        <v>135</v>
      </c>
      <c r="H494" s="83" t="s">
        <v>135</v>
      </c>
      <c r="I494" s="83" t="s">
        <v>135</v>
      </c>
      <c r="J494" s="135" t="s">
        <v>141</v>
      </c>
      <c r="K494" s="135" t="s">
        <v>141</v>
      </c>
      <c r="L494" s="135" t="s">
        <v>141</v>
      </c>
      <c r="M494" s="135" t="s">
        <v>141</v>
      </c>
      <c r="N494" s="135" t="s">
        <v>141</v>
      </c>
      <c r="O494" s="135" t="s">
        <v>141</v>
      </c>
      <c r="P494" s="135" t="s">
        <v>141</v>
      </c>
      <c r="Q494" s="135" t="s">
        <v>141</v>
      </c>
      <c r="R494" s="135" t="s">
        <v>141</v>
      </c>
      <c r="S494" s="135" t="s">
        <v>141</v>
      </c>
      <c r="T494" s="135" t="s">
        <v>141</v>
      </c>
      <c r="U494" s="135" t="s">
        <v>141</v>
      </c>
      <c r="V494" s="135" t="s">
        <v>141</v>
      </c>
      <c r="W494" s="135" t="s">
        <v>141</v>
      </c>
      <c r="X494" s="135" t="s">
        <v>141</v>
      </c>
      <c r="Y494" s="135" t="s">
        <v>141</v>
      </c>
      <c r="Z494" s="135" t="s">
        <v>141</v>
      </c>
      <c r="AA494" s="135" t="s">
        <v>141</v>
      </c>
      <c r="AB494" s="135" t="s">
        <v>141</v>
      </c>
      <c r="AC494" s="135" t="s">
        <v>141</v>
      </c>
      <c r="AD494" s="135" t="s">
        <v>141</v>
      </c>
      <c r="AE494" s="135" t="s">
        <v>141</v>
      </c>
      <c r="AF494" s="135" t="s">
        <v>141</v>
      </c>
      <c r="AG494" s="88"/>
    </row>
    <row r="495" spans="1:34">
      <c r="A495" s="88">
        <v>15</v>
      </c>
      <c r="E495" s="132"/>
      <c r="O495" s="136"/>
      <c r="P495" s="136"/>
      <c r="Q495" s="136"/>
      <c r="R495" s="136"/>
      <c r="S495" s="136"/>
      <c r="T495" s="136"/>
      <c r="U495" s="136"/>
      <c r="V495" s="136"/>
      <c r="W495" s="136"/>
      <c r="X495" s="136"/>
      <c r="Y495" s="136"/>
      <c r="Z495" s="136"/>
      <c r="AA495" s="137"/>
      <c r="AB495" s="137"/>
      <c r="AC495" s="137"/>
      <c r="AD495" s="137"/>
      <c r="AE495" s="137"/>
      <c r="AG495" s="88"/>
    </row>
    <row r="496" spans="1:34">
      <c r="A496" s="88">
        <v>16</v>
      </c>
      <c r="B496" s="138" t="s">
        <v>128</v>
      </c>
      <c r="D496" s="106"/>
      <c r="E496" s="106"/>
      <c r="F496" s="106"/>
      <c r="G496" s="106"/>
      <c r="H496" s="106"/>
      <c r="I496" s="106"/>
      <c r="O496" s="106"/>
      <c r="P496" s="106"/>
      <c r="Q496" s="106"/>
      <c r="R496" s="106"/>
      <c r="S496" s="106"/>
      <c r="T496" s="106"/>
      <c r="U496" s="106"/>
      <c r="V496" s="106"/>
      <c r="W496" s="106"/>
      <c r="X496" s="106"/>
      <c r="Y496" s="106"/>
      <c r="Z496" s="106"/>
      <c r="AA496" s="106"/>
      <c r="AB496" s="106"/>
      <c r="AC496" s="106"/>
      <c r="AD496" s="106"/>
      <c r="AE496" s="106"/>
      <c r="AG496" s="88"/>
    </row>
    <row r="497" spans="1:42">
      <c r="A497" s="88">
        <v>17</v>
      </c>
      <c r="B497" s="82" t="s">
        <v>138</v>
      </c>
      <c r="D497" s="106"/>
      <c r="E497" s="106"/>
      <c r="F497" s="106"/>
      <c r="G497" s="106"/>
      <c r="H497" s="106"/>
      <c r="I497" s="106"/>
      <c r="J497" s="106">
        <v>0</v>
      </c>
      <c r="K497" s="106">
        <v>0</v>
      </c>
      <c r="L497" s="106">
        <v>0</v>
      </c>
      <c r="M497" s="106">
        <v>0</v>
      </c>
      <c r="N497" s="106">
        <v>0</v>
      </c>
      <c r="O497" s="106">
        <v>0</v>
      </c>
      <c r="P497" s="106">
        <v>0</v>
      </c>
      <c r="Q497" s="106">
        <v>0</v>
      </c>
      <c r="R497" s="106">
        <v>0</v>
      </c>
      <c r="S497" s="106">
        <v>0</v>
      </c>
      <c r="T497" s="106">
        <v>0</v>
      </c>
      <c r="U497" s="106">
        <v>0</v>
      </c>
      <c r="V497" s="106">
        <v>0</v>
      </c>
      <c r="W497" s="106">
        <v>0</v>
      </c>
      <c r="X497" s="106">
        <v>0</v>
      </c>
      <c r="Y497" s="106">
        <v>0</v>
      </c>
      <c r="Z497" s="106">
        <v>0</v>
      </c>
      <c r="AA497" s="106">
        <v>0</v>
      </c>
      <c r="AB497" s="106">
        <v>0</v>
      </c>
      <c r="AC497" s="106">
        <v>0</v>
      </c>
      <c r="AD497" s="106">
        <v>0</v>
      </c>
      <c r="AE497" s="106">
        <v>0</v>
      </c>
      <c r="AG497" s="88"/>
    </row>
    <row r="498" spans="1:42">
      <c r="A498" s="88">
        <v>18</v>
      </c>
      <c r="B498" s="82" t="s">
        <v>142</v>
      </c>
      <c r="E498" s="106"/>
      <c r="F498" s="106"/>
      <c r="G498" s="106"/>
      <c r="H498" s="106"/>
      <c r="I498" s="106"/>
      <c r="J498" s="106">
        <v>2866.7678873836994</v>
      </c>
      <c r="K498" s="106">
        <v>2866.7678873836994</v>
      </c>
      <c r="L498" s="106">
        <v>2866.7678873836994</v>
      </c>
      <c r="M498" s="106">
        <v>2866.7678874135017</v>
      </c>
      <c r="N498" s="106">
        <v>0</v>
      </c>
      <c r="O498" s="106">
        <v>2500</v>
      </c>
      <c r="P498" s="106">
        <v>4177.7218559980392</v>
      </c>
      <c r="Q498" s="106">
        <v>0</v>
      </c>
      <c r="R498" s="106">
        <v>6002500</v>
      </c>
      <c r="S498" s="106">
        <v>4363.9242246598005</v>
      </c>
      <c r="T498" s="106">
        <v>0</v>
      </c>
      <c r="U498" s="106">
        <v>2500</v>
      </c>
      <c r="V498" s="106">
        <v>4431.0615204274654</v>
      </c>
      <c r="W498" s="106">
        <v>0</v>
      </c>
      <c r="X498" s="106">
        <v>2500</v>
      </c>
      <c r="Y498" s="106">
        <v>6431.0615204274654</v>
      </c>
      <c r="Z498" s="106">
        <v>0</v>
      </c>
      <c r="AA498" s="106">
        <v>0</v>
      </c>
      <c r="AB498" s="106">
        <v>100000</v>
      </c>
      <c r="AC498" s="106">
        <v>0</v>
      </c>
      <c r="AD498" s="106">
        <v>100000</v>
      </c>
      <c r="AE498" s="106">
        <v>100000</v>
      </c>
      <c r="AG498" s="88"/>
    </row>
    <row r="499" spans="1:42">
      <c r="A499" s="88">
        <v>19</v>
      </c>
      <c r="B499" s="82" t="s">
        <v>140</v>
      </c>
      <c r="D499" s="108"/>
      <c r="E499" s="108"/>
      <c r="F499" s="108"/>
      <c r="G499" s="108"/>
      <c r="H499" s="108"/>
      <c r="J499" s="106">
        <v>-346342.91783186793</v>
      </c>
      <c r="K499" s="106">
        <v>-346342.91783186793</v>
      </c>
      <c r="L499" s="106">
        <v>-346342.91783186793</v>
      </c>
      <c r="M499" s="106">
        <v>-346342.91783186793</v>
      </c>
      <c r="N499" s="106">
        <v>991140.92442083359</v>
      </c>
      <c r="O499" s="106">
        <v>913963.08732950687</v>
      </c>
      <c r="P499" s="106">
        <v>-2912127.1448236108</v>
      </c>
      <c r="Q499" s="106">
        <v>1084301.8356406391</v>
      </c>
      <c r="R499" s="106">
        <v>1580227.4484294206</v>
      </c>
      <c r="S499" s="106">
        <v>-94854.723453357816</v>
      </c>
      <c r="T499" s="106">
        <v>2500264.1706184447</v>
      </c>
      <c r="U499" s="106">
        <v>2627020.4059794247</v>
      </c>
      <c r="V499" s="106">
        <v>-933745.64861550927</v>
      </c>
      <c r="W499" s="106">
        <v>2171112.1335679293</v>
      </c>
      <c r="X499" s="106">
        <v>1645310.9865207374</v>
      </c>
      <c r="Y499" s="106">
        <v>-4284233.7833431661</v>
      </c>
      <c r="Z499" s="106">
        <v>1058687.428048104</v>
      </c>
      <c r="AA499" s="106">
        <v>982636.0543679893</v>
      </c>
      <c r="AB499" s="106">
        <v>-2805117.3345269859</v>
      </c>
      <c r="AC499" s="106">
        <v>1152843.7621832043</v>
      </c>
      <c r="AD499" s="106">
        <v>1631275.9467804432</v>
      </c>
      <c r="AE499" s="106">
        <v>-480223.17676787078</v>
      </c>
      <c r="AF499" s="106"/>
      <c r="AG499" s="88"/>
      <c r="AH499" s="106"/>
      <c r="AI499" s="106"/>
      <c r="AJ499" s="106"/>
      <c r="AL499" s="106"/>
      <c r="AN499" s="106"/>
      <c r="AP499" s="106"/>
    </row>
    <row r="500" spans="1:42">
      <c r="A500" s="88"/>
      <c r="E500" s="106"/>
      <c r="F500" s="106"/>
      <c r="G500" s="106"/>
      <c r="H500" s="139"/>
      <c r="I500" s="139"/>
      <c r="J500" s="139"/>
      <c r="K500" s="139"/>
      <c r="L500" s="139"/>
      <c r="M500" s="139"/>
      <c r="N500" s="139"/>
      <c r="O500" s="139"/>
      <c r="P500" s="139"/>
      <c r="Q500" s="139"/>
      <c r="R500" s="139"/>
      <c r="S500" s="139"/>
      <c r="T500" s="139"/>
      <c r="U500" s="139"/>
      <c r="V500" s="139"/>
      <c r="W500" s="139"/>
      <c r="X500" s="139"/>
      <c r="Y500" s="139"/>
      <c r="Z500" s="139"/>
      <c r="AA500" s="139"/>
      <c r="AB500" s="139"/>
      <c r="AC500" s="139"/>
      <c r="AD500" s="139"/>
      <c r="AE500" s="139"/>
      <c r="AG500" s="88"/>
    </row>
    <row r="501" spans="1:42">
      <c r="A501" s="88"/>
      <c r="J501" s="106"/>
      <c r="K501" s="106"/>
      <c r="L501" s="106"/>
      <c r="M501" s="106"/>
      <c r="N501" s="106"/>
      <c r="O501" s="106"/>
      <c r="P501" s="106"/>
      <c r="Q501" s="106"/>
      <c r="R501" s="106"/>
      <c r="S501" s="106"/>
      <c r="T501" s="106"/>
      <c r="U501" s="106"/>
      <c r="V501" s="106"/>
      <c r="W501" s="106"/>
      <c r="X501" s="106"/>
      <c r="Y501" s="106"/>
      <c r="Z501" s="106"/>
      <c r="AA501" s="106"/>
      <c r="AB501" s="106"/>
      <c r="AC501" s="106"/>
      <c r="AD501" s="106"/>
      <c r="AE501" s="106"/>
      <c r="AF501" s="106"/>
      <c r="AG501" s="88"/>
    </row>
    <row r="502" spans="1:42">
      <c r="A502" s="88"/>
      <c r="E502" s="106"/>
      <c r="F502" s="106"/>
      <c r="G502" s="106"/>
      <c r="J502" s="106"/>
      <c r="K502" s="106"/>
      <c r="L502" s="106"/>
      <c r="M502" s="106"/>
      <c r="N502" s="106"/>
      <c r="O502" s="106"/>
      <c r="P502" s="106"/>
      <c r="Q502" s="106"/>
      <c r="R502" s="106"/>
      <c r="S502" s="106"/>
      <c r="T502" s="106"/>
      <c r="U502" s="106"/>
      <c r="V502" s="106"/>
      <c r="W502" s="106"/>
      <c r="X502" s="106"/>
      <c r="Y502" s="106"/>
      <c r="Z502" s="106"/>
      <c r="AA502" s="106"/>
      <c r="AB502" s="106"/>
      <c r="AC502" s="106"/>
      <c r="AD502" s="106"/>
      <c r="AE502" s="106"/>
      <c r="AG502" s="88"/>
    </row>
    <row r="503" spans="1:42">
      <c r="A503" s="88"/>
      <c r="E503" s="106"/>
      <c r="F503" s="106"/>
      <c r="G503" s="106"/>
      <c r="J503" s="106"/>
      <c r="K503" s="106"/>
      <c r="L503" s="106"/>
      <c r="M503" s="106"/>
      <c r="N503" s="106"/>
      <c r="O503" s="106"/>
      <c r="P503" s="106"/>
      <c r="Q503" s="106"/>
      <c r="R503" s="106"/>
      <c r="S503" s="106"/>
      <c r="T503" s="106"/>
      <c r="U503" s="106"/>
      <c r="V503" s="106"/>
      <c r="W503" s="106"/>
      <c r="X503" s="106"/>
      <c r="Y503" s="106"/>
      <c r="AG503" s="88"/>
    </row>
    <row r="504" spans="1:42">
      <c r="A504" s="88"/>
      <c r="E504" s="106"/>
      <c r="F504" s="106"/>
      <c r="G504" s="106"/>
      <c r="H504" s="106"/>
      <c r="J504" s="106"/>
      <c r="K504" s="106"/>
      <c r="L504" s="106"/>
      <c r="M504" s="106"/>
      <c r="N504" s="106"/>
      <c r="O504" s="106"/>
      <c r="P504" s="106"/>
      <c r="Q504" s="106"/>
      <c r="R504" s="106"/>
      <c r="S504" s="106"/>
      <c r="T504" s="106"/>
      <c r="U504" s="106"/>
      <c r="V504" s="106"/>
      <c r="W504" s="106"/>
      <c r="X504" s="106"/>
      <c r="Y504" s="106"/>
      <c r="AG504" s="88"/>
    </row>
    <row r="505" spans="1:42">
      <c r="A505" s="81" t="s">
        <v>52</v>
      </c>
      <c r="E505" s="106"/>
      <c r="F505" s="106"/>
      <c r="G505" s="106"/>
      <c r="H505" s="106"/>
      <c r="J505" s="106"/>
      <c r="K505" s="106"/>
      <c r="L505" s="106"/>
      <c r="M505" s="106"/>
      <c r="N505" s="106"/>
      <c r="O505" s="84" t="s">
        <v>322</v>
      </c>
      <c r="P505" s="106"/>
      <c r="Q505" s="106"/>
      <c r="R505" s="106"/>
      <c r="S505" s="106"/>
      <c r="T505" s="106"/>
      <c r="U505" s="106"/>
      <c r="V505" s="106"/>
      <c r="W505" s="106"/>
      <c r="X505" s="106"/>
      <c r="Y505" s="106"/>
      <c r="AA505" s="84" t="str">
        <f>$O$505</f>
        <v>W/P - 7-7</v>
      </c>
      <c r="AF505" s="84" t="str">
        <f>$O$505</f>
        <v>W/P - 7-7</v>
      </c>
      <c r="AG505" s="88"/>
    </row>
    <row r="506" spans="1:42">
      <c r="A506" s="81" t="s">
        <v>53</v>
      </c>
      <c r="E506" s="106"/>
      <c r="F506" s="106"/>
      <c r="G506" s="106"/>
      <c r="H506" s="106"/>
      <c r="J506" s="106"/>
      <c r="K506" s="106"/>
      <c r="L506" s="106"/>
      <c r="M506" s="106"/>
      <c r="N506" s="106"/>
      <c r="O506" s="84" t="e">
        <f ca="1">RIGHT(CELL("filename",$A$4),LEN(CELL("filename",$A$4))-SEARCH("\Capital",CELL("filename",$A$4),1))</f>
        <v>#VALUE!</v>
      </c>
      <c r="P506" s="106"/>
      <c r="Q506" s="106"/>
      <c r="R506" s="106"/>
      <c r="S506" s="106"/>
      <c r="T506" s="106"/>
      <c r="U506" s="106"/>
      <c r="V506" s="106"/>
      <c r="W506" s="106"/>
      <c r="X506" s="106"/>
      <c r="Y506" s="106"/>
      <c r="AA506" s="84" t="e">
        <f ca="1">RIGHT(CELL("filename",$A$4),LEN(CELL("filename",$A$4))-SEARCH("\Capital",CELL("filename",$A$4),1))</f>
        <v>#VALUE!</v>
      </c>
      <c r="AF506" s="84" t="e">
        <f ca="1">RIGHT(CELL("filename",$A$4),LEN(CELL("filename",$A$4))-SEARCH("\Capital",CELL("filename",$A$4),1))</f>
        <v>#VALUE!</v>
      </c>
      <c r="AG506" s="88"/>
    </row>
    <row r="507" spans="1:42">
      <c r="A507" s="88"/>
      <c r="E507" s="106"/>
      <c r="F507" s="106"/>
      <c r="G507" s="106"/>
      <c r="H507" s="106"/>
      <c r="J507" s="106"/>
      <c r="K507" s="106"/>
      <c r="L507" s="106"/>
      <c r="M507" s="106"/>
      <c r="N507" s="106"/>
      <c r="O507" s="106"/>
      <c r="P507" s="106"/>
      <c r="Q507" s="106"/>
      <c r="R507" s="106"/>
      <c r="S507" s="106"/>
      <c r="T507" s="106"/>
      <c r="U507" s="106"/>
      <c r="V507" s="106"/>
      <c r="W507" s="106"/>
      <c r="X507" s="106"/>
      <c r="Y507" s="106"/>
      <c r="AG507" s="88"/>
    </row>
    <row r="508" spans="1:42">
      <c r="A508" s="85" t="s">
        <v>54</v>
      </c>
      <c r="AG508" s="88"/>
    </row>
    <row r="509" spans="1:42">
      <c r="A509" s="85" t="s">
        <v>143</v>
      </c>
      <c r="AG509" s="88"/>
    </row>
    <row r="510" spans="1:42">
      <c r="AG510" s="88"/>
    </row>
    <row r="511" spans="1:42">
      <c r="A511" s="92"/>
      <c r="B511" s="92"/>
      <c r="C511" s="92"/>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88"/>
    </row>
    <row r="512" spans="1:42">
      <c r="A512" s="88" t="s">
        <v>61</v>
      </c>
      <c r="B512" s="88"/>
      <c r="D512" s="88" t="s">
        <v>64</v>
      </c>
      <c r="E512" s="88" t="s">
        <v>64</v>
      </c>
      <c r="F512" s="88" t="s">
        <v>64</v>
      </c>
      <c r="G512" s="88" t="s">
        <v>64</v>
      </c>
      <c r="H512" s="88" t="s">
        <v>64</v>
      </c>
      <c r="I512" s="88" t="s">
        <v>64</v>
      </c>
      <c r="J512" s="88" t="s">
        <v>64</v>
      </c>
      <c r="K512" s="88" t="s">
        <v>64</v>
      </c>
      <c r="L512" s="88" t="s">
        <v>64</v>
      </c>
      <c r="M512" s="88" t="s">
        <v>64</v>
      </c>
      <c r="N512" s="88" t="s">
        <v>64</v>
      </c>
      <c r="O512" s="88" t="s">
        <v>64</v>
      </c>
      <c r="P512" s="88" t="s">
        <v>64</v>
      </c>
      <c r="Q512" s="88" t="s">
        <v>64</v>
      </c>
      <c r="R512" s="88" t="s">
        <v>64</v>
      </c>
      <c r="S512" s="88" t="s">
        <v>64</v>
      </c>
      <c r="T512" s="88" t="s">
        <v>64</v>
      </c>
      <c r="U512" s="88" t="s">
        <v>64</v>
      </c>
      <c r="V512" s="88" t="s">
        <v>64</v>
      </c>
      <c r="W512" s="88" t="s">
        <v>64</v>
      </c>
      <c r="X512" s="88" t="s">
        <v>64</v>
      </c>
      <c r="Y512" s="88" t="s">
        <v>64</v>
      </c>
      <c r="Z512" s="88" t="s">
        <v>64</v>
      </c>
      <c r="AA512" s="88" t="s">
        <v>64</v>
      </c>
      <c r="AB512" s="88" t="s">
        <v>64</v>
      </c>
      <c r="AC512" s="88" t="s">
        <v>64</v>
      </c>
      <c r="AD512" s="88" t="s">
        <v>64</v>
      </c>
      <c r="AE512" s="88" t="s">
        <v>64</v>
      </c>
      <c r="AF512" s="88" t="s">
        <v>65</v>
      </c>
      <c r="AG512" s="88"/>
    </row>
    <row r="513" spans="1:35">
      <c r="A513" s="97" t="s">
        <v>71</v>
      </c>
      <c r="B513" s="97"/>
      <c r="C513" s="97"/>
      <c r="D513" s="98">
        <f>$D$9</f>
        <v>43190</v>
      </c>
      <c r="E513" s="98">
        <f>$E$9</f>
        <v>43220</v>
      </c>
      <c r="F513" s="98">
        <f>$F$9</f>
        <v>43251</v>
      </c>
      <c r="G513" s="98">
        <f>$G$9</f>
        <v>43281</v>
      </c>
      <c r="H513" s="98">
        <f>$H$9</f>
        <v>43312</v>
      </c>
      <c r="I513" s="98">
        <f>$I$9</f>
        <v>43343</v>
      </c>
      <c r="J513" s="98">
        <f>$J$9</f>
        <v>43373</v>
      </c>
      <c r="K513" s="98">
        <f>$K$9</f>
        <v>43404</v>
      </c>
      <c r="L513" s="98">
        <f>$L$9</f>
        <v>43434</v>
      </c>
      <c r="M513" s="98">
        <f>$M$9</f>
        <v>43465</v>
      </c>
      <c r="N513" s="98">
        <f>$N$9</f>
        <v>43496</v>
      </c>
      <c r="O513" s="98">
        <f>$O$9</f>
        <v>43524</v>
      </c>
      <c r="P513" s="98">
        <f>$P$9</f>
        <v>43555</v>
      </c>
      <c r="Q513" s="98">
        <f>$Q$9</f>
        <v>43585</v>
      </c>
      <c r="R513" s="98">
        <f>$R$9</f>
        <v>43616</v>
      </c>
      <c r="S513" s="98">
        <f>$S$9</f>
        <v>43646</v>
      </c>
      <c r="T513" s="98">
        <f>$T$9</f>
        <v>43677</v>
      </c>
      <c r="U513" s="98">
        <f>$U$9</f>
        <v>43708</v>
      </c>
      <c r="V513" s="98">
        <f>$V$9</f>
        <v>43738</v>
      </c>
      <c r="W513" s="98">
        <f>$W$9</f>
        <v>43769</v>
      </c>
      <c r="X513" s="98">
        <f>$X$9</f>
        <v>43799</v>
      </c>
      <c r="Y513" s="98">
        <f>$Y$9</f>
        <v>43830</v>
      </c>
      <c r="Z513" s="98">
        <f>$Z$9</f>
        <v>43861</v>
      </c>
      <c r="AA513" s="98">
        <f>$AA$9</f>
        <v>43890</v>
      </c>
      <c r="AB513" s="98">
        <f>$AB$9</f>
        <v>43921</v>
      </c>
      <c r="AC513" s="98">
        <f>$AC$9</f>
        <v>43951</v>
      </c>
      <c r="AD513" s="98">
        <f>$AD$9</f>
        <v>43982</v>
      </c>
      <c r="AE513" s="98">
        <f>$AE$9</f>
        <v>44012</v>
      </c>
      <c r="AF513" s="99" t="s">
        <v>59</v>
      </c>
      <c r="AG513" s="88"/>
    </row>
    <row r="514" spans="1:35">
      <c r="A514" s="88">
        <v>1</v>
      </c>
      <c r="AG514" s="88"/>
    </row>
    <row r="515" spans="1:35">
      <c r="A515" s="88">
        <v>2</v>
      </c>
      <c r="AG515" s="88"/>
    </row>
    <row r="516" spans="1:35">
      <c r="A516" s="88">
        <v>3</v>
      </c>
      <c r="AG516" s="88"/>
    </row>
    <row r="517" spans="1:35">
      <c r="A517" s="88">
        <v>4</v>
      </c>
      <c r="AG517" s="88"/>
    </row>
    <row r="518" spans="1:35">
      <c r="A518" s="88">
        <v>5</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40"/>
      <c r="AE518" s="140"/>
      <c r="AF518" s="140"/>
      <c r="AG518" s="88"/>
    </row>
    <row r="519" spans="1:35">
      <c r="A519" s="88">
        <v>6</v>
      </c>
      <c r="AG519" s="88"/>
    </row>
    <row r="520" spans="1:35">
      <c r="A520" s="88">
        <v>7</v>
      </c>
      <c r="AG520" s="88"/>
    </row>
    <row r="521" spans="1:35">
      <c r="A521" s="88">
        <v>8</v>
      </c>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88"/>
    </row>
    <row r="522" spans="1:35">
      <c r="A522" s="88">
        <v>9</v>
      </c>
      <c r="AG522" s="88"/>
    </row>
    <row r="523" spans="1:35" ht="15.75" thickBot="1">
      <c r="A523" s="88">
        <v>10</v>
      </c>
      <c r="B523" s="89" t="s">
        <v>144</v>
      </c>
      <c r="D523" s="141">
        <v>328717.52999999991</v>
      </c>
      <c r="E523" s="142">
        <f t="shared" ref="E523:AE523" si="70">D523-E542-E543</f>
        <v>322814.1999999999</v>
      </c>
      <c r="F523" s="142">
        <f t="shared" si="70"/>
        <v>316910.86999999988</v>
      </c>
      <c r="G523" s="142">
        <f t="shared" si="70"/>
        <v>311007.53999999986</v>
      </c>
      <c r="H523" s="142">
        <f t="shared" si="70"/>
        <v>305104.20999999985</v>
      </c>
      <c r="I523" s="142">
        <f t="shared" si="70"/>
        <v>299200.87999999983</v>
      </c>
      <c r="J523" s="142">
        <f t="shared" si="70"/>
        <v>293297.54999999981</v>
      </c>
      <c r="K523" s="142">
        <f t="shared" si="70"/>
        <v>287394.2199999998</v>
      </c>
      <c r="L523" s="142">
        <f t="shared" si="70"/>
        <v>281490.88999999978</v>
      </c>
      <c r="M523" s="142">
        <f t="shared" si="70"/>
        <v>275587.55999999976</v>
      </c>
      <c r="N523" s="142">
        <f t="shared" si="70"/>
        <v>269684.22999999975</v>
      </c>
      <c r="O523" s="142">
        <f t="shared" si="70"/>
        <v>263780.89999999973</v>
      </c>
      <c r="P523" s="142">
        <f t="shared" si="70"/>
        <v>257877.56999999975</v>
      </c>
      <c r="Q523" s="142">
        <f t="shared" si="70"/>
        <v>251974.23999999976</v>
      </c>
      <c r="R523" s="142">
        <f t="shared" si="70"/>
        <v>246070.90999999977</v>
      </c>
      <c r="S523" s="142">
        <f t="shared" si="70"/>
        <v>240167.57999999978</v>
      </c>
      <c r="T523" s="142">
        <f t="shared" si="70"/>
        <v>234264.2499999998</v>
      </c>
      <c r="U523" s="142">
        <f t="shared" si="70"/>
        <v>228360.91999999981</v>
      </c>
      <c r="V523" s="142">
        <f t="shared" si="70"/>
        <v>222457.58999999982</v>
      </c>
      <c r="W523" s="142">
        <f t="shared" si="70"/>
        <v>216554.25999999983</v>
      </c>
      <c r="X523" s="142">
        <f t="shared" si="70"/>
        <v>210650.92999999985</v>
      </c>
      <c r="Y523" s="142">
        <f t="shared" si="70"/>
        <v>204747.59999999986</v>
      </c>
      <c r="Z523" s="142">
        <f t="shared" si="70"/>
        <v>198844.26999999987</v>
      </c>
      <c r="AA523" s="142">
        <f t="shared" si="70"/>
        <v>192940.93999999989</v>
      </c>
      <c r="AB523" s="142">
        <f t="shared" si="70"/>
        <v>187037.6099999999</v>
      </c>
      <c r="AC523" s="142">
        <f t="shared" si="70"/>
        <v>181134.27999999991</v>
      </c>
      <c r="AD523" s="142">
        <f t="shared" si="70"/>
        <v>175230.94999999992</v>
      </c>
      <c r="AE523" s="142">
        <f t="shared" si="70"/>
        <v>169327.61999999994</v>
      </c>
      <c r="AF523" s="142">
        <f>ROUND(AVERAGE(S523:AE523),0)</f>
        <v>204748</v>
      </c>
      <c r="AG523" s="88"/>
      <c r="AH523" s="82">
        <v>25510100</v>
      </c>
      <c r="AI523" s="143">
        <v>0.03</v>
      </c>
    </row>
    <row r="524" spans="1:35" ht="15.75" thickTop="1">
      <c r="A524" s="88">
        <v>11</v>
      </c>
      <c r="D524" s="117"/>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8"/>
      <c r="AH524" s="82">
        <v>25510200</v>
      </c>
      <c r="AI524" s="143">
        <v>0.04</v>
      </c>
    </row>
    <row r="525" spans="1:35">
      <c r="A525" s="88">
        <v>12</v>
      </c>
      <c r="D525" s="117"/>
      <c r="AG525" s="88"/>
      <c r="AH525" s="82">
        <v>25510300</v>
      </c>
      <c r="AI525" s="143">
        <v>0.1</v>
      </c>
    </row>
    <row r="526" spans="1:35" ht="15.75" thickBot="1">
      <c r="A526" s="88">
        <v>13</v>
      </c>
      <c r="B526" s="89" t="s">
        <v>145</v>
      </c>
      <c r="D526" s="141">
        <v>23392.560000000001</v>
      </c>
      <c r="E526" s="142">
        <f t="shared" ref="E526:AE526" si="71">D526-E541</f>
        <v>22754.890000000003</v>
      </c>
      <c r="F526" s="142">
        <f t="shared" si="71"/>
        <v>22117.220000000005</v>
      </c>
      <c r="G526" s="142">
        <f t="shared" si="71"/>
        <v>21479.550000000007</v>
      </c>
      <c r="H526" s="142">
        <f t="shared" si="71"/>
        <v>20841.880000000008</v>
      </c>
      <c r="I526" s="142">
        <f t="shared" si="71"/>
        <v>20204.21000000001</v>
      </c>
      <c r="J526" s="142">
        <f t="shared" si="71"/>
        <v>19566.540000000012</v>
      </c>
      <c r="K526" s="142">
        <f t="shared" si="71"/>
        <v>18928.870000000014</v>
      </c>
      <c r="L526" s="142">
        <f t="shared" si="71"/>
        <v>18291.200000000015</v>
      </c>
      <c r="M526" s="142">
        <f t="shared" si="71"/>
        <v>17653.530000000017</v>
      </c>
      <c r="N526" s="142">
        <f t="shared" si="71"/>
        <v>17015.860000000019</v>
      </c>
      <c r="O526" s="142">
        <f t="shared" si="71"/>
        <v>16378.190000000019</v>
      </c>
      <c r="P526" s="142">
        <f t="shared" si="71"/>
        <v>15740.520000000019</v>
      </c>
      <c r="Q526" s="142">
        <f t="shared" si="71"/>
        <v>15102.850000000019</v>
      </c>
      <c r="R526" s="142">
        <f t="shared" si="71"/>
        <v>14465.180000000018</v>
      </c>
      <c r="S526" s="142">
        <f t="shared" si="71"/>
        <v>13827.510000000018</v>
      </c>
      <c r="T526" s="142">
        <f t="shared" si="71"/>
        <v>13189.840000000018</v>
      </c>
      <c r="U526" s="142">
        <f t="shared" si="71"/>
        <v>12552.170000000018</v>
      </c>
      <c r="V526" s="142">
        <f t="shared" si="71"/>
        <v>11914.500000000018</v>
      </c>
      <c r="W526" s="142">
        <f t="shared" si="71"/>
        <v>11276.830000000018</v>
      </c>
      <c r="X526" s="142">
        <f t="shared" si="71"/>
        <v>10639.160000000018</v>
      </c>
      <c r="Y526" s="142">
        <f t="shared" si="71"/>
        <v>10001.490000000018</v>
      </c>
      <c r="Z526" s="142">
        <f t="shared" si="71"/>
        <v>9363.8200000000179</v>
      </c>
      <c r="AA526" s="142">
        <f t="shared" si="71"/>
        <v>8726.1500000000178</v>
      </c>
      <c r="AB526" s="142">
        <f t="shared" si="71"/>
        <v>8088.4800000000178</v>
      </c>
      <c r="AC526" s="142">
        <f t="shared" si="71"/>
        <v>7450.8100000000177</v>
      </c>
      <c r="AD526" s="142">
        <f t="shared" si="71"/>
        <v>6813.1400000000176</v>
      </c>
      <c r="AE526" s="142">
        <f t="shared" si="71"/>
        <v>6175.4700000000175</v>
      </c>
      <c r="AF526" s="142">
        <f>ROUND(AVERAGE(S526:AE526),0)</f>
        <v>10001</v>
      </c>
      <c r="AG526" s="88"/>
    </row>
    <row r="527" spans="1:35" ht="15.75" thickTop="1">
      <c r="A527" s="88">
        <v>14</v>
      </c>
      <c r="D527" s="102"/>
      <c r="E527" s="102"/>
      <c r="F527" s="102"/>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88"/>
    </row>
    <row r="528" spans="1:35">
      <c r="A528" s="88">
        <v>15</v>
      </c>
      <c r="AG528" s="88"/>
    </row>
    <row r="529" spans="1:35" ht="15.75" thickBot="1">
      <c r="A529" s="88">
        <v>16</v>
      </c>
      <c r="B529" s="89" t="s">
        <v>146</v>
      </c>
      <c r="D529" s="142">
        <f>SUM(D541:O541)</f>
        <v>7652.04</v>
      </c>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88"/>
    </row>
    <row r="530" spans="1:35" ht="15.75" thickTop="1">
      <c r="A530" s="88">
        <v>17</v>
      </c>
      <c r="D530" s="102"/>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88"/>
    </row>
    <row r="531" spans="1:35" ht="15.75" thickBot="1">
      <c r="A531" s="88">
        <v>18</v>
      </c>
      <c r="B531" s="89" t="s">
        <v>147</v>
      </c>
      <c r="D531" s="142">
        <f>SUM(D542:O542)</f>
        <v>0</v>
      </c>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88"/>
    </row>
    <row r="532" spans="1:35" ht="15.75" thickTop="1">
      <c r="A532" s="88">
        <v>19</v>
      </c>
      <c r="D532" s="102"/>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88"/>
    </row>
    <row r="533" spans="1:35" ht="15.75" thickBot="1">
      <c r="A533" s="88">
        <v>20</v>
      </c>
      <c r="B533" s="89" t="s">
        <v>148</v>
      </c>
      <c r="D533" s="142">
        <f>SUM(D543:O543)</f>
        <v>70839.960000000006</v>
      </c>
      <c r="AG533" s="88"/>
    </row>
    <row r="534" spans="1:35" ht="15.75" thickTop="1">
      <c r="A534" s="88">
        <v>21</v>
      </c>
      <c r="AG534" s="88"/>
    </row>
    <row r="535" spans="1:35">
      <c r="A535" s="88">
        <v>22</v>
      </c>
      <c r="AG535" s="88"/>
    </row>
    <row r="536" spans="1:35">
      <c r="A536" s="88">
        <v>23</v>
      </c>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88"/>
    </row>
    <row r="537" spans="1:35">
      <c r="A537" s="88">
        <v>24</v>
      </c>
      <c r="AG537" s="88"/>
    </row>
    <row r="538" spans="1:35">
      <c r="A538" s="88">
        <v>25</v>
      </c>
      <c r="AG538" s="88"/>
    </row>
    <row r="539" spans="1:35">
      <c r="A539" s="88">
        <v>26</v>
      </c>
      <c r="AG539" s="88"/>
    </row>
    <row r="540" spans="1:35">
      <c r="A540" s="88">
        <v>27</v>
      </c>
      <c r="AG540" s="88"/>
    </row>
    <row r="541" spans="1:35">
      <c r="A541" s="88">
        <v>28</v>
      </c>
      <c r="B541" s="89" t="s">
        <v>149</v>
      </c>
      <c r="D541" s="106">
        <v>637.66999999999996</v>
      </c>
      <c r="E541" s="106">
        <f t="shared" ref="E541:AE543" si="72">+D541</f>
        <v>637.66999999999996</v>
      </c>
      <c r="F541" s="106">
        <f t="shared" si="72"/>
        <v>637.66999999999996</v>
      </c>
      <c r="G541" s="106">
        <f t="shared" si="72"/>
        <v>637.66999999999996</v>
      </c>
      <c r="H541" s="106">
        <f t="shared" si="72"/>
        <v>637.66999999999996</v>
      </c>
      <c r="I541" s="106">
        <f t="shared" si="72"/>
        <v>637.66999999999996</v>
      </c>
      <c r="J541" s="106">
        <f t="shared" si="72"/>
        <v>637.66999999999996</v>
      </c>
      <c r="K541" s="106">
        <f t="shared" si="72"/>
        <v>637.66999999999996</v>
      </c>
      <c r="L541" s="106">
        <f t="shared" si="72"/>
        <v>637.66999999999996</v>
      </c>
      <c r="M541" s="106">
        <f t="shared" si="72"/>
        <v>637.66999999999996</v>
      </c>
      <c r="N541" s="106">
        <f t="shared" si="72"/>
        <v>637.66999999999996</v>
      </c>
      <c r="O541" s="106">
        <f t="shared" si="72"/>
        <v>637.66999999999996</v>
      </c>
      <c r="P541" s="106">
        <f t="shared" si="72"/>
        <v>637.66999999999996</v>
      </c>
      <c r="Q541" s="106">
        <f t="shared" si="72"/>
        <v>637.66999999999996</v>
      </c>
      <c r="R541" s="106">
        <f t="shared" si="72"/>
        <v>637.66999999999996</v>
      </c>
      <c r="S541" s="106">
        <f t="shared" si="72"/>
        <v>637.66999999999996</v>
      </c>
      <c r="T541" s="106">
        <f t="shared" si="72"/>
        <v>637.66999999999996</v>
      </c>
      <c r="U541" s="106">
        <f t="shared" si="72"/>
        <v>637.66999999999996</v>
      </c>
      <c r="V541" s="106">
        <f t="shared" si="72"/>
        <v>637.66999999999996</v>
      </c>
      <c r="W541" s="106">
        <f t="shared" si="72"/>
        <v>637.66999999999996</v>
      </c>
      <c r="X541" s="106">
        <f t="shared" si="72"/>
        <v>637.66999999999996</v>
      </c>
      <c r="Y541" s="106">
        <f t="shared" si="72"/>
        <v>637.66999999999996</v>
      </c>
      <c r="Z541" s="106">
        <f t="shared" si="72"/>
        <v>637.66999999999996</v>
      </c>
      <c r="AA541" s="106">
        <f t="shared" si="72"/>
        <v>637.66999999999996</v>
      </c>
      <c r="AB541" s="106">
        <f t="shared" si="72"/>
        <v>637.66999999999996</v>
      </c>
      <c r="AC541" s="106">
        <f t="shared" si="72"/>
        <v>637.66999999999996</v>
      </c>
      <c r="AD541" s="106">
        <f t="shared" si="72"/>
        <v>637.66999999999996</v>
      </c>
      <c r="AE541" s="106">
        <f t="shared" si="72"/>
        <v>637.66999999999996</v>
      </c>
      <c r="AG541" s="88"/>
      <c r="AH541" s="144">
        <v>69522000</v>
      </c>
      <c r="AI541" s="120" t="s">
        <v>150</v>
      </c>
    </row>
    <row r="542" spans="1:35">
      <c r="A542" s="88">
        <v>29</v>
      </c>
      <c r="B542" s="89" t="s">
        <v>151</v>
      </c>
      <c r="D542" s="106">
        <v>0</v>
      </c>
      <c r="E542" s="106">
        <f t="shared" si="72"/>
        <v>0</v>
      </c>
      <c r="F542" s="106">
        <f t="shared" si="72"/>
        <v>0</v>
      </c>
      <c r="G542" s="106">
        <f t="shared" si="72"/>
        <v>0</v>
      </c>
      <c r="H542" s="106">
        <f t="shared" si="72"/>
        <v>0</v>
      </c>
      <c r="I542" s="106">
        <f t="shared" si="72"/>
        <v>0</v>
      </c>
      <c r="J542" s="106">
        <f t="shared" si="72"/>
        <v>0</v>
      </c>
      <c r="K542" s="106">
        <f t="shared" si="72"/>
        <v>0</v>
      </c>
      <c r="L542" s="106">
        <f t="shared" si="72"/>
        <v>0</v>
      </c>
      <c r="M542" s="106">
        <f t="shared" si="72"/>
        <v>0</v>
      </c>
      <c r="N542" s="106">
        <f t="shared" si="72"/>
        <v>0</v>
      </c>
      <c r="O542" s="106">
        <f t="shared" si="72"/>
        <v>0</v>
      </c>
      <c r="P542" s="106">
        <f t="shared" si="72"/>
        <v>0</v>
      </c>
      <c r="Q542" s="106">
        <f t="shared" si="72"/>
        <v>0</v>
      </c>
      <c r="R542" s="106">
        <f t="shared" si="72"/>
        <v>0</v>
      </c>
      <c r="S542" s="106">
        <f t="shared" si="72"/>
        <v>0</v>
      </c>
      <c r="T542" s="106">
        <f t="shared" si="72"/>
        <v>0</v>
      </c>
      <c r="U542" s="106">
        <f t="shared" si="72"/>
        <v>0</v>
      </c>
      <c r="V542" s="106">
        <f t="shared" si="72"/>
        <v>0</v>
      </c>
      <c r="W542" s="106">
        <f t="shared" si="72"/>
        <v>0</v>
      </c>
      <c r="X542" s="106">
        <f t="shared" si="72"/>
        <v>0</v>
      </c>
      <c r="Y542" s="106">
        <f t="shared" si="72"/>
        <v>0</v>
      </c>
      <c r="Z542" s="106">
        <f t="shared" si="72"/>
        <v>0</v>
      </c>
      <c r="AA542" s="106">
        <f t="shared" si="72"/>
        <v>0</v>
      </c>
      <c r="AB542" s="106">
        <f t="shared" si="72"/>
        <v>0</v>
      </c>
      <c r="AC542" s="106">
        <f t="shared" si="72"/>
        <v>0</v>
      </c>
      <c r="AD542" s="106">
        <f t="shared" si="72"/>
        <v>0</v>
      </c>
      <c r="AE542" s="106">
        <f t="shared" si="72"/>
        <v>0</v>
      </c>
      <c r="AG542" s="88"/>
      <c r="AH542" s="144">
        <v>69523000</v>
      </c>
      <c r="AI542" s="120" t="s">
        <v>152</v>
      </c>
    </row>
    <row r="543" spans="1:35">
      <c r="A543" s="88">
        <v>30</v>
      </c>
      <c r="B543" s="89" t="s">
        <v>153</v>
      </c>
      <c r="D543" s="106">
        <v>5903.33</v>
      </c>
      <c r="E543" s="106">
        <f t="shared" si="72"/>
        <v>5903.33</v>
      </c>
      <c r="F543" s="106">
        <f t="shared" si="72"/>
        <v>5903.33</v>
      </c>
      <c r="G543" s="106">
        <f t="shared" si="72"/>
        <v>5903.33</v>
      </c>
      <c r="H543" s="106">
        <f t="shared" si="72"/>
        <v>5903.33</v>
      </c>
      <c r="I543" s="106">
        <f t="shared" si="72"/>
        <v>5903.33</v>
      </c>
      <c r="J543" s="106">
        <f t="shared" si="72"/>
        <v>5903.33</v>
      </c>
      <c r="K543" s="106">
        <f t="shared" si="72"/>
        <v>5903.33</v>
      </c>
      <c r="L543" s="106">
        <f t="shared" si="72"/>
        <v>5903.33</v>
      </c>
      <c r="M543" s="106">
        <f t="shared" si="72"/>
        <v>5903.33</v>
      </c>
      <c r="N543" s="106">
        <f t="shared" si="72"/>
        <v>5903.33</v>
      </c>
      <c r="O543" s="106">
        <f t="shared" si="72"/>
        <v>5903.33</v>
      </c>
      <c r="P543" s="106">
        <f t="shared" si="72"/>
        <v>5903.33</v>
      </c>
      <c r="Q543" s="106">
        <f t="shared" si="72"/>
        <v>5903.33</v>
      </c>
      <c r="R543" s="106">
        <f t="shared" si="72"/>
        <v>5903.33</v>
      </c>
      <c r="S543" s="106">
        <f t="shared" si="72"/>
        <v>5903.33</v>
      </c>
      <c r="T543" s="106">
        <f t="shared" si="72"/>
        <v>5903.33</v>
      </c>
      <c r="U543" s="106">
        <f t="shared" si="72"/>
        <v>5903.33</v>
      </c>
      <c r="V543" s="106">
        <f t="shared" si="72"/>
        <v>5903.33</v>
      </c>
      <c r="W543" s="106">
        <f t="shared" si="72"/>
        <v>5903.33</v>
      </c>
      <c r="X543" s="106">
        <f t="shared" si="72"/>
        <v>5903.33</v>
      </c>
      <c r="Y543" s="106">
        <f t="shared" si="72"/>
        <v>5903.33</v>
      </c>
      <c r="Z543" s="106">
        <f t="shared" si="72"/>
        <v>5903.33</v>
      </c>
      <c r="AA543" s="106">
        <f t="shared" si="72"/>
        <v>5903.33</v>
      </c>
      <c r="AB543" s="106">
        <f t="shared" si="72"/>
        <v>5903.33</v>
      </c>
      <c r="AC543" s="106">
        <f t="shared" si="72"/>
        <v>5903.33</v>
      </c>
      <c r="AD543" s="106">
        <f t="shared" si="72"/>
        <v>5903.33</v>
      </c>
      <c r="AE543" s="106">
        <f t="shared" si="72"/>
        <v>5903.33</v>
      </c>
      <c r="AG543" s="88"/>
      <c r="AH543" s="144">
        <v>69524000</v>
      </c>
      <c r="AI543" s="120" t="s">
        <v>154</v>
      </c>
    </row>
    <row r="544" spans="1:35">
      <c r="AG544" s="88"/>
    </row>
    <row r="545" spans="33:33">
      <c r="AG545" s="88"/>
    </row>
    <row r="546" spans="33:33">
      <c r="AG546" s="88"/>
    </row>
    <row r="547" spans="33:33">
      <c r="AG547" s="88"/>
    </row>
    <row r="548" spans="33:33">
      <c r="AG548" s="88"/>
    </row>
  </sheetData>
  <pageMargins left="0.7" right="0.7" top="1" bottom="0.75" header="0.3" footer="0.4"/>
  <pageSetup scale="48" orientation="landscape" r:id="rId1"/>
  <headerFooter>
    <oddFooter>&amp;R&amp;11Page &amp;P of &amp;N</oddFooter>
  </headerFooter>
  <rowBreaks count="12" manualBreakCount="12">
    <brk id="46" min="3" max="31" man="1"/>
    <brk id="92" min="3" max="31" man="1"/>
    <brk id="138" min="3" max="31" man="1"/>
    <brk id="184" min="3" max="31" man="1"/>
    <brk id="230" min="3" max="31" man="1"/>
    <brk id="276" min="3" max="31" man="1"/>
    <brk id="314" min="3" max="31" man="1"/>
    <brk id="352" min="3" max="31" man="1"/>
    <brk id="390" min="3" max="31" man="1"/>
    <brk id="428" min="3" max="31" man="1"/>
    <brk id="471" min="3" max="31" man="1"/>
    <brk id="504" min="3" max="31" man="1"/>
  </rowBreaks>
  <colBreaks count="3" manualBreakCount="3">
    <brk id="15" max="450" man="1"/>
    <brk id="27" max="542" man="1"/>
    <brk id="32" min="3" max="5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48"/>
  <sheetViews>
    <sheetView zoomScale="90" zoomScaleNormal="90" zoomScaleSheetLayoutView="85" workbookViewId="0">
      <pane xSplit="3" ySplit="9" topLeftCell="AB10" activePane="bottomRight" state="frozen"/>
      <selection sqref="A1:W1"/>
      <selection pane="topRight" sqref="A1:W1"/>
      <selection pane="bottomLeft" sqref="A1:W1"/>
      <selection pane="bottomRight" activeCell="AL28" sqref="AL28"/>
    </sheetView>
  </sheetViews>
  <sheetFormatPr defaultColWidth="11.7109375" defaultRowHeight="15"/>
  <cols>
    <col min="1" max="1" width="6.85546875" style="82" customWidth="1"/>
    <col min="2" max="2" width="25.85546875" style="82" customWidth="1"/>
    <col min="3" max="3" width="16.28515625" style="83" customWidth="1"/>
    <col min="4" max="32" width="15.85546875" style="82" customWidth="1"/>
    <col min="33" max="33" width="6.28515625" style="82" customWidth="1"/>
    <col min="34" max="34" width="21.5703125" style="82" customWidth="1"/>
    <col min="35" max="35" width="14.28515625" style="82" customWidth="1"/>
    <col min="36" max="36" width="15" style="82" customWidth="1"/>
    <col min="37" max="37" width="1.7109375" style="82" customWidth="1"/>
    <col min="38" max="38" width="13.28515625" style="82" customWidth="1"/>
    <col min="39" max="39" width="1.7109375" style="82" customWidth="1"/>
    <col min="40" max="40" width="13.28515625" style="82" customWidth="1"/>
    <col min="41" max="41" width="1.7109375" style="82" customWidth="1"/>
    <col min="42" max="42" width="13.28515625" style="82" customWidth="1"/>
    <col min="43" max="43" width="1.7109375" style="82" customWidth="1"/>
    <col min="44" max="44" width="13.28515625" style="82" customWidth="1"/>
    <col min="45" max="45" width="1.7109375" style="82" customWidth="1"/>
    <col min="46" max="46" width="13.28515625" style="82" customWidth="1"/>
    <col min="47" max="47" width="1.7109375" style="82" customWidth="1"/>
    <col min="48" max="48" width="16.5703125" style="82" customWidth="1"/>
    <col min="49" max="49" width="1.7109375" style="82" customWidth="1"/>
    <col min="50" max="50" width="16.5703125" style="82" customWidth="1"/>
    <col min="51" max="51" width="1.7109375" style="82" customWidth="1"/>
    <col min="52" max="52" width="15.42578125" style="82" customWidth="1"/>
    <col min="53" max="53" width="1.7109375" style="82" customWidth="1"/>
    <col min="54" max="54" width="15.42578125" style="82" customWidth="1"/>
    <col min="55" max="55" width="1.7109375" style="82" customWidth="1"/>
    <col min="56" max="56" width="15.42578125" style="82" customWidth="1"/>
    <col min="57" max="57" width="1.7109375" style="82" customWidth="1"/>
    <col min="58" max="58" width="15.42578125" style="82" customWidth="1"/>
    <col min="59" max="59" width="1.7109375" style="82" customWidth="1"/>
    <col min="60" max="60" width="15.42578125" style="82" customWidth="1"/>
    <col min="61" max="61" width="1.7109375" style="82" customWidth="1"/>
    <col min="62" max="62" width="15.42578125" style="82" customWidth="1"/>
    <col min="63" max="63" width="1.7109375" style="82" customWidth="1"/>
    <col min="64" max="64" width="15.42578125" style="82" customWidth="1"/>
    <col min="65" max="65" width="11.7109375" style="82" customWidth="1"/>
    <col min="66" max="66" width="16.28515625" style="82" customWidth="1"/>
    <col min="67" max="67" width="16.42578125" style="82" customWidth="1"/>
    <col min="68" max="68" width="19.140625" style="82" customWidth="1"/>
    <col min="69" max="16384" width="11.7109375" style="82"/>
  </cols>
  <sheetData>
    <row r="1" spans="1:73">
      <c r="A1" s="81" t="s">
        <v>52</v>
      </c>
      <c r="O1" s="84" t="s">
        <v>318</v>
      </c>
      <c r="AA1" s="84" t="str">
        <f>$O$1</f>
        <v>W/P - 7-4</v>
      </c>
      <c r="AF1" s="84" t="str">
        <f>$O$1</f>
        <v>W/P - 7-4</v>
      </c>
      <c r="AX1" s="84" t="str">
        <f>$O$1</f>
        <v>W/P - 7-4</v>
      </c>
    </row>
    <row r="2" spans="1:73">
      <c r="A2" s="81" t="s">
        <v>53</v>
      </c>
      <c r="O2" s="84" t="e">
        <f ca="1">RIGHT(CELL("filename",$A$4),LEN(CELL("filename",$A$4))-SEARCH("\Capital",CELL("filename",$A$4),1))</f>
        <v>#VALUE!</v>
      </c>
      <c r="AA2" s="84" t="e">
        <f ca="1">RIGHT(CELL("filename",$A$4),LEN(CELL("filename",$A$4))-SEARCH("\Capital",CELL("filename",$A$4),1))</f>
        <v>#VALUE!</v>
      </c>
      <c r="AF2" s="84" t="e">
        <f ca="1">RIGHT(CELL("filename",$A$4),LEN(CELL("filename",$A$4))-SEARCH("\Capital",CELL("filename",$A$4),1))</f>
        <v>#VALUE!</v>
      </c>
      <c r="AX2" s="84" t="e">
        <f ca="1">RIGHT(CELL("filename",$A$4),LEN(CELL("filename",$A$4))-SEARCH("\Capital",CELL("filename",$A$4),1))</f>
        <v>#VALUE!</v>
      </c>
    </row>
    <row r="3" spans="1:73">
      <c r="A3" s="81"/>
      <c r="O3" s="84"/>
    </row>
    <row r="4" spans="1:73">
      <c r="A4" s="85" t="s">
        <v>54</v>
      </c>
      <c r="P4" s="86"/>
      <c r="Q4" s="87"/>
      <c r="R4" s="87"/>
      <c r="S4" s="87"/>
      <c r="T4" s="87">
        <v>6000000</v>
      </c>
      <c r="U4" s="87"/>
      <c r="V4" s="87"/>
      <c r="W4" s="87"/>
      <c r="X4" s="87"/>
      <c r="Y4" s="87"/>
      <c r="Z4" s="87"/>
      <c r="AB4" s="87"/>
      <c r="AC4" s="87"/>
      <c r="AD4" s="87"/>
      <c r="AE4" s="87"/>
      <c r="AG4" s="88"/>
      <c r="AI4" s="85"/>
      <c r="AJ4" s="85"/>
      <c r="AK4" s="85"/>
      <c r="AL4" s="85"/>
      <c r="AM4" s="85"/>
      <c r="AN4" s="85"/>
      <c r="AO4" s="85"/>
      <c r="AP4" s="85"/>
      <c r="AQ4" s="85"/>
      <c r="AR4" s="85"/>
      <c r="AS4" s="85"/>
      <c r="AT4" s="85"/>
      <c r="AU4" s="85"/>
      <c r="AV4" s="85"/>
      <c r="AW4" s="85"/>
      <c r="AZ4" s="85"/>
      <c r="BN4" s="84"/>
      <c r="BP4" s="85"/>
    </row>
    <row r="5" spans="1:73">
      <c r="A5" s="85" t="s">
        <v>55</v>
      </c>
      <c r="P5" s="86"/>
      <c r="Q5" s="87"/>
      <c r="R5" s="87"/>
      <c r="S5" s="87"/>
      <c r="T5" s="87">
        <v>9000000</v>
      </c>
      <c r="U5" s="87"/>
      <c r="V5" s="87"/>
      <c r="W5" s="87"/>
      <c r="X5" s="87"/>
      <c r="Y5" s="87"/>
      <c r="Z5" s="87"/>
      <c r="AB5" s="87"/>
      <c r="AC5" s="87"/>
      <c r="AD5" s="87"/>
      <c r="AE5" s="87"/>
      <c r="AG5" s="88"/>
      <c r="AH5" s="85" t="s">
        <v>56</v>
      </c>
      <c r="AI5" s="85"/>
      <c r="AJ5" s="85"/>
      <c r="AK5" s="85"/>
      <c r="AL5" s="85"/>
      <c r="AM5" s="85"/>
      <c r="AN5" s="85"/>
      <c r="AO5" s="85"/>
      <c r="AP5" s="85"/>
      <c r="AQ5" s="85"/>
      <c r="AR5" s="85"/>
      <c r="AS5" s="85"/>
      <c r="AT5" s="85"/>
      <c r="AU5" s="85"/>
      <c r="AV5" s="85"/>
      <c r="AW5" s="85"/>
      <c r="AZ5" s="85"/>
      <c r="BN5" s="84"/>
      <c r="BP5" s="85"/>
    </row>
    <row r="6" spans="1:73">
      <c r="A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G6" s="88"/>
      <c r="AI6" s="91"/>
      <c r="AJ6" s="91"/>
      <c r="AK6" s="91"/>
      <c r="AL6" s="91"/>
      <c r="AM6" s="91"/>
      <c r="AN6" s="91"/>
      <c r="AO6" s="91"/>
      <c r="AP6" s="91"/>
      <c r="AQ6" s="91"/>
      <c r="AR6" s="91"/>
      <c r="AS6" s="91"/>
      <c r="AT6" s="91"/>
      <c r="AU6" s="91"/>
      <c r="AV6" s="91"/>
      <c r="AW6" s="91"/>
      <c r="AX6" s="91"/>
      <c r="AZ6" s="85"/>
      <c r="BP6" s="85"/>
      <c r="BT6" s="89"/>
    </row>
    <row r="7" spans="1:73">
      <c r="A7" s="92"/>
      <c r="B7" s="92" t="s">
        <v>57</v>
      </c>
      <c r="C7" s="9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88"/>
      <c r="AH7" s="92"/>
      <c r="AI7" s="92"/>
      <c r="AJ7" s="92"/>
      <c r="AK7" s="92"/>
      <c r="AL7" s="92"/>
      <c r="AM7" s="92"/>
      <c r="AN7" s="92"/>
      <c r="AO7" s="92"/>
      <c r="AP7" s="92" t="s">
        <v>58</v>
      </c>
      <c r="AQ7" s="92"/>
      <c r="AR7" s="92"/>
      <c r="AS7" s="92"/>
      <c r="AT7" s="92" t="s">
        <v>59</v>
      </c>
      <c r="AU7" s="92"/>
      <c r="AV7" s="92" t="s">
        <v>59</v>
      </c>
      <c r="AW7" s="92"/>
      <c r="AX7" s="92" t="s">
        <v>60</v>
      </c>
      <c r="AZ7" s="88"/>
      <c r="BA7" s="88"/>
      <c r="BB7" s="88"/>
      <c r="BC7" s="88"/>
      <c r="BD7" s="88"/>
      <c r="BE7" s="88"/>
      <c r="BF7" s="88"/>
      <c r="BG7" s="88"/>
      <c r="BH7" s="88"/>
      <c r="BI7" s="88"/>
      <c r="BJ7" s="88"/>
      <c r="BK7" s="88"/>
      <c r="BL7" s="88"/>
      <c r="BM7" s="88"/>
      <c r="BN7" s="88"/>
      <c r="BS7" s="88"/>
      <c r="BU7" s="88"/>
    </row>
    <row r="8" spans="1:73">
      <c r="A8" s="88" t="s">
        <v>61</v>
      </c>
      <c r="B8" s="88" t="s">
        <v>62</v>
      </c>
      <c r="C8" s="88" t="s">
        <v>63</v>
      </c>
      <c r="D8" s="88" t="s">
        <v>64</v>
      </c>
      <c r="E8" s="88" t="s">
        <v>64</v>
      </c>
      <c r="F8" s="88" t="s">
        <v>64</v>
      </c>
      <c r="G8" s="88" t="s">
        <v>64</v>
      </c>
      <c r="H8" s="88" t="s">
        <v>64</v>
      </c>
      <c r="I8" s="88" t="s">
        <v>64</v>
      </c>
      <c r="J8" s="88" t="s">
        <v>64</v>
      </c>
      <c r="K8" s="88" t="s">
        <v>64</v>
      </c>
      <c r="L8" s="88" t="s">
        <v>64</v>
      </c>
      <c r="M8" s="88" t="s">
        <v>64</v>
      </c>
      <c r="N8" s="88" t="s">
        <v>64</v>
      </c>
      <c r="O8" s="88" t="s">
        <v>64</v>
      </c>
      <c r="P8" s="88" t="s">
        <v>64</v>
      </c>
      <c r="Q8" s="88" t="s">
        <v>64</v>
      </c>
      <c r="R8" s="88" t="s">
        <v>64</v>
      </c>
      <c r="S8" s="88" t="s">
        <v>64</v>
      </c>
      <c r="T8" s="88" t="s">
        <v>64</v>
      </c>
      <c r="U8" s="88" t="s">
        <v>64</v>
      </c>
      <c r="V8" s="88" t="s">
        <v>64</v>
      </c>
      <c r="W8" s="88" t="s">
        <v>64</v>
      </c>
      <c r="X8" s="88" t="s">
        <v>64</v>
      </c>
      <c r="Y8" s="88" t="s">
        <v>64</v>
      </c>
      <c r="Z8" s="88" t="s">
        <v>64</v>
      </c>
      <c r="AA8" s="88" t="s">
        <v>64</v>
      </c>
      <c r="AB8" s="88" t="s">
        <v>64</v>
      </c>
      <c r="AC8" s="88" t="s">
        <v>64</v>
      </c>
      <c r="AD8" s="88" t="s">
        <v>64</v>
      </c>
      <c r="AE8" s="88" t="s">
        <v>64</v>
      </c>
      <c r="AF8" s="88" t="s">
        <v>65</v>
      </c>
      <c r="AG8" s="88"/>
      <c r="AH8" s="88" t="s">
        <v>57</v>
      </c>
      <c r="AI8" s="88"/>
      <c r="AJ8" s="88" t="s">
        <v>65</v>
      </c>
      <c r="AK8" s="88"/>
      <c r="AL8" s="88" t="s">
        <v>66</v>
      </c>
      <c r="AM8" s="88"/>
      <c r="AN8" s="88" t="s">
        <v>66</v>
      </c>
      <c r="AO8" s="88"/>
      <c r="AP8" s="88" t="s">
        <v>67</v>
      </c>
      <c r="AQ8" s="88"/>
      <c r="AR8" s="88" t="s">
        <v>68</v>
      </c>
      <c r="AS8" s="88"/>
      <c r="AT8" s="88" t="s">
        <v>69</v>
      </c>
      <c r="AU8" s="88"/>
      <c r="AV8" s="88" t="s">
        <v>69</v>
      </c>
      <c r="AW8" s="88"/>
      <c r="AX8" s="88" t="s">
        <v>70</v>
      </c>
      <c r="AZ8" s="94"/>
      <c r="BA8" s="88"/>
      <c r="BB8" s="88"/>
      <c r="BC8" s="88"/>
      <c r="BD8" s="88"/>
      <c r="BE8" s="88"/>
      <c r="BF8" s="88"/>
      <c r="BG8" s="88"/>
      <c r="BH8" s="88"/>
      <c r="BI8" s="88"/>
      <c r="BJ8" s="88"/>
      <c r="BK8" s="88"/>
      <c r="BL8" s="88"/>
      <c r="BM8" s="88"/>
      <c r="BN8" s="88"/>
      <c r="BR8" s="95"/>
      <c r="BS8" s="96"/>
      <c r="BU8" s="95"/>
    </row>
    <row r="9" spans="1:73">
      <c r="A9" s="97" t="s">
        <v>71</v>
      </c>
      <c r="B9" s="97" t="s">
        <v>72</v>
      </c>
      <c r="C9" s="97" t="s">
        <v>72</v>
      </c>
      <c r="D9" s="98">
        <v>43190</v>
      </c>
      <c r="E9" s="98">
        <v>43220</v>
      </c>
      <c r="F9" s="98">
        <v>43251</v>
      </c>
      <c r="G9" s="98">
        <v>43281</v>
      </c>
      <c r="H9" s="98">
        <v>43312</v>
      </c>
      <c r="I9" s="98">
        <v>43343</v>
      </c>
      <c r="J9" s="98">
        <v>43373</v>
      </c>
      <c r="K9" s="98">
        <v>43404</v>
      </c>
      <c r="L9" s="98">
        <v>43434</v>
      </c>
      <c r="M9" s="98">
        <v>43465</v>
      </c>
      <c r="N9" s="98">
        <v>43496</v>
      </c>
      <c r="O9" s="98">
        <v>43524</v>
      </c>
      <c r="P9" s="98">
        <v>43555</v>
      </c>
      <c r="Q9" s="98">
        <v>43585</v>
      </c>
      <c r="R9" s="98">
        <v>43616</v>
      </c>
      <c r="S9" s="98">
        <v>43646</v>
      </c>
      <c r="T9" s="98">
        <v>43677</v>
      </c>
      <c r="U9" s="98">
        <v>43708</v>
      </c>
      <c r="V9" s="98">
        <v>43738</v>
      </c>
      <c r="W9" s="98">
        <v>43769</v>
      </c>
      <c r="X9" s="98">
        <v>43799</v>
      </c>
      <c r="Y9" s="98">
        <v>43830</v>
      </c>
      <c r="Z9" s="98">
        <v>43861</v>
      </c>
      <c r="AA9" s="98">
        <v>43890</v>
      </c>
      <c r="AB9" s="98">
        <v>43921</v>
      </c>
      <c r="AC9" s="98">
        <v>43951</v>
      </c>
      <c r="AD9" s="98">
        <v>43982</v>
      </c>
      <c r="AE9" s="98">
        <v>44012</v>
      </c>
      <c r="AF9" s="99" t="s">
        <v>59</v>
      </c>
      <c r="AG9" s="88"/>
      <c r="AH9" s="97" t="s">
        <v>73</v>
      </c>
      <c r="AI9" s="97"/>
      <c r="AJ9" s="99" t="s">
        <v>59</v>
      </c>
      <c r="AK9" s="99"/>
      <c r="AL9" s="97" t="s">
        <v>74</v>
      </c>
      <c r="AM9" s="97"/>
      <c r="AN9" s="97" t="s">
        <v>75</v>
      </c>
      <c r="AO9" s="97"/>
      <c r="AP9" s="97" t="s">
        <v>76</v>
      </c>
      <c r="AQ9" s="97"/>
      <c r="AR9" s="97" t="s">
        <v>11</v>
      </c>
      <c r="AS9" s="97"/>
      <c r="AT9" s="97" t="s">
        <v>77</v>
      </c>
      <c r="AU9" s="97"/>
      <c r="AV9" s="97" t="s">
        <v>78</v>
      </c>
      <c r="AW9" s="97"/>
      <c r="AX9" s="97" t="s">
        <v>79</v>
      </c>
      <c r="AZ9" s="100"/>
      <c r="BA9" s="88"/>
      <c r="BB9" s="100"/>
      <c r="BC9" s="100"/>
      <c r="BD9" s="88"/>
      <c r="BE9" s="88"/>
      <c r="BF9" s="88"/>
      <c r="BG9" s="88"/>
      <c r="BH9" s="88"/>
      <c r="BI9" s="88"/>
      <c r="BJ9" s="88"/>
      <c r="BK9" s="88"/>
      <c r="BL9" s="88"/>
      <c r="BM9" s="88"/>
      <c r="BN9" s="88"/>
    </row>
    <row r="10" spans="1:73">
      <c r="A10" s="88">
        <v>1</v>
      </c>
      <c r="B10" s="89"/>
      <c r="C10" s="88"/>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8"/>
      <c r="AH10" s="89"/>
      <c r="AI10" s="89"/>
      <c r="AJ10" s="89"/>
      <c r="AK10" s="89"/>
      <c r="AL10" s="89"/>
      <c r="AM10" s="89"/>
      <c r="AN10" s="89"/>
      <c r="AO10" s="89"/>
      <c r="AP10" s="89"/>
      <c r="AQ10" s="89"/>
      <c r="AR10" s="89"/>
      <c r="AS10" s="89"/>
      <c r="AT10" s="89"/>
      <c r="AU10" s="89"/>
      <c r="AV10" s="89"/>
      <c r="AW10" s="89"/>
      <c r="AX10" s="89"/>
      <c r="AZ10" s="89"/>
      <c r="BA10" s="89"/>
      <c r="BB10" s="89"/>
      <c r="BC10" s="89"/>
      <c r="BD10" s="89"/>
      <c r="BE10" s="89"/>
      <c r="BF10" s="89"/>
      <c r="BG10" s="89"/>
      <c r="BH10" s="89"/>
      <c r="BI10" s="89"/>
      <c r="BJ10" s="89"/>
      <c r="BK10" s="89"/>
      <c r="BL10" s="89"/>
      <c r="BM10" s="89"/>
      <c r="BN10" s="89"/>
      <c r="BR10" s="89"/>
      <c r="BS10" s="89"/>
    </row>
    <row r="11" spans="1:73">
      <c r="A11" s="88">
        <v>2</v>
      </c>
      <c r="P11" s="89"/>
      <c r="AG11" s="88"/>
      <c r="AP11" s="101"/>
      <c r="AQ11" s="101"/>
      <c r="BR11" s="89"/>
      <c r="BT11" s="89"/>
    </row>
    <row r="12" spans="1:73">
      <c r="A12" s="88">
        <v>3</v>
      </c>
      <c r="B12" s="96" t="s">
        <v>80</v>
      </c>
      <c r="AG12" s="88"/>
      <c r="AH12" s="96"/>
      <c r="AZ12" s="89"/>
      <c r="BB12" s="102"/>
      <c r="BC12" s="102"/>
      <c r="BD12" s="103"/>
      <c r="BE12" s="103"/>
      <c r="BF12" s="103"/>
      <c r="BG12" s="103"/>
      <c r="BH12" s="102"/>
      <c r="BI12" s="102"/>
      <c r="BJ12" s="102"/>
      <c r="BK12" s="102"/>
      <c r="BL12" s="102"/>
      <c r="BM12" s="102"/>
      <c r="BN12" s="102"/>
      <c r="BR12" s="89"/>
    </row>
    <row r="13" spans="1:73">
      <c r="A13" s="88">
        <v>4</v>
      </c>
      <c r="B13" s="104"/>
      <c r="C13" s="105"/>
      <c r="D13" s="102"/>
      <c r="E13" s="102"/>
      <c r="F13" s="102"/>
      <c r="G13" s="102"/>
      <c r="H13" s="102"/>
      <c r="I13" s="102"/>
      <c r="J13" s="102"/>
      <c r="K13" s="102"/>
      <c r="L13" s="102"/>
      <c r="M13" s="102"/>
      <c r="N13" s="102"/>
      <c r="O13" s="102"/>
      <c r="P13" s="102"/>
      <c r="Q13" s="102"/>
      <c r="R13" s="102"/>
      <c r="S13" s="102"/>
      <c r="T13" s="102"/>
      <c r="U13" s="102"/>
      <c r="V13" s="102"/>
      <c r="W13" s="102"/>
      <c r="X13" s="106"/>
      <c r="Y13" s="102"/>
      <c r="Z13" s="102"/>
      <c r="AA13" s="102"/>
      <c r="AB13" s="102"/>
      <c r="AC13" s="102"/>
      <c r="AD13" s="102"/>
      <c r="AE13" s="102"/>
      <c r="AF13" s="102"/>
      <c r="AG13" s="88"/>
      <c r="AH13" s="107"/>
      <c r="AJ13" s="102"/>
      <c r="AK13" s="102"/>
      <c r="AL13" s="105"/>
      <c r="AM13" s="105"/>
      <c r="AN13" s="105"/>
      <c r="AO13" s="105"/>
      <c r="AP13" s="102"/>
      <c r="AQ13" s="102"/>
      <c r="AR13" s="102"/>
      <c r="AS13" s="102"/>
      <c r="AT13" s="102"/>
      <c r="AU13" s="102"/>
      <c r="AV13" s="102"/>
      <c r="AW13" s="102"/>
      <c r="AX13" s="102"/>
      <c r="BD13" s="103"/>
      <c r="BE13" s="103"/>
      <c r="BR13" s="89"/>
    </row>
    <row r="14" spans="1:73">
      <c r="A14" s="88">
        <v>5</v>
      </c>
      <c r="B14" s="89" t="s">
        <v>81</v>
      </c>
      <c r="C14" s="105">
        <v>6.9599999999999995E-2</v>
      </c>
      <c r="D14" s="108">
        <v>7000000</v>
      </c>
      <c r="E14" s="108">
        <f t="shared" ref="E14:T18" si="0">D14</f>
        <v>7000000</v>
      </c>
      <c r="F14" s="108">
        <f t="shared" si="0"/>
        <v>7000000</v>
      </c>
      <c r="G14" s="108">
        <f t="shared" si="0"/>
        <v>7000000</v>
      </c>
      <c r="H14" s="108">
        <f t="shared" si="0"/>
        <v>7000000</v>
      </c>
      <c r="I14" s="108">
        <f t="shared" si="0"/>
        <v>7000000</v>
      </c>
      <c r="J14" s="108">
        <f t="shared" si="0"/>
        <v>7000000</v>
      </c>
      <c r="K14" s="108">
        <f t="shared" si="0"/>
        <v>7000000</v>
      </c>
      <c r="L14" s="108">
        <f t="shared" si="0"/>
        <v>7000000</v>
      </c>
      <c r="M14" s="108">
        <f t="shared" si="0"/>
        <v>7000000</v>
      </c>
      <c r="N14" s="108">
        <f t="shared" si="0"/>
        <v>7000000</v>
      </c>
      <c r="O14" s="108">
        <f t="shared" si="0"/>
        <v>7000000</v>
      </c>
      <c r="P14" s="108">
        <f t="shared" si="0"/>
        <v>7000000</v>
      </c>
      <c r="Q14" s="108">
        <f t="shared" si="0"/>
        <v>7000000</v>
      </c>
      <c r="R14" s="108">
        <f t="shared" si="0"/>
        <v>7000000</v>
      </c>
      <c r="S14" s="108">
        <f t="shared" si="0"/>
        <v>7000000</v>
      </c>
      <c r="T14" s="108">
        <f t="shared" si="0"/>
        <v>7000000</v>
      </c>
      <c r="U14" s="108">
        <f t="shared" ref="U14:AE19" si="1">T14</f>
        <v>7000000</v>
      </c>
      <c r="V14" s="108">
        <f t="shared" si="1"/>
        <v>7000000</v>
      </c>
      <c r="W14" s="108">
        <f t="shared" si="1"/>
        <v>7000000</v>
      </c>
      <c r="X14" s="108">
        <f t="shared" si="1"/>
        <v>7000000</v>
      </c>
      <c r="Y14" s="108">
        <f t="shared" si="1"/>
        <v>7000000</v>
      </c>
      <c r="Z14" s="108">
        <f t="shared" si="1"/>
        <v>7000000</v>
      </c>
      <c r="AA14" s="108">
        <f t="shared" si="1"/>
        <v>7000000</v>
      </c>
      <c r="AB14" s="108">
        <f t="shared" si="1"/>
        <v>7000000</v>
      </c>
      <c r="AC14" s="108">
        <f t="shared" si="1"/>
        <v>7000000</v>
      </c>
      <c r="AD14" s="108">
        <f t="shared" si="1"/>
        <v>7000000</v>
      </c>
      <c r="AE14" s="108">
        <f t="shared" si="1"/>
        <v>7000000</v>
      </c>
      <c r="AF14" s="108">
        <f>AVERAGE(S14:AE14)</f>
        <v>7000000</v>
      </c>
      <c r="AG14" s="88"/>
      <c r="AH14" s="82" t="str">
        <f t="shared" ref="AH14:AH25" si="2">B14</f>
        <v xml:space="preserve">    Series 6.96%   GMB</v>
      </c>
      <c r="AJ14" s="108">
        <f t="shared" ref="AJ14:AJ21" si="3">AF14</f>
        <v>7000000</v>
      </c>
      <c r="AK14" s="108"/>
      <c r="AL14" s="105">
        <f t="shared" ref="AL14:AL21" si="4">C14</f>
        <v>6.9599999999999995E-2</v>
      </c>
      <c r="AM14" s="105"/>
      <c r="AN14" s="105">
        <f t="shared" ref="AN14:AN21" si="5">IF(AJ14=0,0,ROUND(((AJ14*AL14)+AP14)/AJ14,5))</f>
        <v>7.0059999999999997E-2</v>
      </c>
      <c r="AO14" s="105"/>
      <c r="AP14" s="108">
        <f>AF107+AF120</f>
        <v>3223.4399999999996</v>
      </c>
      <c r="AQ14" s="108"/>
      <c r="AR14" s="108">
        <f t="shared" ref="AR14:AR20" si="6">ROUND(AN14*AJ14,0)</f>
        <v>490420</v>
      </c>
      <c r="AS14" s="108"/>
      <c r="AT14" s="108">
        <f>AF153</f>
        <v>0</v>
      </c>
      <c r="AU14" s="108"/>
      <c r="AV14" s="108">
        <f>AF61+AF74</f>
        <v>12640.89999999998</v>
      </c>
      <c r="AW14" s="108"/>
      <c r="AX14" s="108">
        <f>AJ14-AT14-AV14</f>
        <v>6987359.0999999996</v>
      </c>
      <c r="AZ14" s="89"/>
      <c r="BB14" s="108"/>
      <c r="BC14" s="108"/>
      <c r="BD14" s="103"/>
      <c r="BE14" s="103"/>
      <c r="BF14" s="103"/>
      <c r="BG14" s="103"/>
      <c r="BH14" s="108"/>
      <c r="BI14" s="108"/>
      <c r="BJ14" s="108"/>
      <c r="BK14" s="108"/>
      <c r="BL14" s="108"/>
      <c r="BM14" s="108"/>
      <c r="BN14" s="108"/>
      <c r="BR14" s="89"/>
    </row>
    <row r="15" spans="1:73">
      <c r="A15" s="88">
        <v>6</v>
      </c>
      <c r="B15" s="89" t="s">
        <v>82</v>
      </c>
      <c r="C15" s="105">
        <v>7.1499999999999994E-2</v>
      </c>
      <c r="D15" s="106">
        <v>7500000</v>
      </c>
      <c r="E15" s="106">
        <f t="shared" si="0"/>
        <v>7500000</v>
      </c>
      <c r="F15" s="106">
        <f t="shared" si="0"/>
        <v>7500000</v>
      </c>
      <c r="G15" s="106">
        <f t="shared" si="0"/>
        <v>7500000</v>
      </c>
      <c r="H15" s="106">
        <f t="shared" si="0"/>
        <v>7500000</v>
      </c>
      <c r="I15" s="106">
        <f t="shared" si="0"/>
        <v>7500000</v>
      </c>
      <c r="J15" s="106">
        <f t="shared" si="0"/>
        <v>7500000</v>
      </c>
      <c r="K15" s="106">
        <f t="shared" si="0"/>
        <v>7500000</v>
      </c>
      <c r="L15" s="106">
        <f t="shared" si="0"/>
        <v>7500000</v>
      </c>
      <c r="M15" s="106">
        <f t="shared" si="0"/>
        <v>7500000</v>
      </c>
      <c r="N15" s="106">
        <f t="shared" si="0"/>
        <v>7500000</v>
      </c>
      <c r="O15" s="106">
        <f t="shared" si="0"/>
        <v>7500000</v>
      </c>
      <c r="P15" s="106">
        <f t="shared" si="0"/>
        <v>7500000</v>
      </c>
      <c r="Q15" s="106">
        <f t="shared" si="0"/>
        <v>7500000</v>
      </c>
      <c r="R15" s="106">
        <f t="shared" si="0"/>
        <v>7500000</v>
      </c>
      <c r="S15" s="106">
        <f t="shared" si="0"/>
        <v>7500000</v>
      </c>
      <c r="T15" s="106">
        <f t="shared" si="0"/>
        <v>7500000</v>
      </c>
      <c r="U15" s="106">
        <f t="shared" si="1"/>
        <v>7500000</v>
      </c>
      <c r="V15" s="106">
        <f t="shared" si="1"/>
        <v>7500000</v>
      </c>
      <c r="W15" s="106">
        <f t="shared" si="1"/>
        <v>7500000</v>
      </c>
      <c r="X15" s="106">
        <f t="shared" si="1"/>
        <v>7500000</v>
      </c>
      <c r="Y15" s="106">
        <f t="shared" si="1"/>
        <v>7500000</v>
      </c>
      <c r="Z15" s="106">
        <f t="shared" si="1"/>
        <v>7500000</v>
      </c>
      <c r="AA15" s="106">
        <f t="shared" si="1"/>
        <v>7500000</v>
      </c>
      <c r="AB15" s="106">
        <f t="shared" si="1"/>
        <v>7500000</v>
      </c>
      <c r="AC15" s="106">
        <f t="shared" si="1"/>
        <v>7500000</v>
      </c>
      <c r="AD15" s="106">
        <f t="shared" si="1"/>
        <v>7500000</v>
      </c>
      <c r="AE15" s="106">
        <f t="shared" si="1"/>
        <v>7500000</v>
      </c>
      <c r="AF15" s="106">
        <f t="shared" ref="AF15:AF25" si="7">AVERAGE(S15:AE15)</f>
        <v>7500000</v>
      </c>
      <c r="AG15" s="88"/>
      <c r="AH15" s="82" t="str">
        <f t="shared" si="2"/>
        <v xml:space="preserve">    Series 7.15%   GMB</v>
      </c>
      <c r="AJ15" s="106">
        <f t="shared" si="3"/>
        <v>7500000</v>
      </c>
      <c r="AK15" s="106"/>
      <c r="AL15" s="105">
        <f t="shared" si="4"/>
        <v>7.1499999999999994E-2</v>
      </c>
      <c r="AM15" s="105"/>
      <c r="AN15" s="105">
        <f t="shared" si="5"/>
        <v>7.1819999999999995E-2</v>
      </c>
      <c r="AO15" s="105"/>
      <c r="AP15" s="106">
        <f t="shared" ref="AP15:AP22" si="8">AF108</f>
        <v>2426.52</v>
      </c>
      <c r="AQ15" s="106"/>
      <c r="AR15" s="106">
        <f t="shared" si="6"/>
        <v>538650</v>
      </c>
      <c r="AS15" s="106"/>
      <c r="AT15" s="106">
        <f t="shared" ref="AT15:AT25" si="9">AF154</f>
        <v>0</v>
      </c>
      <c r="AU15" s="106"/>
      <c r="AV15" s="106">
        <f t="shared" ref="AV15:AV20" si="10">AF62</f>
        <v>17200.950000000019</v>
      </c>
      <c r="AW15" s="106"/>
      <c r="AX15" s="106">
        <f t="shared" ref="AX15:AX25" si="11">AJ15-AT15-AV15</f>
        <v>7482799.0499999998</v>
      </c>
      <c r="BB15" s="106"/>
      <c r="BC15" s="106"/>
      <c r="BD15" s="103"/>
      <c r="BE15" s="103"/>
      <c r="BH15" s="106"/>
      <c r="BI15" s="106"/>
      <c r="BJ15" s="106"/>
      <c r="BK15" s="106"/>
      <c r="BL15" s="106"/>
      <c r="BM15" s="106"/>
      <c r="BN15" s="106"/>
      <c r="BQ15" s="109"/>
      <c r="BR15" s="89"/>
    </row>
    <row r="16" spans="1:73">
      <c r="A16" s="88">
        <v>7</v>
      </c>
      <c r="B16" s="89" t="s">
        <v>83</v>
      </c>
      <c r="C16" s="105">
        <v>6.9900000000000004E-2</v>
      </c>
      <c r="D16" s="106">
        <v>9000000</v>
      </c>
      <c r="E16" s="106">
        <f t="shared" si="0"/>
        <v>9000000</v>
      </c>
      <c r="F16" s="106">
        <f t="shared" si="0"/>
        <v>9000000</v>
      </c>
      <c r="G16" s="106">
        <f t="shared" si="0"/>
        <v>9000000</v>
      </c>
      <c r="H16" s="106">
        <f t="shared" si="0"/>
        <v>9000000</v>
      </c>
      <c r="I16" s="106">
        <f t="shared" si="0"/>
        <v>9000000</v>
      </c>
      <c r="J16" s="106">
        <f t="shared" si="0"/>
        <v>9000000</v>
      </c>
      <c r="K16" s="106">
        <f t="shared" si="0"/>
        <v>9000000</v>
      </c>
      <c r="L16" s="106">
        <f t="shared" si="0"/>
        <v>9000000</v>
      </c>
      <c r="M16" s="106">
        <f t="shared" si="0"/>
        <v>9000000</v>
      </c>
      <c r="N16" s="106">
        <f t="shared" si="0"/>
        <v>9000000</v>
      </c>
      <c r="O16" s="106">
        <f t="shared" si="0"/>
        <v>9000000</v>
      </c>
      <c r="P16" s="106">
        <f t="shared" si="0"/>
        <v>9000000</v>
      </c>
      <c r="Q16" s="106">
        <f t="shared" si="0"/>
        <v>9000000</v>
      </c>
      <c r="R16" s="106">
        <f t="shared" si="0"/>
        <v>9000000</v>
      </c>
      <c r="S16" s="106">
        <f t="shared" si="0"/>
        <v>9000000</v>
      </c>
      <c r="T16" s="106">
        <f t="shared" si="0"/>
        <v>9000000</v>
      </c>
      <c r="U16" s="106">
        <f t="shared" si="1"/>
        <v>9000000</v>
      </c>
      <c r="V16" s="106">
        <f t="shared" si="1"/>
        <v>9000000</v>
      </c>
      <c r="W16" s="106">
        <f t="shared" si="1"/>
        <v>9000000</v>
      </c>
      <c r="X16" s="106">
        <f t="shared" si="1"/>
        <v>9000000</v>
      </c>
      <c r="Y16" s="106">
        <f t="shared" si="1"/>
        <v>9000000</v>
      </c>
      <c r="Z16" s="106">
        <f t="shared" si="1"/>
        <v>9000000</v>
      </c>
      <c r="AA16" s="106">
        <f t="shared" si="1"/>
        <v>9000000</v>
      </c>
      <c r="AB16" s="106">
        <f t="shared" si="1"/>
        <v>9000000</v>
      </c>
      <c r="AC16" s="106">
        <f t="shared" si="1"/>
        <v>9000000</v>
      </c>
      <c r="AD16" s="106">
        <f t="shared" si="1"/>
        <v>9000000</v>
      </c>
      <c r="AE16" s="106">
        <f t="shared" si="1"/>
        <v>9000000</v>
      </c>
      <c r="AF16" s="106">
        <f t="shared" si="7"/>
        <v>9000000</v>
      </c>
      <c r="AG16" s="88"/>
      <c r="AH16" s="82" t="str">
        <f t="shared" si="2"/>
        <v xml:space="preserve">    Series 6.99%   GMB</v>
      </c>
      <c r="AJ16" s="106">
        <f t="shared" si="3"/>
        <v>9000000</v>
      </c>
      <c r="AK16" s="106"/>
      <c r="AL16" s="105">
        <f t="shared" si="4"/>
        <v>6.9900000000000004E-2</v>
      </c>
      <c r="AM16" s="105"/>
      <c r="AN16" s="105">
        <f t="shared" si="5"/>
        <v>7.0260000000000003E-2</v>
      </c>
      <c r="AO16" s="105"/>
      <c r="AP16" s="106">
        <f t="shared" si="8"/>
        <v>3260.6399999999267</v>
      </c>
      <c r="AQ16" s="106"/>
      <c r="AR16" s="106">
        <f t="shared" si="6"/>
        <v>632340</v>
      </c>
      <c r="AS16" s="106"/>
      <c r="AT16" s="106">
        <f t="shared" si="9"/>
        <v>0</v>
      </c>
      <c r="AU16" s="106"/>
      <c r="AV16" s="106">
        <f t="shared" si="10"/>
        <v>27444.240000000125</v>
      </c>
      <c r="AW16" s="106"/>
      <c r="AX16" s="106">
        <f t="shared" si="11"/>
        <v>8972555.7599999998</v>
      </c>
      <c r="AZ16" s="89"/>
      <c r="BB16" s="106"/>
      <c r="BC16" s="106"/>
      <c r="BD16" s="103"/>
      <c r="BE16" s="103"/>
      <c r="BF16" s="103"/>
      <c r="BG16" s="103"/>
      <c r="BH16" s="106"/>
      <c r="BI16" s="106"/>
      <c r="BJ16" s="106"/>
      <c r="BK16" s="106"/>
      <c r="BL16" s="106"/>
      <c r="BM16" s="106"/>
      <c r="BN16" s="106"/>
      <c r="BR16" s="89"/>
    </row>
    <row r="17" spans="1:72">
      <c r="A17" s="88">
        <v>8</v>
      </c>
      <c r="B17" s="89" t="s">
        <v>84</v>
      </c>
      <c r="C17" s="105">
        <v>6.5930000000000002E-2</v>
      </c>
      <c r="D17" s="106">
        <v>47000000</v>
      </c>
      <c r="E17" s="106">
        <f>D17</f>
        <v>47000000</v>
      </c>
      <c r="F17" s="106">
        <f>E17</f>
        <v>47000000</v>
      </c>
      <c r="G17" s="106">
        <f t="shared" si="0"/>
        <v>47000000</v>
      </c>
      <c r="H17" s="106">
        <f t="shared" si="0"/>
        <v>47000000</v>
      </c>
      <c r="I17" s="106">
        <f>+H17</f>
        <v>47000000</v>
      </c>
      <c r="J17" s="106">
        <f>+I17</f>
        <v>47000000</v>
      </c>
      <c r="K17" s="106">
        <f>+J17</f>
        <v>47000000</v>
      </c>
      <c r="L17" s="106">
        <f t="shared" si="0"/>
        <v>47000000</v>
      </c>
      <c r="M17" s="106">
        <f>+L17</f>
        <v>47000000</v>
      </c>
      <c r="N17" s="106">
        <f t="shared" si="0"/>
        <v>47000000</v>
      </c>
      <c r="O17" s="106">
        <f t="shared" si="0"/>
        <v>47000000</v>
      </c>
      <c r="P17" s="106">
        <f t="shared" si="0"/>
        <v>47000000</v>
      </c>
      <c r="Q17" s="106">
        <f t="shared" si="0"/>
        <v>47000000</v>
      </c>
      <c r="R17" s="106">
        <f t="shared" si="0"/>
        <v>47000000</v>
      </c>
      <c r="S17" s="106">
        <f t="shared" si="0"/>
        <v>47000000</v>
      </c>
      <c r="T17" s="106">
        <f t="shared" si="0"/>
        <v>47000000</v>
      </c>
      <c r="U17" s="106">
        <f t="shared" si="1"/>
        <v>47000000</v>
      </c>
      <c r="V17" s="106">
        <f t="shared" si="1"/>
        <v>47000000</v>
      </c>
      <c r="W17" s="106">
        <f t="shared" si="1"/>
        <v>47000000</v>
      </c>
      <c r="X17" s="106">
        <f t="shared" si="1"/>
        <v>47000000</v>
      </c>
      <c r="Y17" s="106">
        <f t="shared" si="1"/>
        <v>47000000</v>
      </c>
      <c r="Z17" s="106">
        <f t="shared" si="1"/>
        <v>47000000</v>
      </c>
      <c r="AA17" s="106">
        <f t="shared" si="1"/>
        <v>47000000</v>
      </c>
      <c r="AB17" s="106">
        <f t="shared" si="1"/>
        <v>47000000</v>
      </c>
      <c r="AC17" s="106">
        <f t="shared" si="1"/>
        <v>47000000</v>
      </c>
      <c r="AD17" s="106">
        <f t="shared" si="1"/>
        <v>47000000</v>
      </c>
      <c r="AE17" s="106">
        <f t="shared" si="1"/>
        <v>47000000</v>
      </c>
      <c r="AF17" s="106">
        <f t="shared" si="7"/>
        <v>47000000</v>
      </c>
      <c r="AG17" s="88"/>
      <c r="AH17" s="82" t="str">
        <f t="shared" si="2"/>
        <v xml:space="preserve">    Series 6.593%  Note</v>
      </c>
      <c r="AJ17" s="106">
        <f t="shared" si="3"/>
        <v>47000000</v>
      </c>
      <c r="AK17" s="106"/>
      <c r="AL17" s="105">
        <f t="shared" si="4"/>
        <v>6.5930000000000002E-2</v>
      </c>
      <c r="AM17" s="105"/>
      <c r="AN17" s="105">
        <f t="shared" si="5"/>
        <v>6.6280000000000006E-2</v>
      </c>
      <c r="AO17" s="105"/>
      <c r="AP17" s="106">
        <f t="shared" si="8"/>
        <v>16594.560000000005</v>
      </c>
      <c r="AQ17" s="106"/>
      <c r="AR17" s="106">
        <f t="shared" si="6"/>
        <v>3115160</v>
      </c>
      <c r="AS17" s="106"/>
      <c r="AT17" s="106">
        <f t="shared" si="9"/>
        <v>0</v>
      </c>
      <c r="AU17" s="106"/>
      <c r="AV17" s="106">
        <f t="shared" si="10"/>
        <v>295291.77999999991</v>
      </c>
      <c r="AW17" s="106"/>
      <c r="AX17" s="106">
        <f t="shared" si="11"/>
        <v>46704708.219999999</v>
      </c>
      <c r="BB17" s="106"/>
      <c r="BC17" s="106"/>
      <c r="BD17" s="103"/>
      <c r="BE17" s="103"/>
      <c r="BH17" s="106"/>
      <c r="BI17" s="106"/>
      <c r="BJ17" s="106"/>
      <c r="BK17" s="106"/>
      <c r="BL17" s="106"/>
      <c r="BM17" s="106"/>
      <c r="BN17" s="106"/>
      <c r="BR17" s="89"/>
    </row>
    <row r="18" spans="1:72">
      <c r="A18" s="88">
        <v>9</v>
      </c>
      <c r="B18" s="89" t="s">
        <v>85</v>
      </c>
      <c r="C18" s="105">
        <v>6.25E-2</v>
      </c>
      <c r="D18" s="106">
        <v>45390000</v>
      </c>
      <c r="E18" s="106">
        <f t="shared" ref="E18:T25" si="12">D18</f>
        <v>45390000</v>
      </c>
      <c r="F18" s="106">
        <f t="shared" si="12"/>
        <v>45390000</v>
      </c>
      <c r="G18" s="106">
        <f t="shared" si="12"/>
        <v>45390000</v>
      </c>
      <c r="H18" s="106">
        <f t="shared" si="12"/>
        <v>45390000</v>
      </c>
      <c r="I18" s="106">
        <f t="shared" si="12"/>
        <v>45390000</v>
      </c>
      <c r="J18" s="106">
        <f t="shared" si="12"/>
        <v>45390000</v>
      </c>
      <c r="K18" s="106">
        <f t="shared" si="12"/>
        <v>45390000</v>
      </c>
      <c r="L18" s="106">
        <f>+K18</f>
        <v>45390000</v>
      </c>
      <c r="M18" s="106">
        <f>+L18</f>
        <v>45390000</v>
      </c>
      <c r="N18" s="106">
        <f>+M18</f>
        <v>45390000</v>
      </c>
      <c r="O18" s="106">
        <f t="shared" si="0"/>
        <v>45390000</v>
      </c>
      <c r="P18" s="106">
        <f t="shared" si="0"/>
        <v>45390000</v>
      </c>
      <c r="Q18" s="106">
        <f t="shared" si="0"/>
        <v>45390000</v>
      </c>
      <c r="R18" s="106">
        <f t="shared" si="0"/>
        <v>45390000</v>
      </c>
      <c r="S18" s="106">
        <f t="shared" si="0"/>
        <v>45390000</v>
      </c>
      <c r="T18" s="106">
        <f t="shared" si="0"/>
        <v>45390000</v>
      </c>
      <c r="U18" s="106">
        <f t="shared" si="1"/>
        <v>45390000</v>
      </c>
      <c r="V18" s="106">
        <f t="shared" si="1"/>
        <v>45390000</v>
      </c>
      <c r="W18" s="106">
        <f t="shared" si="1"/>
        <v>45390000</v>
      </c>
      <c r="X18" s="106">
        <f t="shared" si="1"/>
        <v>45390000</v>
      </c>
      <c r="Y18" s="106">
        <f t="shared" si="1"/>
        <v>45390000</v>
      </c>
      <c r="Z18" s="106">
        <f t="shared" si="1"/>
        <v>45390000</v>
      </c>
      <c r="AA18" s="106">
        <f t="shared" si="1"/>
        <v>45390000</v>
      </c>
      <c r="AB18" s="106">
        <f t="shared" si="1"/>
        <v>45390000</v>
      </c>
      <c r="AC18" s="106">
        <f t="shared" si="1"/>
        <v>45390000</v>
      </c>
      <c r="AD18" s="106">
        <f t="shared" si="1"/>
        <v>45390000</v>
      </c>
      <c r="AE18" s="106">
        <f t="shared" si="1"/>
        <v>45390000</v>
      </c>
      <c r="AF18" s="106">
        <f t="shared" si="7"/>
        <v>45390000</v>
      </c>
      <c r="AG18" s="88"/>
      <c r="AH18" s="82" t="str">
        <f t="shared" si="2"/>
        <v xml:space="preserve">    Series 6.25%    Note</v>
      </c>
      <c r="AJ18" s="106">
        <f t="shared" si="3"/>
        <v>45390000</v>
      </c>
      <c r="AK18" s="106"/>
      <c r="AL18" s="105">
        <f t="shared" si="4"/>
        <v>6.25E-2</v>
      </c>
      <c r="AM18" s="105"/>
      <c r="AN18" s="105">
        <f t="shared" si="5"/>
        <v>6.2950000000000006E-2</v>
      </c>
      <c r="AO18" s="105"/>
      <c r="AP18" s="106">
        <f t="shared" si="8"/>
        <v>20380.679999999997</v>
      </c>
      <c r="AQ18" s="106"/>
      <c r="AR18" s="106">
        <f t="shared" si="6"/>
        <v>2857301</v>
      </c>
      <c r="AS18" s="106"/>
      <c r="AT18" s="106">
        <f t="shared" si="9"/>
        <v>0</v>
      </c>
      <c r="AU18" s="106"/>
      <c r="AV18" s="106">
        <f t="shared" si="10"/>
        <v>395837.3699999997</v>
      </c>
      <c r="AW18" s="106"/>
      <c r="AX18" s="106">
        <f t="shared" si="11"/>
        <v>44994162.630000003</v>
      </c>
      <c r="AZ18" s="89"/>
      <c r="BB18" s="106"/>
      <c r="BC18" s="106"/>
      <c r="BD18" s="103"/>
      <c r="BE18" s="103"/>
      <c r="BF18" s="103"/>
      <c r="BG18" s="103"/>
      <c r="BH18" s="106"/>
      <c r="BI18" s="106"/>
      <c r="BJ18" s="106"/>
      <c r="BK18" s="106"/>
      <c r="BL18" s="106"/>
      <c r="BM18" s="106"/>
      <c r="BN18" s="106"/>
      <c r="BQ18" s="109"/>
      <c r="BR18" s="103"/>
      <c r="BS18" s="105"/>
    </row>
    <row r="19" spans="1:72">
      <c r="A19" s="88">
        <v>10</v>
      </c>
      <c r="B19" s="89" t="s">
        <v>86</v>
      </c>
      <c r="C19" s="105">
        <v>5.6250000000000001E-2</v>
      </c>
      <c r="D19" s="106">
        <v>26000000</v>
      </c>
      <c r="E19" s="106">
        <f t="shared" si="12"/>
        <v>26000000</v>
      </c>
      <c r="F19" s="106">
        <f t="shared" si="12"/>
        <v>26000000</v>
      </c>
      <c r="G19" s="106">
        <f t="shared" si="12"/>
        <v>26000000</v>
      </c>
      <c r="H19" s="106">
        <f t="shared" si="12"/>
        <v>26000000</v>
      </c>
      <c r="I19" s="106">
        <f t="shared" si="12"/>
        <v>26000000</v>
      </c>
      <c r="J19" s="106">
        <f t="shared" si="12"/>
        <v>26000000</v>
      </c>
      <c r="K19" s="106">
        <f t="shared" si="12"/>
        <v>26000000</v>
      </c>
      <c r="L19" s="106">
        <f t="shared" si="12"/>
        <v>26000000</v>
      </c>
      <c r="M19" s="106">
        <f t="shared" si="12"/>
        <v>26000000</v>
      </c>
      <c r="N19" s="106">
        <f t="shared" si="12"/>
        <v>26000000</v>
      </c>
      <c r="O19" s="106">
        <f>N19</f>
        <v>26000000</v>
      </c>
      <c r="P19" s="106">
        <f>O19</f>
        <v>26000000</v>
      </c>
      <c r="Q19" s="106">
        <f>P19</f>
        <v>26000000</v>
      </c>
      <c r="R19" s="106">
        <f>+Q19</f>
        <v>26000000</v>
      </c>
      <c r="S19" s="106">
        <v>26000000</v>
      </c>
      <c r="T19" s="106">
        <f t="shared" si="12"/>
        <v>26000000</v>
      </c>
      <c r="U19" s="106">
        <f t="shared" si="1"/>
        <v>26000000</v>
      </c>
      <c r="V19" s="106">
        <f t="shared" si="1"/>
        <v>26000000</v>
      </c>
      <c r="W19" s="106">
        <f t="shared" si="1"/>
        <v>26000000</v>
      </c>
      <c r="X19" s="106">
        <f t="shared" si="1"/>
        <v>26000000</v>
      </c>
      <c r="Y19" s="106">
        <f t="shared" si="1"/>
        <v>26000000</v>
      </c>
      <c r="Z19" s="106">
        <f t="shared" si="1"/>
        <v>26000000</v>
      </c>
      <c r="AA19" s="106">
        <f t="shared" si="1"/>
        <v>26000000</v>
      </c>
      <c r="AB19" s="106">
        <f t="shared" si="1"/>
        <v>26000000</v>
      </c>
      <c r="AC19" s="106">
        <f t="shared" si="1"/>
        <v>26000000</v>
      </c>
      <c r="AD19" s="106">
        <f t="shared" si="1"/>
        <v>26000000</v>
      </c>
      <c r="AE19" s="106">
        <f t="shared" si="1"/>
        <v>26000000</v>
      </c>
      <c r="AF19" s="106">
        <f t="shared" si="7"/>
        <v>26000000</v>
      </c>
      <c r="AG19" s="88"/>
      <c r="AH19" s="82" t="str">
        <f t="shared" si="2"/>
        <v xml:space="preserve">    Series 5.625%  Note</v>
      </c>
      <c r="AJ19" s="106">
        <f t="shared" si="3"/>
        <v>26000000</v>
      </c>
      <c r="AK19" s="106"/>
      <c r="AL19" s="105">
        <f t="shared" si="4"/>
        <v>5.6250000000000001E-2</v>
      </c>
      <c r="AM19" s="105"/>
      <c r="AN19" s="105">
        <f t="shared" si="5"/>
        <v>5.6750000000000002E-2</v>
      </c>
      <c r="AO19" s="105"/>
      <c r="AP19" s="106">
        <f t="shared" si="8"/>
        <v>13002.240000000003</v>
      </c>
      <c r="AQ19" s="106"/>
      <c r="AR19" s="106">
        <f t="shared" si="6"/>
        <v>1475500</v>
      </c>
      <c r="AS19" s="106"/>
      <c r="AT19" s="106">
        <f t="shared" si="9"/>
        <v>0</v>
      </c>
      <c r="AU19" s="106"/>
      <c r="AV19" s="106">
        <f t="shared" si="10"/>
        <v>255782.81999999977</v>
      </c>
      <c r="AW19" s="106"/>
      <c r="AX19" s="106">
        <f t="shared" si="11"/>
        <v>25744217.18</v>
      </c>
      <c r="BB19" s="106"/>
      <c r="BC19" s="106"/>
      <c r="BD19" s="103"/>
      <c r="BE19" s="103"/>
      <c r="BH19" s="106"/>
      <c r="BI19" s="106"/>
      <c r="BJ19" s="106"/>
      <c r="BK19" s="106"/>
      <c r="BL19" s="106"/>
      <c r="BM19" s="106"/>
      <c r="BN19" s="106"/>
      <c r="BR19" s="89"/>
    </row>
    <row r="20" spans="1:72">
      <c r="A20" s="88">
        <v>11</v>
      </c>
      <c r="B20" s="89" t="s">
        <v>87</v>
      </c>
      <c r="C20" s="105">
        <v>5.3749999999999999E-2</v>
      </c>
      <c r="D20" s="106">
        <v>26000000</v>
      </c>
      <c r="E20" s="106">
        <f t="shared" si="12"/>
        <v>26000000</v>
      </c>
      <c r="F20" s="106">
        <f t="shared" si="12"/>
        <v>26000000</v>
      </c>
      <c r="G20" s="106">
        <f t="shared" si="12"/>
        <v>26000000</v>
      </c>
      <c r="H20" s="106">
        <f t="shared" si="12"/>
        <v>26000000</v>
      </c>
      <c r="I20" s="106">
        <f t="shared" si="12"/>
        <v>26000000</v>
      </c>
      <c r="J20" s="106">
        <f t="shared" si="12"/>
        <v>26000000</v>
      </c>
      <c r="K20" s="106">
        <f t="shared" si="12"/>
        <v>26000000</v>
      </c>
      <c r="L20" s="106">
        <f t="shared" si="12"/>
        <v>26000000</v>
      </c>
      <c r="M20" s="106">
        <f t="shared" si="12"/>
        <v>26000000</v>
      </c>
      <c r="N20" s="106">
        <f t="shared" si="12"/>
        <v>26000000</v>
      </c>
      <c r="O20" s="106">
        <f>N20</f>
        <v>26000000</v>
      </c>
      <c r="P20" s="106">
        <f t="shared" ref="P20:AE25" si="13">O20</f>
        <v>26000000</v>
      </c>
      <c r="Q20" s="106">
        <f t="shared" si="13"/>
        <v>26000000</v>
      </c>
      <c r="R20" s="106">
        <f t="shared" si="13"/>
        <v>26000000</v>
      </c>
      <c r="S20" s="106">
        <f t="shared" si="13"/>
        <v>26000000</v>
      </c>
      <c r="T20" s="106">
        <f t="shared" si="13"/>
        <v>26000000</v>
      </c>
      <c r="U20" s="106">
        <f t="shared" si="13"/>
        <v>26000000</v>
      </c>
      <c r="V20" s="106">
        <f t="shared" si="13"/>
        <v>26000000</v>
      </c>
      <c r="W20" s="106">
        <f t="shared" si="13"/>
        <v>26000000</v>
      </c>
      <c r="X20" s="106">
        <f t="shared" ref="X20:AE21" si="14">+W20</f>
        <v>26000000</v>
      </c>
      <c r="Y20" s="106">
        <f t="shared" si="14"/>
        <v>26000000</v>
      </c>
      <c r="Z20" s="106">
        <f t="shared" si="14"/>
        <v>26000000</v>
      </c>
      <c r="AA20" s="106">
        <f t="shared" si="14"/>
        <v>26000000</v>
      </c>
      <c r="AB20" s="106">
        <f t="shared" si="14"/>
        <v>26000000</v>
      </c>
      <c r="AC20" s="106">
        <f t="shared" si="14"/>
        <v>26000000</v>
      </c>
      <c r="AD20" s="106">
        <f t="shared" si="14"/>
        <v>26000000</v>
      </c>
      <c r="AE20" s="106">
        <f t="shared" si="14"/>
        <v>26000000</v>
      </c>
      <c r="AF20" s="106">
        <f t="shared" si="7"/>
        <v>26000000</v>
      </c>
      <c r="AG20" s="88"/>
      <c r="AH20" s="82" t="str">
        <f t="shared" si="2"/>
        <v xml:space="preserve">    Series 5.375%  Note</v>
      </c>
      <c r="AJ20" s="106">
        <f t="shared" si="3"/>
        <v>26000000</v>
      </c>
      <c r="AK20" s="106"/>
      <c r="AL20" s="105">
        <f t="shared" si="4"/>
        <v>5.3749999999999999E-2</v>
      </c>
      <c r="AM20" s="105"/>
      <c r="AN20" s="105">
        <f t="shared" si="5"/>
        <v>5.4170000000000003E-2</v>
      </c>
      <c r="AO20" s="105"/>
      <c r="AP20" s="106">
        <f t="shared" si="8"/>
        <v>10860.599999999999</v>
      </c>
      <c r="AQ20" s="106"/>
      <c r="AR20" s="106">
        <f t="shared" si="6"/>
        <v>1408420</v>
      </c>
      <c r="AS20" s="106"/>
      <c r="AT20" s="106">
        <f t="shared" si="9"/>
        <v>0</v>
      </c>
      <c r="AU20" s="106"/>
      <c r="AV20" s="106">
        <f t="shared" si="10"/>
        <v>221799.34000000026</v>
      </c>
      <c r="AW20" s="106"/>
      <c r="AX20" s="106">
        <f t="shared" si="11"/>
        <v>25778200.66</v>
      </c>
      <c r="AZ20" s="89"/>
      <c r="BB20" s="106"/>
      <c r="BC20" s="106"/>
      <c r="BD20" s="103"/>
      <c r="BE20" s="103"/>
      <c r="BF20" s="103"/>
      <c r="BG20" s="103"/>
      <c r="BH20" s="106"/>
      <c r="BI20" s="106"/>
      <c r="BJ20" s="106"/>
      <c r="BK20" s="106"/>
      <c r="BL20" s="106"/>
      <c r="BM20" s="106"/>
      <c r="BN20" s="106"/>
      <c r="BR20" s="89"/>
    </row>
    <row r="21" spans="1:72">
      <c r="A21" s="88">
        <v>12</v>
      </c>
      <c r="B21" s="89" t="s">
        <v>88</v>
      </c>
      <c r="C21" s="105">
        <v>5.0500000000000003E-2</v>
      </c>
      <c r="D21" s="106">
        <v>20000000</v>
      </c>
      <c r="E21" s="106">
        <f t="shared" si="12"/>
        <v>20000000</v>
      </c>
      <c r="F21" s="106">
        <f t="shared" si="12"/>
        <v>20000000</v>
      </c>
      <c r="G21" s="106">
        <f t="shared" si="12"/>
        <v>20000000</v>
      </c>
      <c r="H21" s="106">
        <f t="shared" si="12"/>
        <v>20000000</v>
      </c>
      <c r="I21" s="106">
        <f t="shared" si="12"/>
        <v>20000000</v>
      </c>
      <c r="J21" s="106">
        <f t="shared" si="12"/>
        <v>20000000</v>
      </c>
      <c r="K21" s="106">
        <f t="shared" si="12"/>
        <v>20000000</v>
      </c>
      <c r="L21" s="106">
        <f t="shared" si="12"/>
        <v>20000000</v>
      </c>
      <c r="M21" s="106">
        <f t="shared" si="12"/>
        <v>20000000</v>
      </c>
      <c r="N21" s="106">
        <f t="shared" si="12"/>
        <v>20000000</v>
      </c>
      <c r="O21" s="106">
        <f>N21</f>
        <v>20000000</v>
      </c>
      <c r="P21" s="106">
        <f>O21</f>
        <v>20000000</v>
      </c>
      <c r="Q21" s="106">
        <f t="shared" si="13"/>
        <v>20000000</v>
      </c>
      <c r="R21" s="106">
        <f t="shared" si="13"/>
        <v>20000000</v>
      </c>
      <c r="S21" s="106">
        <f t="shared" si="13"/>
        <v>20000000</v>
      </c>
      <c r="T21" s="106">
        <f t="shared" si="13"/>
        <v>20000000</v>
      </c>
      <c r="U21" s="106">
        <f t="shared" si="13"/>
        <v>20000000</v>
      </c>
      <c r="V21" s="106">
        <f t="shared" si="13"/>
        <v>20000000</v>
      </c>
      <c r="W21" s="106">
        <f t="shared" si="13"/>
        <v>20000000</v>
      </c>
      <c r="X21" s="106">
        <f t="shared" si="14"/>
        <v>20000000</v>
      </c>
      <c r="Y21" s="106">
        <f t="shared" si="14"/>
        <v>20000000</v>
      </c>
      <c r="Z21" s="106">
        <f t="shared" si="14"/>
        <v>20000000</v>
      </c>
      <c r="AA21" s="106">
        <f t="shared" si="14"/>
        <v>20000000</v>
      </c>
      <c r="AB21" s="106">
        <f t="shared" si="14"/>
        <v>20000000</v>
      </c>
      <c r="AC21" s="106">
        <f t="shared" si="14"/>
        <v>20000000</v>
      </c>
      <c r="AD21" s="106">
        <f t="shared" si="14"/>
        <v>20000000</v>
      </c>
      <c r="AE21" s="106">
        <f t="shared" si="14"/>
        <v>20000000</v>
      </c>
      <c r="AF21" s="106">
        <f t="shared" si="7"/>
        <v>20000000</v>
      </c>
      <c r="AG21" s="88"/>
      <c r="AH21" s="82" t="str">
        <f t="shared" si="2"/>
        <v xml:space="preserve">    Series 5.05%    Note</v>
      </c>
      <c r="AJ21" s="106">
        <f t="shared" si="3"/>
        <v>20000000</v>
      </c>
      <c r="AK21" s="106"/>
      <c r="AL21" s="105">
        <f t="shared" si="4"/>
        <v>5.0500000000000003E-2</v>
      </c>
      <c r="AM21" s="105"/>
      <c r="AN21" s="105">
        <f t="shared" si="5"/>
        <v>5.0500000000000003E-2</v>
      </c>
      <c r="AO21" s="105"/>
      <c r="AP21" s="106">
        <f t="shared" si="8"/>
        <v>0</v>
      </c>
      <c r="AQ21" s="106"/>
      <c r="AR21" s="106">
        <f>ROUND(AN21*AJ21,0)</f>
        <v>1010000</v>
      </c>
      <c r="AS21" s="106"/>
      <c r="AT21" s="106">
        <f t="shared" si="9"/>
        <v>0</v>
      </c>
      <c r="AU21" s="106"/>
      <c r="AV21" s="106">
        <f>AF68</f>
        <v>0</v>
      </c>
      <c r="AW21" s="106"/>
      <c r="AX21" s="106">
        <f t="shared" si="11"/>
        <v>20000000</v>
      </c>
      <c r="BB21" s="106"/>
      <c r="BC21" s="106"/>
      <c r="BD21" s="103"/>
      <c r="BE21" s="103"/>
      <c r="BH21" s="106"/>
      <c r="BI21" s="106"/>
      <c r="BJ21" s="106"/>
      <c r="BK21" s="106"/>
      <c r="BL21" s="106"/>
      <c r="BM21" s="106"/>
      <c r="BN21" s="106"/>
      <c r="BR21" s="89"/>
    </row>
    <row r="22" spans="1:72">
      <c r="A22" s="88">
        <v>13</v>
      </c>
      <c r="B22" s="89" t="s">
        <v>89</v>
      </c>
      <c r="C22" s="105">
        <v>0.04</v>
      </c>
      <c r="D22" s="106">
        <v>7859000</v>
      </c>
      <c r="E22" s="106">
        <f t="shared" si="12"/>
        <v>7859000</v>
      </c>
      <c r="F22" s="106">
        <f t="shared" si="12"/>
        <v>7859000</v>
      </c>
      <c r="G22" s="106">
        <f t="shared" si="12"/>
        <v>7859000</v>
      </c>
      <c r="H22" s="106">
        <f t="shared" si="12"/>
        <v>7859000</v>
      </c>
      <c r="I22" s="106">
        <f t="shared" si="12"/>
        <v>7859000</v>
      </c>
      <c r="J22" s="106">
        <f t="shared" si="12"/>
        <v>7859000</v>
      </c>
      <c r="K22" s="106">
        <f t="shared" si="12"/>
        <v>7859000</v>
      </c>
      <c r="L22" s="106">
        <f t="shared" si="12"/>
        <v>7859000</v>
      </c>
      <c r="M22" s="106">
        <f t="shared" si="12"/>
        <v>7859000</v>
      </c>
      <c r="N22" s="106">
        <f t="shared" si="12"/>
        <v>7859000</v>
      </c>
      <c r="O22" s="106">
        <f t="shared" si="12"/>
        <v>7859000</v>
      </c>
      <c r="P22" s="106">
        <f t="shared" si="12"/>
        <v>7859000</v>
      </c>
      <c r="Q22" s="106">
        <f t="shared" si="13"/>
        <v>7859000</v>
      </c>
      <c r="R22" s="106">
        <f t="shared" si="13"/>
        <v>7859000</v>
      </c>
      <c r="S22" s="106">
        <f t="shared" si="13"/>
        <v>7859000</v>
      </c>
      <c r="T22" s="106">
        <f t="shared" si="13"/>
        <v>7859000</v>
      </c>
      <c r="U22" s="106">
        <f t="shared" si="13"/>
        <v>7859000</v>
      </c>
      <c r="V22" s="106">
        <f t="shared" si="13"/>
        <v>7859000</v>
      </c>
      <c r="W22" s="106">
        <f t="shared" si="13"/>
        <v>7859000</v>
      </c>
      <c r="X22" s="106">
        <f t="shared" si="13"/>
        <v>7859000</v>
      </c>
      <c r="Y22" s="106">
        <f t="shared" si="13"/>
        <v>7859000</v>
      </c>
      <c r="Z22" s="106">
        <f t="shared" si="13"/>
        <v>7859000</v>
      </c>
      <c r="AA22" s="106">
        <f t="shared" si="13"/>
        <v>7859000</v>
      </c>
      <c r="AB22" s="106">
        <f t="shared" si="13"/>
        <v>7859000</v>
      </c>
      <c r="AC22" s="106">
        <f t="shared" si="13"/>
        <v>7859000</v>
      </c>
      <c r="AD22" s="106">
        <f t="shared" si="13"/>
        <v>7859000</v>
      </c>
      <c r="AE22" s="106">
        <f t="shared" si="13"/>
        <v>7859000</v>
      </c>
      <c r="AF22" s="106">
        <f t="shared" si="7"/>
        <v>7859000</v>
      </c>
      <c r="AG22" s="88"/>
      <c r="AH22" s="82" t="str">
        <f t="shared" si="2"/>
        <v xml:space="preserve">    Series 4.00%    Note</v>
      </c>
      <c r="AJ22" s="106">
        <f>AF22</f>
        <v>7859000</v>
      </c>
      <c r="AK22" s="106"/>
      <c r="AL22" s="105">
        <f>C22</f>
        <v>0.04</v>
      </c>
      <c r="AM22" s="105"/>
      <c r="AN22" s="105">
        <f>IF(AJ22=0,0,ROUND(((AJ22*AL22)+AP22)/AJ22,5))</f>
        <v>0.04</v>
      </c>
      <c r="AO22" s="105"/>
      <c r="AP22" s="106">
        <f t="shared" si="8"/>
        <v>0</v>
      </c>
      <c r="AQ22" s="106"/>
      <c r="AR22" s="106">
        <f>ROUND(AN22*AJ22,0)</f>
        <v>314360</v>
      </c>
      <c r="AS22" s="106"/>
      <c r="AT22" s="106">
        <f t="shared" si="9"/>
        <v>0</v>
      </c>
      <c r="AU22" s="106"/>
      <c r="AV22" s="106">
        <f>AF69</f>
        <v>0</v>
      </c>
      <c r="AW22" s="106"/>
      <c r="AX22" s="106">
        <f t="shared" si="11"/>
        <v>7859000</v>
      </c>
      <c r="AZ22" s="89"/>
      <c r="BB22" s="106"/>
      <c r="BC22" s="106"/>
      <c r="BD22" s="103"/>
      <c r="BE22" s="103"/>
      <c r="BF22" s="103"/>
      <c r="BG22" s="103"/>
      <c r="BH22" s="106"/>
      <c r="BI22" s="106"/>
      <c r="BJ22" s="106"/>
      <c r="BK22" s="106"/>
      <c r="BL22" s="106"/>
      <c r="BM22" s="106"/>
      <c r="BN22" s="106"/>
      <c r="BR22" s="89"/>
    </row>
    <row r="23" spans="1:72">
      <c r="A23" s="88">
        <v>14</v>
      </c>
      <c r="B23" s="89" t="s">
        <v>89</v>
      </c>
      <c r="C23" s="105">
        <v>0.04</v>
      </c>
      <c r="D23" s="106">
        <v>5000000</v>
      </c>
      <c r="E23" s="106">
        <f t="shared" si="12"/>
        <v>5000000</v>
      </c>
      <c r="F23" s="106">
        <f t="shared" si="12"/>
        <v>5000000</v>
      </c>
      <c r="G23" s="106">
        <f t="shared" si="12"/>
        <v>5000000</v>
      </c>
      <c r="H23" s="106">
        <f t="shared" si="12"/>
        <v>5000000</v>
      </c>
      <c r="I23" s="106">
        <f t="shared" si="12"/>
        <v>5000000</v>
      </c>
      <c r="J23" s="106">
        <f t="shared" si="12"/>
        <v>5000000</v>
      </c>
      <c r="K23" s="106">
        <f t="shared" si="12"/>
        <v>5000000</v>
      </c>
      <c r="L23" s="106">
        <f t="shared" si="12"/>
        <v>5000000</v>
      </c>
      <c r="M23" s="106">
        <f t="shared" si="12"/>
        <v>5000000</v>
      </c>
      <c r="N23" s="106">
        <f t="shared" si="12"/>
        <v>5000000</v>
      </c>
      <c r="O23" s="106">
        <f t="shared" si="12"/>
        <v>5000000</v>
      </c>
      <c r="P23" s="106">
        <f t="shared" si="12"/>
        <v>5000000</v>
      </c>
      <c r="Q23" s="106">
        <f>5000000</f>
        <v>5000000</v>
      </c>
      <c r="R23" s="106">
        <f>Q23</f>
        <v>5000000</v>
      </c>
      <c r="S23" s="106">
        <f>R23</f>
        <v>5000000</v>
      </c>
      <c r="T23" s="106">
        <f t="shared" si="13"/>
        <v>5000000</v>
      </c>
      <c r="U23" s="106">
        <f t="shared" si="13"/>
        <v>5000000</v>
      </c>
      <c r="V23" s="106">
        <f t="shared" si="13"/>
        <v>5000000</v>
      </c>
      <c r="W23" s="106">
        <f t="shared" si="13"/>
        <v>5000000</v>
      </c>
      <c r="X23" s="106">
        <f t="shared" si="13"/>
        <v>5000000</v>
      </c>
      <c r="Y23" s="106">
        <f t="shared" si="13"/>
        <v>5000000</v>
      </c>
      <c r="Z23" s="106">
        <f t="shared" si="13"/>
        <v>5000000</v>
      </c>
      <c r="AA23" s="106">
        <f t="shared" si="13"/>
        <v>5000000</v>
      </c>
      <c r="AB23" s="106">
        <f t="shared" si="13"/>
        <v>5000000</v>
      </c>
      <c r="AC23" s="106">
        <f t="shared" si="13"/>
        <v>5000000</v>
      </c>
      <c r="AD23" s="106">
        <f t="shared" si="13"/>
        <v>5000000</v>
      </c>
      <c r="AE23" s="106">
        <f t="shared" si="13"/>
        <v>5000000</v>
      </c>
      <c r="AF23" s="106">
        <f t="shared" si="7"/>
        <v>5000000</v>
      </c>
      <c r="AG23" s="88"/>
      <c r="AH23" s="82" t="str">
        <f t="shared" si="2"/>
        <v xml:space="preserve">    Series 4.00%    Note</v>
      </c>
      <c r="AJ23" s="106">
        <f>AF23</f>
        <v>5000000</v>
      </c>
      <c r="AK23" s="106"/>
      <c r="AL23" s="105">
        <f>C23</f>
        <v>0.04</v>
      </c>
      <c r="AM23" s="105"/>
      <c r="AN23" s="105">
        <f>IF(AJ23=0,0,ROUND(((AJ23*AL23)+AP23)/AJ23,5))</f>
        <v>4.0629999999999999E-2</v>
      </c>
      <c r="AO23" s="105"/>
      <c r="AP23" s="106">
        <f>AF116+AF208</f>
        <v>3133.2000000000007</v>
      </c>
      <c r="AQ23" s="106"/>
      <c r="AR23" s="106">
        <f>ROUND(AN23*AJ23,0)</f>
        <v>203150</v>
      </c>
      <c r="AS23" s="106"/>
      <c r="AT23" s="106">
        <f t="shared" si="9"/>
        <v>37276.33999999996</v>
      </c>
      <c r="AU23" s="106"/>
      <c r="AV23" s="106">
        <f>AF70</f>
        <v>48688.700000000026</v>
      </c>
      <c r="AW23" s="106"/>
      <c r="AX23" s="106">
        <f t="shared" si="11"/>
        <v>4914034.96</v>
      </c>
      <c r="BD23" s="103"/>
      <c r="BE23" s="103"/>
      <c r="BR23" s="89"/>
    </row>
    <row r="24" spans="1:72">
      <c r="A24" s="88">
        <v>15</v>
      </c>
      <c r="B24" s="89" t="s">
        <v>90</v>
      </c>
      <c r="C24" s="105">
        <v>3.7499999999999999E-2</v>
      </c>
      <c r="D24" s="106">
        <v>5000000</v>
      </c>
      <c r="E24" s="106">
        <f t="shared" si="12"/>
        <v>5000000</v>
      </c>
      <c r="F24" s="106">
        <f t="shared" si="12"/>
        <v>5000000</v>
      </c>
      <c r="G24" s="106">
        <f t="shared" si="12"/>
        <v>5000000</v>
      </c>
      <c r="H24" s="106">
        <f t="shared" si="12"/>
        <v>5000000</v>
      </c>
      <c r="I24" s="106">
        <f t="shared" si="12"/>
        <v>5000000</v>
      </c>
      <c r="J24" s="106">
        <f t="shared" si="12"/>
        <v>5000000</v>
      </c>
      <c r="K24" s="106">
        <f t="shared" si="12"/>
        <v>5000000</v>
      </c>
      <c r="L24" s="106">
        <f t="shared" si="12"/>
        <v>5000000</v>
      </c>
      <c r="M24" s="106">
        <f t="shared" si="12"/>
        <v>5000000</v>
      </c>
      <c r="N24" s="106">
        <f t="shared" si="12"/>
        <v>5000000</v>
      </c>
      <c r="O24" s="106">
        <f t="shared" si="12"/>
        <v>5000000</v>
      </c>
      <c r="P24" s="106">
        <f t="shared" si="12"/>
        <v>5000000</v>
      </c>
      <c r="Q24" s="106">
        <f t="shared" si="12"/>
        <v>5000000</v>
      </c>
      <c r="R24" s="106">
        <f t="shared" si="12"/>
        <v>5000000</v>
      </c>
      <c r="S24" s="106">
        <f t="shared" si="12"/>
        <v>5000000</v>
      </c>
      <c r="T24" s="106">
        <f t="shared" si="13"/>
        <v>5000000</v>
      </c>
      <c r="U24" s="106">
        <f t="shared" si="13"/>
        <v>5000000</v>
      </c>
      <c r="V24" s="106">
        <f t="shared" si="13"/>
        <v>5000000</v>
      </c>
      <c r="W24" s="106">
        <f t="shared" si="13"/>
        <v>5000000</v>
      </c>
      <c r="X24" s="106">
        <f t="shared" si="13"/>
        <v>5000000</v>
      </c>
      <c r="Y24" s="106">
        <f t="shared" si="13"/>
        <v>5000000</v>
      </c>
      <c r="Z24" s="106">
        <f t="shared" si="13"/>
        <v>5000000</v>
      </c>
      <c r="AA24" s="106">
        <f t="shared" si="13"/>
        <v>5000000</v>
      </c>
      <c r="AB24" s="106">
        <f t="shared" si="13"/>
        <v>5000000</v>
      </c>
      <c r="AC24" s="106">
        <f t="shared" si="13"/>
        <v>5000000</v>
      </c>
      <c r="AD24" s="106">
        <f t="shared" si="13"/>
        <v>5000000</v>
      </c>
      <c r="AE24" s="106">
        <f t="shared" si="13"/>
        <v>5000000</v>
      </c>
      <c r="AF24" s="106">
        <f t="shared" si="7"/>
        <v>5000000</v>
      </c>
      <c r="AG24" s="88"/>
      <c r="AH24" s="82" t="str">
        <f t="shared" si="2"/>
        <v xml:space="preserve">    Series 3.75%    Note</v>
      </c>
      <c r="AJ24" s="106">
        <f>AF24</f>
        <v>5000000</v>
      </c>
      <c r="AK24" s="106"/>
      <c r="AL24" s="105">
        <f>C24</f>
        <v>3.7499999999999999E-2</v>
      </c>
      <c r="AM24" s="105"/>
      <c r="AN24" s="105">
        <f>IF(AJ24=0,0,ROUND(((AJ24*AL24)+AP24)/AJ24,5))</f>
        <v>3.7949999999999998E-2</v>
      </c>
      <c r="AO24" s="105"/>
      <c r="AP24" s="106">
        <f>AF117+AF209</f>
        <v>2243.8799999999997</v>
      </c>
      <c r="AQ24" s="106"/>
      <c r="AR24" s="106">
        <f>ROUND(AN24*AJ24,0)</f>
        <v>189750</v>
      </c>
      <c r="AS24" s="106"/>
      <c r="AT24" s="106">
        <f t="shared" si="9"/>
        <v>14154.679999999984</v>
      </c>
      <c r="AU24" s="106"/>
      <c r="AV24" s="106">
        <f>AF71</f>
        <v>47928.069999999942</v>
      </c>
      <c r="AW24" s="106"/>
      <c r="AX24" s="106">
        <f t="shared" si="11"/>
        <v>4937917.25</v>
      </c>
      <c r="BD24" s="103"/>
      <c r="BE24" s="103"/>
      <c r="BR24" s="89"/>
    </row>
    <row r="25" spans="1:72">
      <c r="A25" s="88">
        <v>16</v>
      </c>
      <c r="B25" s="89" t="s">
        <v>91</v>
      </c>
      <c r="C25" s="105">
        <v>4.5499999999999999E-2</v>
      </c>
      <c r="D25" s="106">
        <v>0</v>
      </c>
      <c r="E25" s="106">
        <f t="shared" si="12"/>
        <v>0</v>
      </c>
      <c r="F25" s="106">
        <f t="shared" si="12"/>
        <v>0</v>
      </c>
      <c r="G25" s="106">
        <f t="shared" si="12"/>
        <v>0</v>
      </c>
      <c r="H25" s="106">
        <f t="shared" si="12"/>
        <v>0</v>
      </c>
      <c r="I25" s="106">
        <f t="shared" si="12"/>
        <v>0</v>
      </c>
      <c r="J25" s="106">
        <f t="shared" si="12"/>
        <v>0</v>
      </c>
      <c r="K25" s="106">
        <f t="shared" si="12"/>
        <v>0</v>
      </c>
      <c r="L25" s="106">
        <f t="shared" si="12"/>
        <v>0</v>
      </c>
      <c r="M25" s="106">
        <f t="shared" si="12"/>
        <v>0</v>
      </c>
      <c r="N25" s="106">
        <f t="shared" si="12"/>
        <v>0</v>
      </c>
      <c r="O25" s="106">
        <f t="shared" si="12"/>
        <v>0</v>
      </c>
      <c r="P25" s="106">
        <f t="shared" si="12"/>
        <v>0</v>
      </c>
      <c r="Q25" s="106">
        <f t="shared" si="12"/>
        <v>0</v>
      </c>
      <c r="R25" s="106">
        <f>12000000+4000000</f>
        <v>16000000</v>
      </c>
      <c r="S25" s="106">
        <f t="shared" si="12"/>
        <v>16000000</v>
      </c>
      <c r="T25" s="106">
        <f t="shared" si="13"/>
        <v>16000000</v>
      </c>
      <c r="U25" s="106">
        <f t="shared" si="13"/>
        <v>16000000</v>
      </c>
      <c r="V25" s="106">
        <f t="shared" si="13"/>
        <v>16000000</v>
      </c>
      <c r="W25" s="106">
        <f t="shared" si="13"/>
        <v>16000000</v>
      </c>
      <c r="X25" s="106">
        <f t="shared" si="13"/>
        <v>16000000</v>
      </c>
      <c r="Y25" s="106">
        <f t="shared" si="13"/>
        <v>16000000</v>
      </c>
      <c r="Z25" s="106">
        <f t="shared" si="13"/>
        <v>16000000</v>
      </c>
      <c r="AA25" s="106">
        <f t="shared" si="13"/>
        <v>16000000</v>
      </c>
      <c r="AB25" s="106">
        <f t="shared" si="13"/>
        <v>16000000</v>
      </c>
      <c r="AC25" s="106">
        <f t="shared" si="13"/>
        <v>16000000</v>
      </c>
      <c r="AD25" s="106">
        <f t="shared" si="13"/>
        <v>16000000</v>
      </c>
      <c r="AE25" s="106">
        <f t="shared" si="13"/>
        <v>16000000</v>
      </c>
      <c r="AF25" s="106">
        <f t="shared" si="7"/>
        <v>16000000</v>
      </c>
      <c r="AG25" s="88"/>
      <c r="AH25" s="82" t="str">
        <f t="shared" si="2"/>
        <v xml:space="preserve">    Proposed 4.55%    Note</v>
      </c>
      <c r="AJ25" s="106">
        <f>AF25</f>
        <v>16000000</v>
      </c>
      <c r="AK25" s="106"/>
      <c r="AL25" s="145">
        <f>3.1%+1.12%</f>
        <v>4.2200000000000001E-2</v>
      </c>
      <c r="AM25" s="105"/>
      <c r="AN25" s="105">
        <f>IF(AJ25=0,0,ROUND(((AJ25*AL25)+AP25)/AJ25,5))</f>
        <v>4.2869999999999998E-2</v>
      </c>
      <c r="AO25" s="105"/>
      <c r="AP25" s="106">
        <f>AF118+AF210</f>
        <v>10666.666666666666</v>
      </c>
      <c r="AQ25" s="106"/>
      <c r="AR25" s="106">
        <f>ROUND(AN25*AJ25,0)</f>
        <v>685920</v>
      </c>
      <c r="AS25" s="106"/>
      <c r="AT25" s="106">
        <f t="shared" si="9"/>
        <v>156666.66666666672</v>
      </c>
      <c r="AU25" s="106"/>
      <c r="AV25" s="106">
        <f>AF72</f>
        <v>156666.66666666672</v>
      </c>
      <c r="AW25" s="106"/>
      <c r="AX25" s="106">
        <f t="shared" si="11"/>
        <v>15686666.666666668</v>
      </c>
      <c r="BD25" s="103"/>
      <c r="BE25" s="103"/>
      <c r="BR25" s="89"/>
    </row>
    <row r="26" spans="1:72">
      <c r="A26" s="88">
        <v>17</v>
      </c>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88"/>
      <c r="AJ26" s="106"/>
      <c r="AK26" s="106"/>
      <c r="AL26" s="83"/>
      <c r="AM26" s="83"/>
      <c r="AN26" s="83"/>
      <c r="AO26" s="83"/>
      <c r="AP26" s="106"/>
      <c r="AQ26" s="106"/>
      <c r="AR26" s="106"/>
      <c r="AS26" s="106"/>
      <c r="AT26" s="106"/>
      <c r="AU26" s="106"/>
      <c r="AV26" s="106"/>
      <c r="AW26" s="106"/>
      <c r="AX26" s="106"/>
      <c r="BD26" s="103"/>
      <c r="BE26" s="103"/>
      <c r="BR26" s="89"/>
    </row>
    <row r="27" spans="1:72">
      <c r="A27" s="88">
        <v>18</v>
      </c>
      <c r="C27" s="105"/>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88"/>
      <c r="AJ27" s="156"/>
      <c r="AK27" s="154"/>
      <c r="AL27" s="155" t="s">
        <v>449</v>
      </c>
      <c r="AM27" s="155"/>
      <c r="AN27" s="155"/>
      <c r="AO27" s="155"/>
      <c r="AP27" s="154"/>
      <c r="AQ27" s="106"/>
      <c r="AR27" s="106"/>
      <c r="AS27" s="106"/>
      <c r="AT27" s="106"/>
      <c r="AU27" s="106"/>
      <c r="AV27" s="106"/>
      <c r="AW27" s="106"/>
      <c r="AX27" s="106"/>
      <c r="AZ27" s="89"/>
      <c r="BB27" s="108"/>
      <c r="BC27" s="108"/>
      <c r="BD27" s="103"/>
      <c r="BE27" s="103"/>
      <c r="BH27" s="108"/>
      <c r="BI27" s="108"/>
      <c r="BJ27" s="108"/>
      <c r="BK27" s="108"/>
      <c r="BL27" s="108"/>
      <c r="BM27" s="108"/>
      <c r="BN27" s="108"/>
      <c r="BR27" s="89"/>
    </row>
    <row r="28" spans="1:72">
      <c r="A28" s="88">
        <v>19</v>
      </c>
      <c r="C28" s="10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88"/>
      <c r="AJ28" s="106"/>
      <c r="AK28" s="106"/>
      <c r="AL28" s="83"/>
      <c r="AM28" s="83"/>
      <c r="AN28" s="83"/>
      <c r="AO28" s="83"/>
      <c r="AP28" s="106"/>
      <c r="AQ28" s="106"/>
      <c r="AR28" s="106"/>
      <c r="AS28" s="106"/>
      <c r="AT28" s="106"/>
      <c r="AU28" s="106"/>
      <c r="AV28" s="106"/>
      <c r="AW28" s="106"/>
      <c r="AX28" s="106"/>
      <c r="BB28" s="89"/>
      <c r="BC28" s="89"/>
      <c r="BD28" s="103"/>
      <c r="BE28" s="103"/>
      <c r="BH28" s="89"/>
      <c r="BI28" s="89"/>
      <c r="BJ28" s="89"/>
      <c r="BK28" s="89"/>
      <c r="BL28" s="89"/>
      <c r="BM28" s="89"/>
      <c r="BN28" s="89"/>
      <c r="BR28" s="89"/>
    </row>
    <row r="29" spans="1:72">
      <c r="A29" s="88">
        <v>20</v>
      </c>
      <c r="C29" s="105"/>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88"/>
      <c r="AJ29" s="106"/>
      <c r="AK29" s="106"/>
      <c r="AL29" s="83"/>
      <c r="AM29" s="83"/>
      <c r="AN29" s="83"/>
      <c r="AO29" s="83"/>
      <c r="AP29" s="106"/>
      <c r="AQ29" s="106"/>
      <c r="AR29" s="106"/>
      <c r="AS29" s="106"/>
      <c r="AT29" s="106"/>
      <c r="AU29" s="106"/>
      <c r="AV29" s="106"/>
      <c r="AW29" s="106"/>
      <c r="AX29" s="106"/>
      <c r="BD29" s="103"/>
      <c r="BE29" s="103"/>
      <c r="BR29" s="89"/>
    </row>
    <row r="30" spans="1:72">
      <c r="A30" s="88">
        <v>21</v>
      </c>
      <c r="B30" s="89"/>
      <c r="C30" s="105"/>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88"/>
      <c r="AH30" s="89"/>
      <c r="AJ30" s="106"/>
      <c r="AK30" s="106"/>
      <c r="AL30" s="105"/>
      <c r="AM30" s="105"/>
      <c r="AN30" s="105"/>
      <c r="AO30" s="105"/>
      <c r="AP30" s="106"/>
      <c r="AQ30" s="106"/>
      <c r="AR30" s="106"/>
      <c r="AS30" s="106"/>
      <c r="AT30" s="106"/>
      <c r="AU30" s="106"/>
      <c r="AV30" s="106"/>
      <c r="AW30" s="106"/>
      <c r="AX30" s="106"/>
      <c r="BD30" s="103"/>
      <c r="BE30" s="103"/>
      <c r="BR30" s="89"/>
      <c r="BT30" s="89"/>
    </row>
    <row r="31" spans="1:72">
      <c r="A31" s="88">
        <v>22</v>
      </c>
      <c r="C31" s="110"/>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88"/>
      <c r="AJ31" s="106"/>
      <c r="AK31" s="106"/>
      <c r="AP31" s="106"/>
      <c r="AQ31" s="106"/>
      <c r="AR31" s="106"/>
      <c r="AS31" s="106"/>
      <c r="AT31" s="106"/>
      <c r="AU31" s="106"/>
      <c r="AV31" s="106"/>
      <c r="AW31" s="106"/>
      <c r="AX31" s="106"/>
      <c r="AZ31" s="85"/>
      <c r="BD31" s="103"/>
      <c r="BE31" s="103"/>
      <c r="BQ31" s="89"/>
    </row>
    <row r="32" spans="1:72">
      <c r="A32" s="88">
        <v>23</v>
      </c>
      <c r="B32" s="89"/>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88"/>
      <c r="AJ32" s="106"/>
      <c r="AK32" s="106"/>
      <c r="AP32" s="106"/>
      <c r="AQ32" s="106"/>
      <c r="AR32" s="106"/>
      <c r="AS32" s="106"/>
      <c r="AT32" s="106"/>
      <c r="AU32" s="106"/>
      <c r="AV32" s="106"/>
      <c r="AW32" s="106"/>
      <c r="AX32" s="106"/>
      <c r="BD32" s="89"/>
      <c r="BE32" s="89"/>
      <c r="BQ32" s="89"/>
    </row>
    <row r="33" spans="1:73">
      <c r="A33" s="88">
        <v>24</v>
      </c>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88"/>
      <c r="AJ33" s="106"/>
      <c r="AK33" s="106"/>
      <c r="AP33" s="106"/>
      <c r="AQ33" s="106"/>
      <c r="AR33" s="106"/>
      <c r="AS33" s="106"/>
      <c r="AT33" s="106"/>
      <c r="AU33" s="106"/>
      <c r="AV33" s="106"/>
      <c r="AW33" s="106"/>
      <c r="AX33" s="106"/>
      <c r="BQ33" s="89"/>
    </row>
    <row r="34" spans="1:73">
      <c r="A34" s="88">
        <v>25</v>
      </c>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88"/>
      <c r="AJ34" s="106"/>
      <c r="AK34" s="106"/>
      <c r="AP34" s="106"/>
      <c r="AQ34" s="106"/>
      <c r="AR34" s="106"/>
      <c r="AS34" s="106"/>
      <c r="AT34" s="106"/>
      <c r="AU34" s="106"/>
      <c r="AV34" s="106"/>
      <c r="AW34" s="106"/>
      <c r="AX34" s="106"/>
      <c r="BQ34" s="89"/>
    </row>
    <row r="35" spans="1:73" ht="15.75" thickBot="1">
      <c r="A35" s="88">
        <v>26</v>
      </c>
      <c r="B35" s="89" t="s">
        <v>92</v>
      </c>
      <c r="D35" s="111">
        <f t="shared" ref="D35:AF35" si="15">SUM(D13:D34)</f>
        <v>205749000</v>
      </c>
      <c r="E35" s="111">
        <f t="shared" si="15"/>
        <v>205749000</v>
      </c>
      <c r="F35" s="111">
        <f t="shared" si="15"/>
        <v>205749000</v>
      </c>
      <c r="G35" s="111">
        <f t="shared" si="15"/>
        <v>205749000</v>
      </c>
      <c r="H35" s="111">
        <f t="shared" si="15"/>
        <v>205749000</v>
      </c>
      <c r="I35" s="111">
        <f t="shared" si="15"/>
        <v>205749000</v>
      </c>
      <c r="J35" s="111">
        <f t="shared" si="15"/>
        <v>205749000</v>
      </c>
      <c r="K35" s="111">
        <f t="shared" si="15"/>
        <v>205749000</v>
      </c>
      <c r="L35" s="111">
        <f t="shared" si="15"/>
        <v>205749000</v>
      </c>
      <c r="M35" s="111">
        <f t="shared" si="15"/>
        <v>205749000</v>
      </c>
      <c r="N35" s="111">
        <f t="shared" si="15"/>
        <v>205749000</v>
      </c>
      <c r="O35" s="111">
        <f t="shared" si="15"/>
        <v>205749000</v>
      </c>
      <c r="P35" s="111">
        <f t="shared" si="15"/>
        <v>205749000</v>
      </c>
      <c r="Q35" s="111">
        <f t="shared" si="15"/>
        <v>205749000</v>
      </c>
      <c r="R35" s="111">
        <f t="shared" si="15"/>
        <v>221749000</v>
      </c>
      <c r="S35" s="111">
        <f t="shared" si="15"/>
        <v>221749000</v>
      </c>
      <c r="T35" s="111">
        <f t="shared" si="15"/>
        <v>221749000</v>
      </c>
      <c r="U35" s="111">
        <f t="shared" si="15"/>
        <v>221749000</v>
      </c>
      <c r="V35" s="111">
        <f t="shared" si="15"/>
        <v>221749000</v>
      </c>
      <c r="W35" s="111">
        <f t="shared" si="15"/>
        <v>221749000</v>
      </c>
      <c r="X35" s="111">
        <f t="shared" si="15"/>
        <v>221749000</v>
      </c>
      <c r="Y35" s="111">
        <f t="shared" si="15"/>
        <v>221749000</v>
      </c>
      <c r="Z35" s="111">
        <f t="shared" si="15"/>
        <v>221749000</v>
      </c>
      <c r="AA35" s="111">
        <f t="shared" si="15"/>
        <v>221749000</v>
      </c>
      <c r="AB35" s="111">
        <f t="shared" si="15"/>
        <v>221749000</v>
      </c>
      <c r="AC35" s="111">
        <f t="shared" si="15"/>
        <v>221749000</v>
      </c>
      <c r="AD35" s="111">
        <f t="shared" si="15"/>
        <v>221749000</v>
      </c>
      <c r="AE35" s="111">
        <f t="shared" si="15"/>
        <v>221749000</v>
      </c>
      <c r="AF35" s="111">
        <f t="shared" si="15"/>
        <v>221749000</v>
      </c>
      <c r="AG35" s="88"/>
      <c r="AH35" s="89"/>
      <c r="AJ35" s="111">
        <f>SUM(AJ12:AJ32)</f>
        <v>221749000</v>
      </c>
      <c r="AK35" s="108"/>
      <c r="AP35" s="111">
        <f>SUM(AP12:AP32)</f>
        <v>85792.426666666608</v>
      </c>
      <c r="AQ35" s="108"/>
      <c r="AR35" s="111">
        <f>SUM(AR12:AR32)</f>
        <v>12920971</v>
      </c>
      <c r="AS35" s="108"/>
      <c r="AT35" s="111">
        <f>SUM(AT12:AT32)</f>
        <v>208097.68666666665</v>
      </c>
      <c r="AU35" s="108"/>
      <c r="AV35" s="111">
        <f>SUM(AV12:AV32)</f>
        <v>1479280.8366666664</v>
      </c>
      <c r="AW35" s="108"/>
      <c r="AX35" s="111">
        <f>SUM(AX12:AX32)</f>
        <v>220061621.47666666</v>
      </c>
      <c r="BQ35" s="89"/>
      <c r="BS35" s="88"/>
      <c r="BT35" s="88"/>
    </row>
    <row r="36" spans="1:73" ht="15.75" thickTop="1">
      <c r="A36" s="88"/>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8"/>
      <c r="AJ36" s="89"/>
      <c r="AK36" s="89"/>
      <c r="AP36" s="89"/>
      <c r="AQ36" s="89"/>
      <c r="AR36" s="89"/>
      <c r="AS36" s="89"/>
      <c r="AT36" s="89"/>
      <c r="AU36" s="89"/>
      <c r="AV36" s="89"/>
      <c r="AW36" s="89"/>
      <c r="AX36" s="89"/>
      <c r="BQ36" s="89"/>
    </row>
    <row r="37" spans="1:73">
      <c r="A37" s="88"/>
      <c r="P37" s="89"/>
      <c r="AG37" s="88"/>
      <c r="BQ37" s="89"/>
    </row>
    <row r="38" spans="1:73">
      <c r="A38" s="88"/>
      <c r="D38" s="102"/>
      <c r="P38" s="89"/>
      <c r="AG38" s="88"/>
      <c r="AV38" s="102"/>
      <c r="AW38" s="102"/>
      <c r="BQ38" s="89"/>
      <c r="BS38" s="112"/>
      <c r="BT38" s="112"/>
      <c r="BU38" s="112"/>
    </row>
    <row r="39" spans="1:73">
      <c r="A39" s="88"/>
      <c r="P39" s="89"/>
      <c r="AG39" s="88"/>
      <c r="AV39" s="102"/>
      <c r="AW39" s="102"/>
      <c r="AX39" s="108"/>
      <c r="BQ39" s="89"/>
    </row>
    <row r="40" spans="1:73" ht="15.75" thickBot="1">
      <c r="A40" s="88"/>
      <c r="D40" s="102"/>
      <c r="J40" s="102"/>
      <c r="P40" s="89"/>
      <c r="AG40" s="88"/>
      <c r="AH40" s="85" t="s">
        <v>93</v>
      </c>
      <c r="AL40" s="113">
        <f>ROUND(AR35/AX35,4)</f>
        <v>5.8700000000000002E-2</v>
      </c>
      <c r="AM40" s="114"/>
      <c r="BQ40" s="89"/>
    </row>
    <row r="41" spans="1:73" ht="15.75" thickTop="1">
      <c r="A41" s="88"/>
      <c r="P41" s="89"/>
      <c r="AG41" s="88"/>
      <c r="AL41" s="89"/>
      <c r="AM41" s="89"/>
      <c r="AV41" s="106"/>
      <c r="AW41" s="106"/>
      <c r="BQ41" s="89"/>
    </row>
    <row r="42" spans="1:73">
      <c r="A42" s="88"/>
      <c r="P42" s="89"/>
      <c r="AG42" s="88"/>
      <c r="BQ42" s="89"/>
    </row>
    <row r="43" spans="1:73">
      <c r="A43" s="88"/>
      <c r="P43" s="89"/>
      <c r="AG43" s="88"/>
      <c r="BQ43" s="89"/>
    </row>
    <row r="44" spans="1:73">
      <c r="A44" s="88"/>
      <c r="P44" s="89"/>
      <c r="AG44" s="88"/>
      <c r="BQ44" s="89"/>
    </row>
    <row r="45" spans="1:73">
      <c r="A45" s="88"/>
      <c r="P45" s="89"/>
      <c r="AG45" s="88"/>
      <c r="BQ45" s="89"/>
    </row>
    <row r="46" spans="1:73">
      <c r="A46" s="89"/>
      <c r="B46" s="89"/>
      <c r="C46" s="88"/>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8"/>
      <c r="AH46" s="89"/>
      <c r="AI46" s="89"/>
      <c r="AJ46" s="89"/>
      <c r="AK46" s="89"/>
      <c r="AL46" s="89"/>
      <c r="AM46" s="89"/>
      <c r="AN46" s="89"/>
      <c r="AO46" s="89"/>
      <c r="AP46" s="89"/>
      <c r="AQ46" s="89"/>
      <c r="AR46" s="89"/>
      <c r="AS46" s="89"/>
      <c r="AT46" s="89"/>
      <c r="AU46" s="89"/>
      <c r="AV46" s="89"/>
      <c r="AW46" s="89"/>
      <c r="AX46" s="89"/>
      <c r="BQ46" s="89"/>
    </row>
    <row r="47" spans="1:73">
      <c r="A47" s="81" t="s">
        <v>52</v>
      </c>
      <c r="B47" s="89"/>
      <c r="C47" s="88"/>
      <c r="D47" s="89"/>
      <c r="E47" s="89"/>
      <c r="F47" s="89"/>
      <c r="G47" s="89"/>
      <c r="H47" s="89"/>
      <c r="I47" s="89"/>
      <c r="J47" s="89"/>
      <c r="K47" s="89"/>
      <c r="L47" s="89"/>
      <c r="M47" s="89"/>
      <c r="N47" s="89"/>
      <c r="O47" s="84" t="str">
        <f>$O$1</f>
        <v>W/P - 7-4</v>
      </c>
      <c r="P47" s="89"/>
      <c r="Q47" s="89"/>
      <c r="R47" s="89"/>
      <c r="S47" s="89"/>
      <c r="T47" s="89"/>
      <c r="U47" s="89"/>
      <c r="V47" s="89"/>
      <c r="W47" s="89"/>
      <c r="X47" s="89"/>
      <c r="Y47" s="89"/>
      <c r="Z47" s="89"/>
      <c r="AA47" s="84" t="str">
        <f>$O$47</f>
        <v>W/P - 7-4</v>
      </c>
      <c r="AB47" s="89"/>
      <c r="AC47" s="89"/>
      <c r="AD47" s="89"/>
      <c r="AE47" s="89"/>
      <c r="AF47" s="84" t="str">
        <f>$O$47</f>
        <v>W/P - 7-4</v>
      </c>
      <c r="AG47" s="88"/>
      <c r="AH47" s="89"/>
      <c r="AI47" s="89"/>
      <c r="AJ47" s="89"/>
      <c r="AK47" s="89"/>
      <c r="AL47" s="89"/>
      <c r="AM47" s="89"/>
      <c r="AN47" s="89"/>
      <c r="AO47" s="89"/>
      <c r="AP47" s="89"/>
      <c r="AQ47" s="89"/>
      <c r="AR47" s="89"/>
      <c r="AS47" s="89"/>
      <c r="AT47" s="89"/>
      <c r="AU47" s="89"/>
      <c r="AV47" s="89"/>
      <c r="BO47" s="89"/>
    </row>
    <row r="48" spans="1:73">
      <c r="A48" s="81" t="s">
        <v>53</v>
      </c>
      <c r="B48" s="89"/>
      <c r="C48" s="88"/>
      <c r="D48" s="89"/>
      <c r="E48" s="89"/>
      <c r="F48" s="89"/>
      <c r="G48" s="89"/>
      <c r="H48" s="89"/>
      <c r="I48" s="89"/>
      <c r="J48" s="89"/>
      <c r="K48" s="89"/>
      <c r="L48" s="89"/>
      <c r="M48" s="89"/>
      <c r="N48" s="89"/>
      <c r="O48" s="84" t="e">
        <f ca="1">RIGHT(CELL("filename",$A$4),LEN(CELL("filename",$A$4))-SEARCH("\Capital",CELL("filename",$A$4),1))</f>
        <v>#VALUE!</v>
      </c>
      <c r="P48" s="89"/>
      <c r="Q48" s="89"/>
      <c r="R48" s="89"/>
      <c r="S48" s="89"/>
      <c r="T48" s="89"/>
      <c r="U48" s="89"/>
      <c r="V48" s="89"/>
      <c r="W48" s="89"/>
      <c r="X48" s="89"/>
      <c r="Y48" s="89"/>
      <c r="Z48" s="89"/>
      <c r="AA48" s="84" t="e">
        <f ca="1">RIGHT(CELL("filename",$A$4),LEN(CELL("filename",$A$4))-SEARCH("\Capital",CELL("filename",$A$4),1))</f>
        <v>#VALUE!</v>
      </c>
      <c r="AB48" s="89"/>
      <c r="AC48" s="89"/>
      <c r="AD48" s="89"/>
      <c r="AE48" s="89"/>
      <c r="AF48" s="84" t="e">
        <f ca="1">RIGHT(CELL("filename",$A$4),LEN(CELL("filename",$A$4))-SEARCH("\Capital",CELL("filename",$A$4),1))</f>
        <v>#VALUE!</v>
      </c>
      <c r="AG48" s="88"/>
      <c r="AH48" s="89"/>
      <c r="AI48" s="89"/>
      <c r="AJ48" s="89"/>
      <c r="AK48" s="89"/>
      <c r="AL48" s="89"/>
      <c r="AM48" s="89"/>
      <c r="AN48" s="89"/>
      <c r="AO48" s="89"/>
      <c r="AP48" s="89"/>
      <c r="AQ48" s="89"/>
      <c r="AR48" s="89"/>
      <c r="AS48" s="89"/>
      <c r="AT48" s="89"/>
      <c r="AU48" s="89"/>
      <c r="AV48" s="89"/>
      <c r="BO48" s="89"/>
    </row>
    <row r="49" spans="1:68">
      <c r="A49" s="81"/>
      <c r="B49" s="89"/>
      <c r="C49" s="88"/>
      <c r="D49" s="89"/>
      <c r="E49" s="89"/>
      <c r="F49" s="89"/>
      <c r="G49" s="89"/>
      <c r="H49" s="89"/>
      <c r="I49" s="89"/>
      <c r="J49" s="89"/>
      <c r="K49" s="89"/>
      <c r="L49" s="89"/>
      <c r="M49" s="89"/>
      <c r="N49" s="89"/>
      <c r="O49" s="84"/>
      <c r="P49" s="89"/>
      <c r="Q49" s="89"/>
      <c r="R49" s="89"/>
      <c r="S49" s="89"/>
      <c r="T49" s="89"/>
      <c r="U49" s="89"/>
      <c r="V49" s="89"/>
      <c r="W49" s="89"/>
      <c r="X49" s="89"/>
      <c r="Y49" s="89"/>
      <c r="Z49" s="89"/>
      <c r="AA49" s="89"/>
      <c r="AB49" s="89"/>
      <c r="AC49" s="89"/>
      <c r="AD49" s="89"/>
      <c r="AE49" s="89"/>
      <c r="AF49" s="89"/>
      <c r="AG49" s="88"/>
      <c r="AH49" s="89"/>
      <c r="AI49" s="89"/>
      <c r="AJ49" s="89"/>
      <c r="AK49" s="89"/>
      <c r="AL49" s="89"/>
      <c r="AM49" s="89"/>
      <c r="AN49" s="89"/>
      <c r="AO49" s="89"/>
      <c r="AP49" s="89"/>
      <c r="AQ49" s="89"/>
      <c r="AR49" s="89"/>
      <c r="AS49" s="89"/>
      <c r="AT49" s="89"/>
      <c r="AU49" s="89"/>
      <c r="AV49" s="89"/>
      <c r="BO49" s="89"/>
    </row>
    <row r="50" spans="1:68">
      <c r="A50" s="85" t="s">
        <v>54</v>
      </c>
      <c r="P50" s="89"/>
      <c r="AG50" s="88"/>
      <c r="AW50" s="89"/>
      <c r="AX50" s="89"/>
      <c r="AY50" s="89"/>
      <c r="AZ50" s="89"/>
      <c r="BA50" s="89"/>
      <c r="BB50" s="89"/>
      <c r="BC50" s="89"/>
      <c r="BD50" s="89"/>
      <c r="BE50" s="89"/>
      <c r="BF50" s="89"/>
      <c r="BG50" s="89"/>
      <c r="BH50" s="89"/>
      <c r="BI50" s="89"/>
      <c r="BJ50" s="89"/>
      <c r="BK50" s="89"/>
      <c r="BL50" s="89"/>
      <c r="BM50" s="89"/>
      <c r="BN50" s="89"/>
      <c r="BO50" s="89"/>
    </row>
    <row r="51" spans="1:68">
      <c r="A51" s="85" t="s">
        <v>94</v>
      </c>
      <c r="P51" s="89"/>
      <c r="AG51" s="88"/>
      <c r="BO51" s="89"/>
    </row>
    <row r="52" spans="1:68">
      <c r="C52" s="110"/>
      <c r="P52" s="89"/>
      <c r="AG52" s="88"/>
      <c r="BO52" s="89"/>
    </row>
    <row r="53" spans="1:68">
      <c r="A53" s="92"/>
      <c r="B53" s="92" t="s">
        <v>57</v>
      </c>
      <c r="C53" s="92"/>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88"/>
      <c r="BO53" s="89"/>
      <c r="BP53" s="82">
        <v>2</v>
      </c>
    </row>
    <row r="54" spans="1:68">
      <c r="A54" s="88" t="s">
        <v>61</v>
      </c>
      <c r="B54" s="88" t="s">
        <v>62</v>
      </c>
      <c r="D54" s="88" t="s">
        <v>64</v>
      </c>
      <c r="E54" s="88" t="s">
        <v>64</v>
      </c>
      <c r="F54" s="88" t="s">
        <v>64</v>
      </c>
      <c r="G54" s="88" t="s">
        <v>64</v>
      </c>
      <c r="H54" s="88" t="s">
        <v>64</v>
      </c>
      <c r="I54" s="88" t="s">
        <v>64</v>
      </c>
      <c r="J54" s="88" t="s">
        <v>64</v>
      </c>
      <c r="K54" s="88" t="s">
        <v>64</v>
      </c>
      <c r="L54" s="88" t="s">
        <v>64</v>
      </c>
      <c r="M54" s="88" t="s">
        <v>64</v>
      </c>
      <c r="N54" s="88" t="s">
        <v>64</v>
      </c>
      <c r="O54" s="88" t="s">
        <v>64</v>
      </c>
      <c r="P54" s="88" t="s">
        <v>64</v>
      </c>
      <c r="Q54" s="88" t="s">
        <v>64</v>
      </c>
      <c r="R54" s="88" t="s">
        <v>64</v>
      </c>
      <c r="S54" s="88" t="s">
        <v>64</v>
      </c>
      <c r="T54" s="88" t="s">
        <v>64</v>
      </c>
      <c r="U54" s="88" t="s">
        <v>64</v>
      </c>
      <c r="V54" s="88" t="s">
        <v>64</v>
      </c>
      <c r="W54" s="88" t="s">
        <v>64</v>
      </c>
      <c r="X54" s="88" t="s">
        <v>64</v>
      </c>
      <c r="Y54" s="88" t="s">
        <v>64</v>
      </c>
      <c r="Z54" s="88" t="s">
        <v>64</v>
      </c>
      <c r="AA54" s="88" t="s">
        <v>64</v>
      </c>
      <c r="AB54" s="88" t="s">
        <v>64</v>
      </c>
      <c r="AC54" s="88" t="s">
        <v>64</v>
      </c>
      <c r="AD54" s="88" t="s">
        <v>64</v>
      </c>
      <c r="AE54" s="88" t="s">
        <v>64</v>
      </c>
      <c r="AF54" s="88" t="s">
        <v>65</v>
      </c>
      <c r="AG54" s="88"/>
      <c r="BO54" s="89"/>
    </row>
    <row r="55" spans="1:68">
      <c r="A55" s="97" t="s">
        <v>71</v>
      </c>
      <c r="B55" s="97" t="s">
        <v>72</v>
      </c>
      <c r="C55" s="97"/>
      <c r="D55" s="98">
        <f>$D$9</f>
        <v>43190</v>
      </c>
      <c r="E55" s="98">
        <f>$E$9</f>
        <v>43220</v>
      </c>
      <c r="F55" s="98">
        <f>$F$9</f>
        <v>43251</v>
      </c>
      <c r="G55" s="98">
        <f>$G$9</f>
        <v>43281</v>
      </c>
      <c r="H55" s="98">
        <f>$H$9</f>
        <v>43312</v>
      </c>
      <c r="I55" s="98">
        <f>$I$9</f>
        <v>43343</v>
      </c>
      <c r="J55" s="98">
        <f>$J$9</f>
        <v>43373</v>
      </c>
      <c r="K55" s="98">
        <f>$K$9</f>
        <v>43404</v>
      </c>
      <c r="L55" s="98">
        <f>$L$9</f>
        <v>43434</v>
      </c>
      <c r="M55" s="98">
        <f>$M$9</f>
        <v>43465</v>
      </c>
      <c r="N55" s="98">
        <f>$N$9</f>
        <v>43496</v>
      </c>
      <c r="O55" s="98">
        <f>$O$9</f>
        <v>43524</v>
      </c>
      <c r="P55" s="98">
        <f>$P$9</f>
        <v>43555</v>
      </c>
      <c r="Q55" s="98">
        <f>$Q$9</f>
        <v>43585</v>
      </c>
      <c r="R55" s="98">
        <f>$R$9</f>
        <v>43616</v>
      </c>
      <c r="S55" s="98">
        <f>$S$9</f>
        <v>43646</v>
      </c>
      <c r="T55" s="98">
        <f>$T$9</f>
        <v>43677</v>
      </c>
      <c r="U55" s="98">
        <f>$U$9</f>
        <v>43708</v>
      </c>
      <c r="V55" s="98">
        <f>$V$9</f>
        <v>43738</v>
      </c>
      <c r="W55" s="98">
        <f>$W$9</f>
        <v>43769</v>
      </c>
      <c r="X55" s="98">
        <f>$X$9</f>
        <v>43799</v>
      </c>
      <c r="Y55" s="98">
        <f>$Y$9</f>
        <v>43830</v>
      </c>
      <c r="Z55" s="98">
        <f>$Z$9</f>
        <v>43861</v>
      </c>
      <c r="AA55" s="98">
        <f>$AA$9</f>
        <v>43890</v>
      </c>
      <c r="AB55" s="98">
        <f>$AB$9</f>
        <v>43921</v>
      </c>
      <c r="AC55" s="98">
        <f>$AC$9</f>
        <v>43951</v>
      </c>
      <c r="AD55" s="98">
        <f>$AD$9</f>
        <v>43982</v>
      </c>
      <c r="AE55" s="98">
        <f>$AE$9</f>
        <v>44012</v>
      </c>
      <c r="AF55" s="99" t="s">
        <v>59</v>
      </c>
      <c r="AG55" s="88"/>
      <c r="BO55" s="89"/>
    </row>
    <row r="56" spans="1:68">
      <c r="A56" s="88">
        <v>1</v>
      </c>
      <c r="AG56" s="88"/>
      <c r="BO56" s="89"/>
    </row>
    <row r="57" spans="1:68">
      <c r="A57" s="88">
        <v>2</v>
      </c>
      <c r="AG57" s="88"/>
    </row>
    <row r="58" spans="1:68">
      <c r="A58" s="88">
        <v>3</v>
      </c>
      <c r="B58" s="96" t="s">
        <v>80</v>
      </c>
      <c r="AG58" s="88"/>
    </row>
    <row r="59" spans="1:68">
      <c r="A59" s="88">
        <v>4</v>
      </c>
      <c r="B59" s="107"/>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88"/>
    </row>
    <row r="60" spans="1:68">
      <c r="A60" s="88">
        <v>5</v>
      </c>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88"/>
    </row>
    <row r="61" spans="1:68">
      <c r="A61" s="88">
        <v>6</v>
      </c>
      <c r="B61" s="82" t="str">
        <f t="shared" ref="B61:B72" si="16">B14</f>
        <v xml:space="preserve">    Series 6.96%   GMB</v>
      </c>
      <c r="C61" s="83">
        <v>16</v>
      </c>
      <c r="D61" s="108">
        <v>12992.33</v>
      </c>
      <c r="E61" s="108">
        <f t="shared" ref="E61:AE70" si="17">D61-E107</f>
        <v>12801.46</v>
      </c>
      <c r="F61" s="108">
        <f t="shared" si="17"/>
        <v>12610.589999999998</v>
      </c>
      <c r="G61" s="108">
        <f t="shared" si="17"/>
        <v>12419.719999999998</v>
      </c>
      <c r="H61" s="108">
        <f t="shared" si="17"/>
        <v>12228.849999999997</v>
      </c>
      <c r="I61" s="108">
        <f t="shared" si="17"/>
        <v>12037.979999999996</v>
      </c>
      <c r="J61" s="108">
        <f t="shared" si="17"/>
        <v>11847.109999999995</v>
      </c>
      <c r="K61" s="108">
        <f t="shared" si="17"/>
        <v>11656.239999999994</v>
      </c>
      <c r="L61" s="108">
        <f t="shared" si="17"/>
        <v>11465.369999999994</v>
      </c>
      <c r="M61" s="108">
        <f t="shared" si="17"/>
        <v>11274.499999999993</v>
      </c>
      <c r="N61" s="108">
        <f t="shared" si="17"/>
        <v>11083.629999999992</v>
      </c>
      <c r="O61" s="108">
        <f t="shared" si="17"/>
        <v>10892.759999999991</v>
      </c>
      <c r="P61" s="108">
        <f t="shared" si="17"/>
        <v>10701.88999999999</v>
      </c>
      <c r="Q61" s="108">
        <f t="shared" si="17"/>
        <v>10511.01999999999</v>
      </c>
      <c r="R61" s="108">
        <f t="shared" si="17"/>
        <v>10320.149999999989</v>
      </c>
      <c r="S61" s="108">
        <f t="shared" si="17"/>
        <v>10129.279999999988</v>
      </c>
      <c r="T61" s="108">
        <f t="shared" si="17"/>
        <v>9938.4099999999871</v>
      </c>
      <c r="U61" s="108">
        <f t="shared" si="17"/>
        <v>9747.5399999999863</v>
      </c>
      <c r="V61" s="108">
        <f t="shared" si="17"/>
        <v>9556.6699999999855</v>
      </c>
      <c r="W61" s="108">
        <f t="shared" si="17"/>
        <v>9365.7999999999847</v>
      </c>
      <c r="X61" s="108">
        <f t="shared" si="17"/>
        <v>9174.9299999999839</v>
      </c>
      <c r="Y61" s="108">
        <f t="shared" si="17"/>
        <v>8984.0599999999831</v>
      </c>
      <c r="Z61" s="108">
        <f t="shared" si="17"/>
        <v>8793.1899999999823</v>
      </c>
      <c r="AA61" s="108">
        <f t="shared" si="17"/>
        <v>8602.3199999999815</v>
      </c>
      <c r="AB61" s="108">
        <f t="shared" si="17"/>
        <v>8411.4499999999807</v>
      </c>
      <c r="AC61" s="108">
        <f t="shared" si="17"/>
        <v>8220.5799999999799</v>
      </c>
      <c r="AD61" s="108">
        <f t="shared" si="17"/>
        <v>8029.70999999998</v>
      </c>
      <c r="AE61" s="108">
        <f t="shared" si="17"/>
        <v>7838.8399999999801</v>
      </c>
      <c r="AF61" s="108">
        <f>AVERAGE(S61:AE61)</f>
        <v>8984.0599999999813</v>
      </c>
      <c r="AG61" s="88"/>
      <c r="AH61" s="82" t="s">
        <v>95</v>
      </c>
    </row>
    <row r="62" spans="1:68">
      <c r="A62" s="88">
        <v>7</v>
      </c>
      <c r="B62" s="82" t="str">
        <f t="shared" si="16"/>
        <v xml:space="preserve">    Series 7.15%   GMB</v>
      </c>
      <c r="C62" s="83">
        <v>18</v>
      </c>
      <c r="D62" s="106">
        <v>21447.360000000001</v>
      </c>
      <c r="E62" s="106">
        <f t="shared" si="17"/>
        <v>21245.15</v>
      </c>
      <c r="F62" s="106">
        <f t="shared" si="17"/>
        <v>21042.940000000002</v>
      </c>
      <c r="G62" s="106">
        <f t="shared" si="17"/>
        <v>20840.730000000003</v>
      </c>
      <c r="H62" s="106">
        <f t="shared" si="17"/>
        <v>20638.520000000004</v>
      </c>
      <c r="I62" s="106">
        <f t="shared" si="17"/>
        <v>20436.310000000005</v>
      </c>
      <c r="J62" s="106">
        <f t="shared" si="17"/>
        <v>20234.100000000006</v>
      </c>
      <c r="K62" s="106">
        <f t="shared" si="17"/>
        <v>20031.890000000007</v>
      </c>
      <c r="L62" s="106">
        <f t="shared" si="17"/>
        <v>19829.680000000008</v>
      </c>
      <c r="M62" s="106">
        <f t="shared" si="17"/>
        <v>19627.470000000008</v>
      </c>
      <c r="N62" s="106">
        <f t="shared" si="17"/>
        <v>19425.260000000009</v>
      </c>
      <c r="O62" s="106">
        <f t="shared" si="17"/>
        <v>19223.05000000001</v>
      </c>
      <c r="P62" s="106">
        <f t="shared" si="17"/>
        <v>19020.840000000011</v>
      </c>
      <c r="Q62" s="106">
        <f t="shared" si="17"/>
        <v>18818.630000000012</v>
      </c>
      <c r="R62" s="106">
        <f t="shared" si="17"/>
        <v>18616.420000000013</v>
      </c>
      <c r="S62" s="106">
        <f t="shared" si="17"/>
        <v>18414.210000000014</v>
      </c>
      <c r="T62" s="106">
        <f t="shared" si="17"/>
        <v>18212.000000000015</v>
      </c>
      <c r="U62" s="106">
        <f t="shared" si="17"/>
        <v>18009.790000000015</v>
      </c>
      <c r="V62" s="106">
        <f t="shared" si="17"/>
        <v>17807.580000000016</v>
      </c>
      <c r="W62" s="106">
        <f t="shared" si="17"/>
        <v>17605.370000000017</v>
      </c>
      <c r="X62" s="106">
        <f t="shared" si="17"/>
        <v>17403.160000000018</v>
      </c>
      <c r="Y62" s="106">
        <f t="shared" si="17"/>
        <v>17200.950000000019</v>
      </c>
      <c r="Z62" s="106">
        <f t="shared" si="17"/>
        <v>16998.74000000002</v>
      </c>
      <c r="AA62" s="106">
        <f t="shared" si="17"/>
        <v>16796.530000000021</v>
      </c>
      <c r="AB62" s="106">
        <f t="shared" si="17"/>
        <v>16594.320000000022</v>
      </c>
      <c r="AC62" s="106">
        <f t="shared" si="17"/>
        <v>16392.110000000022</v>
      </c>
      <c r="AD62" s="106">
        <f t="shared" si="17"/>
        <v>16189.900000000023</v>
      </c>
      <c r="AE62" s="106">
        <f t="shared" si="17"/>
        <v>15987.690000000024</v>
      </c>
      <c r="AF62" s="106">
        <f t="shared" ref="AF62:AF74" si="18">AVERAGE(S62:AE62)</f>
        <v>17200.950000000019</v>
      </c>
      <c r="AG62" s="88"/>
      <c r="AH62" s="82" t="s">
        <v>96</v>
      </c>
    </row>
    <row r="63" spans="1:68">
      <c r="A63" s="88">
        <v>8</v>
      </c>
      <c r="B63" s="82" t="str">
        <f t="shared" si="16"/>
        <v xml:space="preserve">    Series 6.99%   GMB</v>
      </c>
      <c r="C63" s="83">
        <v>19</v>
      </c>
      <c r="D63" s="106">
        <v>33150.36</v>
      </c>
      <c r="E63" s="106">
        <f t="shared" si="17"/>
        <v>32878.640000000007</v>
      </c>
      <c r="F63" s="106">
        <f t="shared" si="17"/>
        <v>32606.920000000013</v>
      </c>
      <c r="G63" s="106">
        <f t="shared" si="17"/>
        <v>32335.200000000019</v>
      </c>
      <c r="H63" s="106">
        <f t="shared" si="17"/>
        <v>32063.480000000025</v>
      </c>
      <c r="I63" s="106">
        <f t="shared" si="17"/>
        <v>31791.760000000031</v>
      </c>
      <c r="J63" s="106">
        <f t="shared" si="17"/>
        <v>31520.040000000037</v>
      </c>
      <c r="K63" s="106">
        <f t="shared" si="17"/>
        <v>31248.320000000043</v>
      </c>
      <c r="L63" s="106">
        <f t="shared" si="17"/>
        <v>30976.600000000049</v>
      </c>
      <c r="M63" s="106">
        <f t="shared" si="17"/>
        <v>30704.880000000056</v>
      </c>
      <c r="N63" s="106">
        <f t="shared" si="17"/>
        <v>30433.160000000062</v>
      </c>
      <c r="O63" s="106">
        <f t="shared" si="17"/>
        <v>30161.440000000068</v>
      </c>
      <c r="P63" s="106">
        <f t="shared" si="17"/>
        <v>29889.720000000074</v>
      </c>
      <c r="Q63" s="106">
        <f t="shared" si="17"/>
        <v>29618.00000000008</v>
      </c>
      <c r="R63" s="106">
        <f t="shared" si="17"/>
        <v>29346.280000000086</v>
      </c>
      <c r="S63" s="106">
        <f t="shared" si="17"/>
        <v>29074.560000000092</v>
      </c>
      <c r="T63" s="106">
        <f t="shared" si="17"/>
        <v>28802.840000000098</v>
      </c>
      <c r="U63" s="106">
        <f t="shared" si="17"/>
        <v>28531.120000000104</v>
      </c>
      <c r="V63" s="106">
        <f t="shared" si="17"/>
        <v>28259.400000000111</v>
      </c>
      <c r="W63" s="106">
        <f t="shared" si="17"/>
        <v>27987.680000000117</v>
      </c>
      <c r="X63" s="106">
        <f t="shared" si="17"/>
        <v>27715.960000000123</v>
      </c>
      <c r="Y63" s="106">
        <f t="shared" si="17"/>
        <v>27444.240000000129</v>
      </c>
      <c r="Z63" s="106">
        <f t="shared" si="17"/>
        <v>27172.520000000135</v>
      </c>
      <c r="AA63" s="106">
        <f t="shared" si="17"/>
        <v>26900.800000000141</v>
      </c>
      <c r="AB63" s="106">
        <f t="shared" si="17"/>
        <v>26629.080000000147</v>
      </c>
      <c r="AC63" s="106">
        <f t="shared" si="17"/>
        <v>26357.360000000153</v>
      </c>
      <c r="AD63" s="106">
        <f t="shared" si="17"/>
        <v>26085.640000000159</v>
      </c>
      <c r="AE63" s="106">
        <f t="shared" si="17"/>
        <v>25813.920000000166</v>
      </c>
      <c r="AF63" s="106">
        <f t="shared" si="18"/>
        <v>27444.240000000125</v>
      </c>
      <c r="AG63" s="88"/>
      <c r="AH63" s="82" t="s">
        <v>97</v>
      </c>
    </row>
    <row r="64" spans="1:68">
      <c r="A64" s="88">
        <v>9</v>
      </c>
      <c r="B64" s="82" t="str">
        <f t="shared" si="16"/>
        <v xml:space="preserve">    Series 6.593%  Note</v>
      </c>
      <c r="C64" s="83">
        <v>26</v>
      </c>
      <c r="D64" s="106">
        <v>324332.26</v>
      </c>
      <c r="E64" s="106">
        <f t="shared" si="17"/>
        <v>322949.38</v>
      </c>
      <c r="F64" s="106">
        <f t="shared" si="17"/>
        <v>321566.5</v>
      </c>
      <c r="G64" s="106">
        <f t="shared" si="17"/>
        <v>320183.62</v>
      </c>
      <c r="H64" s="106">
        <f t="shared" si="17"/>
        <v>318800.74</v>
      </c>
      <c r="I64" s="106">
        <f t="shared" si="17"/>
        <v>317417.86</v>
      </c>
      <c r="J64" s="106">
        <f t="shared" si="17"/>
        <v>316034.98</v>
      </c>
      <c r="K64" s="106">
        <f t="shared" si="17"/>
        <v>314652.09999999998</v>
      </c>
      <c r="L64" s="106">
        <f t="shared" si="17"/>
        <v>313269.21999999997</v>
      </c>
      <c r="M64" s="106">
        <f t="shared" si="17"/>
        <v>311886.33999999997</v>
      </c>
      <c r="N64" s="106">
        <f t="shared" si="17"/>
        <v>310503.45999999996</v>
      </c>
      <c r="O64" s="106">
        <f t="shared" si="17"/>
        <v>309120.57999999996</v>
      </c>
      <c r="P64" s="106">
        <f t="shared" si="17"/>
        <v>307737.69999999995</v>
      </c>
      <c r="Q64" s="106">
        <f t="shared" si="17"/>
        <v>306354.81999999995</v>
      </c>
      <c r="R64" s="106">
        <f t="shared" si="17"/>
        <v>304971.93999999994</v>
      </c>
      <c r="S64" s="106">
        <f t="shared" si="17"/>
        <v>303589.05999999994</v>
      </c>
      <c r="T64" s="106">
        <f t="shared" si="17"/>
        <v>302206.17999999993</v>
      </c>
      <c r="U64" s="106">
        <f t="shared" si="17"/>
        <v>300823.29999999993</v>
      </c>
      <c r="V64" s="106">
        <f t="shared" si="17"/>
        <v>299440.41999999993</v>
      </c>
      <c r="W64" s="106">
        <f t="shared" si="17"/>
        <v>298057.53999999992</v>
      </c>
      <c r="X64" s="106">
        <f t="shared" si="17"/>
        <v>296674.65999999992</v>
      </c>
      <c r="Y64" s="106">
        <f t="shared" si="17"/>
        <v>295291.77999999991</v>
      </c>
      <c r="Z64" s="106">
        <f t="shared" si="17"/>
        <v>293908.89999999991</v>
      </c>
      <c r="AA64" s="106">
        <f t="shared" si="17"/>
        <v>292526.0199999999</v>
      </c>
      <c r="AB64" s="106">
        <f t="shared" si="17"/>
        <v>291143.1399999999</v>
      </c>
      <c r="AC64" s="106">
        <f t="shared" si="17"/>
        <v>289760.25999999989</v>
      </c>
      <c r="AD64" s="106">
        <f t="shared" si="17"/>
        <v>288377.37999999989</v>
      </c>
      <c r="AE64" s="106">
        <f t="shared" si="17"/>
        <v>286994.49999999988</v>
      </c>
      <c r="AF64" s="106">
        <f t="shared" si="18"/>
        <v>295291.77999999991</v>
      </c>
      <c r="AG64" s="88"/>
      <c r="AH64" s="82" t="s">
        <v>98</v>
      </c>
    </row>
    <row r="65" spans="1:34">
      <c r="A65" s="88">
        <v>10</v>
      </c>
      <c r="B65" s="82" t="str">
        <f t="shared" si="16"/>
        <v xml:space="preserve">    Series 6.25%    Note</v>
      </c>
      <c r="C65" s="83">
        <v>27</v>
      </c>
      <c r="D65" s="106">
        <v>431503.56</v>
      </c>
      <c r="E65" s="106">
        <f t="shared" si="17"/>
        <v>429805.17</v>
      </c>
      <c r="F65" s="106">
        <f t="shared" si="17"/>
        <v>428106.77999999997</v>
      </c>
      <c r="G65" s="106">
        <f t="shared" si="17"/>
        <v>426408.38999999996</v>
      </c>
      <c r="H65" s="106">
        <f t="shared" si="17"/>
        <v>424709.99999999994</v>
      </c>
      <c r="I65" s="106">
        <f t="shared" si="17"/>
        <v>423011.60999999993</v>
      </c>
      <c r="J65" s="106">
        <f t="shared" si="17"/>
        <v>421313.21999999991</v>
      </c>
      <c r="K65" s="106">
        <f t="shared" si="17"/>
        <v>419614.8299999999</v>
      </c>
      <c r="L65" s="106">
        <f t="shared" si="17"/>
        <v>417916.43999999989</v>
      </c>
      <c r="M65" s="106">
        <f t="shared" si="17"/>
        <v>416218.04999999987</v>
      </c>
      <c r="N65" s="106">
        <f t="shared" si="17"/>
        <v>414519.65999999986</v>
      </c>
      <c r="O65" s="106">
        <f t="shared" si="17"/>
        <v>412821.26999999984</v>
      </c>
      <c r="P65" s="106">
        <f t="shared" si="17"/>
        <v>411122.87999999983</v>
      </c>
      <c r="Q65" s="106">
        <f t="shared" si="17"/>
        <v>409424.48999999982</v>
      </c>
      <c r="R65" s="106">
        <f t="shared" si="17"/>
        <v>407726.0999999998</v>
      </c>
      <c r="S65" s="106">
        <f t="shared" si="17"/>
        <v>406027.70999999979</v>
      </c>
      <c r="T65" s="106">
        <f t="shared" si="17"/>
        <v>404329.31999999977</v>
      </c>
      <c r="U65" s="106">
        <f t="shared" si="17"/>
        <v>402630.92999999976</v>
      </c>
      <c r="V65" s="106">
        <f t="shared" si="17"/>
        <v>400932.53999999975</v>
      </c>
      <c r="W65" s="106">
        <f t="shared" si="17"/>
        <v>399234.14999999973</v>
      </c>
      <c r="X65" s="106">
        <f t="shared" si="17"/>
        <v>397535.75999999972</v>
      </c>
      <c r="Y65" s="106">
        <f t="shared" si="17"/>
        <v>395837.3699999997</v>
      </c>
      <c r="Z65" s="106">
        <f t="shared" si="17"/>
        <v>394138.97999999969</v>
      </c>
      <c r="AA65" s="106">
        <f t="shared" si="17"/>
        <v>392440.58999999968</v>
      </c>
      <c r="AB65" s="106">
        <f t="shared" si="17"/>
        <v>390742.19999999966</v>
      </c>
      <c r="AC65" s="106">
        <f t="shared" si="17"/>
        <v>389043.80999999965</v>
      </c>
      <c r="AD65" s="106">
        <f t="shared" si="17"/>
        <v>387345.41999999963</v>
      </c>
      <c r="AE65" s="106">
        <f t="shared" si="17"/>
        <v>385647.02999999962</v>
      </c>
      <c r="AF65" s="106">
        <f t="shared" si="18"/>
        <v>395837.3699999997</v>
      </c>
      <c r="AG65" s="88"/>
      <c r="AH65" s="82" t="s">
        <v>99</v>
      </c>
    </row>
    <row r="66" spans="1:34">
      <c r="A66" s="88">
        <v>11</v>
      </c>
      <c r="B66" s="82" t="str">
        <f t="shared" si="16"/>
        <v xml:space="preserve">    Series 5.625%  Note</v>
      </c>
      <c r="C66" s="83">
        <v>28</v>
      </c>
      <c r="D66" s="106">
        <v>278536.74</v>
      </c>
      <c r="E66" s="106">
        <f t="shared" si="17"/>
        <v>277453.21999999997</v>
      </c>
      <c r="F66" s="106">
        <f t="shared" si="17"/>
        <v>276369.69999999995</v>
      </c>
      <c r="G66" s="106">
        <f t="shared" si="17"/>
        <v>275286.17999999993</v>
      </c>
      <c r="H66" s="106">
        <f t="shared" si="17"/>
        <v>274202.65999999992</v>
      </c>
      <c r="I66" s="106">
        <f t="shared" si="17"/>
        <v>273119.1399999999</v>
      </c>
      <c r="J66" s="106">
        <f t="shared" si="17"/>
        <v>272035.61999999988</v>
      </c>
      <c r="K66" s="106">
        <f t="shared" si="17"/>
        <v>270952.09999999986</v>
      </c>
      <c r="L66" s="106">
        <f t="shared" si="17"/>
        <v>269868.57999999984</v>
      </c>
      <c r="M66" s="106">
        <f t="shared" si="17"/>
        <v>268785.05999999982</v>
      </c>
      <c r="N66" s="106">
        <f t="shared" si="17"/>
        <v>267701.5399999998</v>
      </c>
      <c r="O66" s="106">
        <f t="shared" si="17"/>
        <v>266618.01999999979</v>
      </c>
      <c r="P66" s="106">
        <f t="shared" si="17"/>
        <v>265534.49999999977</v>
      </c>
      <c r="Q66" s="106">
        <f t="shared" si="17"/>
        <v>264450.97999999975</v>
      </c>
      <c r="R66" s="106">
        <f t="shared" si="17"/>
        <v>263367.45999999973</v>
      </c>
      <c r="S66" s="106">
        <f t="shared" si="17"/>
        <v>262283.93999999971</v>
      </c>
      <c r="T66" s="106">
        <f t="shared" si="17"/>
        <v>261200.41999999972</v>
      </c>
      <c r="U66" s="106">
        <f t="shared" si="17"/>
        <v>260116.89999999973</v>
      </c>
      <c r="V66" s="106">
        <f t="shared" si="17"/>
        <v>259033.37999999974</v>
      </c>
      <c r="W66" s="106">
        <f t="shared" si="17"/>
        <v>257949.85999999975</v>
      </c>
      <c r="X66" s="106">
        <f t="shared" si="17"/>
        <v>256866.33999999976</v>
      </c>
      <c r="Y66" s="106">
        <f t="shared" si="17"/>
        <v>255782.81999999977</v>
      </c>
      <c r="Z66" s="106">
        <f t="shared" si="17"/>
        <v>254699.29999999978</v>
      </c>
      <c r="AA66" s="106">
        <f t="shared" si="17"/>
        <v>253615.7799999998</v>
      </c>
      <c r="AB66" s="106">
        <f t="shared" si="17"/>
        <v>252532.25999999981</v>
      </c>
      <c r="AC66" s="106">
        <f t="shared" si="17"/>
        <v>251448.73999999982</v>
      </c>
      <c r="AD66" s="106">
        <f t="shared" si="17"/>
        <v>250365.21999999983</v>
      </c>
      <c r="AE66" s="106">
        <f t="shared" si="17"/>
        <v>249281.69999999984</v>
      </c>
      <c r="AF66" s="106">
        <f t="shared" si="18"/>
        <v>255782.81999999977</v>
      </c>
      <c r="AG66" s="88"/>
      <c r="AH66" s="82" t="s">
        <v>100</v>
      </c>
    </row>
    <row r="67" spans="1:34">
      <c r="A67" s="88">
        <v>12</v>
      </c>
      <c r="B67" s="82" t="str">
        <f t="shared" si="16"/>
        <v xml:space="preserve">    Series 5.375%  Note</v>
      </c>
      <c r="C67" s="83">
        <v>29</v>
      </c>
      <c r="D67" s="106">
        <v>240805.39</v>
      </c>
      <c r="E67" s="106">
        <f t="shared" si="17"/>
        <v>239900.34000000003</v>
      </c>
      <c r="F67" s="106">
        <f t="shared" si="17"/>
        <v>238995.29000000004</v>
      </c>
      <c r="G67" s="106">
        <f t="shared" si="17"/>
        <v>238090.24000000005</v>
      </c>
      <c r="H67" s="106">
        <f t="shared" si="17"/>
        <v>237185.19000000006</v>
      </c>
      <c r="I67" s="106">
        <f t="shared" si="17"/>
        <v>236280.14000000007</v>
      </c>
      <c r="J67" s="106">
        <f t="shared" si="17"/>
        <v>235375.09000000008</v>
      </c>
      <c r="K67" s="106">
        <f t="shared" si="17"/>
        <v>234470.0400000001</v>
      </c>
      <c r="L67" s="106">
        <f>+K67-L113</f>
        <v>233564.99000000011</v>
      </c>
      <c r="M67" s="106">
        <f t="shared" si="17"/>
        <v>232659.94000000012</v>
      </c>
      <c r="N67" s="106">
        <f t="shared" si="17"/>
        <v>231754.89000000013</v>
      </c>
      <c r="O67" s="106">
        <f t="shared" si="17"/>
        <v>230849.84000000014</v>
      </c>
      <c r="P67" s="106">
        <f t="shared" si="17"/>
        <v>229944.79000000015</v>
      </c>
      <c r="Q67" s="106">
        <f t="shared" si="17"/>
        <v>229039.74000000017</v>
      </c>
      <c r="R67" s="106">
        <f t="shared" si="17"/>
        <v>228134.69000000018</v>
      </c>
      <c r="S67" s="106">
        <f t="shared" si="17"/>
        <v>227229.64000000019</v>
      </c>
      <c r="T67" s="106">
        <f t="shared" si="17"/>
        <v>226324.5900000002</v>
      </c>
      <c r="U67" s="106">
        <f t="shared" si="17"/>
        <v>225419.54000000021</v>
      </c>
      <c r="V67" s="106">
        <f t="shared" si="17"/>
        <v>224514.49000000022</v>
      </c>
      <c r="W67" s="106">
        <f t="shared" si="17"/>
        <v>223609.44000000024</v>
      </c>
      <c r="X67" s="106">
        <f t="shared" si="17"/>
        <v>222704.39000000025</v>
      </c>
      <c r="Y67" s="106">
        <f t="shared" si="17"/>
        <v>221799.34000000026</v>
      </c>
      <c r="Z67" s="106">
        <f t="shared" si="17"/>
        <v>220894.29000000027</v>
      </c>
      <c r="AA67" s="106">
        <f t="shared" si="17"/>
        <v>219989.24000000028</v>
      </c>
      <c r="AB67" s="106">
        <f t="shared" si="17"/>
        <v>219084.19000000029</v>
      </c>
      <c r="AC67" s="106">
        <f t="shared" si="17"/>
        <v>218179.14000000031</v>
      </c>
      <c r="AD67" s="106">
        <f t="shared" si="17"/>
        <v>217274.09000000032</v>
      </c>
      <c r="AE67" s="106">
        <f t="shared" si="17"/>
        <v>216369.04000000033</v>
      </c>
      <c r="AF67" s="106">
        <f t="shared" si="18"/>
        <v>221799.34000000026</v>
      </c>
      <c r="AG67" s="88"/>
      <c r="AH67" s="82" t="s">
        <v>101</v>
      </c>
    </row>
    <row r="68" spans="1:34">
      <c r="A68" s="88">
        <v>13</v>
      </c>
      <c r="B68" s="82" t="str">
        <f t="shared" si="16"/>
        <v xml:space="preserve">    Series 5.05%    Note</v>
      </c>
      <c r="C68" s="83">
        <v>30</v>
      </c>
      <c r="D68" s="106"/>
      <c r="E68" s="106">
        <f>D68-E114</f>
        <v>0</v>
      </c>
      <c r="F68" s="106">
        <f t="shared" si="17"/>
        <v>0</v>
      </c>
      <c r="G68" s="106">
        <f t="shared" si="17"/>
        <v>0</v>
      </c>
      <c r="H68" s="106">
        <f t="shared" si="17"/>
        <v>0</v>
      </c>
      <c r="I68" s="106">
        <f t="shared" si="17"/>
        <v>0</v>
      </c>
      <c r="J68" s="106">
        <f t="shared" si="17"/>
        <v>0</v>
      </c>
      <c r="K68" s="106">
        <f t="shared" si="17"/>
        <v>0</v>
      </c>
      <c r="L68" s="106">
        <f t="shared" si="17"/>
        <v>0</v>
      </c>
      <c r="M68" s="106">
        <f t="shared" si="17"/>
        <v>0</v>
      </c>
      <c r="N68" s="106">
        <f t="shared" si="17"/>
        <v>0</v>
      </c>
      <c r="O68" s="106">
        <f t="shared" si="17"/>
        <v>0</v>
      </c>
      <c r="P68" s="106">
        <f t="shared" si="17"/>
        <v>0</v>
      </c>
      <c r="Q68" s="106">
        <f t="shared" si="17"/>
        <v>0</v>
      </c>
      <c r="R68" s="106">
        <f t="shared" si="17"/>
        <v>0</v>
      </c>
      <c r="S68" s="106">
        <f t="shared" si="17"/>
        <v>0</v>
      </c>
      <c r="T68" s="106">
        <f t="shared" si="17"/>
        <v>0</v>
      </c>
      <c r="U68" s="106">
        <f t="shared" si="17"/>
        <v>0</v>
      </c>
      <c r="V68" s="106">
        <f t="shared" si="17"/>
        <v>0</v>
      </c>
      <c r="W68" s="106">
        <f t="shared" si="17"/>
        <v>0</v>
      </c>
      <c r="X68" s="106">
        <f t="shared" si="17"/>
        <v>0</v>
      </c>
      <c r="Y68" s="106">
        <f t="shared" si="17"/>
        <v>0</v>
      </c>
      <c r="Z68" s="106">
        <f t="shared" si="17"/>
        <v>0</v>
      </c>
      <c r="AA68" s="106">
        <f t="shared" si="17"/>
        <v>0</v>
      </c>
      <c r="AB68" s="106">
        <f t="shared" si="17"/>
        <v>0</v>
      </c>
      <c r="AC68" s="106">
        <f t="shared" si="17"/>
        <v>0</v>
      </c>
      <c r="AD68" s="106">
        <f t="shared" si="17"/>
        <v>0</v>
      </c>
      <c r="AE68" s="106">
        <f t="shared" si="17"/>
        <v>0</v>
      </c>
      <c r="AF68" s="106">
        <f t="shared" si="18"/>
        <v>0</v>
      </c>
      <c r="AG68" s="88"/>
      <c r="AH68" s="82" t="s">
        <v>102</v>
      </c>
    </row>
    <row r="69" spans="1:34">
      <c r="A69" s="88">
        <v>14</v>
      </c>
      <c r="B69" s="82" t="str">
        <f t="shared" si="16"/>
        <v xml:space="preserve">    Series 4.00%    Note</v>
      </c>
      <c r="C69" s="83">
        <v>31</v>
      </c>
      <c r="D69" s="106"/>
      <c r="E69" s="106">
        <f>D69-E115</f>
        <v>0</v>
      </c>
      <c r="F69" s="106">
        <f t="shared" si="17"/>
        <v>0</v>
      </c>
      <c r="G69" s="106">
        <f t="shared" si="17"/>
        <v>0</v>
      </c>
      <c r="H69" s="106">
        <f t="shared" si="17"/>
        <v>0</v>
      </c>
      <c r="I69" s="106">
        <f t="shared" si="17"/>
        <v>0</v>
      </c>
      <c r="J69" s="106">
        <f t="shared" si="17"/>
        <v>0</v>
      </c>
      <c r="K69" s="106">
        <f t="shared" si="17"/>
        <v>0</v>
      </c>
      <c r="L69" s="106">
        <f t="shared" si="17"/>
        <v>0</v>
      </c>
      <c r="M69" s="106">
        <f t="shared" si="17"/>
        <v>0</v>
      </c>
      <c r="N69" s="106">
        <f t="shared" si="17"/>
        <v>0</v>
      </c>
      <c r="O69" s="106">
        <f t="shared" si="17"/>
        <v>0</v>
      </c>
      <c r="P69" s="106">
        <f t="shared" si="17"/>
        <v>0</v>
      </c>
      <c r="Q69" s="106">
        <f t="shared" si="17"/>
        <v>0</v>
      </c>
      <c r="R69" s="106">
        <f t="shared" si="17"/>
        <v>0</v>
      </c>
      <c r="S69" s="106">
        <f t="shared" si="17"/>
        <v>0</v>
      </c>
      <c r="T69" s="106">
        <f t="shared" si="17"/>
        <v>0</v>
      </c>
      <c r="U69" s="106">
        <f t="shared" si="17"/>
        <v>0</v>
      </c>
      <c r="V69" s="106">
        <f t="shared" si="17"/>
        <v>0</v>
      </c>
      <c r="W69" s="106">
        <f t="shared" si="17"/>
        <v>0</v>
      </c>
      <c r="X69" s="106">
        <f t="shared" si="17"/>
        <v>0</v>
      </c>
      <c r="Y69" s="106">
        <f t="shared" si="17"/>
        <v>0</v>
      </c>
      <c r="Z69" s="106">
        <f t="shared" si="17"/>
        <v>0</v>
      </c>
      <c r="AA69" s="106">
        <f t="shared" si="17"/>
        <v>0</v>
      </c>
      <c r="AB69" s="106">
        <f t="shared" si="17"/>
        <v>0</v>
      </c>
      <c r="AC69" s="106">
        <f t="shared" si="17"/>
        <v>0</v>
      </c>
      <c r="AD69" s="106">
        <f t="shared" si="17"/>
        <v>0</v>
      </c>
      <c r="AE69" s="106">
        <f t="shared" si="17"/>
        <v>0</v>
      </c>
      <c r="AF69" s="106">
        <f t="shared" si="18"/>
        <v>0</v>
      </c>
      <c r="AG69" s="88"/>
      <c r="AH69" s="82" t="s">
        <v>103</v>
      </c>
    </row>
    <row r="70" spans="1:34">
      <c r="A70" s="88">
        <v>15</v>
      </c>
      <c r="B70" s="82" t="str">
        <f t="shared" si="16"/>
        <v xml:space="preserve">    Series 4.00%    Note</v>
      </c>
      <c r="C70" s="83">
        <v>32</v>
      </c>
      <c r="D70" s="106">
        <v>50132.54</v>
      </c>
      <c r="E70" s="106">
        <f>D70-E116</f>
        <v>49986.840000000004</v>
      </c>
      <c r="F70" s="106">
        <f t="shared" si="17"/>
        <v>49841.140000000007</v>
      </c>
      <c r="G70" s="106">
        <f t="shared" si="17"/>
        <v>49695.44000000001</v>
      </c>
      <c r="H70" s="106">
        <f t="shared" si="17"/>
        <v>49549.740000000013</v>
      </c>
      <c r="I70" s="106">
        <f t="shared" si="17"/>
        <v>49404.040000000015</v>
      </c>
      <c r="J70" s="106">
        <f t="shared" si="17"/>
        <v>49258.340000000018</v>
      </c>
      <c r="K70" s="106">
        <f t="shared" si="17"/>
        <v>49112.640000000021</v>
      </c>
      <c r="L70" s="106">
        <f t="shared" si="17"/>
        <v>48966.940000000024</v>
      </c>
      <c r="M70" s="106">
        <f t="shared" si="17"/>
        <v>48821.240000000027</v>
      </c>
      <c r="N70" s="106">
        <f t="shared" si="17"/>
        <v>48675.54000000003</v>
      </c>
      <c r="O70" s="106">
        <f t="shared" si="17"/>
        <v>48529.840000000033</v>
      </c>
      <c r="P70" s="106"/>
      <c r="Q70" s="106">
        <f>Q23*0.01-Q116</f>
        <v>49854.3</v>
      </c>
      <c r="R70" s="106">
        <f>Q70-R116</f>
        <v>49708.600000000006</v>
      </c>
      <c r="S70" s="106">
        <f t="shared" si="17"/>
        <v>49562.900000000009</v>
      </c>
      <c r="T70" s="106">
        <f t="shared" si="17"/>
        <v>49417.200000000012</v>
      </c>
      <c r="U70" s="106">
        <f t="shared" si="17"/>
        <v>49271.500000000015</v>
      </c>
      <c r="V70" s="106">
        <f t="shared" si="17"/>
        <v>49125.800000000017</v>
      </c>
      <c r="W70" s="106">
        <f t="shared" si="17"/>
        <v>48980.10000000002</v>
      </c>
      <c r="X70" s="106">
        <f t="shared" ref="S70:AE72" si="19">W70-X116</f>
        <v>48834.400000000023</v>
      </c>
      <c r="Y70" s="106">
        <f t="shared" si="19"/>
        <v>48688.700000000026</v>
      </c>
      <c r="Z70" s="106">
        <f t="shared" si="19"/>
        <v>48543.000000000029</v>
      </c>
      <c r="AA70" s="106">
        <f t="shared" si="19"/>
        <v>48397.300000000032</v>
      </c>
      <c r="AB70" s="106">
        <f t="shared" si="19"/>
        <v>48251.600000000035</v>
      </c>
      <c r="AC70" s="106">
        <f t="shared" si="19"/>
        <v>48105.900000000038</v>
      </c>
      <c r="AD70" s="106">
        <f t="shared" si="19"/>
        <v>47960.200000000041</v>
      </c>
      <c r="AE70" s="106">
        <f t="shared" si="19"/>
        <v>47814.500000000044</v>
      </c>
      <c r="AF70" s="106">
        <f>AVERAGE(S70:AE70)</f>
        <v>48688.700000000026</v>
      </c>
      <c r="AG70" s="88"/>
      <c r="AH70" s="82" t="s">
        <v>104</v>
      </c>
    </row>
    <row r="71" spans="1:34">
      <c r="A71" s="88">
        <v>16</v>
      </c>
      <c r="B71" s="82" t="str">
        <f t="shared" si="16"/>
        <v xml:space="preserve">    Series 3.75%    Note</v>
      </c>
      <c r="C71" s="83">
        <v>33</v>
      </c>
      <c r="D71" s="106">
        <v>50958.37</v>
      </c>
      <c r="E71" s="106">
        <f>D71-E117</f>
        <v>50814.07</v>
      </c>
      <c r="F71" s="106">
        <f t="shared" ref="F71:R71" si="20">E71-F117</f>
        <v>50669.77</v>
      </c>
      <c r="G71" s="106">
        <f t="shared" si="20"/>
        <v>50525.469999999994</v>
      </c>
      <c r="H71" s="106">
        <f t="shared" si="20"/>
        <v>50381.169999999991</v>
      </c>
      <c r="I71" s="106">
        <f t="shared" si="20"/>
        <v>50236.869999999988</v>
      </c>
      <c r="J71" s="106">
        <f t="shared" si="20"/>
        <v>50092.569999999985</v>
      </c>
      <c r="K71" s="106">
        <f t="shared" si="20"/>
        <v>49948.269999999982</v>
      </c>
      <c r="L71" s="106">
        <f t="shared" si="20"/>
        <v>49803.969999999979</v>
      </c>
      <c r="M71" s="106">
        <f t="shared" si="20"/>
        <v>49659.669999999976</v>
      </c>
      <c r="N71" s="106">
        <f t="shared" si="20"/>
        <v>49515.369999999974</v>
      </c>
      <c r="O71" s="106">
        <f t="shared" si="20"/>
        <v>49371.069999999971</v>
      </c>
      <c r="P71" s="106">
        <f t="shared" si="20"/>
        <v>49226.769999999968</v>
      </c>
      <c r="Q71" s="106">
        <f t="shared" si="20"/>
        <v>49082.469999999965</v>
      </c>
      <c r="R71" s="106">
        <f t="shared" si="20"/>
        <v>48938.169999999962</v>
      </c>
      <c r="S71" s="106">
        <f t="shared" si="19"/>
        <v>48793.869999999959</v>
      </c>
      <c r="T71" s="106">
        <f t="shared" si="19"/>
        <v>48649.569999999956</v>
      </c>
      <c r="U71" s="106">
        <f t="shared" si="19"/>
        <v>48505.269999999953</v>
      </c>
      <c r="V71" s="106">
        <f t="shared" si="19"/>
        <v>48360.96999999995</v>
      </c>
      <c r="W71" s="106">
        <f t="shared" si="19"/>
        <v>48216.669999999947</v>
      </c>
      <c r="X71" s="106">
        <f t="shared" si="19"/>
        <v>48072.369999999944</v>
      </c>
      <c r="Y71" s="106">
        <f t="shared" si="19"/>
        <v>47928.069999999942</v>
      </c>
      <c r="Z71" s="106">
        <f t="shared" si="19"/>
        <v>47783.769999999939</v>
      </c>
      <c r="AA71" s="106">
        <f t="shared" si="19"/>
        <v>47639.469999999936</v>
      </c>
      <c r="AB71" s="106">
        <f t="shared" si="19"/>
        <v>47495.169999999933</v>
      </c>
      <c r="AC71" s="106">
        <f t="shared" si="19"/>
        <v>47350.86999999993</v>
      </c>
      <c r="AD71" s="106">
        <f t="shared" si="19"/>
        <v>47206.569999999927</v>
      </c>
      <c r="AE71" s="106">
        <f t="shared" si="19"/>
        <v>47062.269999999924</v>
      </c>
      <c r="AF71" s="106">
        <f t="shared" si="18"/>
        <v>47928.069999999942</v>
      </c>
      <c r="AG71" s="88"/>
      <c r="AH71" s="82" t="s">
        <v>105</v>
      </c>
    </row>
    <row r="72" spans="1:34">
      <c r="A72" s="88">
        <v>17</v>
      </c>
      <c r="B72" s="82" t="str">
        <f t="shared" si="16"/>
        <v xml:space="preserve">    Proposed 4.55%    Note</v>
      </c>
      <c r="C72" s="83">
        <v>34</v>
      </c>
      <c r="D72" s="106"/>
      <c r="E72" s="106"/>
      <c r="F72" s="106"/>
      <c r="G72" s="106"/>
      <c r="H72" s="106"/>
      <c r="I72" s="106"/>
      <c r="J72" s="106"/>
      <c r="K72" s="106"/>
      <c r="L72" s="106"/>
      <c r="M72" s="106"/>
      <c r="N72" s="106"/>
      <c r="O72" s="106"/>
      <c r="P72" s="106"/>
      <c r="Q72" s="106"/>
      <c r="R72" s="106">
        <f>R25*0.01-R118</f>
        <v>159777.77777777778</v>
      </c>
      <c r="S72" s="106">
        <f>R72-S118</f>
        <v>159333.33333333334</v>
      </c>
      <c r="T72" s="106">
        <f t="shared" si="19"/>
        <v>158888.88888888891</v>
      </c>
      <c r="U72" s="106">
        <f t="shared" si="19"/>
        <v>158444.44444444447</v>
      </c>
      <c r="V72" s="106">
        <f t="shared" si="19"/>
        <v>158000.00000000003</v>
      </c>
      <c r="W72" s="106">
        <f t="shared" si="19"/>
        <v>157555.55555555559</v>
      </c>
      <c r="X72" s="106">
        <f t="shared" si="19"/>
        <v>157111.11111111115</v>
      </c>
      <c r="Y72" s="106">
        <f t="shared" si="19"/>
        <v>156666.66666666672</v>
      </c>
      <c r="Z72" s="106">
        <f t="shared" si="19"/>
        <v>156222.22222222228</v>
      </c>
      <c r="AA72" s="106">
        <f t="shared" si="19"/>
        <v>155777.77777777784</v>
      </c>
      <c r="AB72" s="106">
        <f t="shared" si="19"/>
        <v>155333.3333333334</v>
      </c>
      <c r="AC72" s="106">
        <f t="shared" si="19"/>
        <v>154888.88888888896</v>
      </c>
      <c r="AD72" s="106">
        <f t="shared" si="19"/>
        <v>154444.44444444453</v>
      </c>
      <c r="AE72" s="106">
        <f t="shared" si="19"/>
        <v>154000.00000000009</v>
      </c>
      <c r="AF72" s="106">
        <f>AVERAGE(S72:AE72)</f>
        <v>156666.66666666672</v>
      </c>
      <c r="AG72" s="88"/>
      <c r="AH72" s="82" t="s">
        <v>106</v>
      </c>
    </row>
    <row r="73" spans="1:34">
      <c r="A73" s="88">
        <v>18</v>
      </c>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88"/>
    </row>
    <row r="74" spans="1:34">
      <c r="A74" s="88">
        <v>19</v>
      </c>
      <c r="B74" s="82" t="s">
        <v>107</v>
      </c>
      <c r="D74" s="106">
        <v>5289.59</v>
      </c>
      <c r="E74" s="106">
        <f t="shared" ref="E74:AE74" si="21">D74-E120</f>
        <v>5211.84</v>
      </c>
      <c r="F74" s="106">
        <f t="shared" si="21"/>
        <v>5134.09</v>
      </c>
      <c r="G74" s="106">
        <f t="shared" si="21"/>
        <v>5056.34</v>
      </c>
      <c r="H74" s="106">
        <f t="shared" si="21"/>
        <v>4978.59</v>
      </c>
      <c r="I74" s="106">
        <f t="shared" si="21"/>
        <v>4900.84</v>
      </c>
      <c r="J74" s="106">
        <f t="shared" si="21"/>
        <v>4823.09</v>
      </c>
      <c r="K74" s="106">
        <f t="shared" si="21"/>
        <v>4745.34</v>
      </c>
      <c r="L74" s="106">
        <f t="shared" si="21"/>
        <v>4667.59</v>
      </c>
      <c r="M74" s="106">
        <f t="shared" si="21"/>
        <v>4589.84</v>
      </c>
      <c r="N74" s="106">
        <f t="shared" si="21"/>
        <v>4512.09</v>
      </c>
      <c r="O74" s="106">
        <f t="shared" si="21"/>
        <v>4434.34</v>
      </c>
      <c r="P74" s="106">
        <f t="shared" si="21"/>
        <v>4356.59</v>
      </c>
      <c r="Q74" s="106">
        <f t="shared" si="21"/>
        <v>4278.84</v>
      </c>
      <c r="R74" s="106">
        <f t="shared" si="21"/>
        <v>4201.09</v>
      </c>
      <c r="S74" s="106">
        <f t="shared" si="21"/>
        <v>4123.34</v>
      </c>
      <c r="T74" s="106">
        <f t="shared" si="21"/>
        <v>4045.59</v>
      </c>
      <c r="U74" s="106">
        <f t="shared" si="21"/>
        <v>3967.84</v>
      </c>
      <c r="V74" s="106">
        <f t="shared" si="21"/>
        <v>3890.09</v>
      </c>
      <c r="W74" s="106">
        <f t="shared" si="21"/>
        <v>3812.34</v>
      </c>
      <c r="X74" s="106">
        <f t="shared" si="21"/>
        <v>3734.59</v>
      </c>
      <c r="Y74" s="106">
        <f t="shared" si="21"/>
        <v>3656.84</v>
      </c>
      <c r="Z74" s="106">
        <f t="shared" si="21"/>
        <v>3579.09</v>
      </c>
      <c r="AA74" s="106">
        <f t="shared" si="21"/>
        <v>3501.34</v>
      </c>
      <c r="AB74" s="106">
        <f t="shared" si="21"/>
        <v>3423.59</v>
      </c>
      <c r="AC74" s="106">
        <f t="shared" si="21"/>
        <v>3345.84</v>
      </c>
      <c r="AD74" s="106">
        <f t="shared" si="21"/>
        <v>3268.09</v>
      </c>
      <c r="AE74" s="106">
        <f t="shared" si="21"/>
        <v>3190.34</v>
      </c>
      <c r="AF74" s="106">
        <f t="shared" si="18"/>
        <v>3656.8399999999988</v>
      </c>
      <c r="AG74" s="88"/>
      <c r="AH74" s="82" t="s">
        <v>108</v>
      </c>
    </row>
    <row r="75" spans="1:34">
      <c r="A75" s="88">
        <v>20</v>
      </c>
      <c r="AG75" s="88"/>
    </row>
    <row r="76" spans="1:34" ht="15.75" thickBot="1">
      <c r="A76" s="88">
        <v>21</v>
      </c>
      <c r="B76" s="89" t="s">
        <v>92</v>
      </c>
      <c r="D76" s="111">
        <f t="shared" ref="D76:AF76" si="22">SUM(D59:D74)</f>
        <v>1449148.5000000002</v>
      </c>
      <c r="E76" s="111">
        <f t="shared" si="22"/>
        <v>1443046.1100000003</v>
      </c>
      <c r="F76" s="111">
        <f t="shared" si="22"/>
        <v>1436943.72</v>
      </c>
      <c r="G76" s="111">
        <f t="shared" si="22"/>
        <v>1430841.3299999998</v>
      </c>
      <c r="H76" s="111">
        <f t="shared" si="22"/>
        <v>1424738.94</v>
      </c>
      <c r="I76" s="111">
        <f t="shared" si="22"/>
        <v>1418636.55</v>
      </c>
      <c r="J76" s="111">
        <f t="shared" si="22"/>
        <v>1412534.1600000001</v>
      </c>
      <c r="K76" s="111">
        <f t="shared" si="22"/>
        <v>1406431.77</v>
      </c>
      <c r="L76" s="111">
        <f t="shared" si="22"/>
        <v>1400329.38</v>
      </c>
      <c r="M76" s="111">
        <f t="shared" si="22"/>
        <v>1394226.99</v>
      </c>
      <c r="N76" s="111">
        <f t="shared" si="22"/>
        <v>1388124.5999999999</v>
      </c>
      <c r="O76" s="111">
        <f t="shared" si="22"/>
        <v>1382022.21</v>
      </c>
      <c r="P76" s="111">
        <f t="shared" si="22"/>
        <v>1327535.68</v>
      </c>
      <c r="Q76" s="111">
        <f t="shared" si="22"/>
        <v>1371433.2899999998</v>
      </c>
      <c r="R76" s="111">
        <f t="shared" si="22"/>
        <v>1525108.6777777777</v>
      </c>
      <c r="S76" s="111">
        <f t="shared" si="22"/>
        <v>1518561.8433333328</v>
      </c>
      <c r="T76" s="111">
        <f t="shared" si="22"/>
        <v>1512015.0088888889</v>
      </c>
      <c r="U76" s="111">
        <f t="shared" si="22"/>
        <v>1505468.1744444445</v>
      </c>
      <c r="V76" s="111">
        <f t="shared" si="22"/>
        <v>1498921.34</v>
      </c>
      <c r="W76" s="111">
        <f t="shared" si="22"/>
        <v>1492374.5055555555</v>
      </c>
      <c r="X76" s="111">
        <f t="shared" si="22"/>
        <v>1485827.6711111108</v>
      </c>
      <c r="Y76" s="111">
        <f t="shared" si="22"/>
        <v>1479280.8366666664</v>
      </c>
      <c r="Z76" s="111">
        <f t="shared" si="22"/>
        <v>1472734.0022222223</v>
      </c>
      <c r="AA76" s="111">
        <f t="shared" si="22"/>
        <v>1466187.1677777776</v>
      </c>
      <c r="AB76" s="111">
        <f t="shared" si="22"/>
        <v>1459640.3333333333</v>
      </c>
      <c r="AC76" s="111">
        <f t="shared" si="22"/>
        <v>1453093.4988888889</v>
      </c>
      <c r="AD76" s="111">
        <f t="shared" si="22"/>
        <v>1446546.6644444442</v>
      </c>
      <c r="AE76" s="111">
        <f t="shared" si="22"/>
        <v>1439999.83</v>
      </c>
      <c r="AF76" s="111">
        <f t="shared" si="22"/>
        <v>1479280.8366666664</v>
      </c>
      <c r="AG76" s="88"/>
    </row>
    <row r="77" spans="1:34" ht="15.75" thickTop="1">
      <c r="A77" s="88"/>
      <c r="AG77" s="88"/>
    </row>
    <row r="78" spans="1:34">
      <c r="A78" s="88"/>
      <c r="E78" s="102"/>
      <c r="AG78" s="88"/>
    </row>
    <row r="79" spans="1:34">
      <c r="A79" s="88"/>
      <c r="D79" s="108"/>
      <c r="H79" s="106"/>
      <c r="AG79" s="88"/>
    </row>
    <row r="80" spans="1:34">
      <c r="A80" s="88"/>
      <c r="D80" s="106"/>
      <c r="E80" s="106"/>
      <c r="F80" s="106"/>
      <c r="G80" s="106"/>
      <c r="H80" s="106"/>
      <c r="I80" s="106"/>
      <c r="AG80" s="88"/>
    </row>
    <row r="81" spans="1:33">
      <c r="A81" s="88"/>
      <c r="D81" s="102"/>
      <c r="H81" s="106"/>
      <c r="J81" s="102"/>
      <c r="AG81" s="88"/>
    </row>
    <row r="82" spans="1:33">
      <c r="A82" s="88"/>
      <c r="C82" s="82"/>
      <c r="F82" s="89"/>
      <c r="H82" s="106"/>
      <c r="AG82" s="88"/>
    </row>
    <row r="83" spans="1:33">
      <c r="A83" s="88"/>
      <c r="E83" s="102"/>
      <c r="F83" s="106"/>
      <c r="H83" s="106"/>
      <c r="I83" s="89"/>
      <c r="J83" s="89"/>
      <c r="AG83" s="88"/>
    </row>
    <row r="84" spans="1:33">
      <c r="A84" s="88"/>
      <c r="F84" s="115"/>
      <c r="H84" s="106"/>
      <c r="I84" s="89"/>
      <c r="J84" s="89"/>
      <c r="AG84" s="88"/>
    </row>
    <row r="85" spans="1:33">
      <c r="A85" s="88"/>
      <c r="F85" s="96"/>
      <c r="I85" s="89"/>
      <c r="J85" s="89"/>
      <c r="AG85" s="88"/>
    </row>
    <row r="86" spans="1:33">
      <c r="A86" s="88"/>
      <c r="D86" s="89"/>
      <c r="E86" s="89"/>
      <c r="F86" s="89"/>
      <c r="G86" s="89"/>
      <c r="H86" s="89"/>
      <c r="I86" s="89"/>
      <c r="J86" s="89"/>
      <c r="AG86" s="88"/>
    </row>
    <row r="87" spans="1:33">
      <c r="A87" s="88"/>
      <c r="J87" s="116"/>
      <c r="AG87" s="88"/>
    </row>
    <row r="88" spans="1:33">
      <c r="A88" s="88"/>
      <c r="AG88" s="88"/>
    </row>
    <row r="89" spans="1:33">
      <c r="A89" s="88"/>
      <c r="AG89" s="88"/>
    </row>
    <row r="90" spans="1:33">
      <c r="A90" s="88"/>
      <c r="AG90" s="88"/>
    </row>
    <row r="91" spans="1:33">
      <c r="A91" s="88"/>
      <c r="AG91" s="88"/>
    </row>
    <row r="92" spans="1:33">
      <c r="A92" s="88"/>
      <c r="AG92" s="88"/>
    </row>
    <row r="93" spans="1:33">
      <c r="A93" s="81" t="s">
        <v>52</v>
      </c>
      <c r="O93" s="84" t="str">
        <f>$O$1</f>
        <v>W/P - 7-4</v>
      </c>
      <c r="AA93" s="84" t="str">
        <f>$O$93</f>
        <v>W/P - 7-4</v>
      </c>
      <c r="AF93" s="84" t="str">
        <f>$O$93</f>
        <v>W/P - 7-4</v>
      </c>
      <c r="AG93" s="88"/>
    </row>
    <row r="94" spans="1:33">
      <c r="A94" s="81" t="s">
        <v>53</v>
      </c>
      <c r="O94" s="84" t="e">
        <f ca="1">RIGHT(CELL("filename",$A$4),LEN(CELL("filename",$A$4))-SEARCH("\Capital",CELL("filename",$A$4),1))</f>
        <v>#VALUE!</v>
      </c>
      <c r="AA94" s="84" t="e">
        <f ca="1">RIGHT(CELL("filename",$A$4),LEN(CELL("filename",$A$4))-SEARCH("\Capital",CELL("filename",$A$4),1))</f>
        <v>#VALUE!</v>
      </c>
      <c r="AF94" s="84" t="e">
        <f ca="1">RIGHT(CELL("filename",$A$4),LEN(CELL("filename",$A$4))-SEARCH("\Capital",CELL("filename",$A$4),1))</f>
        <v>#VALUE!</v>
      </c>
      <c r="AG94" s="88"/>
    </row>
    <row r="95" spans="1:33">
      <c r="A95" s="88"/>
      <c r="AG95" s="88"/>
    </row>
    <row r="96" spans="1:33">
      <c r="A96" s="85" t="s">
        <v>54</v>
      </c>
      <c r="AG96" s="88"/>
    </row>
    <row r="97" spans="1:34">
      <c r="A97" s="85" t="s">
        <v>109</v>
      </c>
      <c r="AG97" s="88"/>
    </row>
    <row r="98" spans="1:34">
      <c r="AG98" s="88"/>
    </row>
    <row r="99" spans="1:34">
      <c r="A99" s="92"/>
      <c r="B99" s="92" t="s">
        <v>57</v>
      </c>
      <c r="C99" s="92"/>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88"/>
    </row>
    <row r="100" spans="1:34">
      <c r="A100" s="88" t="s">
        <v>61</v>
      </c>
      <c r="B100" s="88" t="s">
        <v>62</v>
      </c>
      <c r="D100" s="88" t="s">
        <v>110</v>
      </c>
      <c r="E100" s="88" t="s">
        <v>110</v>
      </c>
      <c r="F100" s="88" t="s">
        <v>110</v>
      </c>
      <c r="G100" s="88" t="s">
        <v>110</v>
      </c>
      <c r="H100" s="88" t="s">
        <v>110</v>
      </c>
      <c r="I100" s="88" t="s">
        <v>110</v>
      </c>
      <c r="J100" s="88" t="s">
        <v>110</v>
      </c>
      <c r="K100" s="88" t="s">
        <v>110</v>
      </c>
      <c r="L100" s="88" t="s">
        <v>110</v>
      </c>
      <c r="M100" s="88" t="s">
        <v>110</v>
      </c>
      <c r="N100" s="88" t="s">
        <v>110</v>
      </c>
      <c r="O100" s="88" t="s">
        <v>110</v>
      </c>
      <c r="P100" s="88" t="s">
        <v>110</v>
      </c>
      <c r="Q100" s="88" t="s">
        <v>110</v>
      </c>
      <c r="R100" s="88" t="s">
        <v>110</v>
      </c>
      <c r="S100" s="88" t="s">
        <v>110</v>
      </c>
      <c r="T100" s="88" t="s">
        <v>110</v>
      </c>
      <c r="U100" s="88" t="s">
        <v>110</v>
      </c>
      <c r="V100" s="88" t="s">
        <v>110</v>
      </c>
      <c r="W100" s="88" t="s">
        <v>110</v>
      </c>
      <c r="X100" s="88" t="s">
        <v>110</v>
      </c>
      <c r="Y100" s="88" t="s">
        <v>110</v>
      </c>
      <c r="Z100" s="88" t="s">
        <v>110</v>
      </c>
      <c r="AA100" s="88" t="s">
        <v>110</v>
      </c>
      <c r="AB100" s="88" t="s">
        <v>110</v>
      </c>
      <c r="AC100" s="88" t="s">
        <v>110</v>
      </c>
      <c r="AD100" s="88" t="s">
        <v>110</v>
      </c>
      <c r="AE100" s="88" t="s">
        <v>110</v>
      </c>
      <c r="AF100" s="88" t="s">
        <v>111</v>
      </c>
      <c r="AG100" s="88"/>
    </row>
    <row r="101" spans="1:34">
      <c r="A101" s="97" t="s">
        <v>71</v>
      </c>
      <c r="B101" s="97" t="s">
        <v>72</v>
      </c>
      <c r="C101" s="97"/>
      <c r="D101" s="98">
        <f>$D$9</f>
        <v>43190</v>
      </c>
      <c r="E101" s="98">
        <f>$E$9</f>
        <v>43220</v>
      </c>
      <c r="F101" s="98">
        <f>$F$9</f>
        <v>43251</v>
      </c>
      <c r="G101" s="98">
        <f>$G$9</f>
        <v>43281</v>
      </c>
      <c r="H101" s="98">
        <f>$H$9</f>
        <v>43312</v>
      </c>
      <c r="I101" s="98">
        <f>$I$9</f>
        <v>43343</v>
      </c>
      <c r="J101" s="98">
        <f>$J$9</f>
        <v>43373</v>
      </c>
      <c r="K101" s="98">
        <f>$K$9</f>
        <v>43404</v>
      </c>
      <c r="L101" s="98">
        <f>$L$9</f>
        <v>43434</v>
      </c>
      <c r="M101" s="98">
        <f>$M$9</f>
        <v>43465</v>
      </c>
      <c r="N101" s="98">
        <f>$N$9</f>
        <v>43496</v>
      </c>
      <c r="O101" s="98">
        <f>$O$9</f>
        <v>43524</v>
      </c>
      <c r="P101" s="98">
        <f>$P$9</f>
        <v>43555</v>
      </c>
      <c r="Q101" s="98">
        <f>$Q$9</f>
        <v>43585</v>
      </c>
      <c r="R101" s="98">
        <f>$R$9</f>
        <v>43616</v>
      </c>
      <c r="S101" s="98">
        <f>$S$9</f>
        <v>43646</v>
      </c>
      <c r="T101" s="98">
        <f>$T$9</f>
        <v>43677</v>
      </c>
      <c r="U101" s="98">
        <f>$U$9</f>
        <v>43708</v>
      </c>
      <c r="V101" s="98">
        <f>$V$9</f>
        <v>43738</v>
      </c>
      <c r="W101" s="98">
        <f>$W$9</f>
        <v>43769</v>
      </c>
      <c r="X101" s="98">
        <f>$X$9</f>
        <v>43799</v>
      </c>
      <c r="Y101" s="98">
        <f>$Y$9</f>
        <v>43830</v>
      </c>
      <c r="Z101" s="98">
        <f>$Z$9</f>
        <v>43861</v>
      </c>
      <c r="AA101" s="98">
        <f>$AA$9</f>
        <v>43890</v>
      </c>
      <c r="AB101" s="98">
        <f>$AB$9</f>
        <v>43921</v>
      </c>
      <c r="AC101" s="98">
        <f>$AC$9</f>
        <v>43951</v>
      </c>
      <c r="AD101" s="98">
        <f>$AD$9</f>
        <v>43982</v>
      </c>
      <c r="AE101" s="98">
        <f>$AE$9</f>
        <v>44012</v>
      </c>
      <c r="AF101" s="99" t="s">
        <v>112</v>
      </c>
      <c r="AG101" s="88"/>
    </row>
    <row r="102" spans="1:34">
      <c r="A102" s="88">
        <v>1</v>
      </c>
      <c r="AG102" s="88"/>
    </row>
    <row r="103" spans="1:34">
      <c r="A103" s="88">
        <f>A102+1</f>
        <v>2</v>
      </c>
      <c r="AG103" s="88"/>
    </row>
    <row r="104" spans="1:34">
      <c r="A104" s="88">
        <f t="shared" ref="A104:A128" si="23">A103+1</f>
        <v>3</v>
      </c>
      <c r="B104" s="96" t="s">
        <v>80</v>
      </c>
      <c r="AG104" s="88"/>
    </row>
    <row r="105" spans="1:34">
      <c r="A105" s="88">
        <f t="shared" si="23"/>
        <v>4</v>
      </c>
      <c r="B105" s="107"/>
      <c r="D105" s="102"/>
      <c r="E105" s="102"/>
      <c r="F105" s="102"/>
      <c r="G105" s="102"/>
      <c r="H105" s="102"/>
      <c r="I105" s="102"/>
      <c r="J105" s="102"/>
      <c r="K105" s="102"/>
      <c r="L105" s="102"/>
      <c r="M105" s="102"/>
      <c r="N105" s="102"/>
      <c r="O105" s="102"/>
      <c r="P105" s="102"/>
      <c r="Q105" s="102"/>
      <c r="R105" s="102"/>
      <c r="S105" s="102"/>
      <c r="T105" s="102"/>
      <c r="U105" s="102"/>
      <c r="V105" s="102"/>
      <c r="W105" s="102"/>
      <c r="X105" s="106"/>
      <c r="Y105" s="102"/>
      <c r="Z105" s="102"/>
      <c r="AA105" s="102"/>
      <c r="AB105" s="102"/>
      <c r="AC105" s="102"/>
      <c r="AD105" s="102"/>
      <c r="AE105" s="102"/>
      <c r="AF105" s="102"/>
      <c r="AG105" s="88"/>
    </row>
    <row r="106" spans="1:34">
      <c r="A106" s="88">
        <f t="shared" si="23"/>
        <v>5</v>
      </c>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f>AVERAGE(S107:AE107)</f>
        <v>190.86999999999995</v>
      </c>
      <c r="AG106" s="88"/>
    </row>
    <row r="107" spans="1:34">
      <c r="A107" s="88">
        <f t="shared" si="23"/>
        <v>6</v>
      </c>
      <c r="B107" s="82" t="str">
        <f t="shared" ref="B107:B118" si="24">B14</f>
        <v xml:space="preserve">    Series 6.96%   GMB</v>
      </c>
      <c r="C107" s="83">
        <f>+C61</f>
        <v>16</v>
      </c>
      <c r="D107" s="108">
        <v>190.87</v>
      </c>
      <c r="E107" s="108">
        <f t="shared" ref="E107:T118" si="25">D107</f>
        <v>190.87</v>
      </c>
      <c r="F107" s="108">
        <f t="shared" si="25"/>
        <v>190.87</v>
      </c>
      <c r="G107" s="108">
        <f t="shared" si="25"/>
        <v>190.87</v>
      </c>
      <c r="H107" s="108">
        <f t="shared" si="25"/>
        <v>190.87</v>
      </c>
      <c r="I107" s="108">
        <f t="shared" si="25"/>
        <v>190.87</v>
      </c>
      <c r="J107" s="108">
        <f t="shared" si="25"/>
        <v>190.87</v>
      </c>
      <c r="K107" s="108">
        <f t="shared" si="25"/>
        <v>190.87</v>
      </c>
      <c r="L107" s="108">
        <f t="shared" si="25"/>
        <v>190.87</v>
      </c>
      <c r="M107" s="108">
        <f>L107</f>
        <v>190.87</v>
      </c>
      <c r="N107" s="108">
        <f>M107</f>
        <v>190.87</v>
      </c>
      <c r="O107" s="108">
        <f t="shared" si="25"/>
        <v>190.87</v>
      </c>
      <c r="P107" s="108">
        <f t="shared" si="25"/>
        <v>190.87</v>
      </c>
      <c r="Q107" s="108">
        <f t="shared" si="25"/>
        <v>190.87</v>
      </c>
      <c r="R107" s="108">
        <f t="shared" si="25"/>
        <v>190.87</v>
      </c>
      <c r="S107" s="108">
        <f t="shared" si="25"/>
        <v>190.87</v>
      </c>
      <c r="T107" s="108">
        <f t="shared" si="25"/>
        <v>190.87</v>
      </c>
      <c r="U107" s="108">
        <f t="shared" ref="U107:AE118" si="26">T107</f>
        <v>190.87</v>
      </c>
      <c r="V107" s="108">
        <f t="shared" si="26"/>
        <v>190.87</v>
      </c>
      <c r="W107" s="108">
        <f t="shared" si="26"/>
        <v>190.87</v>
      </c>
      <c r="X107" s="108">
        <f t="shared" si="26"/>
        <v>190.87</v>
      </c>
      <c r="Y107" s="108">
        <f t="shared" si="26"/>
        <v>190.87</v>
      </c>
      <c r="Z107" s="108">
        <f t="shared" si="26"/>
        <v>190.87</v>
      </c>
      <c r="AA107" s="108">
        <f t="shared" si="26"/>
        <v>190.87</v>
      </c>
      <c r="AB107" s="108">
        <f t="shared" si="26"/>
        <v>190.87</v>
      </c>
      <c r="AC107" s="108">
        <f t="shared" si="26"/>
        <v>190.87</v>
      </c>
      <c r="AD107" s="108">
        <f t="shared" si="26"/>
        <v>190.87</v>
      </c>
      <c r="AE107" s="108">
        <f t="shared" si="26"/>
        <v>190.87</v>
      </c>
      <c r="AF107" s="108">
        <f>SUM(T107:AE107)</f>
        <v>2290.4399999999996</v>
      </c>
      <c r="AG107" s="88"/>
      <c r="AH107" s="82" t="s">
        <v>95</v>
      </c>
    </row>
    <row r="108" spans="1:34">
      <c r="A108" s="88">
        <f t="shared" si="23"/>
        <v>7</v>
      </c>
      <c r="B108" s="82" t="str">
        <f t="shared" si="24"/>
        <v xml:space="preserve">    Series 7.15%   GMB</v>
      </c>
      <c r="C108" s="83">
        <f t="shared" ref="C108:C118" si="27">+C62</f>
        <v>18</v>
      </c>
      <c r="D108" s="106">
        <v>202.21</v>
      </c>
      <c r="E108" s="106">
        <f t="shared" si="25"/>
        <v>202.21</v>
      </c>
      <c r="F108" s="106">
        <f t="shared" si="25"/>
        <v>202.21</v>
      </c>
      <c r="G108" s="106">
        <f t="shared" si="25"/>
        <v>202.21</v>
      </c>
      <c r="H108" s="106">
        <f t="shared" si="25"/>
        <v>202.21</v>
      </c>
      <c r="I108" s="106">
        <f t="shared" si="25"/>
        <v>202.21</v>
      </c>
      <c r="J108" s="106">
        <f t="shared" si="25"/>
        <v>202.21</v>
      </c>
      <c r="K108" s="106">
        <f t="shared" si="25"/>
        <v>202.21</v>
      </c>
      <c r="L108" s="106">
        <f t="shared" si="25"/>
        <v>202.21</v>
      </c>
      <c r="M108" s="106">
        <f t="shared" si="25"/>
        <v>202.21</v>
      </c>
      <c r="N108" s="106">
        <f t="shared" si="25"/>
        <v>202.21</v>
      </c>
      <c r="O108" s="106">
        <f t="shared" si="25"/>
        <v>202.21</v>
      </c>
      <c r="P108" s="106">
        <f t="shared" si="25"/>
        <v>202.21</v>
      </c>
      <c r="Q108" s="106">
        <f t="shared" si="25"/>
        <v>202.21</v>
      </c>
      <c r="R108" s="106">
        <f t="shared" si="25"/>
        <v>202.21</v>
      </c>
      <c r="S108" s="106">
        <f t="shared" si="25"/>
        <v>202.21</v>
      </c>
      <c r="T108" s="106">
        <f t="shared" si="25"/>
        <v>202.21</v>
      </c>
      <c r="U108" s="106">
        <f t="shared" si="26"/>
        <v>202.21</v>
      </c>
      <c r="V108" s="106">
        <f t="shared" si="26"/>
        <v>202.21</v>
      </c>
      <c r="W108" s="106">
        <f t="shared" si="26"/>
        <v>202.21</v>
      </c>
      <c r="X108" s="106">
        <f t="shared" si="26"/>
        <v>202.21</v>
      </c>
      <c r="Y108" s="106">
        <f t="shared" si="26"/>
        <v>202.21</v>
      </c>
      <c r="Z108" s="106">
        <f>Y108</f>
        <v>202.21</v>
      </c>
      <c r="AA108" s="106">
        <f t="shared" si="26"/>
        <v>202.21</v>
      </c>
      <c r="AB108" s="106">
        <f t="shared" si="26"/>
        <v>202.21</v>
      </c>
      <c r="AC108" s="106">
        <f t="shared" si="26"/>
        <v>202.21</v>
      </c>
      <c r="AD108" s="106">
        <f t="shared" si="26"/>
        <v>202.21</v>
      </c>
      <c r="AE108" s="106">
        <f t="shared" si="26"/>
        <v>202.21</v>
      </c>
      <c r="AF108" s="106">
        <f t="shared" ref="AF108:AF120" si="28">SUM(T108:AE108)</f>
        <v>2426.52</v>
      </c>
      <c r="AG108" s="88"/>
      <c r="AH108" s="82" t="s">
        <v>96</v>
      </c>
    </row>
    <row r="109" spans="1:34">
      <c r="A109" s="88">
        <f t="shared" si="23"/>
        <v>8</v>
      </c>
      <c r="B109" s="82" t="str">
        <f t="shared" si="24"/>
        <v xml:space="preserve">    Series 6.99%   GMB</v>
      </c>
      <c r="C109" s="83">
        <f t="shared" si="27"/>
        <v>19</v>
      </c>
      <c r="D109" s="106">
        <v>271.58</v>
      </c>
      <c r="E109" s="106">
        <v>271.71999999999389</v>
      </c>
      <c r="F109" s="106">
        <f t="shared" si="25"/>
        <v>271.71999999999389</v>
      </c>
      <c r="G109" s="106">
        <v>271.71999999999389</v>
      </c>
      <c r="H109" s="106">
        <f t="shared" si="25"/>
        <v>271.71999999999389</v>
      </c>
      <c r="I109" s="106">
        <f t="shared" si="25"/>
        <v>271.71999999999389</v>
      </c>
      <c r="J109" s="106">
        <f t="shared" si="25"/>
        <v>271.71999999999389</v>
      </c>
      <c r="K109" s="106">
        <f t="shared" si="25"/>
        <v>271.71999999999389</v>
      </c>
      <c r="L109" s="106">
        <f t="shared" si="25"/>
        <v>271.71999999999389</v>
      </c>
      <c r="M109" s="106">
        <f t="shared" si="25"/>
        <v>271.71999999999389</v>
      </c>
      <c r="N109" s="106">
        <f t="shared" si="25"/>
        <v>271.71999999999389</v>
      </c>
      <c r="O109" s="106">
        <f t="shared" si="25"/>
        <v>271.71999999999389</v>
      </c>
      <c r="P109" s="106">
        <f t="shared" si="25"/>
        <v>271.71999999999389</v>
      </c>
      <c r="Q109" s="106">
        <f t="shared" si="25"/>
        <v>271.71999999999389</v>
      </c>
      <c r="R109" s="106">
        <f t="shared" si="25"/>
        <v>271.71999999999389</v>
      </c>
      <c r="S109" s="106">
        <f t="shared" si="25"/>
        <v>271.71999999999389</v>
      </c>
      <c r="T109" s="106">
        <f t="shared" si="25"/>
        <v>271.71999999999389</v>
      </c>
      <c r="U109" s="106">
        <f t="shared" si="26"/>
        <v>271.71999999999389</v>
      </c>
      <c r="V109" s="106">
        <f t="shared" si="26"/>
        <v>271.71999999999389</v>
      </c>
      <c r="W109" s="106">
        <f t="shared" si="26"/>
        <v>271.71999999999389</v>
      </c>
      <c r="X109" s="106">
        <f t="shared" si="26"/>
        <v>271.71999999999389</v>
      </c>
      <c r="Y109" s="106">
        <f t="shared" si="26"/>
        <v>271.71999999999389</v>
      </c>
      <c r="Z109" s="106">
        <f t="shared" si="26"/>
        <v>271.71999999999389</v>
      </c>
      <c r="AA109" s="106">
        <f t="shared" si="26"/>
        <v>271.71999999999389</v>
      </c>
      <c r="AB109" s="106">
        <f t="shared" si="26"/>
        <v>271.71999999999389</v>
      </c>
      <c r="AC109" s="106">
        <f t="shared" si="26"/>
        <v>271.71999999999389</v>
      </c>
      <c r="AD109" s="106">
        <f t="shared" si="26"/>
        <v>271.71999999999389</v>
      </c>
      <c r="AE109" s="106">
        <f t="shared" si="26"/>
        <v>271.71999999999389</v>
      </c>
      <c r="AF109" s="106">
        <f t="shared" si="28"/>
        <v>3260.6399999999267</v>
      </c>
      <c r="AG109" s="88"/>
      <c r="AH109" s="82" t="s">
        <v>97</v>
      </c>
    </row>
    <row r="110" spans="1:34">
      <c r="A110" s="88">
        <f t="shared" si="23"/>
        <v>9</v>
      </c>
      <c r="B110" s="82" t="str">
        <f t="shared" si="24"/>
        <v xml:space="preserve">    Series 6.593%  Note</v>
      </c>
      <c r="C110" s="83">
        <f t="shared" si="27"/>
        <v>26</v>
      </c>
      <c r="D110" s="106">
        <v>1382.88</v>
      </c>
      <c r="E110" s="106">
        <f t="shared" si="25"/>
        <v>1382.88</v>
      </c>
      <c r="F110" s="106">
        <f t="shared" si="25"/>
        <v>1382.88</v>
      </c>
      <c r="G110" s="106">
        <f t="shared" si="25"/>
        <v>1382.88</v>
      </c>
      <c r="H110" s="106">
        <f t="shared" si="25"/>
        <v>1382.88</v>
      </c>
      <c r="I110" s="106">
        <f t="shared" si="25"/>
        <v>1382.88</v>
      </c>
      <c r="J110" s="106">
        <f>I110</f>
        <v>1382.88</v>
      </c>
      <c r="K110" s="106">
        <f t="shared" si="25"/>
        <v>1382.88</v>
      </c>
      <c r="L110" s="106">
        <f t="shared" si="25"/>
        <v>1382.88</v>
      </c>
      <c r="M110" s="106">
        <f t="shared" si="25"/>
        <v>1382.88</v>
      </c>
      <c r="N110" s="106">
        <f t="shared" si="25"/>
        <v>1382.88</v>
      </c>
      <c r="O110" s="106">
        <f t="shared" si="25"/>
        <v>1382.88</v>
      </c>
      <c r="P110" s="106">
        <f t="shared" si="25"/>
        <v>1382.88</v>
      </c>
      <c r="Q110" s="106">
        <f t="shared" si="25"/>
        <v>1382.88</v>
      </c>
      <c r="R110" s="106">
        <f t="shared" si="25"/>
        <v>1382.88</v>
      </c>
      <c r="S110" s="106">
        <f t="shared" si="25"/>
        <v>1382.88</v>
      </c>
      <c r="T110" s="106">
        <f t="shared" si="25"/>
        <v>1382.88</v>
      </c>
      <c r="U110" s="106">
        <f t="shared" si="26"/>
        <v>1382.88</v>
      </c>
      <c r="V110" s="106">
        <f t="shared" si="26"/>
        <v>1382.88</v>
      </c>
      <c r="W110" s="106">
        <f t="shared" si="26"/>
        <v>1382.88</v>
      </c>
      <c r="X110" s="106">
        <f t="shared" si="26"/>
        <v>1382.88</v>
      </c>
      <c r="Y110" s="106">
        <f t="shared" si="26"/>
        <v>1382.88</v>
      </c>
      <c r="Z110" s="106">
        <f t="shared" si="26"/>
        <v>1382.88</v>
      </c>
      <c r="AA110" s="106">
        <f t="shared" si="26"/>
        <v>1382.88</v>
      </c>
      <c r="AB110" s="106">
        <f t="shared" si="26"/>
        <v>1382.88</v>
      </c>
      <c r="AC110" s="106">
        <f t="shared" si="26"/>
        <v>1382.88</v>
      </c>
      <c r="AD110" s="106">
        <f t="shared" si="26"/>
        <v>1382.88</v>
      </c>
      <c r="AE110" s="106">
        <f t="shared" si="26"/>
        <v>1382.88</v>
      </c>
      <c r="AF110" s="106">
        <f t="shared" si="28"/>
        <v>16594.560000000005</v>
      </c>
      <c r="AG110" s="88"/>
      <c r="AH110" s="82" t="s">
        <v>98</v>
      </c>
    </row>
    <row r="111" spans="1:34">
      <c r="A111" s="88">
        <f t="shared" si="23"/>
        <v>10</v>
      </c>
      <c r="B111" s="82" t="str">
        <f t="shared" si="24"/>
        <v xml:space="preserve">    Series 6.25%    Note</v>
      </c>
      <c r="C111" s="83">
        <f t="shared" si="27"/>
        <v>27</v>
      </c>
      <c r="D111" s="106">
        <v>1698.39</v>
      </c>
      <c r="E111" s="106">
        <f t="shared" si="25"/>
        <v>1698.39</v>
      </c>
      <c r="F111" s="106">
        <f t="shared" si="25"/>
        <v>1698.39</v>
      </c>
      <c r="G111" s="106">
        <f t="shared" si="25"/>
        <v>1698.39</v>
      </c>
      <c r="H111" s="106">
        <f t="shared" si="25"/>
        <v>1698.39</v>
      </c>
      <c r="I111" s="106">
        <f t="shared" si="25"/>
        <v>1698.39</v>
      </c>
      <c r="J111" s="106">
        <f t="shared" si="25"/>
        <v>1698.39</v>
      </c>
      <c r="K111" s="106">
        <f t="shared" si="25"/>
        <v>1698.39</v>
      </c>
      <c r="L111" s="106">
        <f t="shared" si="25"/>
        <v>1698.39</v>
      </c>
      <c r="M111" s="106">
        <f t="shared" si="25"/>
        <v>1698.39</v>
      </c>
      <c r="N111" s="106">
        <f t="shared" si="25"/>
        <v>1698.39</v>
      </c>
      <c r="O111" s="106">
        <f t="shared" si="25"/>
        <v>1698.39</v>
      </c>
      <c r="P111" s="106">
        <f t="shared" si="25"/>
        <v>1698.39</v>
      </c>
      <c r="Q111" s="106">
        <f t="shared" si="25"/>
        <v>1698.39</v>
      </c>
      <c r="R111" s="106">
        <f t="shared" si="25"/>
        <v>1698.39</v>
      </c>
      <c r="S111" s="106">
        <f t="shared" si="25"/>
        <v>1698.39</v>
      </c>
      <c r="T111" s="106">
        <f t="shared" si="25"/>
        <v>1698.39</v>
      </c>
      <c r="U111" s="106">
        <f t="shared" si="26"/>
        <v>1698.39</v>
      </c>
      <c r="V111" s="106">
        <f t="shared" si="26"/>
        <v>1698.39</v>
      </c>
      <c r="W111" s="106">
        <f t="shared" si="26"/>
        <v>1698.39</v>
      </c>
      <c r="X111" s="106">
        <f t="shared" si="26"/>
        <v>1698.39</v>
      </c>
      <c r="Y111" s="106">
        <f t="shared" si="26"/>
        <v>1698.39</v>
      </c>
      <c r="Z111" s="106">
        <f t="shared" si="26"/>
        <v>1698.39</v>
      </c>
      <c r="AA111" s="106">
        <f t="shared" si="26"/>
        <v>1698.39</v>
      </c>
      <c r="AB111" s="106">
        <f t="shared" si="26"/>
        <v>1698.39</v>
      </c>
      <c r="AC111" s="106">
        <f t="shared" si="26"/>
        <v>1698.39</v>
      </c>
      <c r="AD111" s="106">
        <f t="shared" si="26"/>
        <v>1698.39</v>
      </c>
      <c r="AE111" s="106">
        <f t="shared" si="26"/>
        <v>1698.39</v>
      </c>
      <c r="AF111" s="106">
        <f t="shared" si="28"/>
        <v>20380.679999999997</v>
      </c>
      <c r="AG111" s="88"/>
      <c r="AH111" s="82" t="s">
        <v>99</v>
      </c>
    </row>
    <row r="112" spans="1:34">
      <c r="A112" s="88">
        <f t="shared" si="23"/>
        <v>11</v>
      </c>
      <c r="B112" s="82" t="str">
        <f t="shared" si="24"/>
        <v xml:space="preserve">    Series 5.625%  Note</v>
      </c>
      <c r="C112" s="83">
        <f t="shared" si="27"/>
        <v>28</v>
      </c>
      <c r="D112" s="106">
        <v>1083.52</v>
      </c>
      <c r="E112" s="106">
        <f t="shared" si="25"/>
        <v>1083.52</v>
      </c>
      <c r="F112" s="106">
        <f t="shared" si="25"/>
        <v>1083.52</v>
      </c>
      <c r="G112" s="106">
        <f t="shared" si="25"/>
        <v>1083.52</v>
      </c>
      <c r="H112" s="106">
        <f t="shared" si="25"/>
        <v>1083.52</v>
      </c>
      <c r="I112" s="106">
        <f t="shared" si="25"/>
        <v>1083.52</v>
      </c>
      <c r="J112" s="106">
        <f t="shared" si="25"/>
        <v>1083.52</v>
      </c>
      <c r="K112" s="106">
        <f t="shared" si="25"/>
        <v>1083.52</v>
      </c>
      <c r="L112" s="106">
        <f t="shared" si="25"/>
        <v>1083.52</v>
      </c>
      <c r="M112" s="106">
        <f t="shared" si="25"/>
        <v>1083.52</v>
      </c>
      <c r="N112" s="106">
        <f t="shared" si="25"/>
        <v>1083.52</v>
      </c>
      <c r="O112" s="106">
        <f t="shared" si="25"/>
        <v>1083.52</v>
      </c>
      <c r="P112" s="106">
        <f t="shared" si="25"/>
        <v>1083.52</v>
      </c>
      <c r="Q112" s="106">
        <f t="shared" si="25"/>
        <v>1083.52</v>
      </c>
      <c r="R112" s="106">
        <f t="shared" si="25"/>
        <v>1083.52</v>
      </c>
      <c r="S112" s="106">
        <f t="shared" si="25"/>
        <v>1083.52</v>
      </c>
      <c r="T112" s="106">
        <f t="shared" si="25"/>
        <v>1083.52</v>
      </c>
      <c r="U112" s="106">
        <f t="shared" si="26"/>
        <v>1083.52</v>
      </c>
      <c r="V112" s="106">
        <f t="shared" si="26"/>
        <v>1083.52</v>
      </c>
      <c r="W112" s="106">
        <f t="shared" si="26"/>
        <v>1083.52</v>
      </c>
      <c r="X112" s="106">
        <f t="shared" si="26"/>
        <v>1083.52</v>
      </c>
      <c r="Y112" s="106">
        <f t="shared" si="26"/>
        <v>1083.52</v>
      </c>
      <c r="Z112" s="106">
        <f t="shared" si="26"/>
        <v>1083.52</v>
      </c>
      <c r="AA112" s="106">
        <f t="shared" si="26"/>
        <v>1083.52</v>
      </c>
      <c r="AB112" s="106">
        <f t="shared" si="26"/>
        <v>1083.52</v>
      </c>
      <c r="AC112" s="106">
        <f t="shared" si="26"/>
        <v>1083.52</v>
      </c>
      <c r="AD112" s="106">
        <f t="shared" si="26"/>
        <v>1083.52</v>
      </c>
      <c r="AE112" s="106">
        <f t="shared" si="26"/>
        <v>1083.52</v>
      </c>
      <c r="AF112" s="106">
        <f t="shared" si="28"/>
        <v>13002.240000000003</v>
      </c>
      <c r="AG112" s="88"/>
      <c r="AH112" s="82" t="s">
        <v>100</v>
      </c>
    </row>
    <row r="113" spans="1:34">
      <c r="A113" s="88">
        <f t="shared" si="23"/>
        <v>12</v>
      </c>
      <c r="B113" s="82" t="str">
        <f t="shared" si="24"/>
        <v xml:space="preserve">    Series 5.375%  Note</v>
      </c>
      <c r="C113" s="83">
        <f t="shared" si="27"/>
        <v>29</v>
      </c>
      <c r="D113" s="106">
        <v>905.05</v>
      </c>
      <c r="E113" s="106">
        <f t="shared" si="25"/>
        <v>905.05</v>
      </c>
      <c r="F113" s="106">
        <f t="shared" si="25"/>
        <v>905.05</v>
      </c>
      <c r="G113" s="106">
        <f t="shared" si="25"/>
        <v>905.05</v>
      </c>
      <c r="H113" s="106">
        <f t="shared" si="25"/>
        <v>905.05</v>
      </c>
      <c r="I113" s="106">
        <f t="shared" si="25"/>
        <v>905.05</v>
      </c>
      <c r="J113" s="106">
        <f t="shared" si="25"/>
        <v>905.05</v>
      </c>
      <c r="K113" s="106">
        <f t="shared" si="25"/>
        <v>905.05</v>
      </c>
      <c r="L113" s="106">
        <f t="shared" si="25"/>
        <v>905.05</v>
      </c>
      <c r="M113" s="106">
        <f t="shared" si="25"/>
        <v>905.05</v>
      </c>
      <c r="N113" s="106">
        <f t="shared" si="25"/>
        <v>905.05</v>
      </c>
      <c r="O113" s="106">
        <f t="shared" si="25"/>
        <v>905.05</v>
      </c>
      <c r="P113" s="106">
        <f t="shared" si="25"/>
        <v>905.05</v>
      </c>
      <c r="Q113" s="106">
        <f t="shared" si="25"/>
        <v>905.05</v>
      </c>
      <c r="R113" s="106">
        <f t="shared" si="25"/>
        <v>905.05</v>
      </c>
      <c r="S113" s="106">
        <f t="shared" si="25"/>
        <v>905.05</v>
      </c>
      <c r="T113" s="106">
        <f t="shared" si="25"/>
        <v>905.05</v>
      </c>
      <c r="U113" s="106">
        <f t="shared" si="26"/>
        <v>905.05</v>
      </c>
      <c r="V113" s="106">
        <f t="shared" si="26"/>
        <v>905.05</v>
      </c>
      <c r="W113" s="106">
        <f t="shared" si="26"/>
        <v>905.05</v>
      </c>
      <c r="X113" s="106">
        <f t="shared" si="26"/>
        <v>905.05</v>
      </c>
      <c r="Y113" s="106">
        <f t="shared" si="26"/>
        <v>905.05</v>
      </c>
      <c r="Z113" s="106">
        <f t="shared" si="26"/>
        <v>905.05</v>
      </c>
      <c r="AA113" s="106">
        <f t="shared" si="26"/>
        <v>905.05</v>
      </c>
      <c r="AB113" s="106">
        <f t="shared" si="26"/>
        <v>905.05</v>
      </c>
      <c r="AC113" s="106">
        <f t="shared" si="26"/>
        <v>905.05</v>
      </c>
      <c r="AD113" s="106">
        <f t="shared" si="26"/>
        <v>905.05</v>
      </c>
      <c r="AE113" s="106">
        <f t="shared" si="26"/>
        <v>905.05</v>
      </c>
      <c r="AF113" s="106">
        <f t="shared" si="28"/>
        <v>10860.599999999999</v>
      </c>
      <c r="AG113" s="88"/>
      <c r="AH113" s="82" t="s">
        <v>101</v>
      </c>
    </row>
    <row r="114" spans="1:34">
      <c r="A114" s="88">
        <f t="shared" si="23"/>
        <v>13</v>
      </c>
      <c r="B114" s="82" t="str">
        <f t="shared" si="24"/>
        <v xml:space="preserve">    Series 5.05%    Note</v>
      </c>
      <c r="C114" s="83">
        <f t="shared" si="27"/>
        <v>30</v>
      </c>
      <c r="D114" s="106"/>
      <c r="E114" s="106">
        <f>D114</f>
        <v>0</v>
      </c>
      <c r="F114" s="106">
        <f t="shared" si="25"/>
        <v>0</v>
      </c>
      <c r="G114" s="106">
        <f t="shared" si="25"/>
        <v>0</v>
      </c>
      <c r="H114" s="106">
        <f t="shared" si="25"/>
        <v>0</v>
      </c>
      <c r="I114" s="106">
        <f t="shared" si="25"/>
        <v>0</v>
      </c>
      <c r="J114" s="106">
        <f t="shared" si="25"/>
        <v>0</v>
      </c>
      <c r="K114" s="106">
        <f t="shared" si="25"/>
        <v>0</v>
      </c>
      <c r="L114" s="106">
        <f t="shared" si="25"/>
        <v>0</v>
      </c>
      <c r="M114" s="106">
        <f t="shared" si="25"/>
        <v>0</v>
      </c>
      <c r="N114" s="106">
        <f t="shared" si="25"/>
        <v>0</v>
      </c>
      <c r="O114" s="106">
        <f t="shared" si="25"/>
        <v>0</v>
      </c>
      <c r="P114" s="106">
        <f t="shared" si="25"/>
        <v>0</v>
      </c>
      <c r="Q114" s="106">
        <f t="shared" si="25"/>
        <v>0</v>
      </c>
      <c r="R114" s="106">
        <f t="shared" si="25"/>
        <v>0</v>
      </c>
      <c r="S114" s="106">
        <f t="shared" si="25"/>
        <v>0</v>
      </c>
      <c r="T114" s="106">
        <f t="shared" si="25"/>
        <v>0</v>
      </c>
      <c r="U114" s="106">
        <f t="shared" si="26"/>
        <v>0</v>
      </c>
      <c r="V114" s="106">
        <f t="shared" si="26"/>
        <v>0</v>
      </c>
      <c r="W114" s="106">
        <f t="shared" si="26"/>
        <v>0</v>
      </c>
      <c r="X114" s="106">
        <f t="shared" si="26"/>
        <v>0</v>
      </c>
      <c r="Y114" s="106">
        <f t="shared" si="26"/>
        <v>0</v>
      </c>
      <c r="Z114" s="106">
        <f t="shared" si="26"/>
        <v>0</v>
      </c>
      <c r="AA114" s="106">
        <f t="shared" si="26"/>
        <v>0</v>
      </c>
      <c r="AB114" s="106">
        <f t="shared" si="26"/>
        <v>0</v>
      </c>
      <c r="AC114" s="106">
        <f t="shared" si="26"/>
        <v>0</v>
      </c>
      <c r="AD114" s="106">
        <f t="shared" si="26"/>
        <v>0</v>
      </c>
      <c r="AE114" s="106">
        <f t="shared" si="26"/>
        <v>0</v>
      </c>
      <c r="AF114" s="106">
        <f t="shared" si="28"/>
        <v>0</v>
      </c>
      <c r="AG114" s="88"/>
      <c r="AH114" s="82" t="s">
        <v>102</v>
      </c>
    </row>
    <row r="115" spans="1:34">
      <c r="A115" s="88">
        <f t="shared" si="23"/>
        <v>14</v>
      </c>
      <c r="B115" s="82" t="str">
        <f t="shared" si="24"/>
        <v xml:space="preserve">    Series 4.00%    Note</v>
      </c>
      <c r="C115" s="83">
        <f t="shared" si="27"/>
        <v>31</v>
      </c>
      <c r="D115" s="106"/>
      <c r="E115" s="106">
        <f>D115</f>
        <v>0</v>
      </c>
      <c r="F115" s="106">
        <f t="shared" si="25"/>
        <v>0</v>
      </c>
      <c r="G115" s="106">
        <f t="shared" si="25"/>
        <v>0</v>
      </c>
      <c r="H115" s="106">
        <f t="shared" si="25"/>
        <v>0</v>
      </c>
      <c r="I115" s="106">
        <f t="shared" si="25"/>
        <v>0</v>
      </c>
      <c r="J115" s="106">
        <f t="shared" si="25"/>
        <v>0</v>
      </c>
      <c r="K115" s="106">
        <f t="shared" si="25"/>
        <v>0</v>
      </c>
      <c r="L115" s="106">
        <f t="shared" si="25"/>
        <v>0</v>
      </c>
      <c r="M115" s="106">
        <f t="shared" si="25"/>
        <v>0</v>
      </c>
      <c r="N115" s="106">
        <f t="shared" si="25"/>
        <v>0</v>
      </c>
      <c r="O115" s="106">
        <f t="shared" si="25"/>
        <v>0</v>
      </c>
      <c r="P115" s="106">
        <f t="shared" si="25"/>
        <v>0</v>
      </c>
      <c r="Q115" s="106">
        <f t="shared" si="25"/>
        <v>0</v>
      </c>
      <c r="R115" s="106">
        <f t="shared" si="25"/>
        <v>0</v>
      </c>
      <c r="S115" s="106">
        <f t="shared" si="25"/>
        <v>0</v>
      </c>
      <c r="T115" s="106">
        <f t="shared" si="25"/>
        <v>0</v>
      </c>
      <c r="U115" s="106">
        <f t="shared" si="26"/>
        <v>0</v>
      </c>
      <c r="V115" s="106">
        <f t="shared" si="26"/>
        <v>0</v>
      </c>
      <c r="W115" s="106">
        <f t="shared" si="26"/>
        <v>0</v>
      </c>
      <c r="X115" s="106">
        <f t="shared" si="26"/>
        <v>0</v>
      </c>
      <c r="Y115" s="106">
        <f t="shared" si="26"/>
        <v>0</v>
      </c>
      <c r="Z115" s="106">
        <f t="shared" si="26"/>
        <v>0</v>
      </c>
      <c r="AA115" s="106">
        <f t="shared" si="26"/>
        <v>0</v>
      </c>
      <c r="AB115" s="106">
        <f t="shared" si="26"/>
        <v>0</v>
      </c>
      <c r="AC115" s="106">
        <f t="shared" si="26"/>
        <v>0</v>
      </c>
      <c r="AD115" s="106">
        <f t="shared" si="26"/>
        <v>0</v>
      </c>
      <c r="AE115" s="106">
        <f t="shared" si="26"/>
        <v>0</v>
      </c>
      <c r="AF115" s="106">
        <f t="shared" si="28"/>
        <v>0</v>
      </c>
      <c r="AG115" s="88"/>
      <c r="AH115" s="82" t="s">
        <v>103</v>
      </c>
    </row>
    <row r="116" spans="1:34">
      <c r="A116" s="88">
        <f t="shared" si="23"/>
        <v>15</v>
      </c>
      <c r="B116" s="82" t="str">
        <f t="shared" si="24"/>
        <v xml:space="preserve">    Series 4.00%    Note</v>
      </c>
      <c r="C116" s="83">
        <f t="shared" si="27"/>
        <v>32</v>
      </c>
      <c r="D116" s="106">
        <v>145.69999999999999</v>
      </c>
      <c r="E116" s="106">
        <f>D116</f>
        <v>145.69999999999999</v>
      </c>
      <c r="F116" s="106">
        <f t="shared" si="25"/>
        <v>145.69999999999999</v>
      </c>
      <c r="G116" s="106">
        <f t="shared" si="25"/>
        <v>145.69999999999999</v>
      </c>
      <c r="H116" s="106">
        <f t="shared" si="25"/>
        <v>145.69999999999999</v>
      </c>
      <c r="I116" s="106">
        <f t="shared" si="25"/>
        <v>145.69999999999999</v>
      </c>
      <c r="J116" s="106">
        <f t="shared" si="25"/>
        <v>145.69999999999999</v>
      </c>
      <c r="K116" s="106">
        <f t="shared" si="25"/>
        <v>145.69999999999999</v>
      </c>
      <c r="L116" s="106">
        <f t="shared" si="25"/>
        <v>145.69999999999999</v>
      </c>
      <c r="M116" s="106">
        <f t="shared" si="25"/>
        <v>145.69999999999999</v>
      </c>
      <c r="N116" s="106">
        <f t="shared" si="25"/>
        <v>145.69999999999999</v>
      </c>
      <c r="O116" s="106">
        <f t="shared" si="25"/>
        <v>145.69999999999999</v>
      </c>
      <c r="P116" s="106">
        <f t="shared" si="25"/>
        <v>145.69999999999999</v>
      </c>
      <c r="Q116" s="106">
        <f t="shared" si="25"/>
        <v>145.69999999999999</v>
      </c>
      <c r="R116" s="106">
        <f t="shared" si="25"/>
        <v>145.69999999999999</v>
      </c>
      <c r="S116" s="106">
        <f t="shared" si="25"/>
        <v>145.69999999999999</v>
      </c>
      <c r="T116" s="106">
        <f t="shared" si="25"/>
        <v>145.69999999999999</v>
      </c>
      <c r="U116" s="106">
        <f t="shared" si="26"/>
        <v>145.69999999999999</v>
      </c>
      <c r="V116" s="106">
        <f t="shared" si="26"/>
        <v>145.69999999999999</v>
      </c>
      <c r="W116" s="106">
        <f t="shared" si="26"/>
        <v>145.69999999999999</v>
      </c>
      <c r="X116" s="106">
        <f t="shared" si="26"/>
        <v>145.69999999999999</v>
      </c>
      <c r="Y116" s="106">
        <f t="shared" si="26"/>
        <v>145.69999999999999</v>
      </c>
      <c r="Z116" s="106">
        <f t="shared" si="26"/>
        <v>145.69999999999999</v>
      </c>
      <c r="AA116" s="106">
        <f t="shared" si="26"/>
        <v>145.69999999999999</v>
      </c>
      <c r="AB116" s="106">
        <f t="shared" si="26"/>
        <v>145.69999999999999</v>
      </c>
      <c r="AC116" s="106">
        <f t="shared" si="26"/>
        <v>145.69999999999999</v>
      </c>
      <c r="AD116" s="106">
        <f t="shared" si="26"/>
        <v>145.69999999999999</v>
      </c>
      <c r="AE116" s="106">
        <f t="shared" si="26"/>
        <v>145.69999999999999</v>
      </c>
      <c r="AF116" s="106">
        <f t="shared" si="28"/>
        <v>1748.4000000000003</v>
      </c>
      <c r="AG116" s="88"/>
      <c r="AH116" s="82" t="s">
        <v>104</v>
      </c>
    </row>
    <row r="117" spans="1:34">
      <c r="A117" s="88">
        <f t="shared" si="23"/>
        <v>16</v>
      </c>
      <c r="B117" s="82" t="str">
        <f t="shared" si="24"/>
        <v xml:space="preserve">    Series 3.75%    Note</v>
      </c>
      <c r="C117" s="83">
        <f t="shared" si="27"/>
        <v>33</v>
      </c>
      <c r="D117" s="106">
        <v>144.30000000000001</v>
      </c>
      <c r="E117" s="106">
        <f>D117</f>
        <v>144.30000000000001</v>
      </c>
      <c r="F117" s="106">
        <f t="shared" si="25"/>
        <v>144.30000000000001</v>
      </c>
      <c r="G117" s="106">
        <f t="shared" si="25"/>
        <v>144.30000000000001</v>
      </c>
      <c r="H117" s="106">
        <f t="shared" si="25"/>
        <v>144.30000000000001</v>
      </c>
      <c r="I117" s="106">
        <f t="shared" si="25"/>
        <v>144.30000000000001</v>
      </c>
      <c r="J117" s="106">
        <f t="shared" si="25"/>
        <v>144.30000000000001</v>
      </c>
      <c r="K117" s="106">
        <f t="shared" si="25"/>
        <v>144.30000000000001</v>
      </c>
      <c r="L117" s="106">
        <f t="shared" si="25"/>
        <v>144.30000000000001</v>
      </c>
      <c r="M117" s="106">
        <f t="shared" si="25"/>
        <v>144.30000000000001</v>
      </c>
      <c r="N117" s="106">
        <f t="shared" si="25"/>
        <v>144.30000000000001</v>
      </c>
      <c r="O117" s="106">
        <f t="shared" si="25"/>
        <v>144.30000000000001</v>
      </c>
      <c r="P117" s="106">
        <f t="shared" si="25"/>
        <v>144.30000000000001</v>
      </c>
      <c r="Q117" s="106">
        <f t="shared" si="25"/>
        <v>144.30000000000001</v>
      </c>
      <c r="R117" s="106">
        <f t="shared" si="25"/>
        <v>144.30000000000001</v>
      </c>
      <c r="S117" s="106">
        <f t="shared" si="25"/>
        <v>144.30000000000001</v>
      </c>
      <c r="T117" s="106">
        <f t="shared" si="25"/>
        <v>144.30000000000001</v>
      </c>
      <c r="U117" s="106">
        <f t="shared" si="26"/>
        <v>144.30000000000001</v>
      </c>
      <c r="V117" s="106">
        <f t="shared" si="26"/>
        <v>144.30000000000001</v>
      </c>
      <c r="W117" s="106">
        <f t="shared" si="26"/>
        <v>144.30000000000001</v>
      </c>
      <c r="X117" s="106">
        <f t="shared" si="26"/>
        <v>144.30000000000001</v>
      </c>
      <c r="Y117" s="106">
        <f t="shared" si="26"/>
        <v>144.30000000000001</v>
      </c>
      <c r="Z117" s="106">
        <f t="shared" si="26"/>
        <v>144.30000000000001</v>
      </c>
      <c r="AA117" s="106">
        <f t="shared" si="26"/>
        <v>144.30000000000001</v>
      </c>
      <c r="AB117" s="106">
        <f t="shared" si="26"/>
        <v>144.30000000000001</v>
      </c>
      <c r="AC117" s="106">
        <f t="shared" si="26"/>
        <v>144.30000000000001</v>
      </c>
      <c r="AD117" s="106">
        <f t="shared" si="26"/>
        <v>144.30000000000001</v>
      </c>
      <c r="AE117" s="106">
        <f t="shared" si="26"/>
        <v>144.30000000000001</v>
      </c>
      <c r="AF117" s="106">
        <f t="shared" si="28"/>
        <v>1731.5999999999997</v>
      </c>
      <c r="AG117" s="88"/>
      <c r="AH117" s="82" t="s">
        <v>105</v>
      </c>
    </row>
    <row r="118" spans="1:34">
      <c r="A118" s="88">
        <f t="shared" si="23"/>
        <v>17</v>
      </c>
      <c r="B118" s="82" t="str">
        <f t="shared" si="24"/>
        <v xml:space="preserve">    Proposed 4.55%    Note</v>
      </c>
      <c r="C118" s="83">
        <f t="shared" si="27"/>
        <v>34</v>
      </c>
      <c r="D118" s="106"/>
      <c r="E118" s="106"/>
      <c r="F118" s="106"/>
      <c r="G118" s="106"/>
      <c r="H118" s="106"/>
      <c r="I118" s="106"/>
      <c r="J118" s="106"/>
      <c r="K118" s="106"/>
      <c r="L118" s="106"/>
      <c r="M118" s="106"/>
      <c r="N118" s="106"/>
      <c r="O118" s="106"/>
      <c r="P118" s="106"/>
      <c r="Q118" s="106"/>
      <c r="R118" s="106">
        <f>(R25*0.01)/360*0.5</f>
        <v>222.22222222222223</v>
      </c>
      <c r="S118" s="106">
        <f>(S25*0.01)/360</f>
        <v>444.44444444444446</v>
      </c>
      <c r="T118" s="106">
        <f t="shared" si="25"/>
        <v>444.44444444444446</v>
      </c>
      <c r="U118" s="106">
        <f t="shared" si="26"/>
        <v>444.44444444444446</v>
      </c>
      <c r="V118" s="106">
        <f t="shared" si="26"/>
        <v>444.44444444444446</v>
      </c>
      <c r="W118" s="106">
        <f t="shared" si="26"/>
        <v>444.44444444444446</v>
      </c>
      <c r="X118" s="106">
        <f t="shared" si="26"/>
        <v>444.44444444444446</v>
      </c>
      <c r="Y118" s="106">
        <f t="shared" si="26"/>
        <v>444.44444444444446</v>
      </c>
      <c r="Z118" s="106">
        <f t="shared" si="26"/>
        <v>444.44444444444446</v>
      </c>
      <c r="AA118" s="106">
        <f t="shared" si="26"/>
        <v>444.44444444444446</v>
      </c>
      <c r="AB118" s="106">
        <f t="shared" si="26"/>
        <v>444.44444444444446</v>
      </c>
      <c r="AC118" s="106">
        <f t="shared" si="26"/>
        <v>444.44444444444446</v>
      </c>
      <c r="AD118" s="106">
        <f t="shared" si="26"/>
        <v>444.44444444444446</v>
      </c>
      <c r="AE118" s="106">
        <f t="shared" si="26"/>
        <v>444.44444444444446</v>
      </c>
      <c r="AF118" s="106">
        <f t="shared" si="28"/>
        <v>5333.333333333333</v>
      </c>
      <c r="AG118" s="88"/>
      <c r="AH118" s="82" t="s">
        <v>106</v>
      </c>
    </row>
    <row r="119" spans="1:34">
      <c r="A119" s="88">
        <f t="shared" si="23"/>
        <v>18</v>
      </c>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88"/>
    </row>
    <row r="120" spans="1:34">
      <c r="A120" s="88">
        <f t="shared" si="23"/>
        <v>19</v>
      </c>
      <c r="B120" s="82" t="str">
        <f>B74</f>
        <v xml:space="preserve">    Series 8.5% w/o over life of 6.96% issue</v>
      </c>
      <c r="D120" s="106">
        <v>77.75</v>
      </c>
      <c r="E120" s="106">
        <f t="shared" ref="E120:AE120" si="29">D120</f>
        <v>77.75</v>
      </c>
      <c r="F120" s="106">
        <f t="shared" si="29"/>
        <v>77.75</v>
      </c>
      <c r="G120" s="106">
        <f t="shared" si="29"/>
        <v>77.75</v>
      </c>
      <c r="H120" s="106">
        <f t="shared" si="29"/>
        <v>77.75</v>
      </c>
      <c r="I120" s="106">
        <f t="shared" si="29"/>
        <v>77.75</v>
      </c>
      <c r="J120" s="106">
        <f t="shared" si="29"/>
        <v>77.75</v>
      </c>
      <c r="K120" s="106">
        <f t="shared" si="29"/>
        <v>77.75</v>
      </c>
      <c r="L120" s="106">
        <f t="shared" si="29"/>
        <v>77.75</v>
      </c>
      <c r="M120" s="106">
        <f t="shared" si="29"/>
        <v>77.75</v>
      </c>
      <c r="N120" s="106">
        <f t="shared" si="29"/>
        <v>77.75</v>
      </c>
      <c r="O120" s="106">
        <f t="shared" si="29"/>
        <v>77.75</v>
      </c>
      <c r="P120" s="106">
        <f t="shared" si="29"/>
        <v>77.75</v>
      </c>
      <c r="Q120" s="106">
        <f t="shared" si="29"/>
        <v>77.75</v>
      </c>
      <c r="R120" s="106">
        <f t="shared" si="29"/>
        <v>77.75</v>
      </c>
      <c r="S120" s="106">
        <f t="shared" si="29"/>
        <v>77.75</v>
      </c>
      <c r="T120" s="106">
        <f t="shared" si="29"/>
        <v>77.75</v>
      </c>
      <c r="U120" s="106">
        <f t="shared" si="29"/>
        <v>77.75</v>
      </c>
      <c r="V120" s="106">
        <f t="shared" si="29"/>
        <v>77.75</v>
      </c>
      <c r="W120" s="106">
        <f t="shared" si="29"/>
        <v>77.75</v>
      </c>
      <c r="X120" s="106">
        <f t="shared" si="29"/>
        <v>77.75</v>
      </c>
      <c r="Y120" s="106">
        <f t="shared" si="29"/>
        <v>77.75</v>
      </c>
      <c r="Z120" s="106">
        <f t="shared" si="29"/>
        <v>77.75</v>
      </c>
      <c r="AA120" s="106">
        <f t="shared" si="29"/>
        <v>77.75</v>
      </c>
      <c r="AB120" s="106">
        <f t="shared" si="29"/>
        <v>77.75</v>
      </c>
      <c r="AC120" s="106">
        <f t="shared" si="29"/>
        <v>77.75</v>
      </c>
      <c r="AD120" s="106">
        <f t="shared" si="29"/>
        <v>77.75</v>
      </c>
      <c r="AE120" s="106">
        <f t="shared" si="29"/>
        <v>77.75</v>
      </c>
      <c r="AF120" s="106">
        <f t="shared" si="28"/>
        <v>933</v>
      </c>
      <c r="AG120" s="88"/>
      <c r="AH120" s="82" t="s">
        <v>108</v>
      </c>
    </row>
    <row r="121" spans="1:34">
      <c r="A121" s="88">
        <f t="shared" si="23"/>
        <v>20</v>
      </c>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88"/>
    </row>
    <row r="122" spans="1:34">
      <c r="A122" s="88">
        <f t="shared" si="23"/>
        <v>21</v>
      </c>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88"/>
    </row>
    <row r="123" spans="1:34">
      <c r="A123" s="88">
        <f t="shared" si="23"/>
        <v>22</v>
      </c>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88"/>
    </row>
    <row r="124" spans="1:34">
      <c r="A124" s="88">
        <f t="shared" si="23"/>
        <v>23</v>
      </c>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88"/>
    </row>
    <row r="125" spans="1:34">
      <c r="A125" s="88">
        <f t="shared" si="23"/>
        <v>24</v>
      </c>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88"/>
    </row>
    <row r="126" spans="1:34">
      <c r="A126" s="88">
        <f t="shared" si="23"/>
        <v>25</v>
      </c>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88"/>
    </row>
    <row r="127" spans="1:34">
      <c r="A127" s="88">
        <f t="shared" si="23"/>
        <v>26</v>
      </c>
      <c r="AG127" s="88"/>
    </row>
    <row r="128" spans="1:34" ht="15.75" thickBot="1">
      <c r="A128" s="88">
        <f t="shared" si="23"/>
        <v>27</v>
      </c>
      <c r="B128" s="89" t="s">
        <v>92</v>
      </c>
      <c r="D128" s="111">
        <f t="shared" ref="D128:AF128" si="30">SUM(D104:D127)</f>
        <v>6102.2500000000009</v>
      </c>
      <c r="E128" s="111">
        <f t="shared" si="30"/>
        <v>6102.3899999999949</v>
      </c>
      <c r="F128" s="111">
        <f t="shared" si="30"/>
        <v>6102.3899999999949</v>
      </c>
      <c r="G128" s="111">
        <f t="shared" si="30"/>
        <v>6102.3899999999949</v>
      </c>
      <c r="H128" s="111">
        <f t="shared" si="30"/>
        <v>6102.3899999999949</v>
      </c>
      <c r="I128" s="111">
        <f t="shared" si="30"/>
        <v>6102.3899999999949</v>
      </c>
      <c r="J128" s="111">
        <f t="shared" si="30"/>
        <v>6102.3899999999949</v>
      </c>
      <c r="K128" s="111">
        <f t="shared" si="30"/>
        <v>6102.3899999999949</v>
      </c>
      <c r="L128" s="111">
        <f t="shared" si="30"/>
        <v>6102.3899999999949</v>
      </c>
      <c r="M128" s="111">
        <f t="shared" si="30"/>
        <v>6102.3899999999949</v>
      </c>
      <c r="N128" s="111">
        <f t="shared" si="30"/>
        <v>6102.3899999999949</v>
      </c>
      <c r="O128" s="111">
        <f t="shared" si="30"/>
        <v>6102.3899999999949</v>
      </c>
      <c r="P128" s="111">
        <f t="shared" si="30"/>
        <v>6102.3899999999949</v>
      </c>
      <c r="Q128" s="111">
        <f t="shared" si="30"/>
        <v>6102.3899999999949</v>
      </c>
      <c r="R128" s="111">
        <f t="shared" si="30"/>
        <v>6324.6122222222175</v>
      </c>
      <c r="S128" s="111">
        <f t="shared" si="30"/>
        <v>6546.8344444444392</v>
      </c>
      <c r="T128" s="111">
        <f t="shared" si="30"/>
        <v>6546.8344444444392</v>
      </c>
      <c r="U128" s="111">
        <f t="shared" si="30"/>
        <v>6546.8344444444392</v>
      </c>
      <c r="V128" s="111">
        <f t="shared" si="30"/>
        <v>6546.8344444444392</v>
      </c>
      <c r="W128" s="111">
        <f t="shared" si="30"/>
        <v>6546.8344444444392</v>
      </c>
      <c r="X128" s="111">
        <f t="shared" si="30"/>
        <v>6546.8344444444392</v>
      </c>
      <c r="Y128" s="111">
        <f t="shared" si="30"/>
        <v>6546.8344444444392</v>
      </c>
      <c r="Z128" s="111">
        <f t="shared" si="30"/>
        <v>6546.8344444444392</v>
      </c>
      <c r="AA128" s="111">
        <f t="shared" si="30"/>
        <v>6546.8344444444392</v>
      </c>
      <c r="AB128" s="111">
        <f t="shared" si="30"/>
        <v>6546.8344444444392</v>
      </c>
      <c r="AC128" s="111">
        <f t="shared" si="30"/>
        <v>6546.8344444444392</v>
      </c>
      <c r="AD128" s="111">
        <f t="shared" si="30"/>
        <v>6546.8344444444392</v>
      </c>
      <c r="AE128" s="111">
        <f t="shared" si="30"/>
        <v>6546.8344444444392</v>
      </c>
      <c r="AF128" s="111">
        <f t="shared" si="30"/>
        <v>78752.883333333259</v>
      </c>
      <c r="AG128" s="88"/>
    </row>
    <row r="129" spans="1:33" ht="15.75" thickTop="1">
      <c r="A129" s="88"/>
      <c r="AG129" s="88"/>
    </row>
    <row r="130" spans="1:33">
      <c r="A130" s="88"/>
      <c r="D130" s="83" t="s">
        <v>98</v>
      </c>
      <c r="E130" s="82">
        <v>1381.14</v>
      </c>
      <c r="AG130" s="88"/>
    </row>
    <row r="131" spans="1:33">
      <c r="A131" s="88"/>
      <c r="D131" s="83" t="s">
        <v>99</v>
      </c>
      <c r="E131" s="82">
        <v>1699.18</v>
      </c>
      <c r="AG131" s="88"/>
    </row>
    <row r="132" spans="1:33">
      <c r="A132" s="88"/>
      <c r="D132" s="83" t="s">
        <v>100</v>
      </c>
      <c r="E132" s="82">
        <v>1084.02</v>
      </c>
      <c r="AG132" s="88"/>
    </row>
    <row r="133" spans="1:33">
      <c r="A133" s="88"/>
      <c r="D133" s="83" t="s">
        <v>101</v>
      </c>
      <c r="E133" s="82">
        <v>905.46</v>
      </c>
      <c r="AG133" s="88"/>
    </row>
    <row r="134" spans="1:33">
      <c r="A134" s="88"/>
      <c r="AG134" s="88"/>
    </row>
    <row r="135" spans="1:33">
      <c r="A135" s="88"/>
      <c r="AG135" s="88"/>
    </row>
    <row r="136" spans="1:33">
      <c r="A136" s="88"/>
      <c r="C136" s="82"/>
      <c r="F136" s="89"/>
      <c r="AG136" s="88"/>
    </row>
    <row r="137" spans="1:33">
      <c r="A137" s="88"/>
      <c r="F137" s="106"/>
      <c r="AG137" s="88"/>
    </row>
    <row r="138" spans="1:33">
      <c r="A138" s="88"/>
      <c r="F138" s="115"/>
      <c r="AG138" s="88"/>
    </row>
    <row r="139" spans="1:33">
      <c r="A139" s="81" t="s">
        <v>52</v>
      </c>
      <c r="F139" s="115"/>
      <c r="O139" s="84" t="str">
        <f>$O$1</f>
        <v>W/P - 7-4</v>
      </c>
      <c r="AA139" s="84" t="str">
        <f>$O$93</f>
        <v>W/P - 7-4</v>
      </c>
      <c r="AF139" s="84" t="str">
        <f>$O$93</f>
        <v>W/P - 7-4</v>
      </c>
      <c r="AG139" s="88"/>
    </row>
    <row r="140" spans="1:33">
      <c r="A140" s="81" t="s">
        <v>53</v>
      </c>
      <c r="F140" s="115"/>
      <c r="O140" s="84" t="e">
        <f ca="1">RIGHT(CELL("filename",$A$4),LEN(CELL("filename",$A$4))-SEARCH("\Capital",CELL("filename",$A$4),1))</f>
        <v>#VALUE!</v>
      </c>
      <c r="AA140" s="84" t="e">
        <f ca="1">RIGHT(CELL("filename",$A$4),LEN(CELL("filename",$A$4))-SEARCH("\Capital",CELL("filename",$A$4),1))</f>
        <v>#VALUE!</v>
      </c>
      <c r="AF140" s="84" t="e">
        <f ca="1">RIGHT(CELL("filename",$A$4),LEN(CELL("filename",$A$4))-SEARCH("\Capital",CELL("filename",$A$4),1))</f>
        <v>#VALUE!</v>
      </c>
      <c r="AG140" s="88"/>
    </row>
    <row r="141" spans="1:33">
      <c r="A141" s="88"/>
      <c r="F141" s="115"/>
      <c r="AG141" s="88"/>
    </row>
    <row r="142" spans="1:33">
      <c r="A142" s="85" t="s">
        <v>54</v>
      </c>
      <c r="F142" s="115"/>
      <c r="AG142" s="88"/>
    </row>
    <row r="143" spans="1:33">
      <c r="A143" s="85" t="s">
        <v>113</v>
      </c>
      <c r="F143" s="115"/>
      <c r="AG143" s="88"/>
    </row>
    <row r="144" spans="1:33">
      <c r="F144" s="115"/>
      <c r="AG144" s="88"/>
    </row>
    <row r="145" spans="1:33">
      <c r="A145" s="92"/>
      <c r="B145" s="92" t="s">
        <v>57</v>
      </c>
      <c r="C145" s="92"/>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88"/>
    </row>
    <row r="146" spans="1:33">
      <c r="A146" s="88" t="s">
        <v>61</v>
      </c>
      <c r="B146" s="88" t="s">
        <v>62</v>
      </c>
      <c r="D146" s="88" t="s">
        <v>110</v>
      </c>
      <c r="E146" s="88" t="s">
        <v>110</v>
      </c>
      <c r="F146" s="88" t="s">
        <v>110</v>
      </c>
      <c r="G146" s="88" t="s">
        <v>110</v>
      </c>
      <c r="H146" s="88" t="s">
        <v>110</v>
      </c>
      <c r="I146" s="88" t="s">
        <v>110</v>
      </c>
      <c r="J146" s="88" t="s">
        <v>110</v>
      </c>
      <c r="K146" s="88" t="s">
        <v>110</v>
      </c>
      <c r="L146" s="88" t="s">
        <v>110</v>
      </c>
      <c r="M146" s="88" t="s">
        <v>110</v>
      </c>
      <c r="N146" s="88" t="s">
        <v>110</v>
      </c>
      <c r="O146" s="88" t="s">
        <v>110</v>
      </c>
      <c r="P146" s="88" t="s">
        <v>110</v>
      </c>
      <c r="Q146" s="88" t="s">
        <v>110</v>
      </c>
      <c r="R146" s="88" t="s">
        <v>110</v>
      </c>
      <c r="S146" s="88" t="s">
        <v>110</v>
      </c>
      <c r="T146" s="88" t="s">
        <v>110</v>
      </c>
      <c r="U146" s="88" t="s">
        <v>110</v>
      </c>
      <c r="V146" s="88" t="s">
        <v>110</v>
      </c>
      <c r="W146" s="88" t="s">
        <v>110</v>
      </c>
      <c r="X146" s="88" t="s">
        <v>110</v>
      </c>
      <c r="Y146" s="88" t="s">
        <v>110</v>
      </c>
      <c r="Z146" s="88" t="s">
        <v>110</v>
      </c>
      <c r="AA146" s="88" t="s">
        <v>110</v>
      </c>
      <c r="AB146" s="88" t="s">
        <v>110</v>
      </c>
      <c r="AC146" s="88" t="s">
        <v>110</v>
      </c>
      <c r="AD146" s="88" t="s">
        <v>110</v>
      </c>
      <c r="AE146" s="88" t="s">
        <v>110</v>
      </c>
      <c r="AF146" s="88" t="s">
        <v>65</v>
      </c>
      <c r="AG146" s="88"/>
    </row>
    <row r="147" spans="1:33">
      <c r="A147" s="97" t="s">
        <v>71</v>
      </c>
      <c r="B147" s="97" t="s">
        <v>72</v>
      </c>
      <c r="C147" s="97"/>
      <c r="D147" s="98">
        <f>$D$9</f>
        <v>43190</v>
      </c>
      <c r="E147" s="98">
        <f>$E$9</f>
        <v>43220</v>
      </c>
      <c r="F147" s="98">
        <f>$F$9</f>
        <v>43251</v>
      </c>
      <c r="G147" s="98">
        <f>$G$9</f>
        <v>43281</v>
      </c>
      <c r="H147" s="98">
        <f>$H$9</f>
        <v>43312</v>
      </c>
      <c r="I147" s="98">
        <f>$I$9</f>
        <v>43343</v>
      </c>
      <c r="J147" s="98">
        <f>$J$9</f>
        <v>43373</v>
      </c>
      <c r="K147" s="98">
        <f>$K$9</f>
        <v>43404</v>
      </c>
      <c r="L147" s="98">
        <f>$L$9</f>
        <v>43434</v>
      </c>
      <c r="M147" s="98">
        <f>$M$9</f>
        <v>43465</v>
      </c>
      <c r="N147" s="98">
        <f>$N$9</f>
        <v>43496</v>
      </c>
      <c r="O147" s="98">
        <f>$O$9</f>
        <v>43524</v>
      </c>
      <c r="P147" s="98">
        <f>$P$9</f>
        <v>43555</v>
      </c>
      <c r="Q147" s="98">
        <f>$Q$9</f>
        <v>43585</v>
      </c>
      <c r="R147" s="98">
        <f>$R$9</f>
        <v>43616</v>
      </c>
      <c r="S147" s="98">
        <f>$S$9</f>
        <v>43646</v>
      </c>
      <c r="T147" s="98">
        <f>$T$9</f>
        <v>43677</v>
      </c>
      <c r="U147" s="98">
        <f>$U$9</f>
        <v>43708</v>
      </c>
      <c r="V147" s="98">
        <f>$V$9</f>
        <v>43738</v>
      </c>
      <c r="W147" s="98">
        <f>$W$9</f>
        <v>43769</v>
      </c>
      <c r="X147" s="98">
        <f>$X$9</f>
        <v>43799</v>
      </c>
      <c r="Y147" s="98">
        <f>$Y$9</f>
        <v>43830</v>
      </c>
      <c r="Z147" s="98">
        <f>$Z$9</f>
        <v>43861</v>
      </c>
      <c r="AA147" s="98">
        <f>$AA$9</f>
        <v>43890</v>
      </c>
      <c r="AB147" s="98">
        <f>$AB$9</f>
        <v>43921</v>
      </c>
      <c r="AC147" s="98">
        <f>$AC$9</f>
        <v>43951</v>
      </c>
      <c r="AD147" s="98">
        <f>$AD$9</f>
        <v>43982</v>
      </c>
      <c r="AE147" s="98">
        <f>$AE$9</f>
        <v>44012</v>
      </c>
      <c r="AF147" s="99" t="s">
        <v>59</v>
      </c>
      <c r="AG147" s="88"/>
    </row>
    <row r="148" spans="1:33">
      <c r="A148" s="88">
        <v>1</v>
      </c>
      <c r="F148" s="115"/>
      <c r="AG148" s="88"/>
    </row>
    <row r="149" spans="1:33">
      <c r="A149" s="88">
        <f>A148+1</f>
        <v>2</v>
      </c>
      <c r="F149" s="115"/>
      <c r="AG149" s="88"/>
    </row>
    <row r="150" spans="1:33">
      <c r="A150" s="88">
        <f t="shared" ref="A150:A168" si="31">A149+1</f>
        <v>3</v>
      </c>
      <c r="B150" s="96" t="s">
        <v>80</v>
      </c>
      <c r="F150" s="115"/>
      <c r="AG150" s="88"/>
    </row>
    <row r="151" spans="1:33">
      <c r="A151" s="88">
        <f t="shared" si="31"/>
        <v>4</v>
      </c>
      <c r="F151" s="115"/>
      <c r="AG151" s="88"/>
    </row>
    <row r="152" spans="1:33">
      <c r="A152" s="88">
        <f t="shared" si="31"/>
        <v>5</v>
      </c>
      <c r="F152" s="115"/>
      <c r="AG152" s="88"/>
    </row>
    <row r="153" spans="1:33">
      <c r="A153" s="88">
        <f t="shared" si="31"/>
        <v>6</v>
      </c>
      <c r="B153" s="89" t="str">
        <f>B14</f>
        <v xml:space="preserve">    Series 6.96%   GMB</v>
      </c>
      <c r="C153" s="83">
        <f>+C61</f>
        <v>16</v>
      </c>
      <c r="F153" s="115"/>
      <c r="AG153" s="88"/>
    </row>
    <row r="154" spans="1:33">
      <c r="A154" s="88">
        <f t="shared" si="31"/>
        <v>7</v>
      </c>
      <c r="B154" s="89" t="str">
        <f t="shared" ref="B154:B164" si="32">B15</f>
        <v xml:space="preserve">    Series 7.15%   GMB</v>
      </c>
      <c r="C154" s="83">
        <f t="shared" ref="C154:C164" si="33">+C62</f>
        <v>18</v>
      </c>
      <c r="F154" s="115"/>
      <c r="AG154" s="88"/>
    </row>
    <row r="155" spans="1:33">
      <c r="A155" s="88">
        <f t="shared" si="31"/>
        <v>8</v>
      </c>
      <c r="B155" s="89" t="str">
        <f t="shared" si="32"/>
        <v xml:space="preserve">    Series 6.99%   GMB</v>
      </c>
      <c r="C155" s="83">
        <f t="shared" si="33"/>
        <v>19</v>
      </c>
      <c r="F155" s="115"/>
      <c r="AG155" s="88"/>
    </row>
    <row r="156" spans="1:33">
      <c r="A156" s="88">
        <f t="shared" si="31"/>
        <v>9</v>
      </c>
      <c r="B156" s="89" t="str">
        <f t="shared" si="32"/>
        <v xml:space="preserve">    Series 6.593%  Note</v>
      </c>
      <c r="C156" s="83">
        <f t="shared" si="33"/>
        <v>26</v>
      </c>
      <c r="F156" s="115"/>
      <c r="AG156" s="88"/>
    </row>
    <row r="157" spans="1:33">
      <c r="A157" s="88">
        <f t="shared" si="31"/>
        <v>10</v>
      </c>
      <c r="B157" s="89" t="str">
        <f t="shared" si="32"/>
        <v xml:space="preserve">    Series 6.25%    Note</v>
      </c>
      <c r="C157" s="83">
        <f t="shared" si="33"/>
        <v>27</v>
      </c>
      <c r="F157" s="115"/>
      <c r="AG157" s="88"/>
    </row>
    <row r="158" spans="1:33">
      <c r="A158" s="88">
        <f t="shared" si="31"/>
        <v>11</v>
      </c>
      <c r="B158" s="89" t="str">
        <f t="shared" si="32"/>
        <v xml:space="preserve">    Series 5.625%  Note</v>
      </c>
      <c r="C158" s="83">
        <f t="shared" si="33"/>
        <v>28</v>
      </c>
      <c r="F158" s="115"/>
      <c r="AG158" s="88"/>
    </row>
    <row r="159" spans="1:33">
      <c r="A159" s="88">
        <f t="shared" si="31"/>
        <v>12</v>
      </c>
      <c r="B159" s="89" t="str">
        <f t="shared" si="32"/>
        <v xml:space="preserve">    Series 5.375%  Note</v>
      </c>
      <c r="C159" s="83">
        <f t="shared" si="33"/>
        <v>29</v>
      </c>
      <c r="F159" s="115"/>
      <c r="AG159" s="88"/>
    </row>
    <row r="160" spans="1:33">
      <c r="A160" s="88">
        <f t="shared" si="31"/>
        <v>13</v>
      </c>
      <c r="B160" s="89" t="str">
        <f t="shared" si="32"/>
        <v xml:space="preserve">    Series 5.05%    Note</v>
      </c>
      <c r="C160" s="83">
        <f t="shared" si="33"/>
        <v>30</v>
      </c>
      <c r="F160" s="115"/>
      <c r="AG160" s="88"/>
    </row>
    <row r="161" spans="1:45">
      <c r="A161" s="88">
        <f t="shared" si="31"/>
        <v>14</v>
      </c>
      <c r="B161" s="89" t="str">
        <f t="shared" si="32"/>
        <v xml:space="preserve">    Series 4.00%    Note</v>
      </c>
      <c r="C161" s="83">
        <f t="shared" si="33"/>
        <v>31</v>
      </c>
      <c r="F161" s="115"/>
      <c r="AG161" s="88"/>
    </row>
    <row r="162" spans="1:45">
      <c r="A162" s="88">
        <f t="shared" si="31"/>
        <v>15</v>
      </c>
      <c r="B162" s="89" t="str">
        <f t="shared" si="32"/>
        <v xml:space="preserve">    Series 4.00%    Note</v>
      </c>
      <c r="C162" s="83">
        <f t="shared" si="33"/>
        <v>32</v>
      </c>
      <c r="D162" s="14">
        <v>39699.739999999991</v>
      </c>
      <c r="E162" s="117">
        <f>D162-E208</f>
        <v>39584.339999999989</v>
      </c>
      <c r="F162" s="117">
        <f t="shared" ref="F162:AE164" si="34">E162-F208</f>
        <v>39468.939999999988</v>
      </c>
      <c r="G162" s="117">
        <f t="shared" si="34"/>
        <v>39353.539999999986</v>
      </c>
      <c r="H162" s="117">
        <f t="shared" si="34"/>
        <v>39238.139999999985</v>
      </c>
      <c r="I162" s="117">
        <f t="shared" si="34"/>
        <v>39122.739999999983</v>
      </c>
      <c r="J162" s="117">
        <f t="shared" si="34"/>
        <v>39007.339999999982</v>
      </c>
      <c r="K162" s="117">
        <f t="shared" si="34"/>
        <v>38891.939999999981</v>
      </c>
      <c r="L162" s="117">
        <f t="shared" si="34"/>
        <v>38776.539999999979</v>
      </c>
      <c r="M162" s="117">
        <f t="shared" si="34"/>
        <v>38661.139999999978</v>
      </c>
      <c r="N162" s="117">
        <f t="shared" si="34"/>
        <v>38545.739999999976</v>
      </c>
      <c r="O162" s="117">
        <f t="shared" si="34"/>
        <v>38430.339999999975</v>
      </c>
      <c r="P162" s="117">
        <f t="shared" si="34"/>
        <v>38314.939999999973</v>
      </c>
      <c r="Q162" s="117">
        <f t="shared" si="34"/>
        <v>38199.539999999972</v>
      </c>
      <c r="R162" s="117">
        <f t="shared" si="34"/>
        <v>38084.13999999997</v>
      </c>
      <c r="S162" s="117">
        <f t="shared" si="34"/>
        <v>37968.739999999969</v>
      </c>
      <c r="T162" s="117">
        <f t="shared" si="34"/>
        <v>37853.339999999967</v>
      </c>
      <c r="U162" s="117">
        <f t="shared" si="34"/>
        <v>37737.939999999966</v>
      </c>
      <c r="V162" s="117">
        <f t="shared" si="34"/>
        <v>37622.539999999964</v>
      </c>
      <c r="W162" s="117">
        <f t="shared" si="34"/>
        <v>37507.139999999963</v>
      </c>
      <c r="X162" s="117">
        <f t="shared" si="34"/>
        <v>37391.739999999962</v>
      </c>
      <c r="Y162" s="117">
        <f t="shared" si="34"/>
        <v>37276.33999999996</v>
      </c>
      <c r="Z162" s="117">
        <f t="shared" si="34"/>
        <v>37160.939999999959</v>
      </c>
      <c r="AA162" s="117">
        <f t="shared" si="34"/>
        <v>37045.539999999957</v>
      </c>
      <c r="AB162" s="117">
        <f t="shared" si="34"/>
        <v>36930.139999999956</v>
      </c>
      <c r="AC162" s="117">
        <f t="shared" si="34"/>
        <v>36814.739999999954</v>
      </c>
      <c r="AD162" s="117">
        <f t="shared" si="34"/>
        <v>36699.339999999953</v>
      </c>
      <c r="AE162" s="117">
        <f t="shared" si="34"/>
        <v>36583.939999999951</v>
      </c>
      <c r="AF162" s="117">
        <f>AVERAGE(S162:AE162)</f>
        <v>37276.33999999996</v>
      </c>
      <c r="AG162" s="88"/>
    </row>
    <row r="163" spans="1:45">
      <c r="A163" s="88">
        <f t="shared" si="31"/>
        <v>16</v>
      </c>
      <c r="B163" s="89" t="str">
        <f t="shared" si="32"/>
        <v xml:space="preserve">    Series 3.75%    Note</v>
      </c>
      <c r="C163" s="83">
        <f t="shared" si="33"/>
        <v>33</v>
      </c>
      <c r="D163" s="117">
        <v>15051.169999999995</v>
      </c>
      <c r="E163" s="117">
        <f>D163-E209</f>
        <v>15008.479999999994</v>
      </c>
      <c r="F163" s="117">
        <f t="shared" si="34"/>
        <v>14965.789999999994</v>
      </c>
      <c r="G163" s="117">
        <f t="shared" si="34"/>
        <v>14923.099999999993</v>
      </c>
      <c r="H163" s="117">
        <f t="shared" si="34"/>
        <v>14880.409999999993</v>
      </c>
      <c r="I163" s="117">
        <f t="shared" si="34"/>
        <v>14837.719999999992</v>
      </c>
      <c r="J163" s="117">
        <f t="shared" si="34"/>
        <v>14795.029999999992</v>
      </c>
      <c r="K163" s="117">
        <f t="shared" si="34"/>
        <v>14752.339999999991</v>
      </c>
      <c r="L163" s="117">
        <f t="shared" si="34"/>
        <v>14709.649999999991</v>
      </c>
      <c r="M163" s="117">
        <f t="shared" si="34"/>
        <v>14666.95999999999</v>
      </c>
      <c r="N163" s="117">
        <f t="shared" si="34"/>
        <v>14624.26999999999</v>
      </c>
      <c r="O163" s="117">
        <f t="shared" si="34"/>
        <v>14581.579999999989</v>
      </c>
      <c r="P163" s="117">
        <f t="shared" si="34"/>
        <v>14538.889999999989</v>
      </c>
      <c r="Q163" s="117">
        <f t="shared" si="34"/>
        <v>14496.199999999988</v>
      </c>
      <c r="R163" s="117">
        <f t="shared" si="34"/>
        <v>14453.509999999987</v>
      </c>
      <c r="S163" s="117">
        <f t="shared" si="34"/>
        <v>14410.819999999987</v>
      </c>
      <c r="T163" s="117">
        <f t="shared" si="34"/>
        <v>14368.129999999986</v>
      </c>
      <c r="U163" s="117">
        <f t="shared" si="34"/>
        <v>14325.439999999986</v>
      </c>
      <c r="V163" s="117">
        <f t="shared" si="34"/>
        <v>14282.749999999985</v>
      </c>
      <c r="W163" s="117">
        <f t="shared" si="34"/>
        <v>14240.059999999985</v>
      </c>
      <c r="X163" s="117">
        <f t="shared" si="34"/>
        <v>14197.369999999984</v>
      </c>
      <c r="Y163" s="117">
        <f t="shared" si="34"/>
        <v>14154.679999999984</v>
      </c>
      <c r="Z163" s="117">
        <f t="shared" si="34"/>
        <v>14111.989999999983</v>
      </c>
      <c r="AA163" s="117">
        <f t="shared" si="34"/>
        <v>14069.299999999983</v>
      </c>
      <c r="AB163" s="117">
        <f t="shared" si="34"/>
        <v>14026.609999999982</v>
      </c>
      <c r="AC163" s="117">
        <f t="shared" si="34"/>
        <v>13983.919999999982</v>
      </c>
      <c r="AD163" s="117">
        <f t="shared" si="34"/>
        <v>13941.229999999981</v>
      </c>
      <c r="AE163" s="117">
        <f t="shared" si="34"/>
        <v>13898.539999999981</v>
      </c>
      <c r="AF163" s="117">
        <f>AVERAGE(S163:AE163)</f>
        <v>14154.679999999984</v>
      </c>
      <c r="AG163" s="88"/>
    </row>
    <row r="164" spans="1:45">
      <c r="A164" s="88">
        <f t="shared" si="31"/>
        <v>17</v>
      </c>
      <c r="B164" s="89" t="str">
        <f t="shared" si="32"/>
        <v xml:space="preserve">    Proposed 4.55%    Note</v>
      </c>
      <c r="C164" s="83">
        <f t="shared" si="33"/>
        <v>34</v>
      </c>
      <c r="D164" s="117">
        <v>0</v>
      </c>
      <c r="E164" s="117">
        <f>D164</f>
        <v>0</v>
      </c>
      <c r="F164" s="117">
        <f t="shared" ref="F164:Q164" si="35">E164</f>
        <v>0</v>
      </c>
      <c r="G164" s="117">
        <f t="shared" si="35"/>
        <v>0</v>
      </c>
      <c r="H164" s="117">
        <f t="shared" si="35"/>
        <v>0</v>
      </c>
      <c r="I164" s="117">
        <f t="shared" si="35"/>
        <v>0</v>
      </c>
      <c r="J164" s="117">
        <f t="shared" si="35"/>
        <v>0</v>
      </c>
      <c r="K164" s="117">
        <f t="shared" si="35"/>
        <v>0</v>
      </c>
      <c r="L164" s="117">
        <f t="shared" si="35"/>
        <v>0</v>
      </c>
      <c r="M164" s="117">
        <f t="shared" si="35"/>
        <v>0</v>
      </c>
      <c r="N164" s="117">
        <f t="shared" si="35"/>
        <v>0</v>
      </c>
      <c r="O164" s="117">
        <f t="shared" si="35"/>
        <v>0</v>
      </c>
      <c r="P164" s="117">
        <f t="shared" si="35"/>
        <v>0</v>
      </c>
      <c r="Q164" s="117">
        <f t="shared" si="35"/>
        <v>0</v>
      </c>
      <c r="R164" s="116">
        <f>R25*0.01-R210</f>
        <v>159777.77777777778</v>
      </c>
      <c r="S164" s="116">
        <f>R164-S210</f>
        <v>159333.33333333334</v>
      </c>
      <c r="T164" s="116">
        <f t="shared" si="34"/>
        <v>158888.88888888891</v>
      </c>
      <c r="U164" s="116">
        <f t="shared" si="34"/>
        <v>158444.44444444447</v>
      </c>
      <c r="V164" s="116">
        <f t="shared" si="34"/>
        <v>158000.00000000003</v>
      </c>
      <c r="W164" s="116">
        <f t="shared" si="34"/>
        <v>157555.55555555559</v>
      </c>
      <c r="X164" s="116">
        <f t="shared" si="34"/>
        <v>157111.11111111115</v>
      </c>
      <c r="Y164" s="116">
        <f t="shared" si="34"/>
        <v>156666.66666666672</v>
      </c>
      <c r="Z164" s="116">
        <f t="shared" si="34"/>
        <v>156222.22222222228</v>
      </c>
      <c r="AA164" s="116">
        <f t="shared" si="34"/>
        <v>155777.77777777784</v>
      </c>
      <c r="AB164" s="116">
        <f t="shared" si="34"/>
        <v>155333.3333333334</v>
      </c>
      <c r="AC164" s="116">
        <f t="shared" si="34"/>
        <v>154888.88888888896</v>
      </c>
      <c r="AD164" s="116">
        <f t="shared" si="34"/>
        <v>154444.44444444453</v>
      </c>
      <c r="AE164" s="116">
        <f t="shared" si="34"/>
        <v>154000.00000000009</v>
      </c>
      <c r="AF164" s="117">
        <f>AVERAGE(S164:AE164)</f>
        <v>156666.66666666672</v>
      </c>
      <c r="AG164" s="88"/>
    </row>
    <row r="165" spans="1:45">
      <c r="A165" s="88">
        <f t="shared" si="31"/>
        <v>18</v>
      </c>
      <c r="B165" s="89"/>
      <c r="F165" s="115"/>
      <c r="AG165" s="88"/>
    </row>
    <row r="166" spans="1:45">
      <c r="A166" s="88">
        <f t="shared" si="31"/>
        <v>19</v>
      </c>
      <c r="B166" s="89" t="str">
        <f>B74</f>
        <v xml:space="preserve">    Series 8.5% w/o over life of 6.96% issue</v>
      </c>
      <c r="F166" s="115"/>
      <c r="AG166" s="88"/>
    </row>
    <row r="167" spans="1:45">
      <c r="A167" s="88">
        <f t="shared" si="31"/>
        <v>20</v>
      </c>
      <c r="F167" s="115"/>
      <c r="AG167" s="88"/>
    </row>
    <row r="168" spans="1:45" ht="15.75" thickBot="1">
      <c r="A168" s="88">
        <f t="shared" si="31"/>
        <v>21</v>
      </c>
      <c r="B168" s="89" t="s">
        <v>92</v>
      </c>
      <c r="D168" s="111">
        <f>SUM(D151:D166)</f>
        <v>54750.909999999989</v>
      </c>
      <c r="E168" s="111">
        <f t="shared" ref="E168:AF168" si="36">SUM(E151:E166)</f>
        <v>54592.819999999985</v>
      </c>
      <c r="F168" s="111">
        <f t="shared" si="36"/>
        <v>54434.729999999981</v>
      </c>
      <c r="G168" s="111">
        <f t="shared" si="36"/>
        <v>54276.639999999978</v>
      </c>
      <c r="H168" s="111">
        <f t="shared" si="36"/>
        <v>54118.549999999974</v>
      </c>
      <c r="I168" s="111">
        <f t="shared" si="36"/>
        <v>53960.459999999977</v>
      </c>
      <c r="J168" s="111">
        <f t="shared" si="36"/>
        <v>53802.369999999974</v>
      </c>
      <c r="K168" s="111">
        <f t="shared" si="36"/>
        <v>53644.27999999997</v>
      </c>
      <c r="L168" s="111">
        <f t="shared" si="36"/>
        <v>53486.189999999973</v>
      </c>
      <c r="M168" s="111">
        <f t="shared" si="36"/>
        <v>53328.099999999969</v>
      </c>
      <c r="N168" s="111">
        <f t="shared" si="36"/>
        <v>53170.009999999966</v>
      </c>
      <c r="O168" s="111">
        <f t="shared" si="36"/>
        <v>53011.919999999962</v>
      </c>
      <c r="P168" s="111">
        <f t="shared" si="36"/>
        <v>52853.829999999958</v>
      </c>
      <c r="Q168" s="111">
        <f t="shared" si="36"/>
        <v>52695.739999999962</v>
      </c>
      <c r="R168" s="111">
        <f t="shared" si="36"/>
        <v>212315.42777777775</v>
      </c>
      <c r="S168" s="111">
        <f t="shared" si="36"/>
        <v>211712.89333333331</v>
      </c>
      <c r="T168" s="111">
        <f t="shared" si="36"/>
        <v>211110.35888888885</v>
      </c>
      <c r="U168" s="111">
        <f t="shared" si="36"/>
        <v>210507.82444444441</v>
      </c>
      <c r="V168" s="111">
        <f t="shared" si="36"/>
        <v>209905.28999999998</v>
      </c>
      <c r="W168" s="111">
        <f t="shared" si="36"/>
        <v>209302.75555555554</v>
      </c>
      <c r="X168" s="111">
        <f t="shared" si="36"/>
        <v>208700.22111111111</v>
      </c>
      <c r="Y168" s="111">
        <f t="shared" si="36"/>
        <v>208097.68666666665</v>
      </c>
      <c r="Z168" s="111">
        <f t="shared" si="36"/>
        <v>207495.15222222221</v>
      </c>
      <c r="AA168" s="111">
        <f t="shared" si="36"/>
        <v>206892.61777777778</v>
      </c>
      <c r="AB168" s="111">
        <f t="shared" si="36"/>
        <v>206290.08333333334</v>
      </c>
      <c r="AC168" s="111">
        <f t="shared" si="36"/>
        <v>205687.54888888891</v>
      </c>
      <c r="AD168" s="111">
        <f t="shared" si="36"/>
        <v>205085.01444444444</v>
      </c>
      <c r="AE168" s="111">
        <f t="shared" si="36"/>
        <v>204482.48</v>
      </c>
      <c r="AF168" s="111">
        <f t="shared" si="36"/>
        <v>208097.68666666665</v>
      </c>
      <c r="AG168" s="108"/>
      <c r="AH168" s="108"/>
      <c r="AI168" s="108"/>
      <c r="AJ168" s="108"/>
      <c r="AK168" s="108"/>
      <c r="AL168" s="108"/>
      <c r="AM168" s="108"/>
      <c r="AN168" s="108"/>
      <c r="AO168" s="108"/>
      <c r="AP168" s="108"/>
      <c r="AQ168" s="108"/>
      <c r="AR168" s="108"/>
      <c r="AS168" s="108"/>
    </row>
    <row r="169" spans="1:45" ht="15.75" thickTop="1">
      <c r="A169" s="88"/>
      <c r="F169" s="115"/>
      <c r="AG169" s="88"/>
    </row>
    <row r="170" spans="1:45">
      <c r="A170" s="88"/>
      <c r="F170" s="115"/>
      <c r="AG170" s="88"/>
    </row>
    <row r="171" spans="1:45">
      <c r="A171" s="88"/>
      <c r="F171" s="115"/>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G171" s="88"/>
    </row>
    <row r="172" spans="1:45">
      <c r="A172" s="88"/>
      <c r="F172" s="115"/>
      <c r="AG172" s="88"/>
    </row>
    <row r="173" spans="1:45">
      <c r="A173" s="88"/>
      <c r="F173" s="115"/>
      <c r="AG173" s="88"/>
    </row>
    <row r="174" spans="1:45">
      <c r="A174" s="88"/>
      <c r="F174" s="115"/>
      <c r="AG174" s="88"/>
    </row>
    <row r="175" spans="1:45">
      <c r="A175" s="88"/>
      <c r="F175" s="115"/>
      <c r="AG175" s="88"/>
    </row>
    <row r="176" spans="1:45">
      <c r="A176" s="88"/>
      <c r="F176" s="115"/>
      <c r="AG176" s="88"/>
    </row>
    <row r="177" spans="1:33">
      <c r="A177" s="88"/>
      <c r="F177" s="115"/>
      <c r="AG177" s="88"/>
    </row>
    <row r="178" spans="1:33">
      <c r="A178" s="88"/>
      <c r="F178" s="115"/>
      <c r="AG178" s="88"/>
    </row>
    <row r="179" spans="1:33">
      <c r="A179" s="88"/>
      <c r="F179" s="115"/>
      <c r="AG179" s="88"/>
    </row>
    <row r="180" spans="1:33">
      <c r="A180" s="88"/>
      <c r="F180" s="115"/>
      <c r="AG180" s="88"/>
    </row>
    <row r="181" spans="1:33">
      <c r="A181" s="88"/>
      <c r="F181" s="115"/>
      <c r="AG181" s="88"/>
    </row>
    <row r="182" spans="1:33">
      <c r="A182" s="88"/>
      <c r="F182" s="115"/>
      <c r="AG182" s="88"/>
    </row>
    <row r="183" spans="1:33">
      <c r="A183" s="88"/>
      <c r="F183" s="115"/>
      <c r="AG183" s="88"/>
    </row>
    <row r="184" spans="1:33">
      <c r="A184" s="88"/>
      <c r="F184" s="115"/>
      <c r="AG184" s="88"/>
    </row>
    <row r="185" spans="1:33">
      <c r="A185" s="81" t="s">
        <v>52</v>
      </c>
      <c r="F185" s="115"/>
      <c r="O185" s="84" t="str">
        <f>$O$1</f>
        <v>W/P - 7-4</v>
      </c>
      <c r="AA185" s="84" t="str">
        <f>$O$93</f>
        <v>W/P - 7-4</v>
      </c>
      <c r="AF185" s="84" t="str">
        <f>$O$93</f>
        <v>W/P - 7-4</v>
      </c>
      <c r="AG185" s="88"/>
    </row>
    <row r="186" spans="1:33">
      <c r="A186" s="81" t="s">
        <v>53</v>
      </c>
      <c r="F186" s="115"/>
      <c r="O186" s="84" t="e">
        <f ca="1">RIGHT(CELL("filename",$A$4),LEN(CELL("filename",$A$4))-SEARCH("\Capital",CELL("filename",$A$4),1))</f>
        <v>#VALUE!</v>
      </c>
      <c r="AA186" s="84" t="e">
        <f ca="1">RIGHT(CELL("filename",$A$4),LEN(CELL("filename",$A$4))-SEARCH("\Capital",CELL("filename",$A$4),1))</f>
        <v>#VALUE!</v>
      </c>
      <c r="AF186" s="84" t="e">
        <f ca="1">RIGHT(CELL("filename",$A$4),LEN(CELL("filename",$A$4))-SEARCH("\Capital",CELL("filename",$A$4),1))</f>
        <v>#VALUE!</v>
      </c>
      <c r="AG186" s="88"/>
    </row>
    <row r="187" spans="1:33">
      <c r="A187" s="88"/>
      <c r="F187" s="115"/>
      <c r="AG187" s="88"/>
    </row>
    <row r="188" spans="1:33">
      <c r="A188" s="85" t="s">
        <v>54</v>
      </c>
      <c r="F188" s="115"/>
      <c r="AG188" s="88"/>
    </row>
    <row r="189" spans="1:33">
      <c r="A189" s="85" t="s">
        <v>114</v>
      </c>
      <c r="F189" s="115"/>
      <c r="AG189" s="88"/>
    </row>
    <row r="190" spans="1:33">
      <c r="F190" s="115"/>
      <c r="AG190" s="88"/>
    </row>
    <row r="191" spans="1:33">
      <c r="A191" s="92"/>
      <c r="B191" s="92" t="s">
        <v>57</v>
      </c>
      <c r="C191" s="92"/>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88"/>
    </row>
    <row r="192" spans="1:33">
      <c r="A192" s="88" t="s">
        <v>61</v>
      </c>
      <c r="B192" s="88" t="s">
        <v>62</v>
      </c>
      <c r="D192" s="88" t="s">
        <v>110</v>
      </c>
      <c r="E192" s="88" t="s">
        <v>110</v>
      </c>
      <c r="F192" s="88" t="s">
        <v>110</v>
      </c>
      <c r="G192" s="88" t="s">
        <v>110</v>
      </c>
      <c r="H192" s="88" t="s">
        <v>110</v>
      </c>
      <c r="I192" s="88" t="s">
        <v>110</v>
      </c>
      <c r="J192" s="88" t="s">
        <v>110</v>
      </c>
      <c r="K192" s="88" t="s">
        <v>110</v>
      </c>
      <c r="L192" s="88" t="s">
        <v>110</v>
      </c>
      <c r="M192" s="88" t="s">
        <v>110</v>
      </c>
      <c r="N192" s="88" t="s">
        <v>110</v>
      </c>
      <c r="O192" s="88" t="s">
        <v>110</v>
      </c>
      <c r="P192" s="88" t="s">
        <v>110</v>
      </c>
      <c r="Q192" s="88" t="s">
        <v>110</v>
      </c>
      <c r="R192" s="88" t="s">
        <v>110</v>
      </c>
      <c r="S192" s="88" t="s">
        <v>110</v>
      </c>
      <c r="T192" s="88" t="s">
        <v>110</v>
      </c>
      <c r="U192" s="88" t="s">
        <v>110</v>
      </c>
      <c r="V192" s="88" t="s">
        <v>110</v>
      </c>
      <c r="W192" s="88" t="s">
        <v>110</v>
      </c>
      <c r="X192" s="88" t="s">
        <v>110</v>
      </c>
      <c r="Y192" s="88" t="s">
        <v>110</v>
      </c>
      <c r="Z192" s="88" t="s">
        <v>110</v>
      </c>
      <c r="AA192" s="88" t="s">
        <v>110</v>
      </c>
      <c r="AB192" s="88" t="s">
        <v>110</v>
      </c>
      <c r="AC192" s="88" t="s">
        <v>110</v>
      </c>
      <c r="AD192" s="88" t="s">
        <v>110</v>
      </c>
      <c r="AE192" s="88" t="s">
        <v>110</v>
      </c>
      <c r="AF192" s="88" t="s">
        <v>111</v>
      </c>
      <c r="AG192" s="88"/>
    </row>
    <row r="193" spans="1:33">
      <c r="A193" s="97" t="s">
        <v>71</v>
      </c>
      <c r="B193" s="97" t="s">
        <v>72</v>
      </c>
      <c r="C193" s="97"/>
      <c r="D193" s="98">
        <f>$D$9</f>
        <v>43190</v>
      </c>
      <c r="E193" s="98">
        <f>$E$9</f>
        <v>43220</v>
      </c>
      <c r="F193" s="98">
        <f>$F$9</f>
        <v>43251</v>
      </c>
      <c r="G193" s="98">
        <f>$G$9</f>
        <v>43281</v>
      </c>
      <c r="H193" s="98">
        <f>$H$9</f>
        <v>43312</v>
      </c>
      <c r="I193" s="98">
        <f>$I$9</f>
        <v>43343</v>
      </c>
      <c r="J193" s="98">
        <f>$J$9</f>
        <v>43373</v>
      </c>
      <c r="K193" s="98">
        <f>$K$9</f>
        <v>43404</v>
      </c>
      <c r="L193" s="98">
        <f>$L$9</f>
        <v>43434</v>
      </c>
      <c r="M193" s="98">
        <f>$M$9</f>
        <v>43465</v>
      </c>
      <c r="N193" s="98">
        <f>$N$9</f>
        <v>43496</v>
      </c>
      <c r="O193" s="98">
        <f>$O$9</f>
        <v>43524</v>
      </c>
      <c r="P193" s="98">
        <f>$P$9</f>
        <v>43555</v>
      </c>
      <c r="Q193" s="98">
        <f>$Q$9</f>
        <v>43585</v>
      </c>
      <c r="R193" s="98">
        <f>$R$9</f>
        <v>43616</v>
      </c>
      <c r="S193" s="98">
        <f>$S$9</f>
        <v>43646</v>
      </c>
      <c r="T193" s="98">
        <f>$T$9</f>
        <v>43677</v>
      </c>
      <c r="U193" s="98">
        <f>$U$9</f>
        <v>43708</v>
      </c>
      <c r="V193" s="98">
        <f>$V$9</f>
        <v>43738</v>
      </c>
      <c r="W193" s="98">
        <f>$W$9</f>
        <v>43769</v>
      </c>
      <c r="X193" s="98">
        <f>$X$9</f>
        <v>43799</v>
      </c>
      <c r="Y193" s="98">
        <f>$Y$9</f>
        <v>43830</v>
      </c>
      <c r="Z193" s="98">
        <f>$Z$9</f>
        <v>43861</v>
      </c>
      <c r="AA193" s="98">
        <f>$AA$9</f>
        <v>43890</v>
      </c>
      <c r="AB193" s="98">
        <f>$AB$9</f>
        <v>43921</v>
      </c>
      <c r="AC193" s="98">
        <f>$AC$9</f>
        <v>43951</v>
      </c>
      <c r="AD193" s="98">
        <f>$AD$9</f>
        <v>43982</v>
      </c>
      <c r="AE193" s="98">
        <f>$AE$9</f>
        <v>44012</v>
      </c>
      <c r="AF193" s="99" t="s">
        <v>112</v>
      </c>
      <c r="AG193" s="88"/>
    </row>
    <row r="194" spans="1:33">
      <c r="A194" s="88">
        <v>1</v>
      </c>
      <c r="F194" s="115"/>
      <c r="AG194" s="88"/>
    </row>
    <row r="195" spans="1:33">
      <c r="A195" s="88">
        <f>A194+1</f>
        <v>2</v>
      </c>
      <c r="F195" s="115"/>
      <c r="AG195" s="88"/>
    </row>
    <row r="196" spans="1:33">
      <c r="A196" s="88">
        <f t="shared" ref="A196:A220" si="37">A195+1</f>
        <v>3</v>
      </c>
      <c r="B196" s="96" t="s">
        <v>80</v>
      </c>
      <c r="F196" s="115"/>
      <c r="AG196" s="88"/>
    </row>
    <row r="197" spans="1:33">
      <c r="A197" s="88">
        <f t="shared" si="37"/>
        <v>4</v>
      </c>
      <c r="F197" s="115"/>
      <c r="AG197" s="88"/>
    </row>
    <row r="198" spans="1:33">
      <c r="A198" s="88">
        <f t="shared" si="37"/>
        <v>5</v>
      </c>
      <c r="F198" s="115"/>
      <c r="AG198" s="88"/>
    </row>
    <row r="199" spans="1:33">
      <c r="A199" s="88">
        <f t="shared" si="37"/>
        <v>6</v>
      </c>
      <c r="B199" s="89" t="str">
        <f>B14</f>
        <v xml:space="preserve">    Series 6.96%   GMB</v>
      </c>
      <c r="C199" s="83">
        <f>+C61</f>
        <v>16</v>
      </c>
      <c r="F199" s="115"/>
      <c r="AG199" s="88"/>
    </row>
    <row r="200" spans="1:33">
      <c r="A200" s="88">
        <f t="shared" si="37"/>
        <v>7</v>
      </c>
      <c r="B200" s="89" t="str">
        <f t="shared" ref="B200:B210" si="38">B15</f>
        <v xml:space="preserve">    Series 7.15%   GMB</v>
      </c>
      <c r="C200" s="83">
        <f t="shared" ref="C200:C210" si="39">+C62</f>
        <v>18</v>
      </c>
      <c r="F200" s="115"/>
      <c r="AG200" s="88"/>
    </row>
    <row r="201" spans="1:33">
      <c r="A201" s="88">
        <f t="shared" si="37"/>
        <v>8</v>
      </c>
      <c r="B201" s="89" t="str">
        <f t="shared" si="38"/>
        <v xml:space="preserve">    Series 6.99%   GMB</v>
      </c>
      <c r="C201" s="83">
        <f t="shared" si="39"/>
        <v>19</v>
      </c>
      <c r="F201" s="115"/>
      <c r="AG201" s="88"/>
    </row>
    <row r="202" spans="1:33">
      <c r="A202" s="88">
        <f t="shared" si="37"/>
        <v>9</v>
      </c>
      <c r="B202" s="89" t="str">
        <f t="shared" si="38"/>
        <v xml:space="preserve">    Series 6.593%  Note</v>
      </c>
      <c r="C202" s="83">
        <f t="shared" si="39"/>
        <v>26</v>
      </c>
      <c r="F202" s="115"/>
      <c r="AG202" s="88"/>
    </row>
    <row r="203" spans="1:33">
      <c r="A203" s="88">
        <f t="shared" si="37"/>
        <v>10</v>
      </c>
      <c r="B203" s="89" t="str">
        <f t="shared" si="38"/>
        <v xml:space="preserve">    Series 6.25%    Note</v>
      </c>
      <c r="C203" s="83">
        <f t="shared" si="39"/>
        <v>27</v>
      </c>
      <c r="F203" s="115"/>
      <c r="AG203" s="88"/>
    </row>
    <row r="204" spans="1:33">
      <c r="A204" s="88">
        <f t="shared" si="37"/>
        <v>11</v>
      </c>
      <c r="B204" s="89" t="str">
        <f t="shared" si="38"/>
        <v xml:space="preserve">    Series 5.625%  Note</v>
      </c>
      <c r="C204" s="83">
        <f t="shared" si="39"/>
        <v>28</v>
      </c>
      <c r="F204" s="115"/>
      <c r="AG204" s="88"/>
    </row>
    <row r="205" spans="1:33">
      <c r="A205" s="88">
        <f t="shared" si="37"/>
        <v>12</v>
      </c>
      <c r="B205" s="89" t="str">
        <f t="shared" si="38"/>
        <v xml:space="preserve">    Series 5.375%  Note</v>
      </c>
      <c r="C205" s="83">
        <f t="shared" si="39"/>
        <v>29</v>
      </c>
      <c r="F205" s="115"/>
      <c r="AG205" s="88"/>
    </row>
    <row r="206" spans="1:33">
      <c r="A206" s="88">
        <f t="shared" si="37"/>
        <v>13</v>
      </c>
      <c r="B206" s="89" t="str">
        <f t="shared" si="38"/>
        <v xml:space="preserve">    Series 5.05%    Note</v>
      </c>
      <c r="C206" s="83">
        <f t="shared" si="39"/>
        <v>30</v>
      </c>
      <c r="F206" s="115"/>
      <c r="AG206" s="88"/>
    </row>
    <row r="207" spans="1:33">
      <c r="A207" s="88">
        <f t="shared" si="37"/>
        <v>14</v>
      </c>
      <c r="B207" s="89" t="str">
        <f t="shared" si="38"/>
        <v xml:space="preserve">    Series 4.00%    Note</v>
      </c>
      <c r="C207" s="83">
        <f t="shared" si="39"/>
        <v>31</v>
      </c>
      <c r="F207" s="115"/>
      <c r="AG207" s="88"/>
    </row>
    <row r="208" spans="1:33">
      <c r="A208" s="88">
        <f t="shared" si="37"/>
        <v>15</v>
      </c>
      <c r="B208" s="89" t="str">
        <f t="shared" si="38"/>
        <v xml:space="preserve">    Series 4.00%    Note</v>
      </c>
      <c r="C208" s="83">
        <f t="shared" si="39"/>
        <v>32</v>
      </c>
      <c r="D208" s="118">
        <v>115.4</v>
      </c>
      <c r="E208" s="118">
        <f>D208</f>
        <v>115.4</v>
      </c>
      <c r="F208" s="118">
        <f t="shared" ref="F208:U209" si="40">E208</f>
        <v>115.4</v>
      </c>
      <c r="G208" s="118">
        <f t="shared" si="40"/>
        <v>115.4</v>
      </c>
      <c r="H208" s="118">
        <f t="shared" si="40"/>
        <v>115.4</v>
      </c>
      <c r="I208" s="118">
        <f t="shared" si="40"/>
        <v>115.4</v>
      </c>
      <c r="J208" s="118">
        <f t="shared" si="40"/>
        <v>115.4</v>
      </c>
      <c r="K208" s="118">
        <f t="shared" si="40"/>
        <v>115.4</v>
      </c>
      <c r="L208" s="118">
        <f t="shared" si="40"/>
        <v>115.4</v>
      </c>
      <c r="M208" s="118">
        <f t="shared" si="40"/>
        <v>115.4</v>
      </c>
      <c r="N208" s="118">
        <f t="shared" si="40"/>
        <v>115.4</v>
      </c>
      <c r="O208" s="118">
        <f t="shared" si="40"/>
        <v>115.4</v>
      </c>
      <c r="P208" s="118">
        <f t="shared" si="40"/>
        <v>115.4</v>
      </c>
      <c r="Q208" s="118">
        <f t="shared" si="40"/>
        <v>115.4</v>
      </c>
      <c r="R208" s="118">
        <f t="shared" si="40"/>
        <v>115.4</v>
      </c>
      <c r="S208" s="118">
        <f t="shared" si="40"/>
        <v>115.4</v>
      </c>
      <c r="T208" s="118">
        <f t="shared" si="40"/>
        <v>115.4</v>
      </c>
      <c r="U208" s="118">
        <f t="shared" si="40"/>
        <v>115.4</v>
      </c>
      <c r="V208" s="118">
        <f t="shared" ref="U208:AE210" si="41">U208</f>
        <v>115.4</v>
      </c>
      <c r="W208" s="118">
        <f t="shared" si="41"/>
        <v>115.4</v>
      </c>
      <c r="X208" s="118">
        <f t="shared" si="41"/>
        <v>115.4</v>
      </c>
      <c r="Y208" s="118">
        <f t="shared" si="41"/>
        <v>115.4</v>
      </c>
      <c r="Z208" s="118">
        <f t="shared" si="41"/>
        <v>115.4</v>
      </c>
      <c r="AA208" s="118">
        <f t="shared" si="41"/>
        <v>115.4</v>
      </c>
      <c r="AB208" s="118">
        <f t="shared" si="41"/>
        <v>115.4</v>
      </c>
      <c r="AC208" s="118">
        <f t="shared" si="41"/>
        <v>115.4</v>
      </c>
      <c r="AD208" s="118">
        <f t="shared" si="41"/>
        <v>115.4</v>
      </c>
      <c r="AE208" s="118">
        <f t="shared" si="41"/>
        <v>115.4</v>
      </c>
      <c r="AF208" s="106">
        <f>SUM(T208:AE208)</f>
        <v>1384.8000000000002</v>
      </c>
      <c r="AG208" s="88"/>
    </row>
    <row r="209" spans="1:33">
      <c r="A209" s="88">
        <f t="shared" si="37"/>
        <v>16</v>
      </c>
      <c r="B209" s="89" t="str">
        <f t="shared" si="38"/>
        <v xml:space="preserve">    Series 3.75%    Note</v>
      </c>
      <c r="C209" s="83">
        <f t="shared" si="39"/>
        <v>33</v>
      </c>
      <c r="D209" s="118">
        <v>42.69</v>
      </c>
      <c r="E209" s="118">
        <f>D209</f>
        <v>42.69</v>
      </c>
      <c r="F209" s="118">
        <f t="shared" si="40"/>
        <v>42.69</v>
      </c>
      <c r="G209" s="118">
        <f t="shared" si="40"/>
        <v>42.69</v>
      </c>
      <c r="H209" s="118">
        <f t="shared" si="40"/>
        <v>42.69</v>
      </c>
      <c r="I209" s="118">
        <f t="shared" si="40"/>
        <v>42.69</v>
      </c>
      <c r="J209" s="118">
        <f t="shared" si="40"/>
        <v>42.69</v>
      </c>
      <c r="K209" s="118">
        <f t="shared" si="40"/>
        <v>42.69</v>
      </c>
      <c r="L209" s="118">
        <f t="shared" si="40"/>
        <v>42.69</v>
      </c>
      <c r="M209" s="118">
        <f t="shared" si="40"/>
        <v>42.69</v>
      </c>
      <c r="N209" s="118">
        <f t="shared" si="40"/>
        <v>42.69</v>
      </c>
      <c r="O209" s="118">
        <f t="shared" si="40"/>
        <v>42.69</v>
      </c>
      <c r="P209" s="118">
        <f t="shared" si="40"/>
        <v>42.69</v>
      </c>
      <c r="Q209" s="118">
        <f t="shared" si="40"/>
        <v>42.69</v>
      </c>
      <c r="R209" s="118">
        <f t="shared" si="40"/>
        <v>42.69</v>
      </c>
      <c r="S209" s="118">
        <f t="shared" si="40"/>
        <v>42.69</v>
      </c>
      <c r="T209" s="118">
        <f t="shared" si="40"/>
        <v>42.69</v>
      </c>
      <c r="U209" s="118">
        <f t="shared" si="40"/>
        <v>42.69</v>
      </c>
      <c r="V209" s="118">
        <f t="shared" si="41"/>
        <v>42.69</v>
      </c>
      <c r="W209" s="118">
        <f t="shared" si="41"/>
        <v>42.69</v>
      </c>
      <c r="X209" s="118">
        <f t="shared" si="41"/>
        <v>42.69</v>
      </c>
      <c r="Y209" s="118">
        <f t="shared" si="41"/>
        <v>42.69</v>
      </c>
      <c r="Z209" s="118">
        <f t="shared" si="41"/>
        <v>42.69</v>
      </c>
      <c r="AA209" s="118">
        <f t="shared" si="41"/>
        <v>42.69</v>
      </c>
      <c r="AB209" s="118">
        <f t="shared" si="41"/>
        <v>42.69</v>
      </c>
      <c r="AC209" s="118">
        <f t="shared" si="41"/>
        <v>42.69</v>
      </c>
      <c r="AD209" s="118">
        <f t="shared" si="41"/>
        <v>42.69</v>
      </c>
      <c r="AE209" s="118">
        <f t="shared" si="41"/>
        <v>42.69</v>
      </c>
      <c r="AF209" s="106">
        <f>SUM(T209:AE209)</f>
        <v>512.28</v>
      </c>
      <c r="AG209" s="88"/>
    </row>
    <row r="210" spans="1:33">
      <c r="A210" s="88">
        <f t="shared" si="37"/>
        <v>17</v>
      </c>
      <c r="B210" s="89" t="str">
        <f t="shared" si="38"/>
        <v xml:space="preserve">    Proposed 4.55%    Note</v>
      </c>
      <c r="C210" s="83">
        <f t="shared" si="39"/>
        <v>34</v>
      </c>
      <c r="D210" s="118"/>
      <c r="E210" s="118"/>
      <c r="F210" s="119"/>
      <c r="G210" s="118"/>
      <c r="H210" s="118"/>
      <c r="I210" s="118"/>
      <c r="J210" s="118"/>
      <c r="K210" s="118"/>
      <c r="L210" s="118"/>
      <c r="M210" s="118"/>
      <c r="N210" s="118"/>
      <c r="O210" s="118"/>
      <c r="P210" s="118"/>
      <c r="Q210" s="118"/>
      <c r="R210" s="118">
        <f>(R25*0.01)/360*0.5</f>
        <v>222.22222222222223</v>
      </c>
      <c r="S210" s="118">
        <f>(S25*0.01)/360</f>
        <v>444.44444444444446</v>
      </c>
      <c r="T210" s="118">
        <f>S210</f>
        <v>444.44444444444446</v>
      </c>
      <c r="U210" s="118">
        <f t="shared" si="41"/>
        <v>444.44444444444446</v>
      </c>
      <c r="V210" s="118">
        <f t="shared" si="41"/>
        <v>444.44444444444446</v>
      </c>
      <c r="W210" s="118">
        <f t="shared" si="41"/>
        <v>444.44444444444446</v>
      </c>
      <c r="X210" s="118">
        <f t="shared" si="41"/>
        <v>444.44444444444446</v>
      </c>
      <c r="Y210" s="118">
        <f t="shared" si="41"/>
        <v>444.44444444444446</v>
      </c>
      <c r="Z210" s="118">
        <f t="shared" si="41"/>
        <v>444.44444444444446</v>
      </c>
      <c r="AA210" s="118">
        <f t="shared" si="41"/>
        <v>444.44444444444446</v>
      </c>
      <c r="AB210" s="118">
        <f t="shared" si="41"/>
        <v>444.44444444444446</v>
      </c>
      <c r="AC210" s="118">
        <f t="shared" si="41"/>
        <v>444.44444444444446</v>
      </c>
      <c r="AD210" s="118">
        <f t="shared" si="41"/>
        <v>444.44444444444446</v>
      </c>
      <c r="AE210" s="118">
        <f t="shared" si="41"/>
        <v>444.44444444444446</v>
      </c>
      <c r="AF210" s="106">
        <f>SUM(T210:AE210)</f>
        <v>5333.333333333333</v>
      </c>
      <c r="AG210" s="88"/>
    </row>
    <row r="211" spans="1:33">
      <c r="A211" s="88">
        <f t="shared" si="37"/>
        <v>18</v>
      </c>
      <c r="B211" s="89"/>
      <c r="F211" s="115"/>
      <c r="AG211" s="88"/>
    </row>
    <row r="212" spans="1:33">
      <c r="A212" s="88">
        <f t="shared" si="37"/>
        <v>19</v>
      </c>
      <c r="B212" s="89" t="str">
        <f>B74</f>
        <v xml:space="preserve">    Series 8.5% w/o over life of 6.96% issue</v>
      </c>
      <c r="F212" s="115"/>
      <c r="AG212" s="88"/>
    </row>
    <row r="213" spans="1:33">
      <c r="A213" s="88">
        <f t="shared" si="37"/>
        <v>20</v>
      </c>
      <c r="F213" s="115"/>
      <c r="AG213" s="88"/>
    </row>
    <row r="214" spans="1:33">
      <c r="A214" s="88">
        <f t="shared" si="37"/>
        <v>21</v>
      </c>
      <c r="F214" s="115"/>
      <c r="AG214" s="88"/>
    </row>
    <row r="215" spans="1:33">
      <c r="A215" s="88">
        <f t="shared" si="37"/>
        <v>22</v>
      </c>
      <c r="F215" s="115"/>
      <c r="AG215" s="88"/>
    </row>
    <row r="216" spans="1:33">
      <c r="A216" s="88">
        <f t="shared" si="37"/>
        <v>23</v>
      </c>
      <c r="F216" s="115"/>
      <c r="AG216" s="88"/>
    </row>
    <row r="217" spans="1:33">
      <c r="A217" s="88">
        <f t="shared" si="37"/>
        <v>24</v>
      </c>
      <c r="F217" s="115"/>
      <c r="AG217" s="88"/>
    </row>
    <row r="218" spans="1:33">
      <c r="A218" s="88">
        <f t="shared" si="37"/>
        <v>25</v>
      </c>
      <c r="F218" s="115"/>
      <c r="AG218" s="88"/>
    </row>
    <row r="219" spans="1:33">
      <c r="A219" s="88">
        <f t="shared" si="37"/>
        <v>26</v>
      </c>
      <c r="F219" s="115"/>
      <c r="AG219" s="88"/>
    </row>
    <row r="220" spans="1:33" ht="15.75" thickBot="1">
      <c r="A220" s="88">
        <f t="shared" si="37"/>
        <v>27</v>
      </c>
      <c r="B220" s="89" t="s">
        <v>92</v>
      </c>
      <c r="D220" s="111">
        <f t="shared" ref="D220:AF220" si="42">SUM(D196:D219)</f>
        <v>158.09</v>
      </c>
      <c r="E220" s="111">
        <f t="shared" si="42"/>
        <v>158.09</v>
      </c>
      <c r="F220" s="111">
        <f t="shared" si="42"/>
        <v>158.09</v>
      </c>
      <c r="G220" s="111">
        <f t="shared" si="42"/>
        <v>158.09</v>
      </c>
      <c r="H220" s="111">
        <f t="shared" si="42"/>
        <v>158.09</v>
      </c>
      <c r="I220" s="111">
        <f t="shared" si="42"/>
        <v>158.09</v>
      </c>
      <c r="J220" s="111">
        <f t="shared" si="42"/>
        <v>158.09</v>
      </c>
      <c r="K220" s="111">
        <f t="shared" si="42"/>
        <v>158.09</v>
      </c>
      <c r="L220" s="111">
        <f t="shared" si="42"/>
        <v>158.09</v>
      </c>
      <c r="M220" s="111">
        <f t="shared" si="42"/>
        <v>158.09</v>
      </c>
      <c r="N220" s="111">
        <f t="shared" si="42"/>
        <v>158.09</v>
      </c>
      <c r="O220" s="111">
        <f t="shared" si="42"/>
        <v>158.09</v>
      </c>
      <c r="P220" s="111">
        <f t="shared" si="42"/>
        <v>158.09</v>
      </c>
      <c r="Q220" s="111">
        <f t="shared" si="42"/>
        <v>158.09</v>
      </c>
      <c r="R220" s="111">
        <f t="shared" si="42"/>
        <v>380.3122222222222</v>
      </c>
      <c r="S220" s="111">
        <f t="shared" si="42"/>
        <v>602.53444444444449</v>
      </c>
      <c r="T220" s="111">
        <f t="shared" si="42"/>
        <v>602.53444444444449</v>
      </c>
      <c r="U220" s="111">
        <f t="shared" si="42"/>
        <v>602.53444444444449</v>
      </c>
      <c r="V220" s="111">
        <f t="shared" si="42"/>
        <v>602.53444444444449</v>
      </c>
      <c r="W220" s="111">
        <f t="shared" si="42"/>
        <v>602.53444444444449</v>
      </c>
      <c r="X220" s="111">
        <f t="shared" si="42"/>
        <v>602.53444444444449</v>
      </c>
      <c r="Y220" s="111">
        <f t="shared" si="42"/>
        <v>602.53444444444449</v>
      </c>
      <c r="Z220" s="111">
        <f t="shared" si="42"/>
        <v>602.53444444444449</v>
      </c>
      <c r="AA220" s="111">
        <f t="shared" si="42"/>
        <v>602.53444444444449</v>
      </c>
      <c r="AB220" s="111">
        <f t="shared" si="42"/>
        <v>602.53444444444449</v>
      </c>
      <c r="AC220" s="111">
        <f t="shared" si="42"/>
        <v>602.53444444444449</v>
      </c>
      <c r="AD220" s="111">
        <f t="shared" si="42"/>
        <v>602.53444444444449</v>
      </c>
      <c r="AE220" s="111">
        <f t="shared" si="42"/>
        <v>602.53444444444449</v>
      </c>
      <c r="AF220" s="111">
        <f t="shared" si="42"/>
        <v>7230.413333333333</v>
      </c>
      <c r="AG220" s="88"/>
    </row>
    <row r="221" spans="1:33" ht="15.75" thickTop="1">
      <c r="A221" s="88"/>
      <c r="F221" s="115"/>
      <c r="AG221" s="88"/>
    </row>
    <row r="222" spans="1:33">
      <c r="A222" s="88"/>
      <c r="F222" s="115"/>
      <c r="AG222" s="88"/>
    </row>
    <row r="223" spans="1:33">
      <c r="A223" s="88"/>
      <c r="F223" s="115"/>
      <c r="AG223" s="88"/>
    </row>
    <row r="224" spans="1:33">
      <c r="A224" s="88"/>
      <c r="F224" s="115"/>
      <c r="AG224" s="88"/>
    </row>
    <row r="225" spans="1:33">
      <c r="A225" s="88"/>
      <c r="F225" s="115"/>
      <c r="AG225" s="88"/>
    </row>
    <row r="226" spans="1:33">
      <c r="A226" s="88"/>
      <c r="F226" s="115"/>
      <c r="AG226" s="88"/>
    </row>
    <row r="227" spans="1:33">
      <c r="A227" s="88"/>
      <c r="F227" s="115"/>
      <c r="AG227" s="88"/>
    </row>
    <row r="228" spans="1:33">
      <c r="A228" s="88"/>
      <c r="F228" s="115"/>
      <c r="AG228" s="88"/>
    </row>
    <row r="229" spans="1:33">
      <c r="A229" s="88"/>
      <c r="F229" s="115"/>
      <c r="AG229" s="88"/>
    </row>
    <row r="230" spans="1:33">
      <c r="A230" s="88"/>
      <c r="F230" s="115"/>
      <c r="AG230" s="88"/>
    </row>
    <row r="231" spans="1:33">
      <c r="A231" s="81" t="s">
        <v>52</v>
      </c>
      <c r="F231" s="115"/>
      <c r="O231" s="84" t="str">
        <f>$O$1</f>
        <v>W/P - 7-4</v>
      </c>
      <c r="AA231" s="84" t="str">
        <f>$O$231</f>
        <v>W/P - 7-4</v>
      </c>
      <c r="AF231" s="84" t="str">
        <f>$O$231</f>
        <v>W/P - 7-4</v>
      </c>
      <c r="AG231" s="88"/>
    </row>
    <row r="232" spans="1:33">
      <c r="A232" s="81" t="s">
        <v>53</v>
      </c>
      <c r="F232" s="115"/>
      <c r="O232" s="84" t="e">
        <f ca="1">RIGHT(CELL("filename",$A$4),LEN(CELL("filename",$A$4))-SEARCH("\Capital",CELL("filename",$A$4),1))</f>
        <v>#VALUE!</v>
      </c>
      <c r="AA232" s="84" t="e">
        <f ca="1">RIGHT(CELL("filename",$A$4),LEN(CELL("filename",$A$4))-SEARCH("\Capital",CELL("filename",$A$4),1))</f>
        <v>#VALUE!</v>
      </c>
      <c r="AF232" s="84" t="e">
        <f ca="1">RIGHT(CELL("filename",$A$4),LEN(CELL("filename",$A$4))-SEARCH("\Capital",CELL("filename",$A$4),1))</f>
        <v>#VALUE!</v>
      </c>
      <c r="AG232" s="88"/>
    </row>
    <row r="233" spans="1:33">
      <c r="A233" s="88"/>
      <c r="F233" s="115"/>
      <c r="AG233" s="88"/>
    </row>
    <row r="234" spans="1:33">
      <c r="A234" s="85" t="s">
        <v>54</v>
      </c>
      <c r="AG234" s="88"/>
    </row>
    <row r="235" spans="1:33">
      <c r="A235" s="85" t="s">
        <v>115</v>
      </c>
      <c r="AG235" s="88"/>
    </row>
    <row r="236" spans="1:33">
      <c r="A236" s="85"/>
      <c r="AG236" s="88"/>
    </row>
    <row r="237" spans="1:33">
      <c r="A237" s="92"/>
      <c r="B237" s="92" t="s">
        <v>57</v>
      </c>
      <c r="C237" s="92"/>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88"/>
    </row>
    <row r="238" spans="1:33">
      <c r="A238" s="88" t="s">
        <v>61</v>
      </c>
      <c r="B238" s="88" t="s">
        <v>62</v>
      </c>
      <c r="D238" s="88" t="s">
        <v>110</v>
      </c>
      <c r="E238" s="88" t="s">
        <v>110</v>
      </c>
      <c r="F238" s="88" t="s">
        <v>110</v>
      </c>
      <c r="G238" s="88" t="s">
        <v>110</v>
      </c>
      <c r="H238" s="88" t="s">
        <v>110</v>
      </c>
      <c r="I238" s="88" t="s">
        <v>110</v>
      </c>
      <c r="J238" s="88" t="s">
        <v>110</v>
      </c>
      <c r="K238" s="88" t="s">
        <v>110</v>
      </c>
      <c r="L238" s="88" t="s">
        <v>110</v>
      </c>
      <c r="M238" s="88" t="s">
        <v>110</v>
      </c>
      <c r="N238" s="88" t="s">
        <v>110</v>
      </c>
      <c r="O238" s="88" t="s">
        <v>110</v>
      </c>
      <c r="P238" s="88" t="s">
        <v>110</v>
      </c>
      <c r="Q238" s="88" t="s">
        <v>110</v>
      </c>
      <c r="R238" s="88" t="s">
        <v>110</v>
      </c>
      <c r="S238" s="88" t="s">
        <v>110</v>
      </c>
      <c r="T238" s="88" t="s">
        <v>110</v>
      </c>
      <c r="U238" s="88" t="s">
        <v>110</v>
      </c>
      <c r="V238" s="88" t="s">
        <v>110</v>
      </c>
      <c r="W238" s="88" t="s">
        <v>110</v>
      </c>
      <c r="X238" s="88" t="s">
        <v>110</v>
      </c>
      <c r="Y238" s="88" t="s">
        <v>110</v>
      </c>
      <c r="Z238" s="88" t="s">
        <v>110</v>
      </c>
      <c r="AA238" s="88" t="s">
        <v>110</v>
      </c>
      <c r="AB238" s="88" t="s">
        <v>110</v>
      </c>
      <c r="AC238" s="88" t="s">
        <v>110</v>
      </c>
      <c r="AD238" s="88" t="s">
        <v>110</v>
      </c>
      <c r="AE238" s="88" t="s">
        <v>110</v>
      </c>
      <c r="AF238" s="88" t="s">
        <v>111</v>
      </c>
      <c r="AG238" s="88"/>
    </row>
    <row r="239" spans="1:33">
      <c r="A239" s="97" t="s">
        <v>71</v>
      </c>
      <c r="B239" s="97" t="s">
        <v>72</v>
      </c>
      <c r="C239" s="97"/>
      <c r="D239" s="98">
        <f>$D$9</f>
        <v>43190</v>
      </c>
      <c r="E239" s="98">
        <f>$E$9</f>
        <v>43220</v>
      </c>
      <c r="F239" s="98">
        <f>$F$9</f>
        <v>43251</v>
      </c>
      <c r="G239" s="98">
        <f>$G$9</f>
        <v>43281</v>
      </c>
      <c r="H239" s="98">
        <f>$H$9</f>
        <v>43312</v>
      </c>
      <c r="I239" s="98">
        <f>$I$9</f>
        <v>43343</v>
      </c>
      <c r="J239" s="98">
        <f>$J$9</f>
        <v>43373</v>
      </c>
      <c r="K239" s="98">
        <f>$K$9</f>
        <v>43404</v>
      </c>
      <c r="L239" s="98">
        <f>$L$9</f>
        <v>43434</v>
      </c>
      <c r="M239" s="98">
        <f>$M$9</f>
        <v>43465</v>
      </c>
      <c r="N239" s="98">
        <f>$N$9</f>
        <v>43496</v>
      </c>
      <c r="O239" s="98">
        <f>$O$9</f>
        <v>43524</v>
      </c>
      <c r="P239" s="98">
        <f>$P$9</f>
        <v>43555</v>
      </c>
      <c r="Q239" s="98">
        <f>$Q$9</f>
        <v>43585</v>
      </c>
      <c r="R239" s="98">
        <f>$R$9</f>
        <v>43616</v>
      </c>
      <c r="S239" s="98">
        <f>$S$9</f>
        <v>43646</v>
      </c>
      <c r="T239" s="98">
        <f>$T$9</f>
        <v>43677</v>
      </c>
      <c r="U239" s="98">
        <f>$U$9</f>
        <v>43708</v>
      </c>
      <c r="V239" s="98">
        <f>$V$9</f>
        <v>43738</v>
      </c>
      <c r="W239" s="98">
        <f>$W$9</f>
        <v>43769</v>
      </c>
      <c r="X239" s="98">
        <f>$X$9</f>
        <v>43799</v>
      </c>
      <c r="Y239" s="98">
        <f>$Y$9</f>
        <v>43830</v>
      </c>
      <c r="Z239" s="98">
        <f>$Z$9</f>
        <v>43861</v>
      </c>
      <c r="AA239" s="98">
        <f>$AA$9</f>
        <v>43890</v>
      </c>
      <c r="AB239" s="98">
        <f>$AB$9</f>
        <v>43921</v>
      </c>
      <c r="AC239" s="98">
        <f>$AC$9</f>
        <v>43951</v>
      </c>
      <c r="AD239" s="98">
        <f>$AD$9</f>
        <v>43982</v>
      </c>
      <c r="AE239" s="98">
        <f>$AE$9</f>
        <v>44012</v>
      </c>
      <c r="AF239" s="99" t="s">
        <v>112</v>
      </c>
      <c r="AG239" s="88"/>
    </row>
    <row r="240" spans="1:33">
      <c r="A240" s="88">
        <v>1</v>
      </c>
      <c r="AG240" s="88"/>
    </row>
    <row r="241" spans="1:36">
      <c r="A241" s="88">
        <v>2</v>
      </c>
      <c r="AG241" s="88"/>
    </row>
    <row r="242" spans="1:36">
      <c r="A242" s="88">
        <v>3</v>
      </c>
      <c r="B242" s="96" t="s">
        <v>80</v>
      </c>
      <c r="AG242" s="88"/>
    </row>
    <row r="243" spans="1:36">
      <c r="A243" s="88">
        <v>4</v>
      </c>
      <c r="B243" s="107"/>
      <c r="D243" s="102"/>
      <c r="E243" s="102"/>
      <c r="F243" s="102"/>
      <c r="G243" s="102"/>
      <c r="H243" s="102"/>
      <c r="I243" s="102"/>
      <c r="J243" s="102"/>
      <c r="K243" s="102"/>
      <c r="L243" s="102"/>
      <c r="M243" s="102"/>
      <c r="N243" s="102"/>
      <c r="O243" s="102"/>
      <c r="P243" s="102"/>
      <c r="Q243" s="102"/>
      <c r="R243" s="102"/>
      <c r="S243" s="102"/>
      <c r="T243" s="102"/>
      <c r="U243" s="102"/>
      <c r="V243" s="102"/>
      <c r="W243" s="102"/>
      <c r="X243" s="106"/>
      <c r="Y243" s="102"/>
      <c r="Z243" s="102"/>
      <c r="AA243" s="102"/>
      <c r="AB243" s="102"/>
      <c r="AC243" s="102"/>
      <c r="AD243" s="102"/>
      <c r="AE243" s="102"/>
      <c r="AF243" s="102"/>
      <c r="AG243" s="88"/>
    </row>
    <row r="244" spans="1:36">
      <c r="A244" s="88">
        <v>5</v>
      </c>
      <c r="B244" s="120"/>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88"/>
    </row>
    <row r="245" spans="1:36">
      <c r="A245" s="88">
        <v>6</v>
      </c>
      <c r="B245" s="82" t="str">
        <f t="shared" ref="B245:B256" si="43">B14</f>
        <v xml:space="preserve">    Series 6.96%   GMB</v>
      </c>
      <c r="D245" s="108">
        <f t="shared" ref="D245:AE245" si="44">ROUND(+D14/12*$C$14,4)</f>
        <v>40600</v>
      </c>
      <c r="E245" s="108">
        <f t="shared" si="44"/>
        <v>40600</v>
      </c>
      <c r="F245" s="108">
        <f t="shared" si="44"/>
        <v>40600</v>
      </c>
      <c r="G245" s="108">
        <f t="shared" si="44"/>
        <v>40600</v>
      </c>
      <c r="H245" s="108">
        <f t="shared" si="44"/>
        <v>40600</v>
      </c>
      <c r="I245" s="108">
        <f t="shared" si="44"/>
        <v>40600</v>
      </c>
      <c r="J245" s="108">
        <f t="shared" si="44"/>
        <v>40600</v>
      </c>
      <c r="K245" s="108">
        <f t="shared" si="44"/>
        <v>40600</v>
      </c>
      <c r="L245" s="108">
        <f t="shared" si="44"/>
        <v>40600</v>
      </c>
      <c r="M245" s="108">
        <f t="shared" si="44"/>
        <v>40600</v>
      </c>
      <c r="N245" s="108">
        <f t="shared" si="44"/>
        <v>40600</v>
      </c>
      <c r="O245" s="108">
        <f t="shared" si="44"/>
        <v>40600</v>
      </c>
      <c r="P245" s="108">
        <f t="shared" si="44"/>
        <v>40600</v>
      </c>
      <c r="Q245" s="108">
        <f t="shared" si="44"/>
        <v>40600</v>
      </c>
      <c r="R245" s="108">
        <f t="shared" si="44"/>
        <v>40600</v>
      </c>
      <c r="S245" s="108">
        <f t="shared" si="44"/>
        <v>40600</v>
      </c>
      <c r="T245" s="108">
        <f t="shared" si="44"/>
        <v>40600</v>
      </c>
      <c r="U245" s="108">
        <f t="shared" si="44"/>
        <v>40600</v>
      </c>
      <c r="V245" s="108">
        <f t="shared" si="44"/>
        <v>40600</v>
      </c>
      <c r="W245" s="108">
        <f t="shared" si="44"/>
        <v>40600</v>
      </c>
      <c r="X245" s="108">
        <f t="shared" si="44"/>
        <v>40600</v>
      </c>
      <c r="Y245" s="108">
        <f t="shared" si="44"/>
        <v>40600</v>
      </c>
      <c r="Z245" s="108">
        <f t="shared" si="44"/>
        <v>40600</v>
      </c>
      <c r="AA245" s="108">
        <f t="shared" si="44"/>
        <v>40600</v>
      </c>
      <c r="AB245" s="108">
        <f t="shared" si="44"/>
        <v>40600</v>
      </c>
      <c r="AC245" s="108">
        <f t="shared" si="44"/>
        <v>40600</v>
      </c>
      <c r="AD245" s="108">
        <f t="shared" si="44"/>
        <v>40600</v>
      </c>
      <c r="AE245" s="108">
        <f t="shared" si="44"/>
        <v>40600</v>
      </c>
      <c r="AF245" s="108">
        <f>SUM(T245:AE245)</f>
        <v>487200</v>
      </c>
      <c r="AG245" s="88"/>
      <c r="AH245" s="82" t="s">
        <v>95</v>
      </c>
      <c r="AI245" s="108"/>
      <c r="AJ245" s="108"/>
    </row>
    <row r="246" spans="1:36">
      <c r="A246" s="88">
        <v>7</v>
      </c>
      <c r="B246" s="82" t="str">
        <f t="shared" si="43"/>
        <v xml:space="preserve">    Series 7.15%   GMB</v>
      </c>
      <c r="D246" s="106">
        <f t="shared" ref="D246:AE246" si="45">ROUND(+D15/12*$C$15,4)</f>
        <v>44687.5</v>
      </c>
      <c r="E246" s="106">
        <f t="shared" si="45"/>
        <v>44687.5</v>
      </c>
      <c r="F246" s="106">
        <f t="shared" si="45"/>
        <v>44687.5</v>
      </c>
      <c r="G246" s="106">
        <f t="shared" si="45"/>
        <v>44687.5</v>
      </c>
      <c r="H246" s="106">
        <f t="shared" si="45"/>
        <v>44687.5</v>
      </c>
      <c r="I246" s="106">
        <f t="shared" si="45"/>
        <v>44687.5</v>
      </c>
      <c r="J246" s="106">
        <f t="shared" si="45"/>
        <v>44687.5</v>
      </c>
      <c r="K246" s="106">
        <f t="shared" si="45"/>
        <v>44687.5</v>
      </c>
      <c r="L246" s="106">
        <f t="shared" si="45"/>
        <v>44687.5</v>
      </c>
      <c r="M246" s="106">
        <f t="shared" si="45"/>
        <v>44687.5</v>
      </c>
      <c r="N246" s="106">
        <f t="shared" si="45"/>
        <v>44687.5</v>
      </c>
      <c r="O246" s="106">
        <f t="shared" si="45"/>
        <v>44687.5</v>
      </c>
      <c r="P246" s="106">
        <f t="shared" si="45"/>
        <v>44687.5</v>
      </c>
      <c r="Q246" s="106">
        <f t="shared" si="45"/>
        <v>44687.5</v>
      </c>
      <c r="R246" s="106">
        <f t="shared" si="45"/>
        <v>44687.5</v>
      </c>
      <c r="S246" s="106">
        <f t="shared" si="45"/>
        <v>44687.5</v>
      </c>
      <c r="T246" s="106">
        <f t="shared" si="45"/>
        <v>44687.5</v>
      </c>
      <c r="U246" s="106">
        <f t="shared" si="45"/>
        <v>44687.5</v>
      </c>
      <c r="V246" s="106">
        <f t="shared" si="45"/>
        <v>44687.5</v>
      </c>
      <c r="W246" s="106">
        <f t="shared" si="45"/>
        <v>44687.5</v>
      </c>
      <c r="X246" s="106">
        <f t="shared" si="45"/>
        <v>44687.5</v>
      </c>
      <c r="Y246" s="106">
        <f t="shared" si="45"/>
        <v>44687.5</v>
      </c>
      <c r="Z246" s="106">
        <f t="shared" si="45"/>
        <v>44687.5</v>
      </c>
      <c r="AA246" s="106">
        <f t="shared" si="45"/>
        <v>44687.5</v>
      </c>
      <c r="AB246" s="106">
        <f t="shared" si="45"/>
        <v>44687.5</v>
      </c>
      <c r="AC246" s="106">
        <f t="shared" si="45"/>
        <v>44687.5</v>
      </c>
      <c r="AD246" s="106">
        <f t="shared" si="45"/>
        <v>44687.5</v>
      </c>
      <c r="AE246" s="106">
        <f t="shared" si="45"/>
        <v>44687.5</v>
      </c>
      <c r="AF246" s="106">
        <f t="shared" ref="AF246:AF259" si="46">SUM(T246:AE246)</f>
        <v>536250</v>
      </c>
      <c r="AG246" s="88"/>
      <c r="AH246" s="82" t="s">
        <v>96</v>
      </c>
      <c r="AI246" s="108"/>
      <c r="AJ246" s="108"/>
    </row>
    <row r="247" spans="1:36">
      <c r="A247" s="88">
        <v>8</v>
      </c>
      <c r="B247" s="82" t="str">
        <f t="shared" si="43"/>
        <v xml:space="preserve">    Series 6.99%   GMB</v>
      </c>
      <c r="D247" s="106">
        <f t="shared" ref="D247:AE247" si="47">ROUND(+D16/12*$C$16,4)</f>
        <v>52425</v>
      </c>
      <c r="E247" s="106">
        <f t="shared" si="47"/>
        <v>52425</v>
      </c>
      <c r="F247" s="106">
        <f t="shared" si="47"/>
        <v>52425</v>
      </c>
      <c r="G247" s="106">
        <f t="shared" si="47"/>
        <v>52425</v>
      </c>
      <c r="H247" s="106">
        <f t="shared" si="47"/>
        <v>52425</v>
      </c>
      <c r="I247" s="106">
        <f t="shared" si="47"/>
        <v>52425</v>
      </c>
      <c r="J247" s="106">
        <f t="shared" si="47"/>
        <v>52425</v>
      </c>
      <c r="K247" s="106">
        <f t="shared" si="47"/>
        <v>52425</v>
      </c>
      <c r="L247" s="106">
        <f t="shared" si="47"/>
        <v>52425</v>
      </c>
      <c r="M247" s="106">
        <f t="shared" si="47"/>
        <v>52425</v>
      </c>
      <c r="N247" s="106">
        <f t="shared" si="47"/>
        <v>52425</v>
      </c>
      <c r="O247" s="106">
        <f t="shared" si="47"/>
        <v>52425</v>
      </c>
      <c r="P247" s="106">
        <f t="shared" si="47"/>
        <v>52425</v>
      </c>
      <c r="Q247" s="106">
        <f t="shared" si="47"/>
        <v>52425</v>
      </c>
      <c r="R247" s="106">
        <f t="shared" si="47"/>
        <v>52425</v>
      </c>
      <c r="S247" s="106">
        <f t="shared" si="47"/>
        <v>52425</v>
      </c>
      <c r="T247" s="106">
        <f t="shared" si="47"/>
        <v>52425</v>
      </c>
      <c r="U247" s="106">
        <f t="shared" si="47"/>
        <v>52425</v>
      </c>
      <c r="V247" s="106">
        <f t="shared" si="47"/>
        <v>52425</v>
      </c>
      <c r="W247" s="106">
        <f t="shared" si="47"/>
        <v>52425</v>
      </c>
      <c r="X247" s="106">
        <f t="shared" si="47"/>
        <v>52425</v>
      </c>
      <c r="Y247" s="106">
        <f t="shared" si="47"/>
        <v>52425</v>
      </c>
      <c r="Z247" s="106">
        <f t="shared" si="47"/>
        <v>52425</v>
      </c>
      <c r="AA247" s="106">
        <f t="shared" si="47"/>
        <v>52425</v>
      </c>
      <c r="AB247" s="106">
        <f t="shared" si="47"/>
        <v>52425</v>
      </c>
      <c r="AC247" s="106">
        <f t="shared" si="47"/>
        <v>52425</v>
      </c>
      <c r="AD247" s="106">
        <f t="shared" si="47"/>
        <v>52425</v>
      </c>
      <c r="AE247" s="106">
        <f t="shared" si="47"/>
        <v>52425</v>
      </c>
      <c r="AF247" s="106">
        <f t="shared" si="46"/>
        <v>629100</v>
      </c>
      <c r="AG247" s="88"/>
      <c r="AH247" s="82" t="s">
        <v>97</v>
      </c>
      <c r="AI247" s="108"/>
      <c r="AJ247" s="108"/>
    </row>
    <row r="248" spans="1:36">
      <c r="A248" s="88">
        <v>9</v>
      </c>
      <c r="B248" s="82" t="str">
        <f t="shared" si="43"/>
        <v xml:space="preserve">    Series 6.593%  Note</v>
      </c>
      <c r="D248" s="106">
        <f t="shared" ref="D248:AE248" si="48">ROUND(+D17/12*$C$17,4)</f>
        <v>258225.8333</v>
      </c>
      <c r="E248" s="106">
        <f t="shared" si="48"/>
        <v>258225.8333</v>
      </c>
      <c r="F248" s="106">
        <f t="shared" si="48"/>
        <v>258225.8333</v>
      </c>
      <c r="G248" s="106">
        <f t="shared" si="48"/>
        <v>258225.8333</v>
      </c>
      <c r="H248" s="106">
        <f t="shared" si="48"/>
        <v>258225.8333</v>
      </c>
      <c r="I248" s="106">
        <f t="shared" si="48"/>
        <v>258225.8333</v>
      </c>
      <c r="J248" s="106">
        <f t="shared" si="48"/>
        <v>258225.8333</v>
      </c>
      <c r="K248" s="106">
        <f t="shared" si="48"/>
        <v>258225.8333</v>
      </c>
      <c r="L248" s="106">
        <f t="shared" si="48"/>
        <v>258225.8333</v>
      </c>
      <c r="M248" s="106">
        <f t="shared" si="48"/>
        <v>258225.8333</v>
      </c>
      <c r="N248" s="106">
        <f t="shared" si="48"/>
        <v>258225.8333</v>
      </c>
      <c r="O248" s="106">
        <f t="shared" si="48"/>
        <v>258225.8333</v>
      </c>
      <c r="P248" s="106">
        <f t="shared" si="48"/>
        <v>258225.8333</v>
      </c>
      <c r="Q248" s="106">
        <f t="shared" si="48"/>
        <v>258225.8333</v>
      </c>
      <c r="R248" s="106">
        <f t="shared" si="48"/>
        <v>258225.8333</v>
      </c>
      <c r="S248" s="106">
        <f t="shared" si="48"/>
        <v>258225.8333</v>
      </c>
      <c r="T248" s="106">
        <f t="shared" si="48"/>
        <v>258225.8333</v>
      </c>
      <c r="U248" s="106">
        <f t="shared" si="48"/>
        <v>258225.8333</v>
      </c>
      <c r="V248" s="106">
        <f t="shared" si="48"/>
        <v>258225.8333</v>
      </c>
      <c r="W248" s="106">
        <f t="shared" si="48"/>
        <v>258225.8333</v>
      </c>
      <c r="X248" s="106">
        <f t="shared" si="48"/>
        <v>258225.8333</v>
      </c>
      <c r="Y248" s="106">
        <f t="shared" si="48"/>
        <v>258225.8333</v>
      </c>
      <c r="Z248" s="106">
        <f t="shared" si="48"/>
        <v>258225.8333</v>
      </c>
      <c r="AA248" s="106">
        <f t="shared" si="48"/>
        <v>258225.8333</v>
      </c>
      <c r="AB248" s="106">
        <f t="shared" si="48"/>
        <v>258225.8333</v>
      </c>
      <c r="AC248" s="106">
        <f t="shared" si="48"/>
        <v>258225.8333</v>
      </c>
      <c r="AD248" s="106">
        <f t="shared" si="48"/>
        <v>258225.8333</v>
      </c>
      <c r="AE248" s="106">
        <f t="shared" si="48"/>
        <v>258225.8333</v>
      </c>
      <c r="AF248" s="106">
        <f t="shared" si="46"/>
        <v>3098709.9996000002</v>
      </c>
      <c r="AG248" s="88"/>
      <c r="AH248" s="82" t="s">
        <v>98</v>
      </c>
      <c r="AI248" s="108"/>
      <c r="AJ248" s="108"/>
    </row>
    <row r="249" spans="1:36">
      <c r="A249" s="88">
        <v>10</v>
      </c>
      <c r="B249" s="82" t="str">
        <f t="shared" si="43"/>
        <v xml:space="preserve">    Series 6.25%    Note</v>
      </c>
      <c r="D249" s="106">
        <f t="shared" ref="D249:AE249" si="49">ROUND(+D18/12*$C$18,4)</f>
        <v>236406.25</v>
      </c>
      <c r="E249" s="106">
        <f t="shared" si="49"/>
        <v>236406.25</v>
      </c>
      <c r="F249" s="106">
        <f t="shared" si="49"/>
        <v>236406.25</v>
      </c>
      <c r="G249" s="106">
        <f t="shared" si="49"/>
        <v>236406.25</v>
      </c>
      <c r="H249" s="106">
        <f t="shared" si="49"/>
        <v>236406.25</v>
      </c>
      <c r="I249" s="106">
        <f t="shared" si="49"/>
        <v>236406.25</v>
      </c>
      <c r="J249" s="106">
        <f t="shared" si="49"/>
        <v>236406.25</v>
      </c>
      <c r="K249" s="106">
        <f t="shared" si="49"/>
        <v>236406.25</v>
      </c>
      <c r="L249" s="106">
        <f t="shared" si="49"/>
        <v>236406.25</v>
      </c>
      <c r="M249" s="106">
        <f t="shared" si="49"/>
        <v>236406.25</v>
      </c>
      <c r="N249" s="106">
        <f t="shared" si="49"/>
        <v>236406.25</v>
      </c>
      <c r="O249" s="106">
        <f t="shared" si="49"/>
        <v>236406.25</v>
      </c>
      <c r="P249" s="106">
        <f t="shared" si="49"/>
        <v>236406.25</v>
      </c>
      <c r="Q249" s="106">
        <f t="shared" si="49"/>
        <v>236406.25</v>
      </c>
      <c r="R249" s="106">
        <f t="shared" si="49"/>
        <v>236406.25</v>
      </c>
      <c r="S249" s="106">
        <f t="shared" si="49"/>
        <v>236406.25</v>
      </c>
      <c r="T249" s="106">
        <f t="shared" si="49"/>
        <v>236406.25</v>
      </c>
      <c r="U249" s="106">
        <f t="shared" si="49"/>
        <v>236406.25</v>
      </c>
      <c r="V249" s="106">
        <f t="shared" si="49"/>
        <v>236406.25</v>
      </c>
      <c r="W249" s="106">
        <f t="shared" si="49"/>
        <v>236406.25</v>
      </c>
      <c r="X249" s="106">
        <f t="shared" si="49"/>
        <v>236406.25</v>
      </c>
      <c r="Y249" s="106">
        <f t="shared" si="49"/>
        <v>236406.25</v>
      </c>
      <c r="Z249" s="106">
        <f t="shared" si="49"/>
        <v>236406.25</v>
      </c>
      <c r="AA249" s="106">
        <f t="shared" si="49"/>
        <v>236406.25</v>
      </c>
      <c r="AB249" s="106">
        <f t="shared" si="49"/>
        <v>236406.25</v>
      </c>
      <c r="AC249" s="106">
        <f t="shared" si="49"/>
        <v>236406.25</v>
      </c>
      <c r="AD249" s="106">
        <f t="shared" si="49"/>
        <v>236406.25</v>
      </c>
      <c r="AE249" s="106">
        <f t="shared" si="49"/>
        <v>236406.25</v>
      </c>
      <c r="AF249" s="106">
        <f t="shared" si="46"/>
        <v>2836875</v>
      </c>
      <c r="AG249" s="88"/>
      <c r="AH249" s="82" t="s">
        <v>99</v>
      </c>
      <c r="AI249" s="108"/>
      <c r="AJ249" s="108"/>
    </row>
    <row r="250" spans="1:36">
      <c r="A250" s="88">
        <v>11</v>
      </c>
      <c r="B250" s="82" t="str">
        <f t="shared" si="43"/>
        <v xml:space="preserve">    Series 5.625%  Note</v>
      </c>
      <c r="D250" s="106">
        <f t="shared" ref="D250:AE250" si="50">ROUND(+D19/12*$C$19,4)</f>
        <v>121875</v>
      </c>
      <c r="E250" s="106">
        <f t="shared" si="50"/>
        <v>121875</v>
      </c>
      <c r="F250" s="106">
        <f t="shared" si="50"/>
        <v>121875</v>
      </c>
      <c r="G250" s="106">
        <f t="shared" si="50"/>
        <v>121875</v>
      </c>
      <c r="H250" s="106">
        <f t="shared" si="50"/>
        <v>121875</v>
      </c>
      <c r="I250" s="106">
        <f t="shared" si="50"/>
        <v>121875</v>
      </c>
      <c r="J250" s="106">
        <f t="shared" si="50"/>
        <v>121875</v>
      </c>
      <c r="K250" s="106">
        <f t="shared" si="50"/>
        <v>121875</v>
      </c>
      <c r="L250" s="106">
        <f t="shared" si="50"/>
        <v>121875</v>
      </c>
      <c r="M250" s="106">
        <f t="shared" si="50"/>
        <v>121875</v>
      </c>
      <c r="N250" s="106">
        <f t="shared" si="50"/>
        <v>121875</v>
      </c>
      <c r="O250" s="106">
        <f t="shared" si="50"/>
        <v>121875</v>
      </c>
      <c r="P250" s="106">
        <f t="shared" si="50"/>
        <v>121875</v>
      </c>
      <c r="Q250" s="106">
        <f t="shared" si="50"/>
        <v>121875</v>
      </c>
      <c r="R250" s="106">
        <f t="shared" si="50"/>
        <v>121875</v>
      </c>
      <c r="S250" s="106">
        <f t="shared" si="50"/>
        <v>121875</v>
      </c>
      <c r="T250" s="106">
        <f t="shared" si="50"/>
        <v>121875</v>
      </c>
      <c r="U250" s="106">
        <f t="shared" si="50"/>
        <v>121875</v>
      </c>
      <c r="V250" s="106">
        <f t="shared" si="50"/>
        <v>121875</v>
      </c>
      <c r="W250" s="106">
        <f t="shared" si="50"/>
        <v>121875</v>
      </c>
      <c r="X250" s="106">
        <f t="shared" si="50"/>
        <v>121875</v>
      </c>
      <c r="Y250" s="106">
        <f t="shared" si="50"/>
        <v>121875</v>
      </c>
      <c r="Z250" s="106">
        <f t="shared" si="50"/>
        <v>121875</v>
      </c>
      <c r="AA250" s="106">
        <f t="shared" si="50"/>
        <v>121875</v>
      </c>
      <c r="AB250" s="106">
        <f t="shared" si="50"/>
        <v>121875</v>
      </c>
      <c r="AC250" s="106">
        <f t="shared" si="50"/>
        <v>121875</v>
      </c>
      <c r="AD250" s="106">
        <f t="shared" si="50"/>
        <v>121875</v>
      </c>
      <c r="AE250" s="106">
        <f t="shared" si="50"/>
        <v>121875</v>
      </c>
      <c r="AF250" s="106">
        <f t="shared" si="46"/>
        <v>1462500</v>
      </c>
      <c r="AG250" s="88"/>
      <c r="AH250" s="82" t="s">
        <v>100</v>
      </c>
      <c r="AI250" s="108"/>
      <c r="AJ250" s="108"/>
    </row>
    <row r="251" spans="1:36">
      <c r="A251" s="88">
        <v>12</v>
      </c>
      <c r="B251" s="82" t="str">
        <f t="shared" si="43"/>
        <v xml:space="preserve">    Series 5.375%  Note</v>
      </c>
      <c r="D251" s="106">
        <f t="shared" ref="D251:AE251" si="51">ROUND(+D20/12*$C$20,4)</f>
        <v>116458.3333</v>
      </c>
      <c r="E251" s="106">
        <f t="shared" si="51"/>
        <v>116458.3333</v>
      </c>
      <c r="F251" s="106">
        <f t="shared" si="51"/>
        <v>116458.3333</v>
      </c>
      <c r="G251" s="106">
        <f t="shared" si="51"/>
        <v>116458.3333</v>
      </c>
      <c r="H251" s="106">
        <f t="shared" si="51"/>
        <v>116458.3333</v>
      </c>
      <c r="I251" s="106">
        <f t="shared" si="51"/>
        <v>116458.3333</v>
      </c>
      <c r="J251" s="106">
        <f t="shared" si="51"/>
        <v>116458.3333</v>
      </c>
      <c r="K251" s="106">
        <f t="shared" si="51"/>
        <v>116458.3333</v>
      </c>
      <c r="L251" s="106">
        <f t="shared" si="51"/>
        <v>116458.3333</v>
      </c>
      <c r="M251" s="106">
        <f t="shared" si="51"/>
        <v>116458.3333</v>
      </c>
      <c r="N251" s="106">
        <f t="shared" si="51"/>
        <v>116458.3333</v>
      </c>
      <c r="O251" s="106">
        <f t="shared" si="51"/>
        <v>116458.3333</v>
      </c>
      <c r="P251" s="106">
        <f t="shared" si="51"/>
        <v>116458.3333</v>
      </c>
      <c r="Q251" s="106">
        <f t="shared" si="51"/>
        <v>116458.3333</v>
      </c>
      <c r="R251" s="106">
        <f t="shared" si="51"/>
        <v>116458.3333</v>
      </c>
      <c r="S251" s="106">
        <f t="shared" si="51"/>
        <v>116458.3333</v>
      </c>
      <c r="T251" s="106">
        <f t="shared" si="51"/>
        <v>116458.3333</v>
      </c>
      <c r="U251" s="106">
        <f t="shared" si="51"/>
        <v>116458.3333</v>
      </c>
      <c r="V251" s="106">
        <f t="shared" si="51"/>
        <v>116458.3333</v>
      </c>
      <c r="W251" s="106">
        <f t="shared" si="51"/>
        <v>116458.3333</v>
      </c>
      <c r="X251" s="106">
        <f t="shared" si="51"/>
        <v>116458.3333</v>
      </c>
      <c r="Y251" s="106">
        <f t="shared" si="51"/>
        <v>116458.3333</v>
      </c>
      <c r="Z251" s="106">
        <f t="shared" si="51"/>
        <v>116458.3333</v>
      </c>
      <c r="AA251" s="106">
        <f t="shared" si="51"/>
        <v>116458.3333</v>
      </c>
      <c r="AB251" s="106">
        <f t="shared" si="51"/>
        <v>116458.3333</v>
      </c>
      <c r="AC251" s="106">
        <f t="shared" si="51"/>
        <v>116458.3333</v>
      </c>
      <c r="AD251" s="106">
        <f t="shared" si="51"/>
        <v>116458.3333</v>
      </c>
      <c r="AE251" s="106">
        <f t="shared" si="51"/>
        <v>116458.3333</v>
      </c>
      <c r="AF251" s="106">
        <f t="shared" si="46"/>
        <v>1397499.9996000004</v>
      </c>
      <c r="AG251" s="88"/>
      <c r="AH251" s="82" t="s">
        <v>101</v>
      </c>
      <c r="AI251" s="108"/>
      <c r="AJ251" s="108"/>
    </row>
    <row r="252" spans="1:36">
      <c r="A252" s="88">
        <v>13</v>
      </c>
      <c r="B252" s="82" t="str">
        <f t="shared" si="43"/>
        <v xml:space="preserve">    Series 5.05%    Note</v>
      </c>
      <c r="D252" s="106">
        <f t="shared" ref="D252:AE252" si="52">ROUND(+D21/12*$C$21,4)</f>
        <v>84166.666700000002</v>
      </c>
      <c r="E252" s="106">
        <f t="shared" si="52"/>
        <v>84166.666700000002</v>
      </c>
      <c r="F252" s="106">
        <f t="shared" si="52"/>
        <v>84166.666700000002</v>
      </c>
      <c r="G252" s="106">
        <f t="shared" si="52"/>
        <v>84166.666700000002</v>
      </c>
      <c r="H252" s="106">
        <f t="shared" si="52"/>
        <v>84166.666700000002</v>
      </c>
      <c r="I252" s="106">
        <f t="shared" si="52"/>
        <v>84166.666700000002</v>
      </c>
      <c r="J252" s="106">
        <f t="shared" si="52"/>
        <v>84166.666700000002</v>
      </c>
      <c r="K252" s="106">
        <f t="shared" si="52"/>
        <v>84166.666700000002</v>
      </c>
      <c r="L252" s="106">
        <f t="shared" si="52"/>
        <v>84166.666700000002</v>
      </c>
      <c r="M252" s="106">
        <f t="shared" si="52"/>
        <v>84166.666700000002</v>
      </c>
      <c r="N252" s="106">
        <f t="shared" si="52"/>
        <v>84166.666700000002</v>
      </c>
      <c r="O252" s="106">
        <f t="shared" si="52"/>
        <v>84166.666700000002</v>
      </c>
      <c r="P252" s="106">
        <f t="shared" si="52"/>
        <v>84166.666700000002</v>
      </c>
      <c r="Q252" s="106">
        <f t="shared" si="52"/>
        <v>84166.666700000002</v>
      </c>
      <c r="R252" s="106">
        <f t="shared" si="52"/>
        <v>84166.666700000002</v>
      </c>
      <c r="S252" s="106">
        <f t="shared" si="52"/>
        <v>84166.666700000002</v>
      </c>
      <c r="T252" s="106">
        <f t="shared" si="52"/>
        <v>84166.666700000002</v>
      </c>
      <c r="U252" s="106">
        <f t="shared" si="52"/>
        <v>84166.666700000002</v>
      </c>
      <c r="V252" s="106">
        <f t="shared" si="52"/>
        <v>84166.666700000002</v>
      </c>
      <c r="W252" s="106">
        <f t="shared" si="52"/>
        <v>84166.666700000002</v>
      </c>
      <c r="X252" s="106">
        <f t="shared" si="52"/>
        <v>84166.666700000002</v>
      </c>
      <c r="Y252" s="106">
        <f t="shared" si="52"/>
        <v>84166.666700000002</v>
      </c>
      <c r="Z252" s="106">
        <f t="shared" si="52"/>
        <v>84166.666700000002</v>
      </c>
      <c r="AA252" s="106">
        <f t="shared" si="52"/>
        <v>84166.666700000002</v>
      </c>
      <c r="AB252" s="106">
        <f t="shared" si="52"/>
        <v>84166.666700000002</v>
      </c>
      <c r="AC252" s="106">
        <f t="shared" si="52"/>
        <v>84166.666700000002</v>
      </c>
      <c r="AD252" s="106">
        <f t="shared" si="52"/>
        <v>84166.666700000002</v>
      </c>
      <c r="AE252" s="106">
        <f t="shared" si="52"/>
        <v>84166.666700000002</v>
      </c>
      <c r="AF252" s="106">
        <f t="shared" si="46"/>
        <v>1010000.0003999998</v>
      </c>
      <c r="AG252" s="88"/>
      <c r="AH252" s="82" t="s">
        <v>102</v>
      </c>
      <c r="AI252" s="108"/>
      <c r="AJ252" s="108"/>
    </row>
    <row r="253" spans="1:36">
      <c r="A253" s="88">
        <v>14</v>
      </c>
      <c r="B253" s="82" t="str">
        <f t="shared" si="43"/>
        <v xml:space="preserve">    Series 4.00%    Note</v>
      </c>
      <c r="D253" s="106">
        <f t="shared" ref="D253:AE253" si="53">ROUND(+D22/12*$C$22,4)</f>
        <v>26196.666700000002</v>
      </c>
      <c r="E253" s="106">
        <f t="shared" si="53"/>
        <v>26196.666700000002</v>
      </c>
      <c r="F253" s="106">
        <f t="shared" si="53"/>
        <v>26196.666700000002</v>
      </c>
      <c r="G253" s="106">
        <f t="shared" si="53"/>
        <v>26196.666700000002</v>
      </c>
      <c r="H253" s="106">
        <f t="shared" si="53"/>
        <v>26196.666700000002</v>
      </c>
      <c r="I253" s="106">
        <f t="shared" si="53"/>
        <v>26196.666700000002</v>
      </c>
      <c r="J253" s="106">
        <f t="shared" si="53"/>
        <v>26196.666700000002</v>
      </c>
      <c r="K253" s="106">
        <f t="shared" si="53"/>
        <v>26196.666700000002</v>
      </c>
      <c r="L253" s="106">
        <f t="shared" si="53"/>
        <v>26196.666700000002</v>
      </c>
      <c r="M253" s="106">
        <f t="shared" si="53"/>
        <v>26196.666700000002</v>
      </c>
      <c r="N253" s="106">
        <f t="shared" si="53"/>
        <v>26196.666700000002</v>
      </c>
      <c r="O253" s="106">
        <f t="shared" si="53"/>
        <v>26196.666700000002</v>
      </c>
      <c r="P253" s="106">
        <f t="shared" si="53"/>
        <v>26196.666700000002</v>
      </c>
      <c r="Q253" s="106">
        <f t="shared" si="53"/>
        <v>26196.666700000002</v>
      </c>
      <c r="R253" s="106">
        <f t="shared" si="53"/>
        <v>26196.666700000002</v>
      </c>
      <c r="S253" s="106">
        <f t="shared" si="53"/>
        <v>26196.666700000002</v>
      </c>
      <c r="T253" s="106">
        <f t="shared" si="53"/>
        <v>26196.666700000002</v>
      </c>
      <c r="U253" s="106">
        <f t="shared" si="53"/>
        <v>26196.666700000002</v>
      </c>
      <c r="V253" s="106">
        <f t="shared" si="53"/>
        <v>26196.666700000002</v>
      </c>
      <c r="W253" s="106">
        <f t="shared" si="53"/>
        <v>26196.666700000002</v>
      </c>
      <c r="X253" s="106">
        <f t="shared" si="53"/>
        <v>26196.666700000002</v>
      </c>
      <c r="Y253" s="106">
        <f t="shared" si="53"/>
        <v>26196.666700000002</v>
      </c>
      <c r="Z253" s="106">
        <f t="shared" si="53"/>
        <v>26196.666700000002</v>
      </c>
      <c r="AA253" s="106">
        <f t="shared" si="53"/>
        <v>26196.666700000002</v>
      </c>
      <c r="AB253" s="106">
        <f t="shared" si="53"/>
        <v>26196.666700000002</v>
      </c>
      <c r="AC253" s="106">
        <f t="shared" si="53"/>
        <v>26196.666700000002</v>
      </c>
      <c r="AD253" s="106">
        <f t="shared" si="53"/>
        <v>26196.666700000002</v>
      </c>
      <c r="AE253" s="106">
        <f t="shared" si="53"/>
        <v>26196.666700000002</v>
      </c>
      <c r="AF253" s="106">
        <f t="shared" si="46"/>
        <v>314360.00040000002</v>
      </c>
      <c r="AG253" s="88"/>
      <c r="AH253" s="82" t="s">
        <v>103</v>
      </c>
      <c r="AI253" s="108"/>
      <c r="AJ253" s="108"/>
    </row>
    <row r="254" spans="1:36">
      <c r="A254" s="88">
        <v>15</v>
      </c>
      <c r="B254" s="82" t="str">
        <f t="shared" si="43"/>
        <v xml:space="preserve">    Series 4.00%    Note</v>
      </c>
      <c r="D254" s="106">
        <f>ROUND(+D23/12*$C$23,4)</f>
        <v>16666.666700000002</v>
      </c>
      <c r="E254" s="106">
        <f>ROUND(+E23/12*$C$23,4)</f>
        <v>16666.666700000002</v>
      </c>
      <c r="F254" s="106">
        <f>ROUND(+F23/12*$C$22,4)</f>
        <v>16666.666700000002</v>
      </c>
      <c r="G254" s="106">
        <f>+F254</f>
        <v>16666.666700000002</v>
      </c>
      <c r="H254" s="106">
        <f t="shared" ref="H254:AE254" si="54">+G254</f>
        <v>16666.666700000002</v>
      </c>
      <c r="I254" s="106">
        <f t="shared" si="54"/>
        <v>16666.666700000002</v>
      </c>
      <c r="J254" s="106">
        <f t="shared" si="54"/>
        <v>16666.666700000002</v>
      </c>
      <c r="K254" s="106">
        <f t="shared" si="54"/>
        <v>16666.666700000002</v>
      </c>
      <c r="L254" s="106">
        <f t="shared" si="54"/>
        <v>16666.666700000002</v>
      </c>
      <c r="M254" s="106">
        <f t="shared" si="54"/>
        <v>16666.666700000002</v>
      </c>
      <c r="N254" s="106">
        <f t="shared" si="54"/>
        <v>16666.666700000002</v>
      </c>
      <c r="O254" s="106">
        <f t="shared" si="54"/>
        <v>16666.666700000002</v>
      </c>
      <c r="P254" s="106">
        <f t="shared" si="54"/>
        <v>16666.666700000002</v>
      </c>
      <c r="Q254" s="106">
        <f t="shared" si="54"/>
        <v>16666.666700000002</v>
      </c>
      <c r="R254" s="106">
        <f t="shared" si="54"/>
        <v>16666.666700000002</v>
      </c>
      <c r="S254" s="106">
        <f t="shared" si="54"/>
        <v>16666.666700000002</v>
      </c>
      <c r="T254" s="106">
        <f t="shared" si="54"/>
        <v>16666.666700000002</v>
      </c>
      <c r="U254" s="106">
        <f t="shared" si="54"/>
        <v>16666.666700000002</v>
      </c>
      <c r="V254" s="106">
        <f t="shared" si="54"/>
        <v>16666.666700000002</v>
      </c>
      <c r="W254" s="106">
        <f t="shared" si="54"/>
        <v>16666.666700000002</v>
      </c>
      <c r="X254" s="106">
        <f t="shared" si="54"/>
        <v>16666.666700000002</v>
      </c>
      <c r="Y254" s="106">
        <f t="shared" si="54"/>
        <v>16666.666700000002</v>
      </c>
      <c r="Z254" s="106">
        <f t="shared" si="54"/>
        <v>16666.666700000002</v>
      </c>
      <c r="AA254" s="106">
        <f t="shared" si="54"/>
        <v>16666.666700000002</v>
      </c>
      <c r="AB254" s="106">
        <f t="shared" si="54"/>
        <v>16666.666700000002</v>
      </c>
      <c r="AC254" s="106">
        <f t="shared" si="54"/>
        <v>16666.666700000002</v>
      </c>
      <c r="AD254" s="106">
        <f t="shared" si="54"/>
        <v>16666.666700000002</v>
      </c>
      <c r="AE254" s="106">
        <f t="shared" si="54"/>
        <v>16666.666700000002</v>
      </c>
      <c r="AF254" s="106">
        <f t="shared" si="46"/>
        <v>200000.00040000002</v>
      </c>
      <c r="AG254" s="88"/>
      <c r="AH254" s="82" t="s">
        <v>104</v>
      </c>
      <c r="AI254" s="108"/>
      <c r="AJ254" s="108"/>
    </row>
    <row r="255" spans="1:36">
      <c r="A255" s="88">
        <v>16</v>
      </c>
      <c r="B255" s="82" t="str">
        <f t="shared" si="43"/>
        <v xml:space="preserve">    Series 3.75%    Note</v>
      </c>
      <c r="D255" s="106">
        <f t="shared" ref="D255:AE255" si="55">ROUND(+D24/12*$C$24,4)</f>
        <v>15625</v>
      </c>
      <c r="E255" s="106">
        <f t="shared" si="55"/>
        <v>15625</v>
      </c>
      <c r="F255" s="106">
        <f t="shared" si="55"/>
        <v>15625</v>
      </c>
      <c r="G255" s="106">
        <f t="shared" si="55"/>
        <v>15625</v>
      </c>
      <c r="H255" s="106">
        <f t="shared" si="55"/>
        <v>15625</v>
      </c>
      <c r="I255" s="106">
        <f t="shared" si="55"/>
        <v>15625</v>
      </c>
      <c r="J255" s="106">
        <f t="shared" si="55"/>
        <v>15625</v>
      </c>
      <c r="K255" s="106">
        <f t="shared" si="55"/>
        <v>15625</v>
      </c>
      <c r="L255" s="106">
        <f t="shared" si="55"/>
        <v>15625</v>
      </c>
      <c r="M255" s="106">
        <f t="shared" si="55"/>
        <v>15625</v>
      </c>
      <c r="N255" s="106">
        <f t="shared" si="55"/>
        <v>15625</v>
      </c>
      <c r="O255" s="106">
        <f t="shared" si="55"/>
        <v>15625</v>
      </c>
      <c r="P255" s="106">
        <f t="shared" si="55"/>
        <v>15625</v>
      </c>
      <c r="Q255" s="106">
        <f t="shared" si="55"/>
        <v>15625</v>
      </c>
      <c r="R255" s="106">
        <f t="shared" si="55"/>
        <v>15625</v>
      </c>
      <c r="S255" s="106">
        <f t="shared" si="55"/>
        <v>15625</v>
      </c>
      <c r="T255" s="106">
        <f t="shared" si="55"/>
        <v>15625</v>
      </c>
      <c r="U255" s="106">
        <f t="shared" si="55"/>
        <v>15625</v>
      </c>
      <c r="V255" s="106">
        <f t="shared" si="55"/>
        <v>15625</v>
      </c>
      <c r="W255" s="106">
        <f t="shared" si="55"/>
        <v>15625</v>
      </c>
      <c r="X255" s="106">
        <f t="shared" si="55"/>
        <v>15625</v>
      </c>
      <c r="Y255" s="106">
        <f t="shared" si="55"/>
        <v>15625</v>
      </c>
      <c r="Z255" s="106">
        <f t="shared" si="55"/>
        <v>15625</v>
      </c>
      <c r="AA255" s="106">
        <f t="shared" si="55"/>
        <v>15625</v>
      </c>
      <c r="AB255" s="106">
        <f t="shared" si="55"/>
        <v>15625</v>
      </c>
      <c r="AC255" s="106">
        <f t="shared" si="55"/>
        <v>15625</v>
      </c>
      <c r="AD255" s="106">
        <f t="shared" si="55"/>
        <v>15625</v>
      </c>
      <c r="AE255" s="106">
        <f t="shared" si="55"/>
        <v>15625</v>
      </c>
      <c r="AF255" s="106">
        <f t="shared" si="46"/>
        <v>187500</v>
      </c>
      <c r="AG255" s="88"/>
      <c r="AH255" s="82" t="s">
        <v>105</v>
      </c>
      <c r="AI255" s="108"/>
      <c r="AJ255" s="108"/>
    </row>
    <row r="256" spans="1:36">
      <c r="A256" s="88">
        <v>17</v>
      </c>
      <c r="B256" s="82" t="str">
        <f t="shared" si="43"/>
        <v xml:space="preserve">    Proposed 4.55%    Note</v>
      </c>
      <c r="D256" s="106"/>
      <c r="E256" s="106"/>
      <c r="F256" s="106"/>
      <c r="G256" s="106"/>
      <c r="H256" s="106"/>
      <c r="I256" s="106"/>
      <c r="J256" s="106"/>
      <c r="K256" s="106"/>
      <c r="L256" s="106"/>
      <c r="M256" s="106"/>
      <c r="N256" s="106"/>
      <c r="O256" s="106"/>
      <c r="P256" s="106"/>
      <c r="Q256" s="106"/>
      <c r="R256" s="106">
        <f>ROUND(+R25/12*$C$25,4)*0.5</f>
        <v>30333.333350000001</v>
      </c>
      <c r="S256" s="106">
        <f t="shared" ref="S256:AE256" si="56">ROUND(+S25/12*$C$25,4)</f>
        <v>60666.666700000002</v>
      </c>
      <c r="T256" s="106">
        <f t="shared" si="56"/>
        <v>60666.666700000002</v>
      </c>
      <c r="U256" s="106">
        <f t="shared" si="56"/>
        <v>60666.666700000002</v>
      </c>
      <c r="V256" s="106">
        <f t="shared" si="56"/>
        <v>60666.666700000002</v>
      </c>
      <c r="W256" s="106">
        <f t="shared" si="56"/>
        <v>60666.666700000002</v>
      </c>
      <c r="X256" s="106">
        <f t="shared" si="56"/>
        <v>60666.666700000002</v>
      </c>
      <c r="Y256" s="106">
        <f t="shared" si="56"/>
        <v>60666.666700000002</v>
      </c>
      <c r="Z256" s="106">
        <f t="shared" si="56"/>
        <v>60666.666700000002</v>
      </c>
      <c r="AA256" s="106">
        <f t="shared" si="56"/>
        <v>60666.666700000002</v>
      </c>
      <c r="AB256" s="106">
        <f t="shared" si="56"/>
        <v>60666.666700000002</v>
      </c>
      <c r="AC256" s="106">
        <f t="shared" si="56"/>
        <v>60666.666700000002</v>
      </c>
      <c r="AD256" s="106">
        <f t="shared" si="56"/>
        <v>60666.666700000002</v>
      </c>
      <c r="AE256" s="106">
        <f t="shared" si="56"/>
        <v>60666.666700000002</v>
      </c>
      <c r="AF256" s="106">
        <f t="shared" si="46"/>
        <v>728000.00039999979</v>
      </c>
      <c r="AG256" s="88"/>
      <c r="AH256" s="82" t="s">
        <v>106</v>
      </c>
      <c r="AI256" s="108"/>
      <c r="AJ256" s="108"/>
    </row>
    <row r="257" spans="1:36">
      <c r="A257" s="88">
        <v>18</v>
      </c>
      <c r="B257" s="87"/>
      <c r="C257" s="121"/>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88"/>
      <c r="AI257" s="108"/>
      <c r="AJ257" s="108"/>
    </row>
    <row r="258" spans="1:36">
      <c r="A258" s="88">
        <v>19</v>
      </c>
      <c r="B258" s="87"/>
      <c r="C258" s="121"/>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88"/>
      <c r="AI258" s="108"/>
      <c r="AJ258" s="108"/>
    </row>
    <row r="259" spans="1:36">
      <c r="A259" s="88">
        <v>20</v>
      </c>
      <c r="B259" s="89" t="s">
        <v>116</v>
      </c>
      <c r="D259" s="106">
        <f>-10875.79</f>
        <v>-10875.79</v>
      </c>
      <c r="E259" s="106">
        <f>+D259</f>
        <v>-10875.79</v>
      </c>
      <c r="F259" s="106">
        <f t="shared" ref="F259:AE259" si="57">+E259</f>
        <v>-10875.79</v>
      </c>
      <c r="G259" s="106">
        <f t="shared" si="57"/>
        <v>-10875.79</v>
      </c>
      <c r="H259" s="106">
        <f t="shared" si="57"/>
        <v>-10875.79</v>
      </c>
      <c r="I259" s="106">
        <f t="shared" si="57"/>
        <v>-10875.79</v>
      </c>
      <c r="J259" s="106">
        <f t="shared" si="57"/>
        <v>-10875.79</v>
      </c>
      <c r="K259" s="106">
        <f t="shared" si="57"/>
        <v>-10875.79</v>
      </c>
      <c r="L259" s="106">
        <f t="shared" si="57"/>
        <v>-10875.79</v>
      </c>
      <c r="M259" s="106">
        <f t="shared" si="57"/>
        <v>-10875.79</v>
      </c>
      <c r="N259" s="106">
        <f t="shared" si="57"/>
        <v>-10875.79</v>
      </c>
      <c r="O259" s="106">
        <f t="shared" si="57"/>
        <v>-10875.79</v>
      </c>
      <c r="P259" s="106">
        <f t="shared" si="57"/>
        <v>-10875.79</v>
      </c>
      <c r="Q259" s="106">
        <f t="shared" si="57"/>
        <v>-10875.79</v>
      </c>
      <c r="R259" s="106">
        <f t="shared" si="57"/>
        <v>-10875.79</v>
      </c>
      <c r="S259" s="106">
        <f t="shared" si="57"/>
        <v>-10875.79</v>
      </c>
      <c r="T259" s="106">
        <f t="shared" si="57"/>
        <v>-10875.79</v>
      </c>
      <c r="U259" s="106">
        <f t="shared" si="57"/>
        <v>-10875.79</v>
      </c>
      <c r="V259" s="106">
        <f t="shared" si="57"/>
        <v>-10875.79</v>
      </c>
      <c r="W259" s="106">
        <f t="shared" si="57"/>
        <v>-10875.79</v>
      </c>
      <c r="X259" s="106">
        <f t="shared" si="57"/>
        <v>-10875.79</v>
      </c>
      <c r="Y259" s="106">
        <f t="shared" si="57"/>
        <v>-10875.79</v>
      </c>
      <c r="Z259" s="106">
        <f t="shared" si="57"/>
        <v>-10875.79</v>
      </c>
      <c r="AA259" s="106">
        <f t="shared" si="57"/>
        <v>-10875.79</v>
      </c>
      <c r="AB259" s="106">
        <f t="shared" si="57"/>
        <v>-10875.79</v>
      </c>
      <c r="AC259" s="106">
        <f t="shared" si="57"/>
        <v>-10875.79</v>
      </c>
      <c r="AD259" s="106">
        <f t="shared" si="57"/>
        <v>-10875.79</v>
      </c>
      <c r="AE259" s="106">
        <f t="shared" si="57"/>
        <v>-10875.79</v>
      </c>
      <c r="AF259" s="106">
        <f t="shared" si="46"/>
        <v>-130509.48000000004</v>
      </c>
      <c r="AG259" s="88"/>
      <c r="AH259" s="82" t="s">
        <v>108</v>
      </c>
      <c r="AI259" s="108"/>
      <c r="AJ259" s="108"/>
    </row>
    <row r="260" spans="1:36">
      <c r="A260" s="88">
        <v>21</v>
      </c>
      <c r="B260" s="89"/>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88"/>
      <c r="AI260" s="106"/>
    </row>
    <row r="261" spans="1:36">
      <c r="A261" s="88">
        <v>22</v>
      </c>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88"/>
      <c r="AI261" s="106"/>
    </row>
    <row r="262" spans="1:36">
      <c r="A262" s="88">
        <v>23</v>
      </c>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88"/>
      <c r="AI262" s="106"/>
    </row>
    <row r="263" spans="1:36" ht="15.75" thickBot="1">
      <c r="A263" s="88">
        <v>24</v>
      </c>
      <c r="B263" s="89" t="s">
        <v>92</v>
      </c>
      <c r="D263" s="111">
        <f t="shared" ref="D263:AF263" si="58">SUM(D242:D262)</f>
        <v>1002457.1266999999</v>
      </c>
      <c r="E263" s="111">
        <f t="shared" si="58"/>
        <v>1002457.1266999999</v>
      </c>
      <c r="F263" s="111">
        <f t="shared" si="58"/>
        <v>1002457.1266999999</v>
      </c>
      <c r="G263" s="111">
        <f t="shared" si="58"/>
        <v>1002457.1266999999</v>
      </c>
      <c r="H263" s="111">
        <f t="shared" si="58"/>
        <v>1002457.1266999999</v>
      </c>
      <c r="I263" s="111">
        <f t="shared" si="58"/>
        <v>1002457.1266999999</v>
      </c>
      <c r="J263" s="111">
        <f t="shared" si="58"/>
        <v>1002457.1266999999</v>
      </c>
      <c r="K263" s="111">
        <f t="shared" si="58"/>
        <v>1002457.1266999999</v>
      </c>
      <c r="L263" s="111">
        <f t="shared" si="58"/>
        <v>1002457.1266999999</v>
      </c>
      <c r="M263" s="111">
        <f t="shared" si="58"/>
        <v>1002457.1266999999</v>
      </c>
      <c r="N263" s="111">
        <f t="shared" si="58"/>
        <v>1002457.1266999999</v>
      </c>
      <c r="O263" s="111">
        <f t="shared" si="58"/>
        <v>1002457.1266999999</v>
      </c>
      <c r="P263" s="111">
        <f t="shared" si="58"/>
        <v>1002457.1266999999</v>
      </c>
      <c r="Q263" s="111">
        <f t="shared" si="58"/>
        <v>1002457.1266999999</v>
      </c>
      <c r="R263" s="111">
        <f t="shared" si="58"/>
        <v>1032790.4600499999</v>
      </c>
      <c r="S263" s="111">
        <f t="shared" si="58"/>
        <v>1063123.7933999998</v>
      </c>
      <c r="T263" s="111">
        <f t="shared" si="58"/>
        <v>1063123.7933999998</v>
      </c>
      <c r="U263" s="111">
        <f t="shared" si="58"/>
        <v>1063123.7933999998</v>
      </c>
      <c r="V263" s="111">
        <f t="shared" si="58"/>
        <v>1063123.7933999998</v>
      </c>
      <c r="W263" s="111">
        <f t="shared" si="58"/>
        <v>1063123.7933999998</v>
      </c>
      <c r="X263" s="111">
        <f t="shared" si="58"/>
        <v>1063123.7933999998</v>
      </c>
      <c r="Y263" s="111">
        <f t="shared" si="58"/>
        <v>1063123.7933999998</v>
      </c>
      <c r="Z263" s="111">
        <f t="shared" si="58"/>
        <v>1063123.7933999998</v>
      </c>
      <c r="AA263" s="111">
        <f t="shared" si="58"/>
        <v>1063123.7933999998</v>
      </c>
      <c r="AB263" s="111">
        <f t="shared" si="58"/>
        <v>1063123.7933999998</v>
      </c>
      <c r="AC263" s="111">
        <f t="shared" si="58"/>
        <v>1063123.7933999998</v>
      </c>
      <c r="AD263" s="111">
        <f t="shared" si="58"/>
        <v>1063123.7933999998</v>
      </c>
      <c r="AE263" s="111">
        <f t="shared" si="58"/>
        <v>1063123.7933999998</v>
      </c>
      <c r="AF263" s="111">
        <f t="shared" si="58"/>
        <v>12757485.520799998</v>
      </c>
      <c r="AG263" s="88"/>
      <c r="AI263" s="108"/>
    </row>
    <row r="264" spans="1:36" ht="15.75" thickTop="1">
      <c r="A264" s="88"/>
      <c r="AG264" s="88"/>
    </row>
    <row r="265" spans="1:36">
      <c r="A265" s="88"/>
      <c r="AG265" s="88"/>
    </row>
    <row r="266" spans="1:36">
      <c r="A266" s="88"/>
      <c r="AG266" s="88"/>
    </row>
    <row r="267" spans="1:36">
      <c r="A267" s="88"/>
      <c r="AG267" s="88"/>
    </row>
    <row r="268" spans="1:36">
      <c r="A268" s="88"/>
      <c r="AG268" s="88"/>
    </row>
    <row r="269" spans="1:36">
      <c r="A269" s="88"/>
      <c r="E269" s="122"/>
      <c r="F269" s="122"/>
      <c r="G269" s="122"/>
      <c r="J269" s="122"/>
      <c r="K269" s="122"/>
      <c r="R269" s="122"/>
      <c r="S269" s="122"/>
      <c r="AG269" s="88"/>
    </row>
    <row r="270" spans="1:36">
      <c r="A270" s="88"/>
      <c r="AG270" s="88"/>
    </row>
    <row r="271" spans="1:36">
      <c r="A271" s="88"/>
      <c r="D271" s="106"/>
      <c r="E271" s="106"/>
      <c r="F271" s="106"/>
      <c r="G271" s="106"/>
      <c r="H271" s="106"/>
      <c r="I271" s="106"/>
      <c r="J271" s="106"/>
      <c r="K271" s="106"/>
      <c r="M271" s="106"/>
      <c r="N271" s="106"/>
      <c r="O271" s="106"/>
      <c r="P271" s="106"/>
      <c r="Q271" s="106"/>
      <c r="R271" s="106"/>
      <c r="S271" s="106"/>
      <c r="AG271" s="88"/>
    </row>
    <row r="272" spans="1:36">
      <c r="A272" s="88"/>
      <c r="AG272" s="88"/>
    </row>
    <row r="273" spans="1:48">
      <c r="A273" s="88"/>
      <c r="D273" s="106"/>
      <c r="E273" s="106"/>
      <c r="F273" s="106"/>
      <c r="G273" s="106"/>
      <c r="H273" s="106"/>
      <c r="I273" s="106"/>
      <c r="J273" s="106"/>
      <c r="K273" s="106"/>
      <c r="M273" s="106"/>
      <c r="N273" s="106"/>
      <c r="O273" s="106"/>
      <c r="P273" s="106"/>
      <c r="Q273" s="106"/>
      <c r="R273" s="106"/>
      <c r="S273" s="106"/>
      <c r="AG273" s="88"/>
    </row>
    <row r="274" spans="1:48">
      <c r="A274" s="88"/>
      <c r="AG274" s="88"/>
    </row>
    <row r="275" spans="1:48">
      <c r="A275" s="88"/>
      <c r="AG275" s="88"/>
    </row>
    <row r="276" spans="1:48">
      <c r="A276" s="88"/>
      <c r="AG276" s="88"/>
    </row>
    <row r="277" spans="1:48">
      <c r="A277" s="81" t="s">
        <v>52</v>
      </c>
      <c r="O277" s="84" t="s">
        <v>319</v>
      </c>
      <c r="AA277" s="84" t="str">
        <f>$O$277</f>
        <v>W/P - 7-5</v>
      </c>
      <c r="AF277" s="84" t="str">
        <f>$O$277</f>
        <v>W/P - 7-5</v>
      </c>
      <c r="AG277" s="88"/>
      <c r="AV277" s="84" t="str">
        <f>$O$277</f>
        <v>W/P - 7-5</v>
      </c>
    </row>
    <row r="278" spans="1:48">
      <c r="A278" s="81" t="s">
        <v>53</v>
      </c>
      <c r="O278" s="84" t="e">
        <f ca="1">RIGHT(CELL("filename",$A$4),LEN(CELL("filename",$A$4))-SEARCH("\Capital",CELL("filename",$A$4),1))</f>
        <v>#VALUE!</v>
      </c>
      <c r="AA278" s="84" t="e">
        <f ca="1">RIGHT(CELL("filename",$A$4),LEN(CELL("filename",$A$4))-SEARCH("\Capital",CELL("filename",$A$4),1))</f>
        <v>#VALUE!</v>
      </c>
      <c r="AF278" s="84" t="e">
        <f ca="1">RIGHT(CELL("filename",$A$4),LEN(CELL("filename",$A$4))-SEARCH("\Capital",CELL("filename",$A$4),1))</f>
        <v>#VALUE!</v>
      </c>
      <c r="AG278" s="88"/>
      <c r="AV278" s="84" t="e">
        <f ca="1">RIGHT(CELL("filename",$A$4),LEN(CELL("filename",$A$4))-SEARCH("\Capital",CELL("filename",$A$4),1))</f>
        <v>#VALUE!</v>
      </c>
    </row>
    <row r="279" spans="1:48">
      <c r="A279" s="88"/>
      <c r="AG279" s="88"/>
    </row>
    <row r="280" spans="1:48">
      <c r="A280" s="85" t="s">
        <v>54</v>
      </c>
      <c r="AG280" s="88"/>
    </row>
    <row r="281" spans="1:48">
      <c r="A281" s="85" t="s">
        <v>117</v>
      </c>
      <c r="AG281" s="88"/>
      <c r="AH281" s="85" t="str">
        <f>AH5</f>
        <v>13-MONTH AVERAGE FOR FORECASTED PERIOD ENDING 6/30/2020</v>
      </c>
    </row>
    <row r="282" spans="1:48">
      <c r="AG282" s="88"/>
      <c r="AH282" s="85"/>
    </row>
    <row r="283" spans="1:48">
      <c r="A283" s="92"/>
      <c r="B283" s="92" t="s">
        <v>57</v>
      </c>
      <c r="C283" s="92"/>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88"/>
      <c r="AH283" s="92"/>
      <c r="AI283" s="92"/>
      <c r="AJ283" s="92"/>
      <c r="AK283" s="92"/>
      <c r="AL283" s="92"/>
      <c r="AM283" s="92"/>
      <c r="AN283" s="92"/>
      <c r="AO283" s="92"/>
      <c r="AP283" s="92" t="s">
        <v>58</v>
      </c>
      <c r="AQ283" s="92"/>
      <c r="AR283" s="92"/>
      <c r="AS283" s="92"/>
      <c r="AT283" s="92" t="s">
        <v>59</v>
      </c>
      <c r="AU283" s="92"/>
      <c r="AV283" s="92" t="s">
        <v>60</v>
      </c>
    </row>
    <row r="284" spans="1:48">
      <c r="A284" s="88" t="s">
        <v>61</v>
      </c>
      <c r="B284" s="88" t="s">
        <v>62</v>
      </c>
      <c r="C284" s="88" t="s">
        <v>63</v>
      </c>
      <c r="D284" s="88" t="s">
        <v>64</v>
      </c>
      <c r="E284" s="88" t="s">
        <v>64</v>
      </c>
      <c r="F284" s="88" t="s">
        <v>64</v>
      </c>
      <c r="G284" s="88" t="s">
        <v>64</v>
      </c>
      <c r="H284" s="88" t="s">
        <v>64</v>
      </c>
      <c r="I284" s="88" t="s">
        <v>64</v>
      </c>
      <c r="J284" s="88" t="s">
        <v>64</v>
      </c>
      <c r="K284" s="88" t="s">
        <v>64</v>
      </c>
      <c r="L284" s="88" t="s">
        <v>64</v>
      </c>
      <c r="M284" s="88" t="s">
        <v>64</v>
      </c>
      <c r="N284" s="88" t="s">
        <v>64</v>
      </c>
      <c r="O284" s="88" t="s">
        <v>64</v>
      </c>
      <c r="P284" s="88" t="s">
        <v>64</v>
      </c>
      <c r="Q284" s="88" t="s">
        <v>64</v>
      </c>
      <c r="R284" s="88" t="s">
        <v>64</v>
      </c>
      <c r="S284" s="88" t="s">
        <v>64</v>
      </c>
      <c r="T284" s="88" t="s">
        <v>64</v>
      </c>
      <c r="U284" s="88" t="s">
        <v>64</v>
      </c>
      <c r="V284" s="88" t="s">
        <v>64</v>
      </c>
      <c r="W284" s="88" t="s">
        <v>64</v>
      </c>
      <c r="X284" s="88" t="s">
        <v>64</v>
      </c>
      <c r="Y284" s="88" t="s">
        <v>64</v>
      </c>
      <c r="Z284" s="88" t="s">
        <v>64</v>
      </c>
      <c r="AA284" s="88" t="s">
        <v>64</v>
      </c>
      <c r="AB284" s="88" t="s">
        <v>64</v>
      </c>
      <c r="AC284" s="88" t="s">
        <v>64</v>
      </c>
      <c r="AD284" s="88" t="s">
        <v>64</v>
      </c>
      <c r="AE284" s="88" t="s">
        <v>64</v>
      </c>
      <c r="AF284" s="88" t="s">
        <v>65</v>
      </c>
      <c r="AG284" s="88"/>
      <c r="AH284" s="94" t="s">
        <v>118</v>
      </c>
      <c r="AI284" s="88"/>
      <c r="AJ284" s="88" t="s">
        <v>65</v>
      </c>
      <c r="AK284" s="88"/>
      <c r="AL284" s="88" t="s">
        <v>66</v>
      </c>
      <c r="AM284" s="88"/>
      <c r="AN284" s="88" t="s">
        <v>66</v>
      </c>
      <c r="AO284" s="88"/>
      <c r="AP284" s="88" t="s">
        <v>67</v>
      </c>
      <c r="AQ284" s="88"/>
      <c r="AR284" s="88" t="s">
        <v>68</v>
      </c>
      <c r="AS284" s="88"/>
      <c r="AT284" s="88" t="s">
        <v>69</v>
      </c>
      <c r="AU284" s="88"/>
      <c r="AV284" s="88" t="s">
        <v>70</v>
      </c>
    </row>
    <row r="285" spans="1:48">
      <c r="A285" s="97" t="s">
        <v>71</v>
      </c>
      <c r="B285" s="97" t="s">
        <v>72</v>
      </c>
      <c r="C285" s="97" t="s">
        <v>72</v>
      </c>
      <c r="D285" s="98">
        <f>D239</f>
        <v>43190</v>
      </c>
      <c r="E285" s="98">
        <f>$E$9</f>
        <v>43220</v>
      </c>
      <c r="F285" s="98">
        <f>$F$9</f>
        <v>43251</v>
      </c>
      <c r="G285" s="98">
        <f>$G$9</f>
        <v>43281</v>
      </c>
      <c r="H285" s="98">
        <f>$H$9</f>
        <v>43312</v>
      </c>
      <c r="I285" s="98">
        <f>$I$9</f>
        <v>43343</v>
      </c>
      <c r="J285" s="98">
        <f>$J$9</f>
        <v>43373</v>
      </c>
      <c r="K285" s="98">
        <f>$K$9</f>
        <v>43404</v>
      </c>
      <c r="L285" s="98">
        <f>$L$9</f>
        <v>43434</v>
      </c>
      <c r="M285" s="98">
        <f>$M$9</f>
        <v>43465</v>
      </c>
      <c r="N285" s="98">
        <f>$N$9</f>
        <v>43496</v>
      </c>
      <c r="O285" s="98">
        <f>$O$9</f>
        <v>43524</v>
      </c>
      <c r="P285" s="98">
        <f>$P$9</f>
        <v>43555</v>
      </c>
      <c r="Q285" s="98">
        <f>$Q$9</f>
        <v>43585</v>
      </c>
      <c r="R285" s="98">
        <f>$R$9</f>
        <v>43616</v>
      </c>
      <c r="S285" s="98">
        <f>$S$9</f>
        <v>43646</v>
      </c>
      <c r="T285" s="98">
        <f>$T$9</f>
        <v>43677</v>
      </c>
      <c r="U285" s="98">
        <f>$U$9</f>
        <v>43708</v>
      </c>
      <c r="V285" s="98">
        <f>$V$9</f>
        <v>43738</v>
      </c>
      <c r="W285" s="98">
        <f>$W$9</f>
        <v>43769</v>
      </c>
      <c r="X285" s="98">
        <f>$X$9</f>
        <v>43799</v>
      </c>
      <c r="Y285" s="98">
        <f>$Y$9</f>
        <v>43830</v>
      </c>
      <c r="Z285" s="98">
        <f>$Z$9</f>
        <v>43861</v>
      </c>
      <c r="AA285" s="98">
        <f>$AA$9</f>
        <v>43890</v>
      </c>
      <c r="AB285" s="98">
        <f>$AB$9</f>
        <v>43921</v>
      </c>
      <c r="AC285" s="98">
        <f>$AC$9</f>
        <v>43951</v>
      </c>
      <c r="AD285" s="98">
        <f>$AD$9</f>
        <v>43982</v>
      </c>
      <c r="AE285" s="98">
        <f>$AE$9</f>
        <v>44012</v>
      </c>
      <c r="AF285" s="99" t="s">
        <v>59</v>
      </c>
      <c r="AG285" s="88"/>
      <c r="AH285" s="99" t="s">
        <v>119</v>
      </c>
      <c r="AI285" s="97"/>
      <c r="AJ285" s="99" t="s">
        <v>59</v>
      </c>
      <c r="AK285" s="99"/>
      <c r="AL285" s="97" t="s">
        <v>74</v>
      </c>
      <c r="AM285" s="97"/>
      <c r="AN285" s="97" t="s">
        <v>75</v>
      </c>
      <c r="AO285" s="97"/>
      <c r="AP285" s="97" t="s">
        <v>76</v>
      </c>
      <c r="AQ285" s="97"/>
      <c r="AR285" s="97" t="s">
        <v>11</v>
      </c>
      <c r="AS285" s="97"/>
      <c r="AT285" s="97" t="s">
        <v>78</v>
      </c>
      <c r="AU285" s="97"/>
      <c r="AV285" s="97" t="s">
        <v>79</v>
      </c>
    </row>
    <row r="286" spans="1:48">
      <c r="A286" s="88">
        <v>1</v>
      </c>
      <c r="AG286" s="88"/>
      <c r="AH286" s="89"/>
      <c r="AI286" s="89"/>
      <c r="AJ286" s="89"/>
      <c r="AK286" s="89"/>
      <c r="AL286" s="89"/>
      <c r="AM286" s="89"/>
      <c r="AN286" s="89"/>
      <c r="AO286" s="89"/>
      <c r="AP286" s="89"/>
      <c r="AQ286" s="89"/>
      <c r="AR286" s="89"/>
      <c r="AS286" s="89"/>
      <c r="AT286" s="89"/>
      <c r="AU286" s="89"/>
      <c r="AV286" s="89"/>
    </row>
    <row r="287" spans="1:48">
      <c r="A287" s="88">
        <v>2</v>
      </c>
      <c r="AG287" s="88"/>
    </row>
    <row r="288" spans="1:48">
      <c r="A288" s="88">
        <v>3</v>
      </c>
      <c r="B288" s="89"/>
      <c r="C288" s="105"/>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88"/>
      <c r="AH288" s="89"/>
      <c r="AJ288" s="102"/>
      <c r="AK288" s="102"/>
      <c r="AL288" s="103"/>
      <c r="AM288" s="103"/>
      <c r="AN288" s="103"/>
      <c r="AO288" s="103"/>
      <c r="AP288" s="102"/>
      <c r="AQ288" s="102"/>
      <c r="AR288" s="102"/>
      <c r="AS288" s="102"/>
      <c r="AT288" s="102"/>
      <c r="AU288" s="102"/>
      <c r="AV288" s="102"/>
    </row>
    <row r="289" spans="1:48">
      <c r="A289" s="88">
        <v>4</v>
      </c>
      <c r="C289" s="105"/>
      <c r="D289" s="89"/>
      <c r="AG289" s="88"/>
      <c r="AL289" s="103"/>
      <c r="AM289" s="103"/>
    </row>
    <row r="290" spans="1:48">
      <c r="A290" s="88">
        <v>5</v>
      </c>
      <c r="B290" s="89" t="s">
        <v>120</v>
      </c>
      <c r="C290" s="105">
        <v>8.4699999999999998E-2</v>
      </c>
      <c r="D290" s="108">
        <v>2250000</v>
      </c>
      <c r="E290" s="108">
        <f t="shared" ref="E290:AE290" si="59">D290</f>
        <v>2250000</v>
      </c>
      <c r="F290" s="108">
        <f t="shared" si="59"/>
        <v>2250000</v>
      </c>
      <c r="G290" s="108">
        <f t="shared" si="59"/>
        <v>2250000</v>
      </c>
      <c r="H290" s="108">
        <f t="shared" si="59"/>
        <v>2250000</v>
      </c>
      <c r="I290" s="108">
        <f t="shared" si="59"/>
        <v>2250000</v>
      </c>
      <c r="J290" s="108">
        <f t="shared" si="59"/>
        <v>2250000</v>
      </c>
      <c r="K290" s="108">
        <f>+J290</f>
        <v>2250000</v>
      </c>
      <c r="L290" s="108">
        <f t="shared" si="59"/>
        <v>2250000</v>
      </c>
      <c r="M290" s="108">
        <f t="shared" si="59"/>
        <v>2250000</v>
      </c>
      <c r="N290" s="108">
        <f t="shared" si="59"/>
        <v>2250000</v>
      </c>
      <c r="O290" s="108">
        <f t="shared" si="59"/>
        <v>2250000</v>
      </c>
      <c r="P290" s="108">
        <f t="shared" si="59"/>
        <v>2250000</v>
      </c>
      <c r="Q290" s="108">
        <f t="shared" si="59"/>
        <v>2250000</v>
      </c>
      <c r="R290" s="108">
        <f t="shared" si="59"/>
        <v>2250000</v>
      </c>
      <c r="S290" s="108">
        <f t="shared" si="59"/>
        <v>2250000</v>
      </c>
      <c r="T290" s="108">
        <f t="shared" si="59"/>
        <v>2250000</v>
      </c>
      <c r="U290" s="108">
        <f t="shared" si="59"/>
        <v>2250000</v>
      </c>
      <c r="V290" s="108">
        <f t="shared" si="59"/>
        <v>2250000</v>
      </c>
      <c r="W290" s="108">
        <f t="shared" si="59"/>
        <v>2250000</v>
      </c>
      <c r="X290" s="108">
        <f t="shared" si="59"/>
        <v>2250000</v>
      </c>
      <c r="Y290" s="108">
        <f t="shared" si="59"/>
        <v>2250000</v>
      </c>
      <c r="Z290" s="108">
        <f t="shared" si="59"/>
        <v>2250000</v>
      </c>
      <c r="AA290" s="108">
        <f t="shared" si="59"/>
        <v>2250000</v>
      </c>
      <c r="AB290" s="108">
        <f t="shared" si="59"/>
        <v>2250000</v>
      </c>
      <c r="AC290" s="108">
        <f t="shared" si="59"/>
        <v>2250000</v>
      </c>
      <c r="AD290" s="108">
        <f t="shared" si="59"/>
        <v>2250000</v>
      </c>
      <c r="AE290" s="108">
        <f t="shared" si="59"/>
        <v>2250000</v>
      </c>
      <c r="AF290" s="108">
        <f>AVERAGE(S290:AE290)</f>
        <v>2250000</v>
      </c>
      <c r="AG290" s="88"/>
      <c r="AH290" s="89" t="str">
        <f>B290</f>
        <v>8.47% Series, $100 Par</v>
      </c>
      <c r="AJ290" s="108">
        <f>AF290</f>
        <v>2250000</v>
      </c>
      <c r="AK290" s="106"/>
      <c r="AL290" s="103">
        <f>C290</f>
        <v>8.4699999999999998E-2</v>
      </c>
      <c r="AM290" s="103"/>
      <c r="AN290" s="103">
        <f>IF(AJ290=0,0,ROUND(((AJ290*AL290)+AP290)/AJ290,5))</f>
        <v>8.4870000000000001E-2</v>
      </c>
      <c r="AO290" s="103"/>
      <c r="AP290" s="106">
        <f>AF366</f>
        <v>386.28</v>
      </c>
      <c r="AQ290" s="106"/>
      <c r="AR290" s="108">
        <f>ROUND(AN290*AJ290,0)</f>
        <v>190958</v>
      </c>
      <c r="AS290" s="108"/>
      <c r="AT290" s="108">
        <f>AF333</f>
        <v>6566.7600000000093</v>
      </c>
      <c r="AU290" s="108"/>
      <c r="AV290" s="108">
        <f>AJ290-AT290</f>
        <v>2243433.2400000002</v>
      </c>
    </row>
    <row r="291" spans="1:48">
      <c r="A291" s="88">
        <v>6</v>
      </c>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88"/>
      <c r="AL291" s="103"/>
      <c r="AM291" s="103"/>
    </row>
    <row r="292" spans="1:48">
      <c r="A292" s="88">
        <v>7</v>
      </c>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88"/>
      <c r="AL292" s="103"/>
      <c r="AM292" s="103"/>
    </row>
    <row r="293" spans="1:48">
      <c r="A293" s="88">
        <v>8</v>
      </c>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88"/>
      <c r="AL293" s="103"/>
      <c r="AM293" s="103"/>
    </row>
    <row r="294" spans="1:48">
      <c r="A294" s="88">
        <v>9</v>
      </c>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88"/>
      <c r="AL294" s="103"/>
      <c r="AM294" s="103"/>
    </row>
    <row r="295" spans="1:48" ht="15.75" thickBot="1">
      <c r="A295" s="88">
        <v>10</v>
      </c>
      <c r="B295" s="89" t="s">
        <v>92</v>
      </c>
      <c r="C295" s="88"/>
      <c r="D295" s="124">
        <f t="shared" ref="D295:AF295" si="60">SUM(D288:D294)</f>
        <v>2250000</v>
      </c>
      <c r="E295" s="124">
        <f t="shared" si="60"/>
        <v>2250000</v>
      </c>
      <c r="F295" s="124">
        <f t="shared" si="60"/>
        <v>2250000</v>
      </c>
      <c r="G295" s="124">
        <f t="shared" si="60"/>
        <v>2250000</v>
      </c>
      <c r="H295" s="124">
        <f t="shared" si="60"/>
        <v>2250000</v>
      </c>
      <c r="I295" s="124">
        <f t="shared" si="60"/>
        <v>2250000</v>
      </c>
      <c r="J295" s="124">
        <f t="shared" si="60"/>
        <v>2250000</v>
      </c>
      <c r="K295" s="124">
        <f t="shared" si="60"/>
        <v>2250000</v>
      </c>
      <c r="L295" s="124">
        <f t="shared" si="60"/>
        <v>2250000</v>
      </c>
      <c r="M295" s="124">
        <f t="shared" si="60"/>
        <v>2250000</v>
      </c>
      <c r="N295" s="124">
        <f t="shared" si="60"/>
        <v>2250000</v>
      </c>
      <c r="O295" s="124">
        <f t="shared" si="60"/>
        <v>2250000</v>
      </c>
      <c r="P295" s="124">
        <f t="shared" si="60"/>
        <v>2250000</v>
      </c>
      <c r="Q295" s="124">
        <f t="shared" si="60"/>
        <v>2250000</v>
      </c>
      <c r="R295" s="124">
        <f t="shared" si="60"/>
        <v>2250000</v>
      </c>
      <c r="S295" s="124">
        <f t="shared" si="60"/>
        <v>2250000</v>
      </c>
      <c r="T295" s="124">
        <f t="shared" si="60"/>
        <v>2250000</v>
      </c>
      <c r="U295" s="124">
        <f t="shared" si="60"/>
        <v>2250000</v>
      </c>
      <c r="V295" s="124">
        <f t="shared" si="60"/>
        <v>2250000</v>
      </c>
      <c r="W295" s="124">
        <f t="shared" si="60"/>
        <v>2250000</v>
      </c>
      <c r="X295" s="124">
        <f t="shared" si="60"/>
        <v>2250000</v>
      </c>
      <c r="Y295" s="124">
        <f t="shared" si="60"/>
        <v>2250000</v>
      </c>
      <c r="Z295" s="124">
        <f t="shared" si="60"/>
        <v>2250000</v>
      </c>
      <c r="AA295" s="124">
        <f t="shared" si="60"/>
        <v>2250000</v>
      </c>
      <c r="AB295" s="124">
        <f t="shared" si="60"/>
        <v>2250000</v>
      </c>
      <c r="AC295" s="124">
        <f t="shared" si="60"/>
        <v>2250000</v>
      </c>
      <c r="AD295" s="124">
        <f t="shared" si="60"/>
        <v>2250000</v>
      </c>
      <c r="AE295" s="124">
        <f t="shared" si="60"/>
        <v>2250000</v>
      </c>
      <c r="AF295" s="124">
        <f t="shared" si="60"/>
        <v>2250000</v>
      </c>
      <c r="AG295" s="88"/>
      <c r="AH295" s="89" t="s">
        <v>92</v>
      </c>
      <c r="AJ295" s="111">
        <f>SUM(AJ288:AJ294)</f>
        <v>2250000</v>
      </c>
      <c r="AK295" s="108"/>
      <c r="AL295" s="103"/>
      <c r="AM295" s="103"/>
      <c r="AP295" s="111">
        <f>SUM(AP288:AP294)</f>
        <v>386.28</v>
      </c>
      <c r="AQ295" s="108"/>
      <c r="AR295" s="111">
        <f>SUM(AR288:AR294)</f>
        <v>190958</v>
      </c>
      <c r="AS295" s="108"/>
      <c r="AT295" s="111">
        <f>SUM(AT288:AT294)</f>
        <v>6566.7600000000093</v>
      </c>
      <c r="AU295" s="108"/>
      <c r="AV295" s="111">
        <f>SUM(AV288:AV294)</f>
        <v>2243433.2400000002</v>
      </c>
    </row>
    <row r="296" spans="1:48" s="89" customFormat="1" ht="15.75" thickTop="1">
      <c r="A296" s="88"/>
      <c r="B296" s="82"/>
      <c r="C296" s="83"/>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8"/>
      <c r="AH296" s="82"/>
      <c r="AI296" s="82"/>
      <c r="AL296" s="103"/>
      <c r="AM296" s="103"/>
      <c r="AN296" s="82"/>
      <c r="AO296" s="82"/>
    </row>
    <row r="297" spans="1:48">
      <c r="A297" s="88"/>
      <c r="AG297" s="88"/>
      <c r="AL297" s="103"/>
      <c r="AM297" s="103"/>
    </row>
    <row r="298" spans="1:48">
      <c r="A298" s="88"/>
      <c r="AG298" s="88"/>
      <c r="AL298" s="103"/>
      <c r="AM298" s="103"/>
    </row>
    <row r="299" spans="1:48" ht="15.75" thickBot="1">
      <c r="A299" s="88"/>
      <c r="AG299" s="88"/>
      <c r="AH299" s="85" t="s">
        <v>93</v>
      </c>
      <c r="AL299" s="125">
        <f>ROUND(AR295/AV295,4)</f>
        <v>8.5099999999999995E-2</v>
      </c>
      <c r="AM299" s="103"/>
    </row>
    <row r="300" spans="1:48" ht="15.75" thickTop="1">
      <c r="A300" s="88"/>
      <c r="AG300" s="88"/>
      <c r="AL300" s="89"/>
      <c r="AM300" s="89"/>
    </row>
    <row r="301" spans="1:48">
      <c r="A301" s="88"/>
      <c r="AG301" s="88"/>
    </row>
    <row r="302" spans="1:48">
      <c r="A302" s="88"/>
      <c r="AG302" s="88"/>
    </row>
    <row r="303" spans="1:48">
      <c r="A303" s="88"/>
      <c r="AG303" s="88"/>
    </row>
    <row r="304" spans="1:48">
      <c r="A304" s="88"/>
      <c r="AG304" s="88"/>
    </row>
    <row r="305" spans="1:33">
      <c r="A305" s="88"/>
      <c r="AG305" s="88"/>
    </row>
    <row r="306" spans="1:33">
      <c r="A306" s="88"/>
      <c r="AG306" s="88"/>
    </row>
    <row r="307" spans="1:33">
      <c r="A307" s="88"/>
      <c r="AG307" s="88"/>
    </row>
    <row r="308" spans="1:33">
      <c r="A308" s="88"/>
      <c r="AG308" s="88"/>
    </row>
    <row r="309" spans="1:33">
      <c r="A309" s="88"/>
      <c r="AG309" s="88"/>
    </row>
    <row r="310" spans="1:33">
      <c r="A310" s="88"/>
      <c r="AG310" s="88"/>
    </row>
    <row r="311" spans="1:33">
      <c r="A311" s="88"/>
      <c r="AG311" s="88"/>
    </row>
    <row r="312" spans="1:33">
      <c r="A312" s="88"/>
      <c r="AG312" s="88"/>
    </row>
    <row r="313" spans="1:33">
      <c r="A313" s="88"/>
      <c r="AG313" s="88"/>
    </row>
    <row r="314" spans="1:33">
      <c r="A314" s="88"/>
      <c r="AG314" s="88"/>
    </row>
    <row r="315" spans="1:33">
      <c r="A315" s="81" t="s">
        <v>52</v>
      </c>
      <c r="O315" s="84" t="s">
        <v>319</v>
      </c>
      <c r="AA315" s="84" t="str">
        <f>$O$315</f>
        <v>W/P - 7-5</v>
      </c>
      <c r="AF315" s="84" t="str">
        <f>$O$315</f>
        <v>W/P - 7-5</v>
      </c>
      <c r="AG315" s="88"/>
    </row>
    <row r="316" spans="1:33">
      <c r="A316" s="81" t="s">
        <v>53</v>
      </c>
      <c r="O316" s="84" t="e">
        <f ca="1">RIGHT(CELL("filename",$A$4),LEN(CELL("filename",$A$4))-SEARCH("\Capital",CELL("filename",$A$4),1))</f>
        <v>#VALUE!</v>
      </c>
      <c r="AA316" s="84" t="e">
        <f ca="1">RIGHT(CELL("filename",$A$4),LEN(CELL("filename",$A$4))-SEARCH("\Capital",CELL("filename",$A$4),1))</f>
        <v>#VALUE!</v>
      </c>
      <c r="AF316" s="84" t="e">
        <f ca="1">RIGHT(CELL("filename",$A$4),LEN(CELL("filename",$A$4))-SEARCH("\Capital",CELL("filename",$A$4),1))</f>
        <v>#VALUE!</v>
      </c>
      <c r="AG316" s="88"/>
    </row>
    <row r="317" spans="1:33">
      <c r="A317" s="88"/>
      <c r="AG317" s="88"/>
    </row>
    <row r="318" spans="1:33">
      <c r="A318" s="85" t="s">
        <v>54</v>
      </c>
      <c r="AG318" s="88"/>
    </row>
    <row r="319" spans="1:33">
      <c r="A319" s="85" t="s">
        <v>121</v>
      </c>
      <c r="AG319" s="88"/>
    </row>
    <row r="320" spans="1:33">
      <c r="C320" s="110"/>
      <c r="AG320" s="88"/>
    </row>
    <row r="321" spans="1:33">
      <c r="A321" s="92"/>
      <c r="B321" s="92" t="s">
        <v>57</v>
      </c>
      <c r="C321" s="92"/>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88"/>
    </row>
    <row r="322" spans="1:33">
      <c r="A322" s="88" t="s">
        <v>61</v>
      </c>
      <c r="B322" s="88" t="s">
        <v>62</v>
      </c>
      <c r="D322" s="88" t="s">
        <v>64</v>
      </c>
      <c r="E322" s="88" t="s">
        <v>64</v>
      </c>
      <c r="F322" s="88" t="s">
        <v>64</v>
      </c>
      <c r="G322" s="88" t="s">
        <v>64</v>
      </c>
      <c r="H322" s="88" t="s">
        <v>64</v>
      </c>
      <c r="I322" s="88" t="s">
        <v>64</v>
      </c>
      <c r="J322" s="88" t="s">
        <v>64</v>
      </c>
      <c r="K322" s="88" t="s">
        <v>64</v>
      </c>
      <c r="L322" s="88" t="s">
        <v>64</v>
      </c>
      <c r="M322" s="88" t="s">
        <v>64</v>
      </c>
      <c r="N322" s="88" t="s">
        <v>64</v>
      </c>
      <c r="O322" s="88" t="s">
        <v>64</v>
      </c>
      <c r="P322" s="88" t="s">
        <v>64</v>
      </c>
      <c r="Q322" s="88" t="s">
        <v>64</v>
      </c>
      <c r="R322" s="88" t="s">
        <v>64</v>
      </c>
      <c r="S322" s="88" t="s">
        <v>64</v>
      </c>
      <c r="T322" s="88" t="s">
        <v>64</v>
      </c>
      <c r="U322" s="88" t="s">
        <v>64</v>
      </c>
      <c r="V322" s="88" t="s">
        <v>64</v>
      </c>
      <c r="W322" s="88" t="s">
        <v>64</v>
      </c>
      <c r="X322" s="88" t="s">
        <v>64</v>
      </c>
      <c r="Y322" s="88" t="s">
        <v>64</v>
      </c>
      <c r="Z322" s="88" t="s">
        <v>64</v>
      </c>
      <c r="AA322" s="88" t="s">
        <v>64</v>
      </c>
      <c r="AB322" s="88" t="s">
        <v>64</v>
      </c>
      <c r="AC322" s="88" t="s">
        <v>64</v>
      </c>
      <c r="AD322" s="88" t="s">
        <v>64</v>
      </c>
      <c r="AE322" s="88" t="s">
        <v>64</v>
      </c>
      <c r="AF322" s="88" t="s">
        <v>65</v>
      </c>
      <c r="AG322" s="88"/>
    </row>
    <row r="323" spans="1:33">
      <c r="A323" s="97" t="s">
        <v>71</v>
      </c>
      <c r="B323" s="97" t="s">
        <v>72</v>
      </c>
      <c r="C323" s="97"/>
      <c r="D323" s="98">
        <f>D285</f>
        <v>43190</v>
      </c>
      <c r="E323" s="98">
        <f>$E$9</f>
        <v>43220</v>
      </c>
      <c r="F323" s="98">
        <f>$F$9</f>
        <v>43251</v>
      </c>
      <c r="G323" s="98">
        <f>$G$9</f>
        <v>43281</v>
      </c>
      <c r="H323" s="98">
        <f>$H$9</f>
        <v>43312</v>
      </c>
      <c r="I323" s="98">
        <f>$I$9</f>
        <v>43343</v>
      </c>
      <c r="J323" s="98">
        <f>$J$9</f>
        <v>43373</v>
      </c>
      <c r="K323" s="98">
        <f>$K$9</f>
        <v>43404</v>
      </c>
      <c r="L323" s="98">
        <f>$L$9</f>
        <v>43434</v>
      </c>
      <c r="M323" s="98">
        <f>$M$9</f>
        <v>43465</v>
      </c>
      <c r="N323" s="98">
        <f>$N$9</f>
        <v>43496</v>
      </c>
      <c r="O323" s="98">
        <f>$O$9</f>
        <v>43524</v>
      </c>
      <c r="P323" s="98">
        <f>$P$9</f>
        <v>43555</v>
      </c>
      <c r="Q323" s="98">
        <f>$Q$9</f>
        <v>43585</v>
      </c>
      <c r="R323" s="98">
        <f>$R$9</f>
        <v>43616</v>
      </c>
      <c r="S323" s="98">
        <f>$S$9</f>
        <v>43646</v>
      </c>
      <c r="T323" s="98">
        <f>$T$9</f>
        <v>43677</v>
      </c>
      <c r="U323" s="98">
        <f>$U$9</f>
        <v>43708</v>
      </c>
      <c r="V323" s="98">
        <f>$V$9</f>
        <v>43738</v>
      </c>
      <c r="W323" s="98">
        <f>$W$9</f>
        <v>43769</v>
      </c>
      <c r="X323" s="98">
        <f>$X$9</f>
        <v>43799</v>
      </c>
      <c r="Y323" s="98">
        <f>$Y$9</f>
        <v>43830</v>
      </c>
      <c r="Z323" s="98">
        <f>$Z$9</f>
        <v>43861</v>
      </c>
      <c r="AA323" s="98">
        <f>$AA$9</f>
        <v>43890</v>
      </c>
      <c r="AB323" s="98">
        <f>$AB$9</f>
        <v>43921</v>
      </c>
      <c r="AC323" s="98">
        <f>$AC$9</f>
        <v>43951</v>
      </c>
      <c r="AD323" s="98">
        <f>$AD$9</f>
        <v>43982</v>
      </c>
      <c r="AE323" s="98">
        <f>$AE$9</f>
        <v>44012</v>
      </c>
      <c r="AF323" s="99" t="s">
        <v>59</v>
      </c>
      <c r="AG323" s="88"/>
    </row>
    <row r="324" spans="1:33">
      <c r="A324" s="88">
        <v>1</v>
      </c>
      <c r="B324" s="89"/>
      <c r="C324" s="88"/>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c r="AG324" s="88"/>
    </row>
    <row r="325" spans="1:33">
      <c r="A325" s="88">
        <v>2</v>
      </c>
      <c r="D325" s="89"/>
      <c r="AG325" s="88"/>
    </row>
    <row r="326" spans="1:33">
      <c r="A326" s="88">
        <v>3</v>
      </c>
      <c r="B326" s="89" t="str">
        <f>B290</f>
        <v>8.47% Series, $100 Par</v>
      </c>
      <c r="D326" s="108">
        <v>7210.56</v>
      </c>
      <c r="E326" s="108">
        <f t="shared" ref="E326:AE326" si="61">D326-E366</f>
        <v>7178.3700000000008</v>
      </c>
      <c r="F326" s="108">
        <f t="shared" si="61"/>
        <v>7146.1800000000012</v>
      </c>
      <c r="G326" s="108">
        <f t="shared" si="61"/>
        <v>7113.9900000000016</v>
      </c>
      <c r="H326" s="108">
        <f t="shared" si="61"/>
        <v>7081.800000000002</v>
      </c>
      <c r="I326" s="108">
        <f t="shared" si="61"/>
        <v>7049.6100000000024</v>
      </c>
      <c r="J326" s="108">
        <f t="shared" si="61"/>
        <v>7017.4200000000028</v>
      </c>
      <c r="K326" s="108">
        <f>+J326</f>
        <v>7017.4200000000028</v>
      </c>
      <c r="L326" s="108">
        <f t="shared" si="61"/>
        <v>6985.2300000000032</v>
      </c>
      <c r="M326" s="108">
        <f t="shared" si="61"/>
        <v>6953.0400000000036</v>
      </c>
      <c r="N326" s="108">
        <f t="shared" si="61"/>
        <v>6920.850000000004</v>
      </c>
      <c r="O326" s="108">
        <f t="shared" si="61"/>
        <v>6888.6600000000044</v>
      </c>
      <c r="P326" s="108">
        <f t="shared" si="61"/>
        <v>6856.4700000000048</v>
      </c>
      <c r="Q326" s="108">
        <f t="shared" si="61"/>
        <v>6824.2800000000052</v>
      </c>
      <c r="R326" s="108">
        <f t="shared" si="61"/>
        <v>6792.0900000000056</v>
      </c>
      <c r="S326" s="108">
        <f t="shared" si="61"/>
        <v>6759.900000000006</v>
      </c>
      <c r="T326" s="108">
        <f t="shared" si="61"/>
        <v>6727.7100000000064</v>
      </c>
      <c r="U326" s="108">
        <f t="shared" si="61"/>
        <v>6695.5200000000068</v>
      </c>
      <c r="V326" s="108">
        <f t="shared" si="61"/>
        <v>6663.3300000000072</v>
      </c>
      <c r="W326" s="108">
        <f t="shared" si="61"/>
        <v>6631.1400000000076</v>
      </c>
      <c r="X326" s="108">
        <f t="shared" si="61"/>
        <v>6598.950000000008</v>
      </c>
      <c r="Y326" s="108">
        <f t="shared" si="61"/>
        <v>6566.7600000000084</v>
      </c>
      <c r="Z326" s="108">
        <f t="shared" si="61"/>
        <v>6534.5700000000088</v>
      </c>
      <c r="AA326" s="108">
        <f t="shared" si="61"/>
        <v>6502.3800000000092</v>
      </c>
      <c r="AB326" s="108">
        <f t="shared" si="61"/>
        <v>6470.1900000000096</v>
      </c>
      <c r="AC326" s="108">
        <f t="shared" si="61"/>
        <v>6438.00000000001</v>
      </c>
      <c r="AD326" s="108">
        <f t="shared" si="61"/>
        <v>6405.8100000000104</v>
      </c>
      <c r="AE326" s="108">
        <f t="shared" si="61"/>
        <v>6373.6200000000108</v>
      </c>
      <c r="AF326" s="108">
        <f>AVERAGE(S326:AE326)</f>
        <v>6566.7600000000093</v>
      </c>
      <c r="AG326" s="88"/>
    </row>
    <row r="327" spans="1:33">
      <c r="A327" s="88">
        <v>4</v>
      </c>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88"/>
    </row>
    <row r="328" spans="1:33">
      <c r="A328" s="88">
        <v>5</v>
      </c>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88"/>
    </row>
    <row r="329" spans="1:33">
      <c r="A329" s="88">
        <v>6</v>
      </c>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88"/>
    </row>
    <row r="330" spans="1:33">
      <c r="A330" s="88">
        <v>7</v>
      </c>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88"/>
    </row>
    <row r="331" spans="1:33">
      <c r="A331" s="88">
        <v>8</v>
      </c>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88"/>
    </row>
    <row r="332" spans="1:33">
      <c r="A332" s="88">
        <v>9</v>
      </c>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c r="AG332" s="88"/>
    </row>
    <row r="333" spans="1:33" ht="15.75" thickBot="1">
      <c r="A333" s="88">
        <v>10</v>
      </c>
      <c r="B333" s="89" t="s">
        <v>92</v>
      </c>
      <c r="D333" s="111">
        <f t="shared" ref="D333:AF333" si="62">SUM(D324:D332)</f>
        <v>7210.56</v>
      </c>
      <c r="E333" s="111">
        <f t="shared" si="62"/>
        <v>7178.3700000000008</v>
      </c>
      <c r="F333" s="111">
        <f t="shared" si="62"/>
        <v>7146.1800000000012</v>
      </c>
      <c r="G333" s="111">
        <f t="shared" si="62"/>
        <v>7113.9900000000016</v>
      </c>
      <c r="H333" s="111">
        <f t="shared" si="62"/>
        <v>7081.800000000002</v>
      </c>
      <c r="I333" s="111">
        <f t="shared" si="62"/>
        <v>7049.6100000000024</v>
      </c>
      <c r="J333" s="111">
        <f t="shared" si="62"/>
        <v>7017.4200000000028</v>
      </c>
      <c r="K333" s="111">
        <f t="shared" si="62"/>
        <v>7017.4200000000028</v>
      </c>
      <c r="L333" s="111">
        <f t="shared" si="62"/>
        <v>6985.2300000000032</v>
      </c>
      <c r="M333" s="111">
        <f t="shared" si="62"/>
        <v>6953.0400000000036</v>
      </c>
      <c r="N333" s="111">
        <f t="shared" si="62"/>
        <v>6920.850000000004</v>
      </c>
      <c r="O333" s="111">
        <f t="shared" si="62"/>
        <v>6888.6600000000044</v>
      </c>
      <c r="P333" s="111">
        <f t="shared" si="62"/>
        <v>6856.4700000000048</v>
      </c>
      <c r="Q333" s="111">
        <f t="shared" si="62"/>
        <v>6824.2800000000052</v>
      </c>
      <c r="R333" s="111">
        <f t="shared" si="62"/>
        <v>6792.0900000000056</v>
      </c>
      <c r="S333" s="111">
        <f t="shared" si="62"/>
        <v>6759.900000000006</v>
      </c>
      <c r="T333" s="111">
        <f t="shared" si="62"/>
        <v>6727.7100000000064</v>
      </c>
      <c r="U333" s="111">
        <f t="shared" si="62"/>
        <v>6695.5200000000068</v>
      </c>
      <c r="V333" s="111">
        <f t="shared" si="62"/>
        <v>6663.3300000000072</v>
      </c>
      <c r="W333" s="111">
        <f t="shared" si="62"/>
        <v>6631.1400000000076</v>
      </c>
      <c r="X333" s="111">
        <f t="shared" si="62"/>
        <v>6598.950000000008</v>
      </c>
      <c r="Y333" s="111">
        <f t="shared" si="62"/>
        <v>6566.7600000000084</v>
      </c>
      <c r="Z333" s="111">
        <f t="shared" si="62"/>
        <v>6534.5700000000088</v>
      </c>
      <c r="AA333" s="111">
        <f t="shared" si="62"/>
        <v>6502.3800000000092</v>
      </c>
      <c r="AB333" s="111">
        <f t="shared" si="62"/>
        <v>6470.1900000000096</v>
      </c>
      <c r="AC333" s="111">
        <f t="shared" si="62"/>
        <v>6438.00000000001</v>
      </c>
      <c r="AD333" s="111">
        <f t="shared" si="62"/>
        <v>6405.8100000000104</v>
      </c>
      <c r="AE333" s="111">
        <f t="shared" si="62"/>
        <v>6373.6200000000108</v>
      </c>
      <c r="AF333" s="111">
        <f t="shared" si="62"/>
        <v>6566.7600000000093</v>
      </c>
      <c r="AG333" s="88"/>
    </row>
    <row r="334" spans="1:33" ht="15.75" thickTop="1">
      <c r="A334" s="88"/>
      <c r="AG334" s="88"/>
    </row>
    <row r="335" spans="1:33">
      <c r="A335" s="88"/>
      <c r="AG335" s="88"/>
    </row>
    <row r="336" spans="1:33">
      <c r="A336" s="88"/>
      <c r="AG336" s="88"/>
    </row>
    <row r="337" spans="1:33">
      <c r="A337" s="88"/>
      <c r="AG337" s="88"/>
    </row>
    <row r="338" spans="1:33">
      <c r="A338" s="88"/>
      <c r="AG338" s="88"/>
    </row>
    <row r="339" spans="1:33">
      <c r="A339" s="88"/>
      <c r="AG339" s="88"/>
    </row>
    <row r="340" spans="1:33">
      <c r="A340" s="88"/>
      <c r="AG340" s="88"/>
    </row>
    <row r="341" spans="1:33">
      <c r="A341" s="88"/>
      <c r="AG341" s="88"/>
    </row>
    <row r="342" spans="1:33">
      <c r="A342" s="88"/>
      <c r="AG342" s="88"/>
    </row>
    <row r="343" spans="1:33">
      <c r="A343" s="88"/>
      <c r="AG343" s="88"/>
    </row>
    <row r="344" spans="1:33">
      <c r="A344" s="88"/>
      <c r="AG344" s="88"/>
    </row>
    <row r="345" spans="1:33">
      <c r="A345" s="88"/>
      <c r="AG345" s="88"/>
    </row>
    <row r="346" spans="1:33">
      <c r="A346" s="88"/>
      <c r="AG346" s="88"/>
    </row>
    <row r="347" spans="1:33">
      <c r="A347" s="88"/>
      <c r="AG347" s="88"/>
    </row>
    <row r="348" spans="1:33">
      <c r="A348" s="88"/>
      <c r="AG348" s="88"/>
    </row>
    <row r="349" spans="1:33">
      <c r="A349" s="88"/>
      <c r="AG349" s="88"/>
    </row>
    <row r="350" spans="1:33">
      <c r="A350" s="88"/>
      <c r="AG350" s="88"/>
    </row>
    <row r="351" spans="1:33">
      <c r="A351" s="88"/>
      <c r="AG351" s="88"/>
    </row>
    <row r="352" spans="1:33">
      <c r="A352" s="88"/>
      <c r="AG352" s="88"/>
    </row>
    <row r="353" spans="1:34">
      <c r="A353" s="81" t="s">
        <v>52</v>
      </c>
      <c r="O353" s="84" t="s">
        <v>319</v>
      </c>
      <c r="AA353" s="84" t="str">
        <f>$O$353</f>
        <v>W/P - 7-5</v>
      </c>
      <c r="AF353" s="84" t="str">
        <f>$O$353</f>
        <v>W/P - 7-5</v>
      </c>
      <c r="AG353" s="88"/>
    </row>
    <row r="354" spans="1:34">
      <c r="A354" s="81" t="s">
        <v>53</v>
      </c>
      <c r="O354" s="84" t="e">
        <f ca="1">RIGHT(CELL("filename",$A$4),LEN(CELL("filename",$A$4))-SEARCH("\Capital",CELL("filename",$A$4),1))</f>
        <v>#VALUE!</v>
      </c>
      <c r="AA354" s="84" t="e">
        <f ca="1">RIGHT(CELL("filename",$A$4),LEN(CELL("filename",$A$4))-SEARCH("\Capital",CELL("filename",$A$4),1))</f>
        <v>#VALUE!</v>
      </c>
      <c r="AF354" s="84" t="e">
        <f ca="1">RIGHT(CELL("filename",$A$4),LEN(CELL("filename",$A$4))-SEARCH("\Capital",CELL("filename",$A$4),1))</f>
        <v>#VALUE!</v>
      </c>
      <c r="AG354" s="88"/>
    </row>
    <row r="355" spans="1:34">
      <c r="AG355" s="88"/>
    </row>
    <row r="356" spans="1:34">
      <c r="A356" s="85" t="s">
        <v>54</v>
      </c>
      <c r="AG356" s="88"/>
    </row>
    <row r="357" spans="1:34">
      <c r="A357" s="85" t="s">
        <v>122</v>
      </c>
      <c r="AG357" s="88"/>
    </row>
    <row r="358" spans="1:34">
      <c r="AG358" s="88"/>
    </row>
    <row r="359" spans="1:34">
      <c r="A359" s="92"/>
      <c r="B359" s="92" t="s">
        <v>57</v>
      </c>
      <c r="C359" s="92"/>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88"/>
    </row>
    <row r="360" spans="1:34">
      <c r="A360" s="88" t="s">
        <v>61</v>
      </c>
      <c r="B360" s="88" t="s">
        <v>62</v>
      </c>
      <c r="D360" s="88" t="s">
        <v>110</v>
      </c>
      <c r="E360" s="88" t="s">
        <v>110</v>
      </c>
      <c r="F360" s="88" t="s">
        <v>110</v>
      </c>
      <c r="G360" s="88" t="s">
        <v>110</v>
      </c>
      <c r="H360" s="88" t="s">
        <v>110</v>
      </c>
      <c r="I360" s="88" t="s">
        <v>110</v>
      </c>
      <c r="J360" s="88" t="s">
        <v>110</v>
      </c>
      <c r="K360" s="88" t="s">
        <v>110</v>
      </c>
      <c r="L360" s="88" t="s">
        <v>110</v>
      </c>
      <c r="M360" s="88" t="s">
        <v>110</v>
      </c>
      <c r="N360" s="88" t="s">
        <v>110</v>
      </c>
      <c r="O360" s="88" t="s">
        <v>110</v>
      </c>
      <c r="P360" s="88" t="s">
        <v>110</v>
      </c>
      <c r="Q360" s="88" t="s">
        <v>110</v>
      </c>
      <c r="R360" s="88" t="s">
        <v>110</v>
      </c>
      <c r="S360" s="88" t="s">
        <v>110</v>
      </c>
      <c r="T360" s="88" t="s">
        <v>110</v>
      </c>
      <c r="U360" s="88" t="s">
        <v>110</v>
      </c>
      <c r="V360" s="88" t="s">
        <v>110</v>
      </c>
      <c r="W360" s="88" t="s">
        <v>110</v>
      </c>
      <c r="X360" s="88" t="s">
        <v>110</v>
      </c>
      <c r="Y360" s="88" t="s">
        <v>110</v>
      </c>
      <c r="Z360" s="88" t="s">
        <v>110</v>
      </c>
      <c r="AA360" s="88" t="s">
        <v>110</v>
      </c>
      <c r="AB360" s="88" t="s">
        <v>110</v>
      </c>
      <c r="AC360" s="88" t="s">
        <v>110</v>
      </c>
      <c r="AD360" s="88" t="s">
        <v>110</v>
      </c>
      <c r="AE360" s="88" t="s">
        <v>110</v>
      </c>
      <c r="AF360" s="88" t="s">
        <v>111</v>
      </c>
      <c r="AG360" s="88"/>
      <c r="AH360" s="109" t="s">
        <v>123</v>
      </c>
    </row>
    <row r="361" spans="1:34">
      <c r="A361" s="97" t="s">
        <v>71</v>
      </c>
      <c r="B361" s="97" t="s">
        <v>72</v>
      </c>
      <c r="C361" s="97"/>
      <c r="D361" s="98">
        <f>$D$9</f>
        <v>43190</v>
      </c>
      <c r="E361" s="98">
        <f>$E$9</f>
        <v>43220</v>
      </c>
      <c r="F361" s="98">
        <f>$F$9</f>
        <v>43251</v>
      </c>
      <c r="G361" s="98">
        <f>$G$9</f>
        <v>43281</v>
      </c>
      <c r="H361" s="98">
        <f>$H$9</f>
        <v>43312</v>
      </c>
      <c r="I361" s="98">
        <f>$I$9</f>
        <v>43343</v>
      </c>
      <c r="J361" s="98">
        <f>$J$9</f>
        <v>43373</v>
      </c>
      <c r="K361" s="98">
        <f>$K$9</f>
        <v>43404</v>
      </c>
      <c r="L361" s="98">
        <f>$L$9</f>
        <v>43434</v>
      </c>
      <c r="M361" s="98">
        <f>$M$9</f>
        <v>43465</v>
      </c>
      <c r="N361" s="98">
        <f>$N$9</f>
        <v>43496</v>
      </c>
      <c r="O361" s="98">
        <f>$O$9</f>
        <v>43524</v>
      </c>
      <c r="P361" s="98">
        <f>$P$9</f>
        <v>43555</v>
      </c>
      <c r="Q361" s="98">
        <f>$Q$9</f>
        <v>43585</v>
      </c>
      <c r="R361" s="98">
        <f>$R$9</f>
        <v>43616</v>
      </c>
      <c r="S361" s="98">
        <f>$S$9</f>
        <v>43646</v>
      </c>
      <c r="T361" s="98">
        <f>$T$9</f>
        <v>43677</v>
      </c>
      <c r="U361" s="98">
        <f>$U$9</f>
        <v>43708</v>
      </c>
      <c r="V361" s="98">
        <f>$V$9</f>
        <v>43738</v>
      </c>
      <c r="W361" s="98">
        <f>$W$9</f>
        <v>43769</v>
      </c>
      <c r="X361" s="98">
        <f>$X$9</f>
        <v>43799</v>
      </c>
      <c r="Y361" s="98">
        <f>$Y$9</f>
        <v>43830</v>
      </c>
      <c r="Z361" s="98">
        <f>$Z$9</f>
        <v>43861</v>
      </c>
      <c r="AA361" s="98">
        <f>$AA$9</f>
        <v>43890</v>
      </c>
      <c r="AB361" s="98">
        <f>$AB$9</f>
        <v>43921</v>
      </c>
      <c r="AC361" s="98">
        <f>$AC$9</f>
        <v>43951</v>
      </c>
      <c r="AD361" s="98">
        <f>$AD$9</f>
        <v>43982</v>
      </c>
      <c r="AE361" s="98">
        <f>$AE$9</f>
        <v>44012</v>
      </c>
      <c r="AF361" s="99" t="s">
        <v>112</v>
      </c>
      <c r="AG361" s="88"/>
    </row>
    <row r="362" spans="1:34">
      <c r="A362" s="88">
        <v>1</v>
      </c>
      <c r="AG362" s="88"/>
    </row>
    <row r="363" spans="1:34">
      <c r="A363" s="88">
        <v>2</v>
      </c>
      <c r="AG363" s="88"/>
    </row>
    <row r="364" spans="1:34">
      <c r="A364" s="88">
        <v>3</v>
      </c>
      <c r="B364" s="89"/>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c r="AD364" s="102"/>
      <c r="AE364" s="102"/>
      <c r="AF364" s="102"/>
      <c r="AG364" s="88"/>
    </row>
    <row r="365" spans="1:34">
      <c r="A365" s="88">
        <v>4</v>
      </c>
      <c r="D365" s="89"/>
      <c r="P365" s="89"/>
      <c r="AF365" s="112"/>
      <c r="AG365" s="88"/>
    </row>
    <row r="366" spans="1:34">
      <c r="A366" s="88">
        <v>5</v>
      </c>
      <c r="B366" s="89" t="str">
        <f>B290</f>
        <v>8.47% Series, $100 Par</v>
      </c>
      <c r="D366" s="108">
        <v>32.19</v>
      </c>
      <c r="E366" s="108">
        <f t="shared" ref="E366:AE366" si="63">D366</f>
        <v>32.19</v>
      </c>
      <c r="F366" s="108">
        <f t="shared" si="63"/>
        <v>32.19</v>
      </c>
      <c r="G366" s="108">
        <f t="shared" si="63"/>
        <v>32.19</v>
      </c>
      <c r="H366" s="108">
        <f t="shared" si="63"/>
        <v>32.19</v>
      </c>
      <c r="I366" s="108">
        <f t="shared" si="63"/>
        <v>32.19</v>
      </c>
      <c r="J366" s="108">
        <f t="shared" si="63"/>
        <v>32.19</v>
      </c>
      <c r="K366" s="108">
        <f t="shared" si="63"/>
        <v>32.19</v>
      </c>
      <c r="L366" s="108">
        <f t="shared" si="63"/>
        <v>32.19</v>
      </c>
      <c r="M366" s="108">
        <f t="shared" si="63"/>
        <v>32.19</v>
      </c>
      <c r="N366" s="108">
        <f t="shared" si="63"/>
        <v>32.19</v>
      </c>
      <c r="O366" s="108">
        <f t="shared" si="63"/>
        <v>32.19</v>
      </c>
      <c r="P366" s="108">
        <f t="shared" si="63"/>
        <v>32.19</v>
      </c>
      <c r="Q366" s="108">
        <f t="shared" si="63"/>
        <v>32.19</v>
      </c>
      <c r="R366" s="108">
        <f t="shared" si="63"/>
        <v>32.19</v>
      </c>
      <c r="S366" s="108">
        <f t="shared" si="63"/>
        <v>32.19</v>
      </c>
      <c r="T366" s="108">
        <f t="shared" si="63"/>
        <v>32.19</v>
      </c>
      <c r="U366" s="108">
        <f t="shared" si="63"/>
        <v>32.19</v>
      </c>
      <c r="V366" s="108">
        <f t="shared" si="63"/>
        <v>32.19</v>
      </c>
      <c r="W366" s="108">
        <f t="shared" si="63"/>
        <v>32.19</v>
      </c>
      <c r="X366" s="108">
        <f t="shared" si="63"/>
        <v>32.19</v>
      </c>
      <c r="Y366" s="108">
        <f t="shared" si="63"/>
        <v>32.19</v>
      </c>
      <c r="Z366" s="108">
        <f t="shared" si="63"/>
        <v>32.19</v>
      </c>
      <c r="AA366" s="108">
        <f t="shared" si="63"/>
        <v>32.19</v>
      </c>
      <c r="AB366" s="108">
        <f t="shared" si="63"/>
        <v>32.19</v>
      </c>
      <c r="AC366" s="108">
        <f t="shared" si="63"/>
        <v>32.19</v>
      </c>
      <c r="AD366" s="108">
        <f t="shared" si="63"/>
        <v>32.19</v>
      </c>
      <c r="AE366" s="108">
        <f t="shared" si="63"/>
        <v>32.19</v>
      </c>
      <c r="AF366" s="108">
        <f>SUM(T366:AE366)</f>
        <v>386.28</v>
      </c>
      <c r="AG366" s="88"/>
    </row>
    <row r="367" spans="1:34">
      <c r="A367" s="88">
        <v>6</v>
      </c>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88"/>
    </row>
    <row r="368" spans="1:34">
      <c r="A368" s="88">
        <v>7</v>
      </c>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88"/>
    </row>
    <row r="369" spans="1:33">
      <c r="A369" s="88">
        <v>8</v>
      </c>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88"/>
    </row>
    <row r="370" spans="1:33">
      <c r="A370" s="88">
        <v>9</v>
      </c>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88"/>
    </row>
    <row r="371" spans="1:33" ht="15.75" thickBot="1">
      <c r="A371" s="88">
        <v>10</v>
      </c>
      <c r="B371" s="89" t="s">
        <v>92</v>
      </c>
      <c r="D371" s="111">
        <f t="shared" ref="D371:AE371" si="64">SUM(D364:D370)</f>
        <v>32.19</v>
      </c>
      <c r="E371" s="111">
        <f t="shared" si="64"/>
        <v>32.19</v>
      </c>
      <c r="F371" s="111">
        <f t="shared" si="64"/>
        <v>32.19</v>
      </c>
      <c r="G371" s="111">
        <f t="shared" si="64"/>
        <v>32.19</v>
      </c>
      <c r="H371" s="111">
        <f t="shared" si="64"/>
        <v>32.19</v>
      </c>
      <c r="I371" s="111">
        <f t="shared" si="64"/>
        <v>32.19</v>
      </c>
      <c r="J371" s="111">
        <f t="shared" si="64"/>
        <v>32.19</v>
      </c>
      <c r="K371" s="111">
        <f t="shared" si="64"/>
        <v>32.19</v>
      </c>
      <c r="L371" s="111">
        <f t="shared" si="64"/>
        <v>32.19</v>
      </c>
      <c r="M371" s="111">
        <f t="shared" si="64"/>
        <v>32.19</v>
      </c>
      <c r="N371" s="111">
        <f t="shared" si="64"/>
        <v>32.19</v>
      </c>
      <c r="O371" s="111">
        <f t="shared" si="64"/>
        <v>32.19</v>
      </c>
      <c r="P371" s="111">
        <f t="shared" si="64"/>
        <v>32.19</v>
      </c>
      <c r="Q371" s="111">
        <f t="shared" si="64"/>
        <v>32.19</v>
      </c>
      <c r="R371" s="111">
        <f t="shared" si="64"/>
        <v>32.19</v>
      </c>
      <c r="S371" s="111">
        <f t="shared" si="64"/>
        <v>32.19</v>
      </c>
      <c r="T371" s="111">
        <f t="shared" si="64"/>
        <v>32.19</v>
      </c>
      <c r="U371" s="111">
        <f t="shared" si="64"/>
        <v>32.19</v>
      </c>
      <c r="V371" s="111">
        <f t="shared" si="64"/>
        <v>32.19</v>
      </c>
      <c r="W371" s="111">
        <f t="shared" si="64"/>
        <v>32.19</v>
      </c>
      <c r="X371" s="111">
        <f t="shared" si="64"/>
        <v>32.19</v>
      </c>
      <c r="Y371" s="111">
        <f t="shared" si="64"/>
        <v>32.19</v>
      </c>
      <c r="Z371" s="111">
        <f t="shared" si="64"/>
        <v>32.19</v>
      </c>
      <c r="AA371" s="111">
        <f t="shared" si="64"/>
        <v>32.19</v>
      </c>
      <c r="AB371" s="111">
        <f t="shared" si="64"/>
        <v>32.19</v>
      </c>
      <c r="AC371" s="111">
        <f t="shared" si="64"/>
        <v>32.19</v>
      </c>
      <c r="AD371" s="111">
        <f t="shared" si="64"/>
        <v>32.19</v>
      </c>
      <c r="AE371" s="111">
        <f t="shared" si="64"/>
        <v>32.19</v>
      </c>
      <c r="AF371" s="111">
        <f>SUM(AF364:AF370)</f>
        <v>386.28</v>
      </c>
      <c r="AG371" s="88"/>
    </row>
    <row r="372" spans="1:33" ht="15.75" thickTop="1">
      <c r="A372" s="88"/>
      <c r="AG372" s="88"/>
    </row>
    <row r="373" spans="1:33">
      <c r="A373" s="88"/>
      <c r="AG373" s="88"/>
    </row>
    <row r="374" spans="1:33">
      <c r="A374" s="88"/>
      <c r="AG374" s="88"/>
    </row>
    <row r="375" spans="1:33">
      <c r="A375" s="88"/>
      <c r="AG375" s="88"/>
    </row>
    <row r="376" spans="1:33">
      <c r="A376" s="88"/>
      <c r="AG376" s="88"/>
    </row>
    <row r="377" spans="1:33">
      <c r="A377" s="88"/>
      <c r="AG377" s="88"/>
    </row>
    <row r="378" spans="1:33">
      <c r="A378" s="88"/>
      <c r="AG378" s="88"/>
    </row>
    <row r="379" spans="1:33">
      <c r="A379" s="88"/>
      <c r="AG379" s="88"/>
    </row>
    <row r="380" spans="1:33">
      <c r="A380" s="88"/>
      <c r="AG380" s="88"/>
    </row>
    <row r="381" spans="1:33">
      <c r="A381" s="88"/>
      <c r="AG381" s="88"/>
    </row>
    <row r="382" spans="1:33">
      <c r="A382" s="88"/>
      <c r="AG382" s="88"/>
    </row>
    <row r="383" spans="1:33">
      <c r="A383" s="88"/>
      <c r="AG383" s="88"/>
    </row>
    <row r="384" spans="1:33">
      <c r="A384" s="88"/>
      <c r="AG384" s="88"/>
    </row>
    <row r="385" spans="1:34">
      <c r="A385" s="88"/>
      <c r="AG385" s="88"/>
    </row>
    <row r="386" spans="1:34">
      <c r="A386" s="88"/>
      <c r="AG386" s="88"/>
    </row>
    <row r="387" spans="1:34">
      <c r="A387" s="88"/>
      <c r="AG387" s="88"/>
    </row>
    <row r="388" spans="1:34">
      <c r="A388" s="88"/>
      <c r="AG388" s="88"/>
    </row>
    <row r="389" spans="1:34">
      <c r="A389" s="88"/>
      <c r="AG389" s="88"/>
    </row>
    <row r="390" spans="1:34">
      <c r="A390" s="88"/>
      <c r="AG390" s="88"/>
    </row>
    <row r="391" spans="1:34">
      <c r="A391" s="81" t="s">
        <v>52</v>
      </c>
      <c r="O391" s="84" t="s">
        <v>319</v>
      </c>
      <c r="AA391" s="84" t="str">
        <f>$O$391</f>
        <v>W/P - 7-5</v>
      </c>
      <c r="AF391" s="84" t="str">
        <f>$O$391</f>
        <v>W/P - 7-5</v>
      </c>
      <c r="AG391" s="88"/>
    </row>
    <row r="392" spans="1:34">
      <c r="A392" s="81" t="s">
        <v>53</v>
      </c>
      <c r="O392" s="84" t="e">
        <f ca="1">RIGHT(CELL("filename",$A$4),LEN(CELL("filename",$A$4))-SEARCH("\Capital",CELL("filename",$A$4),1))</f>
        <v>#VALUE!</v>
      </c>
      <c r="AA392" s="84" t="e">
        <f ca="1">RIGHT(CELL("filename",$A$4),LEN(CELL("filename",$A$4))-SEARCH("\Capital",CELL("filename",$A$4),1))</f>
        <v>#VALUE!</v>
      </c>
      <c r="AF392" s="84" t="e">
        <f ca="1">RIGHT(CELL("filename",$A$4),LEN(CELL("filename",$A$4))-SEARCH("\Capital",CELL("filename",$A$4),1))</f>
        <v>#VALUE!</v>
      </c>
      <c r="AG392" s="88"/>
    </row>
    <row r="393" spans="1:34">
      <c r="A393" s="88"/>
      <c r="AG393" s="88"/>
    </row>
    <row r="394" spans="1:34">
      <c r="A394" s="85" t="s">
        <v>54</v>
      </c>
      <c r="AG394" s="88"/>
    </row>
    <row r="395" spans="1:34">
      <c r="A395" s="85" t="s">
        <v>124</v>
      </c>
      <c r="AG395" s="88"/>
    </row>
    <row r="396" spans="1:34">
      <c r="AG396" s="88"/>
      <c r="AH396" s="109" t="s">
        <v>125</v>
      </c>
    </row>
    <row r="397" spans="1:34">
      <c r="A397" s="92"/>
      <c r="B397" s="92" t="s">
        <v>57</v>
      </c>
      <c r="C397" s="92"/>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88"/>
    </row>
    <row r="398" spans="1:34">
      <c r="A398" s="88" t="s">
        <v>61</v>
      </c>
      <c r="B398" s="88" t="s">
        <v>62</v>
      </c>
      <c r="D398" s="88" t="s">
        <v>110</v>
      </c>
      <c r="E398" s="88" t="s">
        <v>110</v>
      </c>
      <c r="F398" s="88" t="s">
        <v>110</v>
      </c>
      <c r="G398" s="88" t="s">
        <v>110</v>
      </c>
      <c r="H398" s="88" t="s">
        <v>110</v>
      </c>
      <c r="I398" s="88" t="s">
        <v>110</v>
      </c>
      <c r="J398" s="88" t="s">
        <v>110</v>
      </c>
      <c r="K398" s="88" t="s">
        <v>110</v>
      </c>
      <c r="L398" s="88" t="s">
        <v>110</v>
      </c>
      <c r="M398" s="88" t="s">
        <v>110</v>
      </c>
      <c r="N398" s="88" t="s">
        <v>110</v>
      </c>
      <c r="O398" s="88" t="s">
        <v>110</v>
      </c>
      <c r="P398" s="88" t="s">
        <v>110</v>
      </c>
      <c r="Q398" s="88" t="s">
        <v>110</v>
      </c>
      <c r="R398" s="88" t="s">
        <v>110</v>
      </c>
      <c r="S398" s="88" t="s">
        <v>110</v>
      </c>
      <c r="T398" s="88" t="s">
        <v>110</v>
      </c>
      <c r="U398" s="88" t="s">
        <v>110</v>
      </c>
      <c r="V398" s="88" t="s">
        <v>110</v>
      </c>
      <c r="W398" s="88" t="s">
        <v>110</v>
      </c>
      <c r="X398" s="88" t="s">
        <v>110</v>
      </c>
      <c r="Y398" s="88" t="s">
        <v>110</v>
      </c>
      <c r="Z398" s="88" t="s">
        <v>110</v>
      </c>
      <c r="AA398" s="88" t="s">
        <v>110</v>
      </c>
      <c r="AB398" s="88" t="s">
        <v>110</v>
      </c>
      <c r="AC398" s="88" t="s">
        <v>110</v>
      </c>
      <c r="AD398" s="88" t="s">
        <v>110</v>
      </c>
      <c r="AE398" s="88" t="s">
        <v>110</v>
      </c>
      <c r="AF398" s="88" t="s">
        <v>111</v>
      </c>
      <c r="AG398" s="88"/>
      <c r="AH398" s="108"/>
    </row>
    <row r="399" spans="1:34">
      <c r="A399" s="97" t="s">
        <v>71</v>
      </c>
      <c r="B399" s="97" t="s">
        <v>72</v>
      </c>
      <c r="C399" s="97"/>
      <c r="D399" s="98">
        <f>$D$9</f>
        <v>43190</v>
      </c>
      <c r="E399" s="98">
        <f>$E$9</f>
        <v>43220</v>
      </c>
      <c r="F399" s="98">
        <f>$F$9</f>
        <v>43251</v>
      </c>
      <c r="G399" s="98">
        <f>$G$9</f>
        <v>43281</v>
      </c>
      <c r="H399" s="98">
        <f>$H$9</f>
        <v>43312</v>
      </c>
      <c r="I399" s="98">
        <f>$I$9</f>
        <v>43343</v>
      </c>
      <c r="J399" s="98">
        <f>$J$9</f>
        <v>43373</v>
      </c>
      <c r="K399" s="98">
        <f>$K$9</f>
        <v>43404</v>
      </c>
      <c r="L399" s="98">
        <f>$L$9</f>
        <v>43434</v>
      </c>
      <c r="M399" s="98">
        <f>$M$9</f>
        <v>43465</v>
      </c>
      <c r="N399" s="98">
        <f>$N$9</f>
        <v>43496</v>
      </c>
      <c r="O399" s="98">
        <f>$O$9</f>
        <v>43524</v>
      </c>
      <c r="P399" s="98">
        <f>$P$9</f>
        <v>43555</v>
      </c>
      <c r="Q399" s="98">
        <f>$Q$9</f>
        <v>43585</v>
      </c>
      <c r="R399" s="98">
        <f>$R$9</f>
        <v>43616</v>
      </c>
      <c r="S399" s="98">
        <f>$S$9</f>
        <v>43646</v>
      </c>
      <c r="T399" s="98">
        <f>$T$9</f>
        <v>43677</v>
      </c>
      <c r="U399" s="98">
        <f>$U$9</f>
        <v>43708</v>
      </c>
      <c r="V399" s="98">
        <f>$V$9</f>
        <v>43738</v>
      </c>
      <c r="W399" s="98">
        <f>$W$9</f>
        <v>43769</v>
      </c>
      <c r="X399" s="98">
        <f>$X$9</f>
        <v>43799</v>
      </c>
      <c r="Y399" s="98">
        <f>$Y$9</f>
        <v>43830</v>
      </c>
      <c r="Z399" s="98">
        <f>$Z$9</f>
        <v>43861</v>
      </c>
      <c r="AA399" s="98">
        <f>$AA$9</f>
        <v>43890</v>
      </c>
      <c r="AB399" s="98">
        <f>$AB$9</f>
        <v>43921</v>
      </c>
      <c r="AC399" s="98">
        <f>$AC$9</f>
        <v>43951</v>
      </c>
      <c r="AD399" s="98">
        <f>$AD$9</f>
        <v>43982</v>
      </c>
      <c r="AE399" s="98">
        <f>$AE$9</f>
        <v>44012</v>
      </c>
      <c r="AF399" s="99" t="s">
        <v>112</v>
      </c>
      <c r="AG399" s="88"/>
    </row>
    <row r="400" spans="1:34">
      <c r="A400" s="88">
        <v>1</v>
      </c>
      <c r="AG400" s="88"/>
    </row>
    <row r="401" spans="1:33">
      <c r="A401" s="88">
        <v>2</v>
      </c>
      <c r="AG401" s="88"/>
    </row>
    <row r="402" spans="1:33">
      <c r="A402" s="88">
        <v>3</v>
      </c>
      <c r="B402" s="89"/>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c r="AD402" s="102"/>
      <c r="AE402" s="102"/>
      <c r="AF402" s="102"/>
      <c r="AG402" s="88"/>
    </row>
    <row r="403" spans="1:33">
      <c r="A403" s="88">
        <v>4</v>
      </c>
      <c r="AG403" s="88"/>
    </row>
    <row r="404" spans="1:33">
      <c r="A404" s="88">
        <v>5</v>
      </c>
      <c r="B404" s="89" t="str">
        <f>B290</f>
        <v>8.47% Series, $100 Par</v>
      </c>
      <c r="D404" s="108">
        <f t="shared" ref="D404:AE404" si="65">ROUND(+D290/12*$C$290,4)</f>
        <v>15881.25</v>
      </c>
      <c r="E404" s="108">
        <f t="shared" si="65"/>
        <v>15881.25</v>
      </c>
      <c r="F404" s="108">
        <f t="shared" si="65"/>
        <v>15881.25</v>
      </c>
      <c r="G404" s="108">
        <f t="shared" si="65"/>
        <v>15881.25</v>
      </c>
      <c r="H404" s="108">
        <f t="shared" si="65"/>
        <v>15881.25</v>
      </c>
      <c r="I404" s="108">
        <f t="shared" si="65"/>
        <v>15881.25</v>
      </c>
      <c r="J404" s="108">
        <f t="shared" si="65"/>
        <v>15881.25</v>
      </c>
      <c r="K404" s="108">
        <f t="shared" si="65"/>
        <v>15881.25</v>
      </c>
      <c r="L404" s="108">
        <f t="shared" si="65"/>
        <v>15881.25</v>
      </c>
      <c r="M404" s="108">
        <f t="shared" si="65"/>
        <v>15881.25</v>
      </c>
      <c r="N404" s="108">
        <f t="shared" si="65"/>
        <v>15881.25</v>
      </c>
      <c r="O404" s="108">
        <f t="shared" si="65"/>
        <v>15881.25</v>
      </c>
      <c r="P404" s="108">
        <f t="shared" si="65"/>
        <v>15881.25</v>
      </c>
      <c r="Q404" s="108">
        <f t="shared" si="65"/>
        <v>15881.25</v>
      </c>
      <c r="R404" s="108">
        <f t="shared" si="65"/>
        <v>15881.25</v>
      </c>
      <c r="S404" s="108">
        <f t="shared" si="65"/>
        <v>15881.25</v>
      </c>
      <c r="T404" s="108">
        <f t="shared" si="65"/>
        <v>15881.25</v>
      </c>
      <c r="U404" s="108">
        <f t="shared" si="65"/>
        <v>15881.25</v>
      </c>
      <c r="V404" s="108">
        <f t="shared" si="65"/>
        <v>15881.25</v>
      </c>
      <c r="W404" s="108">
        <f t="shared" si="65"/>
        <v>15881.25</v>
      </c>
      <c r="X404" s="108">
        <f t="shared" si="65"/>
        <v>15881.25</v>
      </c>
      <c r="Y404" s="108">
        <f t="shared" si="65"/>
        <v>15881.25</v>
      </c>
      <c r="Z404" s="108">
        <f t="shared" si="65"/>
        <v>15881.25</v>
      </c>
      <c r="AA404" s="108">
        <f t="shared" si="65"/>
        <v>15881.25</v>
      </c>
      <c r="AB404" s="108">
        <f t="shared" si="65"/>
        <v>15881.25</v>
      </c>
      <c r="AC404" s="108">
        <f t="shared" si="65"/>
        <v>15881.25</v>
      </c>
      <c r="AD404" s="108">
        <f t="shared" si="65"/>
        <v>15881.25</v>
      </c>
      <c r="AE404" s="108">
        <f t="shared" si="65"/>
        <v>15881.25</v>
      </c>
      <c r="AF404" s="108">
        <f>SUM(T404:AE404)</f>
        <v>190575</v>
      </c>
      <c r="AG404" s="88"/>
    </row>
    <row r="405" spans="1:33">
      <c r="A405" s="88">
        <v>6</v>
      </c>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88"/>
    </row>
    <row r="406" spans="1:33">
      <c r="A406" s="88">
        <v>7</v>
      </c>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88"/>
    </row>
    <row r="407" spans="1:33">
      <c r="A407" s="88">
        <v>8</v>
      </c>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88"/>
    </row>
    <row r="408" spans="1:33">
      <c r="A408" s="88">
        <v>9</v>
      </c>
      <c r="AG408" s="88"/>
    </row>
    <row r="409" spans="1:33" ht="15.75" thickBot="1">
      <c r="A409" s="88">
        <v>10</v>
      </c>
      <c r="B409" s="89" t="s">
        <v>92</v>
      </c>
      <c r="D409" s="111">
        <f t="shared" ref="D409:AE409" si="66">SUM(D402:D408)</f>
        <v>15881.25</v>
      </c>
      <c r="E409" s="111">
        <f t="shared" si="66"/>
        <v>15881.25</v>
      </c>
      <c r="F409" s="111">
        <f t="shared" si="66"/>
        <v>15881.25</v>
      </c>
      <c r="G409" s="111">
        <f t="shared" si="66"/>
        <v>15881.25</v>
      </c>
      <c r="H409" s="111">
        <f t="shared" si="66"/>
        <v>15881.25</v>
      </c>
      <c r="I409" s="111">
        <f t="shared" si="66"/>
        <v>15881.25</v>
      </c>
      <c r="J409" s="111">
        <f t="shared" si="66"/>
        <v>15881.25</v>
      </c>
      <c r="K409" s="111">
        <f t="shared" si="66"/>
        <v>15881.25</v>
      </c>
      <c r="L409" s="111">
        <f t="shared" si="66"/>
        <v>15881.25</v>
      </c>
      <c r="M409" s="111">
        <f t="shared" si="66"/>
        <v>15881.25</v>
      </c>
      <c r="N409" s="111">
        <f t="shared" si="66"/>
        <v>15881.25</v>
      </c>
      <c r="O409" s="111">
        <f t="shared" si="66"/>
        <v>15881.25</v>
      </c>
      <c r="P409" s="111">
        <f t="shared" si="66"/>
        <v>15881.25</v>
      </c>
      <c r="Q409" s="111">
        <f t="shared" si="66"/>
        <v>15881.25</v>
      </c>
      <c r="R409" s="111">
        <f t="shared" si="66"/>
        <v>15881.25</v>
      </c>
      <c r="S409" s="111">
        <f t="shared" si="66"/>
        <v>15881.25</v>
      </c>
      <c r="T409" s="111">
        <f t="shared" si="66"/>
        <v>15881.25</v>
      </c>
      <c r="U409" s="111">
        <f t="shared" si="66"/>
        <v>15881.25</v>
      </c>
      <c r="V409" s="111">
        <f t="shared" si="66"/>
        <v>15881.25</v>
      </c>
      <c r="W409" s="111">
        <f t="shared" si="66"/>
        <v>15881.25</v>
      </c>
      <c r="X409" s="111">
        <f t="shared" si="66"/>
        <v>15881.25</v>
      </c>
      <c r="Y409" s="111">
        <f t="shared" si="66"/>
        <v>15881.25</v>
      </c>
      <c r="Z409" s="111">
        <f t="shared" si="66"/>
        <v>15881.25</v>
      </c>
      <c r="AA409" s="111">
        <f t="shared" si="66"/>
        <v>15881.25</v>
      </c>
      <c r="AB409" s="111">
        <f t="shared" si="66"/>
        <v>15881.25</v>
      </c>
      <c r="AC409" s="111">
        <f t="shared" si="66"/>
        <v>15881.25</v>
      </c>
      <c r="AD409" s="111">
        <f t="shared" si="66"/>
        <v>15881.25</v>
      </c>
      <c r="AE409" s="111">
        <f t="shared" si="66"/>
        <v>15881.25</v>
      </c>
      <c r="AF409" s="111">
        <f>SUM(AF402:AF408)</f>
        <v>190575</v>
      </c>
      <c r="AG409" s="88"/>
    </row>
    <row r="410" spans="1:33" ht="15.75" thickTop="1">
      <c r="A410" s="88"/>
      <c r="AG410" s="88"/>
    </row>
    <row r="411" spans="1:33">
      <c r="A411" s="88"/>
      <c r="AG411" s="88"/>
    </row>
    <row r="412" spans="1:33">
      <c r="A412" s="88"/>
      <c r="AG412" s="88"/>
    </row>
    <row r="413" spans="1:33">
      <c r="A413" s="88"/>
      <c r="D413" s="106"/>
      <c r="AG413" s="88"/>
    </row>
    <row r="414" spans="1:33">
      <c r="A414" s="88"/>
      <c r="AG414" s="88"/>
    </row>
    <row r="415" spans="1:33">
      <c r="A415" s="88"/>
      <c r="AG415" s="88"/>
    </row>
    <row r="416" spans="1:33">
      <c r="A416" s="88"/>
      <c r="AG416" s="88"/>
    </row>
    <row r="417" spans="1:33">
      <c r="A417" s="88"/>
      <c r="AG417" s="88"/>
    </row>
    <row r="418" spans="1:33">
      <c r="A418" s="88"/>
      <c r="AG418" s="88"/>
    </row>
    <row r="419" spans="1:33">
      <c r="A419" s="88"/>
      <c r="AG419" s="88"/>
    </row>
    <row r="420" spans="1:33">
      <c r="A420" s="88"/>
      <c r="AG420" s="88"/>
    </row>
    <row r="421" spans="1:33">
      <c r="A421" s="88"/>
      <c r="AG421" s="88"/>
    </row>
    <row r="422" spans="1:33">
      <c r="A422" s="88"/>
      <c r="AG422" s="88"/>
    </row>
    <row r="423" spans="1:33">
      <c r="A423" s="88"/>
      <c r="AG423" s="88"/>
    </row>
    <row r="424" spans="1:33">
      <c r="A424" s="88"/>
      <c r="AG424" s="88"/>
    </row>
    <row r="425" spans="1:33">
      <c r="A425" s="88"/>
      <c r="AG425" s="88"/>
    </row>
    <row r="426" spans="1:33">
      <c r="A426" s="88"/>
      <c r="AG426" s="88"/>
    </row>
    <row r="427" spans="1:33">
      <c r="A427" s="88"/>
      <c r="AG427" s="88"/>
    </row>
    <row r="428" spans="1:33">
      <c r="A428" s="88"/>
      <c r="AG428" s="88"/>
    </row>
    <row r="429" spans="1:33">
      <c r="A429" s="81" t="s">
        <v>52</v>
      </c>
      <c r="O429" s="84" t="s">
        <v>320</v>
      </c>
      <c r="AA429" s="84" t="str">
        <f>$O$429</f>
        <v>W/P - 7-3</v>
      </c>
      <c r="AF429" s="84" t="str">
        <f>$O$429</f>
        <v>W/P - 7-3</v>
      </c>
      <c r="AG429" s="88"/>
    </row>
    <row r="430" spans="1:33">
      <c r="A430" s="81" t="s">
        <v>53</v>
      </c>
      <c r="O430" s="84" t="e">
        <f ca="1">RIGHT(CELL("filename",$A$4),LEN(CELL("filename",$A$4))-SEARCH("\Capital",CELL("filename",$A$4),1))</f>
        <v>#VALUE!</v>
      </c>
      <c r="AA430" s="84" t="e">
        <f ca="1">RIGHT(CELL("filename",$A$4),LEN(CELL("filename",$A$4))-SEARCH("\Capital",CELL("filename",$A$4),1))</f>
        <v>#VALUE!</v>
      </c>
      <c r="AF430" s="84" t="e">
        <f ca="1">RIGHT(CELL("filename",$A$4),LEN(CELL("filename",$A$4))-SEARCH("\Capital",CELL("filename",$A$4),1))</f>
        <v>#VALUE!</v>
      </c>
      <c r="AG430" s="88"/>
    </row>
    <row r="431" spans="1:33">
      <c r="A431" s="88"/>
      <c r="AG431" s="88"/>
    </row>
    <row r="432" spans="1:33">
      <c r="A432" s="85" t="s">
        <v>54</v>
      </c>
      <c r="AG432" s="88"/>
    </row>
    <row r="433" spans="1:34">
      <c r="A433" s="85" t="s">
        <v>126</v>
      </c>
      <c r="AG433" s="88"/>
    </row>
    <row r="434" spans="1:34">
      <c r="AG434" s="88"/>
    </row>
    <row r="435" spans="1:34">
      <c r="A435" s="92"/>
      <c r="B435" s="92"/>
      <c r="C435" s="92"/>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88"/>
    </row>
    <row r="436" spans="1:34">
      <c r="A436" s="88" t="s">
        <v>61</v>
      </c>
      <c r="B436" s="88"/>
      <c r="D436" s="88" t="s">
        <v>64</v>
      </c>
      <c r="E436" s="88" t="s">
        <v>64</v>
      </c>
      <c r="F436" s="88" t="s">
        <v>64</v>
      </c>
      <c r="G436" s="88" t="s">
        <v>64</v>
      </c>
      <c r="H436" s="88" t="s">
        <v>64</v>
      </c>
      <c r="I436" s="88" t="s">
        <v>64</v>
      </c>
      <c r="J436" s="88" t="s">
        <v>64</v>
      </c>
      <c r="K436" s="88" t="s">
        <v>64</v>
      </c>
      <c r="L436" s="88" t="s">
        <v>64</v>
      </c>
      <c r="M436" s="88" t="s">
        <v>64</v>
      </c>
      <c r="N436" s="88" t="s">
        <v>64</v>
      </c>
      <c r="O436" s="88" t="s">
        <v>64</v>
      </c>
      <c r="P436" s="88" t="s">
        <v>64</v>
      </c>
      <c r="Q436" s="88" t="s">
        <v>64</v>
      </c>
      <c r="R436" s="88" t="s">
        <v>64</v>
      </c>
      <c r="S436" s="88" t="s">
        <v>64</v>
      </c>
      <c r="T436" s="88" t="s">
        <v>64</v>
      </c>
      <c r="U436" s="88" t="s">
        <v>64</v>
      </c>
      <c r="V436" s="88" t="s">
        <v>64</v>
      </c>
      <c r="W436" s="88" t="s">
        <v>64</v>
      </c>
      <c r="X436" s="88" t="s">
        <v>64</v>
      </c>
      <c r="Y436" s="88" t="s">
        <v>64</v>
      </c>
      <c r="Z436" s="88" t="s">
        <v>64</v>
      </c>
      <c r="AA436" s="88" t="s">
        <v>64</v>
      </c>
      <c r="AB436" s="88" t="s">
        <v>64</v>
      </c>
      <c r="AC436" s="88" t="s">
        <v>64</v>
      </c>
      <c r="AD436" s="88" t="s">
        <v>64</v>
      </c>
      <c r="AE436" s="88" t="s">
        <v>64</v>
      </c>
      <c r="AF436" s="88" t="s">
        <v>65</v>
      </c>
      <c r="AG436" s="88"/>
    </row>
    <row r="437" spans="1:34">
      <c r="A437" s="97" t="s">
        <v>71</v>
      </c>
      <c r="B437" s="97"/>
      <c r="C437" s="97"/>
      <c r="D437" s="98">
        <f>$D$9</f>
        <v>43190</v>
      </c>
      <c r="E437" s="98">
        <f>$E$9</f>
        <v>43220</v>
      </c>
      <c r="F437" s="98">
        <f>$F$9</f>
        <v>43251</v>
      </c>
      <c r="G437" s="98">
        <f>$G$9</f>
        <v>43281</v>
      </c>
      <c r="H437" s="98">
        <f>$H$9</f>
        <v>43312</v>
      </c>
      <c r="I437" s="98">
        <f>$I$9</f>
        <v>43343</v>
      </c>
      <c r="J437" s="98">
        <f>$J$9</f>
        <v>43373</v>
      </c>
      <c r="K437" s="98">
        <f>$K$9</f>
        <v>43404</v>
      </c>
      <c r="L437" s="98">
        <f>$L$9</f>
        <v>43434</v>
      </c>
      <c r="M437" s="98">
        <f>$M$9</f>
        <v>43465</v>
      </c>
      <c r="N437" s="98">
        <f>$N$9</f>
        <v>43496</v>
      </c>
      <c r="O437" s="98">
        <f>$O$9</f>
        <v>43524</v>
      </c>
      <c r="P437" s="98">
        <f>$P$9</f>
        <v>43555</v>
      </c>
      <c r="Q437" s="98">
        <f>$Q$9</f>
        <v>43585</v>
      </c>
      <c r="R437" s="98">
        <f>$R$9</f>
        <v>43616</v>
      </c>
      <c r="S437" s="98">
        <f>$S$9</f>
        <v>43646</v>
      </c>
      <c r="T437" s="98">
        <f>$T$9</f>
        <v>43677</v>
      </c>
      <c r="U437" s="98">
        <f>$U$9</f>
        <v>43708</v>
      </c>
      <c r="V437" s="98">
        <f>$V$9</f>
        <v>43738</v>
      </c>
      <c r="W437" s="98">
        <f>$W$9</f>
        <v>43769</v>
      </c>
      <c r="X437" s="98">
        <f>$X$9</f>
        <v>43799</v>
      </c>
      <c r="Y437" s="98">
        <f>$Y$9</f>
        <v>43830</v>
      </c>
      <c r="Z437" s="98">
        <f>$Z$9</f>
        <v>43861</v>
      </c>
      <c r="AA437" s="98">
        <f>$AA$9</f>
        <v>43890</v>
      </c>
      <c r="AB437" s="98">
        <f>$AB$9</f>
        <v>43921</v>
      </c>
      <c r="AC437" s="98">
        <f>$AC$9</f>
        <v>43951</v>
      </c>
      <c r="AD437" s="98">
        <f>$AD$9</f>
        <v>43982</v>
      </c>
      <c r="AE437" s="98">
        <f>$AE$9</f>
        <v>44012</v>
      </c>
      <c r="AF437" s="99" t="s">
        <v>59</v>
      </c>
      <c r="AG437" s="88"/>
    </row>
    <row r="438" spans="1:34">
      <c r="A438" s="88">
        <v>1</v>
      </c>
      <c r="AG438" s="88"/>
    </row>
    <row r="439" spans="1:34">
      <c r="A439" s="88">
        <v>2</v>
      </c>
      <c r="AG439" s="88"/>
      <c r="AH439" s="109"/>
    </row>
    <row r="440" spans="1:34">
      <c r="A440" s="88">
        <v>3</v>
      </c>
      <c r="AG440" s="88"/>
    </row>
    <row r="441" spans="1:34">
      <c r="A441" s="88">
        <v>4</v>
      </c>
      <c r="AE441" s="117"/>
      <c r="AG441" s="88"/>
    </row>
    <row r="442" spans="1:34">
      <c r="A442" s="88">
        <v>5</v>
      </c>
      <c r="AE442" s="116"/>
      <c r="AG442" s="88"/>
    </row>
    <row r="443" spans="1:34">
      <c r="A443" s="88">
        <v>6</v>
      </c>
      <c r="AG443" s="88"/>
    </row>
    <row r="444" spans="1:34" ht="15.75" thickBot="1">
      <c r="A444" s="88">
        <v>7</v>
      </c>
      <c r="B444" s="89" t="s">
        <v>127</v>
      </c>
      <c r="D444" s="126">
        <v>10387366.119999999</v>
      </c>
      <c r="E444" s="126">
        <v>17155540.02</v>
      </c>
      <c r="F444" s="126">
        <v>14148556.85</v>
      </c>
      <c r="G444" s="126">
        <v>14728469.26</v>
      </c>
      <c r="H444" s="126">
        <v>17200086.079999998</v>
      </c>
      <c r="I444" s="126">
        <v>14822428.4</v>
      </c>
      <c r="J444" s="111">
        <f t="shared" ref="J444:AE444" si="67">I444+J446</f>
        <v>15480149.32485179</v>
      </c>
      <c r="K444" s="111">
        <f>J444+K446</f>
        <v>16549735.509703571</v>
      </c>
      <c r="L444" s="111">
        <f t="shared" si="67"/>
        <v>17644893.694555365</v>
      </c>
      <c r="M444" s="111">
        <f>L444+M446</f>
        <v>18509737.879407145</v>
      </c>
      <c r="N444" s="111">
        <f t="shared" si="67"/>
        <v>17998749.390685841</v>
      </c>
      <c r="O444" s="111">
        <f t="shared" si="67"/>
        <v>17047056.517370932</v>
      </c>
      <c r="P444" s="111">
        <f t="shared" si="67"/>
        <v>17639341.399774536</v>
      </c>
      <c r="Q444" s="111">
        <f>P444+Q446</f>
        <v>19850450.398749281</v>
      </c>
      <c r="R444" s="111">
        <f t="shared" si="67"/>
        <v>-3459543.0571591929</v>
      </c>
      <c r="S444" s="111">
        <f t="shared" si="67"/>
        <v>3541569.6153645134</v>
      </c>
      <c r="T444" s="111">
        <f t="shared" si="67"/>
        <v>647836.68240228202</v>
      </c>
      <c r="U444" s="111">
        <f t="shared" si="67"/>
        <v>-1583592.1355458177</v>
      </c>
      <c r="V444" s="111">
        <f t="shared" si="67"/>
        <v>2254057.7161992262</v>
      </c>
      <c r="W444" s="111">
        <f t="shared" si="67"/>
        <v>360208.51166106155</v>
      </c>
      <c r="X444" s="111">
        <f t="shared" si="67"/>
        <v>281214.04773850692</v>
      </c>
      <c r="Y444" s="111">
        <f t="shared" si="67"/>
        <v>12378305.408784971</v>
      </c>
      <c r="Z444" s="111">
        <f t="shared" si="67"/>
        <v>9350551.2563851569</v>
      </c>
      <c r="AA444" s="111">
        <f t="shared" si="67"/>
        <v>8139954.1536107296</v>
      </c>
      <c r="AB444" s="111">
        <f t="shared" si="67"/>
        <v>10561804.795308685</v>
      </c>
      <c r="AC444" s="111">
        <f t="shared" si="67"/>
        <v>9932757.2346126996</v>
      </c>
      <c r="AD444" s="111">
        <f t="shared" si="67"/>
        <v>12784037.388348483</v>
      </c>
      <c r="AE444" s="111">
        <f t="shared" si="67"/>
        <v>18696695.555414919</v>
      </c>
      <c r="AF444" s="111">
        <f>AVERAGE(S444:AE444)</f>
        <v>6718876.940791185</v>
      </c>
      <c r="AG444" s="88"/>
    </row>
    <row r="445" spans="1:34" ht="15.75" thickTop="1">
      <c r="A445" s="88">
        <v>8</v>
      </c>
      <c r="J445" s="102"/>
      <c r="K445" s="102"/>
      <c r="AG445" s="88"/>
    </row>
    <row r="446" spans="1:34">
      <c r="A446" s="88">
        <v>9</v>
      </c>
      <c r="B446" s="82" t="s">
        <v>128</v>
      </c>
      <c r="D446" s="127"/>
      <c r="E446" s="128"/>
      <c r="F446" s="128"/>
      <c r="G446" s="128"/>
      <c r="H446" s="128"/>
      <c r="I446" s="128"/>
      <c r="J446" s="116">
        <v>657720.92485179007</v>
      </c>
      <c r="K446" s="116">
        <v>1069586.1848517805</v>
      </c>
      <c r="L446" s="116">
        <v>1095158.1848517954</v>
      </c>
      <c r="M446" s="116">
        <v>864844.18485177867</v>
      </c>
      <c r="N446" s="116">
        <v>-510988.48872130411</v>
      </c>
      <c r="O446" s="116">
        <v>-951692.87331491103</v>
      </c>
      <c r="P446" s="116">
        <v>592284.88240360282</v>
      </c>
      <c r="Q446" s="116">
        <v>2211108.9989747433</v>
      </c>
      <c r="R446" s="116">
        <v>-23309993.455908474</v>
      </c>
      <c r="S446" s="116">
        <v>7001112.6725237062</v>
      </c>
      <c r="T446" s="116">
        <v>-2893732.9329622313</v>
      </c>
      <c r="U446" s="116">
        <v>-2231428.8179480997</v>
      </c>
      <c r="V446" s="116">
        <v>3837649.8517450439</v>
      </c>
      <c r="W446" s="116">
        <v>-1893849.2045381647</v>
      </c>
      <c r="X446" s="116">
        <v>-78994.463922554627</v>
      </c>
      <c r="Y446" s="116">
        <v>12097091.361046463</v>
      </c>
      <c r="Z446" s="116">
        <v>-3027754.1523998138</v>
      </c>
      <c r="AA446" s="116">
        <v>-1210597.1027744273</v>
      </c>
      <c r="AB446" s="116">
        <v>2421850.6416979553</v>
      </c>
      <c r="AC446" s="116">
        <v>-629047.56069598533</v>
      </c>
      <c r="AD446" s="116">
        <v>2851280.153735782</v>
      </c>
      <c r="AE446" s="116">
        <v>5912658.1670664353</v>
      </c>
      <c r="AG446" s="88"/>
    </row>
    <row r="447" spans="1:34">
      <c r="A447" s="88">
        <v>10</v>
      </c>
      <c r="D447" s="128"/>
      <c r="I447" s="116"/>
      <c r="AG447" s="88"/>
    </row>
    <row r="448" spans="1:34">
      <c r="A448" s="88">
        <v>11</v>
      </c>
      <c r="B448" s="82" t="s">
        <v>129</v>
      </c>
      <c r="D448" s="129">
        <v>2.0646999999999999E-2</v>
      </c>
      <c r="E448" s="129">
        <v>2.3466000000000001E-2</v>
      </c>
      <c r="F448" s="129">
        <v>2.3224000000000002E-2</v>
      </c>
      <c r="G448" s="129">
        <v>2.3587E-2</v>
      </c>
      <c r="H448" s="129">
        <v>2.3951E-2</v>
      </c>
      <c r="I448" s="129">
        <v>2.3883000000000001E-2</v>
      </c>
      <c r="J448" s="129">
        <v>2.3515999999999999E-2</v>
      </c>
      <c r="K448" s="129">
        <v>2.5343120212784197E-2</v>
      </c>
      <c r="L448" s="129">
        <v>2.5804135789852398E-2</v>
      </c>
      <c r="M448" s="129">
        <v>2.7520544455084596E-2</v>
      </c>
      <c r="N448" s="129">
        <v>2.8338139229408702E-2</v>
      </c>
      <c r="O448" s="129">
        <v>2.8686581219739198E-2</v>
      </c>
      <c r="P448" s="129">
        <v>2.9394665161876801E-2</v>
      </c>
      <c r="Q448" s="129">
        <v>2.93527670590602E-2</v>
      </c>
      <c r="R448" s="129">
        <v>2.9927308206853E-2</v>
      </c>
      <c r="S448" s="129">
        <v>3.1157223605900296E-2</v>
      </c>
      <c r="T448" s="129">
        <v>3.1167787454695398E-2</v>
      </c>
      <c r="U448" s="129">
        <v>3.1626299773786497E-2</v>
      </c>
      <c r="V448" s="129">
        <v>3.2429304882061999E-2</v>
      </c>
      <c r="W448" s="129">
        <v>3.2465934238095302E-2</v>
      </c>
      <c r="X448" s="129">
        <v>3.2768383395882401E-2</v>
      </c>
      <c r="Y448" s="129">
        <v>3.3247307652407396E-2</v>
      </c>
      <c r="Z448" s="129">
        <v>3.3247307659770201E-2</v>
      </c>
      <c r="AA448" s="129">
        <v>3.3393762141448201E-2</v>
      </c>
      <c r="AB448" s="129">
        <v>3.3611399661280704E-2</v>
      </c>
      <c r="AC448" s="129">
        <v>3.35989225215872E-2</v>
      </c>
      <c r="AD448" s="129">
        <v>3.3513399413722597E-2</v>
      </c>
      <c r="AE448" s="129">
        <v>3.3377991544647899E-2</v>
      </c>
      <c r="AF448" s="129">
        <f>AVERAGE(S448:AE448)</f>
        <v>3.2738847995791229E-2</v>
      </c>
      <c r="AG448" s="88"/>
    </row>
    <row r="449" spans="1:33">
      <c r="A449" s="88">
        <v>12</v>
      </c>
      <c r="D449" s="130"/>
      <c r="G449" s="116"/>
      <c r="P449" s="102"/>
      <c r="T449" s="116"/>
      <c r="U449" s="116"/>
      <c r="V449" s="116"/>
      <c r="W449" s="116"/>
      <c r="X449" s="116"/>
      <c r="Y449" s="116"/>
      <c r="Z449" s="116"/>
      <c r="AA449" s="116"/>
      <c r="AB449" s="116"/>
      <c r="AC449" s="116"/>
      <c r="AD449" s="116"/>
      <c r="AE449" s="116"/>
      <c r="AG449" s="88"/>
    </row>
    <row r="450" spans="1:33">
      <c r="A450" s="88">
        <v>13</v>
      </c>
      <c r="B450" s="82" t="s">
        <v>63</v>
      </c>
      <c r="G450" s="131"/>
      <c r="H450" s="102"/>
      <c r="I450" s="102"/>
      <c r="J450" s="128"/>
      <c r="K450" s="128"/>
      <c r="L450" s="128"/>
      <c r="M450" s="128"/>
      <c r="N450" s="128"/>
      <c r="O450" s="128"/>
      <c r="P450" s="128"/>
      <c r="Q450" s="128"/>
      <c r="R450" s="128"/>
      <c r="S450" s="128"/>
      <c r="T450" s="116">
        <f t="shared" ref="T450:AE450" si="68">T444*(T448/12)</f>
        <v>1682.6363352057779</v>
      </c>
      <c r="U450" s="116">
        <f t="shared" si="68"/>
        <v>-4173.5966331818972</v>
      </c>
      <c r="V450" s="116">
        <f t="shared" si="68"/>
        <v>6091.4604083657568</v>
      </c>
      <c r="W450" s="116">
        <f t="shared" si="68"/>
        <v>974.54215429918406</v>
      </c>
      <c r="X450" s="116">
        <f t="shared" si="68"/>
        <v>767.91081105028093</v>
      </c>
      <c r="Y450" s="116">
        <f t="shared" si="68"/>
        <v>34295.444011777705</v>
      </c>
      <c r="Z450" s="116">
        <f t="shared" si="68"/>
        <v>25906.721200790675</v>
      </c>
      <c r="AA450" s="116">
        <f t="shared" si="68"/>
        <v>22651.974403997501</v>
      </c>
      <c r="AB450" s="116">
        <f t="shared" si="68"/>
        <v>29583.086843295936</v>
      </c>
      <c r="AC450" s="116">
        <f t="shared" si="68"/>
        <v>27810.828395957236</v>
      </c>
      <c r="AD450" s="116">
        <f t="shared" si="68"/>
        <v>35703.045926307146</v>
      </c>
      <c r="AE450" s="116">
        <f t="shared" si="68"/>
        <v>52004.845513457927</v>
      </c>
      <c r="AF450" s="117">
        <f>SUM(T450:AE450)</f>
        <v>233298.89937132323</v>
      </c>
      <c r="AG450" s="88"/>
    </row>
    <row r="451" spans="1:33">
      <c r="A451" s="88"/>
      <c r="K451" s="128"/>
      <c r="M451" s="128"/>
      <c r="T451" s="132"/>
      <c r="AE451" s="108"/>
      <c r="AG451" s="88"/>
    </row>
    <row r="452" spans="1:33">
      <c r="A452" s="88"/>
      <c r="K452" s="130"/>
      <c r="M452" s="130"/>
      <c r="AG452" s="88"/>
    </row>
    <row r="453" spans="1:33">
      <c r="A453" s="88"/>
      <c r="J453" s="130"/>
      <c r="K453" s="130"/>
      <c r="L453" s="130"/>
      <c r="M453" s="130"/>
      <c r="N453" s="130"/>
      <c r="O453" s="130"/>
      <c r="P453" s="130"/>
      <c r="Q453" s="130"/>
      <c r="R453" s="130"/>
      <c r="S453" s="130"/>
      <c r="T453" s="130"/>
      <c r="U453" s="130"/>
      <c r="V453" s="130"/>
      <c r="W453" s="130"/>
      <c r="X453" s="130"/>
      <c r="Y453" s="130"/>
      <c r="AG453" s="88"/>
    </row>
    <row r="454" spans="1:33">
      <c r="A454" s="88"/>
      <c r="K454" s="116"/>
      <c r="Q454" s="116"/>
      <c r="T454" s="132"/>
      <c r="AG454" s="88"/>
    </row>
    <row r="455" spans="1:33">
      <c r="A455" s="88"/>
      <c r="AG455" s="88"/>
    </row>
    <row r="456" spans="1:33">
      <c r="A456" s="88"/>
      <c r="AG456" s="88"/>
    </row>
    <row r="457" spans="1:33">
      <c r="A457" s="88"/>
      <c r="AG457" s="88"/>
    </row>
    <row r="458" spans="1:33">
      <c r="A458" s="88"/>
      <c r="AG458" s="88"/>
    </row>
    <row r="459" spans="1:33">
      <c r="A459" s="88"/>
      <c r="AG459" s="88"/>
    </row>
    <row r="460" spans="1:33">
      <c r="A460" s="88"/>
      <c r="AG460" s="88"/>
    </row>
    <row r="461" spans="1:33">
      <c r="A461" s="88"/>
      <c r="AG461" s="88"/>
    </row>
    <row r="462" spans="1:33">
      <c r="A462" s="88"/>
      <c r="AG462" s="88"/>
    </row>
    <row r="463" spans="1:33">
      <c r="A463" s="88"/>
      <c r="AG463" s="88"/>
    </row>
    <row r="464" spans="1:33">
      <c r="A464" s="88"/>
      <c r="AG464" s="88"/>
    </row>
    <row r="465" spans="1:35">
      <c r="A465" s="88"/>
      <c r="AG465" s="88"/>
    </row>
    <row r="466" spans="1:35">
      <c r="A466" s="88"/>
      <c r="AG466" s="88"/>
    </row>
    <row r="467" spans="1:35">
      <c r="A467" s="88"/>
      <c r="AG467" s="88"/>
    </row>
    <row r="468" spans="1:35">
      <c r="A468" s="88"/>
      <c r="AG468" s="88"/>
    </row>
    <row r="469" spans="1:35">
      <c r="A469" s="88"/>
      <c r="AG469" s="88"/>
    </row>
    <row r="470" spans="1:35">
      <c r="A470" s="88"/>
      <c r="AG470" s="88"/>
    </row>
    <row r="471" spans="1:35">
      <c r="A471" s="88"/>
      <c r="AG471" s="88"/>
    </row>
    <row r="472" spans="1:35">
      <c r="A472" s="81" t="s">
        <v>52</v>
      </c>
      <c r="O472" s="84" t="s">
        <v>321</v>
      </c>
      <c r="AA472" s="84" t="str">
        <f>$O$472</f>
        <v>W/P - 7-6</v>
      </c>
      <c r="AF472" s="84" t="str">
        <f>$O$472</f>
        <v>W/P - 7-6</v>
      </c>
      <c r="AG472" s="88"/>
    </row>
    <row r="473" spans="1:35">
      <c r="A473" s="81" t="s">
        <v>53</v>
      </c>
      <c r="O473" s="84" t="e">
        <f ca="1">RIGHT(CELL("filename",$A$4),LEN(CELL("filename",$A$4))-SEARCH("\Capital",CELL("filename",$A$4),1))</f>
        <v>#VALUE!</v>
      </c>
      <c r="AA473" s="84" t="e">
        <f ca="1">RIGHT(CELL("filename",$A$4),LEN(CELL("filename",$A$4))-SEARCH("\Capital",CELL("filename",$A$4),1))</f>
        <v>#VALUE!</v>
      </c>
      <c r="AF473" s="84" t="e">
        <f ca="1">RIGHT(CELL("filename",$A$4),LEN(CELL("filename",$A$4))-SEARCH("\Capital",CELL("filename",$A$4),1))</f>
        <v>#VALUE!</v>
      </c>
      <c r="AG473" s="88"/>
    </row>
    <row r="474" spans="1:35">
      <c r="A474" s="88"/>
      <c r="AG474" s="88"/>
    </row>
    <row r="475" spans="1:35">
      <c r="A475" s="85" t="s">
        <v>54</v>
      </c>
      <c r="E475" s="106"/>
      <c r="F475" s="106"/>
      <c r="G475" s="106"/>
      <c r="AG475" s="88"/>
      <c r="AI475" s="102"/>
    </row>
    <row r="476" spans="1:35">
      <c r="A476" s="85" t="s">
        <v>130</v>
      </c>
      <c r="AG476" s="88"/>
      <c r="AH476" s="102" t="s">
        <v>131</v>
      </c>
    </row>
    <row r="477" spans="1:35">
      <c r="AG477" s="88"/>
    </row>
    <row r="478" spans="1:35">
      <c r="A478" s="92"/>
      <c r="B478" s="92"/>
      <c r="C478" s="92"/>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88"/>
    </row>
    <row r="479" spans="1:35">
      <c r="A479" s="88" t="s">
        <v>61</v>
      </c>
      <c r="B479" s="88"/>
      <c r="D479" s="88" t="s">
        <v>64</v>
      </c>
      <c r="E479" s="88" t="s">
        <v>64</v>
      </c>
      <c r="F479" s="88" t="s">
        <v>64</v>
      </c>
      <c r="G479" s="88" t="s">
        <v>64</v>
      </c>
      <c r="H479" s="88" t="s">
        <v>64</v>
      </c>
      <c r="I479" s="88" t="s">
        <v>64</v>
      </c>
      <c r="J479" s="88" t="s">
        <v>64</v>
      </c>
      <c r="K479" s="88" t="s">
        <v>64</v>
      </c>
      <c r="L479" s="88" t="s">
        <v>64</v>
      </c>
      <c r="M479" s="88" t="s">
        <v>64</v>
      </c>
      <c r="N479" s="88" t="s">
        <v>64</v>
      </c>
      <c r="O479" s="88" t="s">
        <v>64</v>
      </c>
      <c r="P479" s="88" t="s">
        <v>64</v>
      </c>
      <c r="Q479" s="88" t="s">
        <v>64</v>
      </c>
      <c r="R479" s="88" t="s">
        <v>64</v>
      </c>
      <c r="S479" s="88" t="s">
        <v>64</v>
      </c>
      <c r="T479" s="88" t="s">
        <v>64</v>
      </c>
      <c r="U479" s="88" t="s">
        <v>64</v>
      </c>
      <c r="V479" s="88" t="s">
        <v>64</v>
      </c>
      <c r="W479" s="88" t="s">
        <v>64</v>
      </c>
      <c r="X479" s="88" t="s">
        <v>64</v>
      </c>
      <c r="Y479" s="88" t="s">
        <v>64</v>
      </c>
      <c r="Z479" s="88" t="s">
        <v>64</v>
      </c>
      <c r="AA479" s="88" t="s">
        <v>64</v>
      </c>
      <c r="AB479" s="88" t="s">
        <v>64</v>
      </c>
      <c r="AC479" s="88" t="s">
        <v>64</v>
      </c>
      <c r="AD479" s="88" t="s">
        <v>64</v>
      </c>
      <c r="AE479" s="88" t="s">
        <v>64</v>
      </c>
      <c r="AF479" s="88" t="s">
        <v>65</v>
      </c>
      <c r="AG479" s="88"/>
    </row>
    <row r="480" spans="1:35">
      <c r="A480" s="97" t="s">
        <v>71</v>
      </c>
      <c r="B480" s="97"/>
      <c r="C480" s="97"/>
      <c r="D480" s="98">
        <f>$D$9</f>
        <v>43190</v>
      </c>
      <c r="E480" s="98">
        <f>$E$9</f>
        <v>43220</v>
      </c>
      <c r="F480" s="98">
        <f>$F$9</f>
        <v>43251</v>
      </c>
      <c r="G480" s="98">
        <f>$G$9</f>
        <v>43281</v>
      </c>
      <c r="H480" s="98">
        <f>$H$9</f>
        <v>43312</v>
      </c>
      <c r="I480" s="98">
        <f>$I$9</f>
        <v>43343</v>
      </c>
      <c r="J480" s="98">
        <f>$J$9</f>
        <v>43373</v>
      </c>
      <c r="K480" s="98">
        <f>$K$9</f>
        <v>43404</v>
      </c>
      <c r="L480" s="98">
        <f>$L$9</f>
        <v>43434</v>
      </c>
      <c r="M480" s="98">
        <f>$M$9</f>
        <v>43465</v>
      </c>
      <c r="N480" s="98">
        <f>$N$9</f>
        <v>43496</v>
      </c>
      <c r="O480" s="98">
        <f>$O$9</f>
        <v>43524</v>
      </c>
      <c r="P480" s="98">
        <f>$P$9</f>
        <v>43555</v>
      </c>
      <c r="Q480" s="98">
        <f>$Q$9</f>
        <v>43585</v>
      </c>
      <c r="R480" s="98">
        <f>$R$9</f>
        <v>43616</v>
      </c>
      <c r="S480" s="98">
        <f>$S$9</f>
        <v>43646</v>
      </c>
      <c r="T480" s="98">
        <f>$T$9</f>
        <v>43677</v>
      </c>
      <c r="U480" s="98">
        <f>$U$9</f>
        <v>43708</v>
      </c>
      <c r="V480" s="98">
        <f>$V$9</f>
        <v>43738</v>
      </c>
      <c r="W480" s="98">
        <f>$W$9</f>
        <v>43769</v>
      </c>
      <c r="X480" s="98">
        <f>$X$9</f>
        <v>43799</v>
      </c>
      <c r="Y480" s="98">
        <f>$Y$9</f>
        <v>43830</v>
      </c>
      <c r="Z480" s="98">
        <f>$Z$9</f>
        <v>43861</v>
      </c>
      <c r="AA480" s="98">
        <f>$AA$9</f>
        <v>43890</v>
      </c>
      <c r="AB480" s="98">
        <f>$AB$9</f>
        <v>43921</v>
      </c>
      <c r="AC480" s="98">
        <f>$AC$9</f>
        <v>43951</v>
      </c>
      <c r="AD480" s="98">
        <f>$AD$9</f>
        <v>43982</v>
      </c>
      <c r="AE480" s="98">
        <f>$AE$9</f>
        <v>44012</v>
      </c>
      <c r="AF480" s="99" t="s">
        <v>59</v>
      </c>
      <c r="AG480" s="88"/>
      <c r="AH480" s="82" t="s">
        <v>132</v>
      </c>
    </row>
    <row r="481" spans="1:34">
      <c r="A481" s="88">
        <v>1</v>
      </c>
      <c r="D481" s="102"/>
      <c r="AG481" s="88"/>
      <c r="AH481" s="102" t="s">
        <v>133</v>
      </c>
    </row>
    <row r="482" spans="1:34">
      <c r="A482" s="88">
        <v>2</v>
      </c>
      <c r="AG482" s="88"/>
      <c r="AH482" s="106" t="s">
        <v>134</v>
      </c>
    </row>
    <row r="483" spans="1:34">
      <c r="A483" s="88">
        <v>3</v>
      </c>
      <c r="D483" s="89"/>
      <c r="E483" s="89"/>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8"/>
    </row>
    <row r="484" spans="1:34">
      <c r="A484" s="88">
        <v>4</v>
      </c>
      <c r="D484" s="106"/>
      <c r="E484" s="106"/>
      <c r="F484" s="106"/>
      <c r="G484" s="106"/>
      <c r="H484" s="106"/>
      <c r="I484" s="106"/>
      <c r="J484" s="106"/>
      <c r="K484" s="106"/>
      <c r="L484" s="106"/>
      <c r="M484" s="106"/>
      <c r="N484" s="106"/>
      <c r="O484" s="106"/>
      <c r="P484" s="106"/>
      <c r="Q484" s="106"/>
      <c r="R484" s="106"/>
      <c r="S484" s="102"/>
      <c r="T484" s="102"/>
      <c r="U484" s="102"/>
      <c r="V484" s="102"/>
      <c r="W484" s="102"/>
      <c r="X484" s="102"/>
      <c r="Y484" s="102"/>
      <c r="Z484" s="102"/>
      <c r="AA484" s="102"/>
      <c r="AB484" s="102"/>
      <c r="AC484" s="102"/>
      <c r="AD484" s="102"/>
      <c r="AE484" s="102"/>
      <c r="AG484" s="88"/>
    </row>
    <row r="485" spans="1:34">
      <c r="A485" s="88">
        <v>5</v>
      </c>
      <c r="B485" s="83"/>
      <c r="D485" s="133" t="s">
        <v>135</v>
      </c>
      <c r="E485" s="134"/>
      <c r="F485" s="134"/>
      <c r="G485" s="133" t="s">
        <v>135</v>
      </c>
      <c r="H485" s="134"/>
      <c r="I485" s="134"/>
      <c r="J485" s="133" t="s">
        <v>136</v>
      </c>
      <c r="K485" s="102"/>
      <c r="L485" s="102"/>
      <c r="M485" s="133" t="s">
        <v>136</v>
      </c>
      <c r="N485" s="102"/>
      <c r="O485" s="102"/>
      <c r="P485" s="102"/>
      <c r="Q485" s="102"/>
      <c r="R485" s="102"/>
      <c r="S485" s="102"/>
      <c r="T485" s="102"/>
      <c r="U485" s="102"/>
      <c r="V485" s="102"/>
      <c r="W485" s="102"/>
      <c r="X485" s="102"/>
      <c r="Y485" s="102"/>
      <c r="Z485" s="102"/>
      <c r="AA485" s="102"/>
      <c r="AB485" s="102"/>
      <c r="AC485" s="102"/>
      <c r="AD485" s="102"/>
      <c r="AE485" s="102"/>
      <c r="AG485" s="88"/>
    </row>
    <row r="486" spans="1:34">
      <c r="A486" s="88">
        <v>6</v>
      </c>
      <c r="B486" s="82" t="s">
        <v>137</v>
      </c>
      <c r="D486" s="108">
        <v>1865195.29</v>
      </c>
      <c r="E486" s="108"/>
      <c r="F486" s="108"/>
      <c r="G486" s="108">
        <v>2288390.86</v>
      </c>
      <c r="H486" s="108"/>
      <c r="I486" s="108"/>
      <c r="J486" s="108">
        <v>3601350.47</v>
      </c>
      <c r="K486" s="108"/>
      <c r="L486" s="102"/>
      <c r="M486" s="102">
        <v>4604247.5</v>
      </c>
      <c r="N486" s="108"/>
      <c r="O486" s="102"/>
      <c r="P486" s="102"/>
      <c r="Q486" s="108"/>
      <c r="R486" s="108"/>
      <c r="S486" s="108"/>
      <c r="T486" s="108"/>
      <c r="U486" s="130"/>
      <c r="V486" s="130"/>
      <c r="W486" s="108"/>
      <c r="Z486" s="108"/>
      <c r="AA486" s="108"/>
      <c r="AB486" s="108"/>
      <c r="AC486" s="108"/>
      <c r="AE486" s="88"/>
    </row>
    <row r="487" spans="1:34">
      <c r="A487" s="88">
        <v>7</v>
      </c>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c r="AB487" s="102"/>
      <c r="AC487" s="102"/>
      <c r="AG487" s="88"/>
    </row>
    <row r="488" spans="1:34">
      <c r="A488" s="88">
        <v>8</v>
      </c>
      <c r="F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G488" s="88"/>
    </row>
    <row r="489" spans="1:34">
      <c r="A489" s="88">
        <v>9</v>
      </c>
      <c r="B489" s="82" t="s">
        <v>138</v>
      </c>
      <c r="C489" s="106"/>
      <c r="D489" s="108">
        <v>36568776.5</v>
      </c>
      <c r="E489" s="108">
        <v>36568776.5</v>
      </c>
      <c r="F489" s="108">
        <v>36568776.5</v>
      </c>
      <c r="G489" s="108">
        <v>36568776.5</v>
      </c>
      <c r="H489" s="108">
        <v>36568776.5</v>
      </c>
      <c r="I489" s="108">
        <v>36568776.5</v>
      </c>
      <c r="J489" s="108">
        <f t="shared" ref="J489:AE491" si="69">I489+J497</f>
        <v>36568776.5</v>
      </c>
      <c r="K489" s="108">
        <f t="shared" si="69"/>
        <v>36568776.5</v>
      </c>
      <c r="L489" s="108">
        <f t="shared" si="69"/>
        <v>36568776.5</v>
      </c>
      <c r="M489" s="108">
        <f t="shared" si="69"/>
        <v>36568776.5</v>
      </c>
      <c r="N489" s="108">
        <f t="shared" si="69"/>
        <v>36568776.5</v>
      </c>
      <c r="O489" s="108">
        <f t="shared" si="69"/>
        <v>36568776.5</v>
      </c>
      <c r="P489" s="108">
        <f t="shared" si="69"/>
        <v>36568776.5</v>
      </c>
      <c r="Q489" s="108">
        <f t="shared" si="69"/>
        <v>36568776.5</v>
      </c>
      <c r="R489" s="108">
        <f t="shared" si="69"/>
        <v>36568776.5</v>
      </c>
      <c r="S489" s="108">
        <f t="shared" si="69"/>
        <v>36568776.5</v>
      </c>
      <c r="T489" s="108">
        <f t="shared" si="69"/>
        <v>36568776.5</v>
      </c>
      <c r="U489" s="108">
        <f t="shared" si="69"/>
        <v>36568776.5</v>
      </c>
      <c r="V489" s="108">
        <f t="shared" si="69"/>
        <v>36568776.5</v>
      </c>
      <c r="W489" s="108">
        <f t="shared" si="69"/>
        <v>36568776.5</v>
      </c>
      <c r="X489" s="108">
        <f t="shared" si="69"/>
        <v>36568776.5</v>
      </c>
      <c r="Y489" s="108">
        <f t="shared" si="69"/>
        <v>36568776.5</v>
      </c>
      <c r="Z489" s="108">
        <f t="shared" si="69"/>
        <v>36568776.5</v>
      </c>
      <c r="AA489" s="108">
        <f t="shared" si="69"/>
        <v>36568776.5</v>
      </c>
      <c r="AB489" s="108">
        <f t="shared" si="69"/>
        <v>36568776.5</v>
      </c>
      <c r="AC489" s="108">
        <f t="shared" si="69"/>
        <v>36568776.5</v>
      </c>
      <c r="AD489" s="108">
        <f t="shared" si="69"/>
        <v>36568776.5</v>
      </c>
      <c r="AE489" s="108">
        <f t="shared" si="69"/>
        <v>36568776.5</v>
      </c>
      <c r="AF489" s="108">
        <f>AVERAGE(S489:AE489)</f>
        <v>36568776.5</v>
      </c>
      <c r="AG489" s="88"/>
    </row>
    <row r="490" spans="1:34">
      <c r="A490" s="88">
        <v>10</v>
      </c>
      <c r="B490" s="82" t="s">
        <v>139</v>
      </c>
      <c r="D490" s="106">
        <v>94142227.060000002</v>
      </c>
      <c r="E490" s="106">
        <v>94142227.060000002</v>
      </c>
      <c r="F490" s="106">
        <v>94140330.159999996</v>
      </c>
      <c r="G490" s="106">
        <v>94151942.890000001</v>
      </c>
      <c r="H490" s="106">
        <v>79071935.180000007</v>
      </c>
      <c r="I490" s="106">
        <v>94155935.159999996</v>
      </c>
      <c r="J490" s="106">
        <f t="shared" si="69"/>
        <v>94158801.92788738</v>
      </c>
      <c r="K490" s="106">
        <f t="shared" si="69"/>
        <v>94161668.695774764</v>
      </c>
      <c r="L490" s="106">
        <f t="shared" si="69"/>
        <v>94164535.463662148</v>
      </c>
      <c r="M490" s="106">
        <f t="shared" si="69"/>
        <v>94167402.231549561</v>
      </c>
      <c r="N490" s="106">
        <f t="shared" si="69"/>
        <v>94167402.231549561</v>
      </c>
      <c r="O490" s="106">
        <f t="shared" si="69"/>
        <v>94169902.231549561</v>
      </c>
      <c r="P490" s="106">
        <f t="shared" si="69"/>
        <v>94174079.953405559</v>
      </c>
      <c r="Q490" s="106">
        <f t="shared" si="69"/>
        <v>94174079.953405559</v>
      </c>
      <c r="R490" s="106">
        <f t="shared" si="69"/>
        <v>100176579.95340556</v>
      </c>
      <c r="S490" s="106">
        <f t="shared" si="69"/>
        <v>100180943.87763022</v>
      </c>
      <c r="T490" s="106">
        <f t="shared" si="69"/>
        <v>100180943.87763022</v>
      </c>
      <c r="U490" s="106">
        <f t="shared" si="69"/>
        <v>100183443.87763022</v>
      </c>
      <c r="V490" s="106">
        <f t="shared" si="69"/>
        <v>100187874.93915065</v>
      </c>
      <c r="W490" s="106">
        <f t="shared" si="69"/>
        <v>100187874.93915065</v>
      </c>
      <c r="X490" s="106">
        <f t="shared" si="69"/>
        <v>100190374.93915065</v>
      </c>
      <c r="Y490" s="106">
        <f t="shared" si="69"/>
        <v>100196806.00067107</v>
      </c>
      <c r="Z490" s="106">
        <f t="shared" si="69"/>
        <v>100196806.00067107</v>
      </c>
      <c r="AA490" s="106">
        <f t="shared" si="69"/>
        <v>100196806.00067107</v>
      </c>
      <c r="AB490" s="106">
        <f t="shared" si="69"/>
        <v>100296806.00067107</v>
      </c>
      <c r="AC490" s="106">
        <f t="shared" si="69"/>
        <v>100296806.00067107</v>
      </c>
      <c r="AD490" s="106">
        <f t="shared" si="69"/>
        <v>100396806.00067107</v>
      </c>
      <c r="AE490" s="106">
        <f t="shared" si="69"/>
        <v>100496806.00067107</v>
      </c>
      <c r="AF490" s="106">
        <f>AVERAGE(S490:AE490)</f>
        <v>100245315.26577231</v>
      </c>
      <c r="AG490" s="88"/>
    </row>
    <row r="491" spans="1:34">
      <c r="A491" s="88">
        <v>11</v>
      </c>
      <c r="B491" s="82" t="s">
        <v>140</v>
      </c>
      <c r="D491" s="106">
        <f>67983608.65+1886732.16</f>
        <v>69870340.810000002</v>
      </c>
      <c r="E491" s="106">
        <f>2237847.46+67983608.65</f>
        <v>70221456.109999999</v>
      </c>
      <c r="F491" s="106">
        <f>4097887.58+67983608.65</f>
        <v>72081496.230000004</v>
      </c>
      <c r="G491" s="106">
        <f>3310555.79+67983608.65</f>
        <v>71294164.440000013</v>
      </c>
      <c r="H491" s="106">
        <v>56422772.480000004</v>
      </c>
      <c r="I491" s="106">
        <v>75575450.219999999</v>
      </c>
      <c r="J491" s="106">
        <f t="shared" si="69"/>
        <v>75229107.302168131</v>
      </c>
      <c r="K491" s="106">
        <f t="shared" si="69"/>
        <v>74882764.384336263</v>
      </c>
      <c r="L491" s="106">
        <f t="shared" si="69"/>
        <v>74536421.466504395</v>
      </c>
      <c r="M491" s="106">
        <f t="shared" si="69"/>
        <v>74190078.548672527</v>
      </c>
      <c r="N491" s="106">
        <f t="shared" si="69"/>
        <v>75181219.473093361</v>
      </c>
      <c r="O491" s="106">
        <f t="shared" si="69"/>
        <v>76095182.560422868</v>
      </c>
      <c r="P491" s="106">
        <f t="shared" si="69"/>
        <v>73183055.415599257</v>
      </c>
      <c r="Q491" s="106">
        <f t="shared" si="69"/>
        <v>74267357.251239896</v>
      </c>
      <c r="R491" s="106">
        <f t="shared" si="69"/>
        <v>75847584.699669316</v>
      </c>
      <c r="S491" s="106">
        <f t="shared" si="69"/>
        <v>75752729.976215959</v>
      </c>
      <c r="T491" s="106">
        <f t="shared" si="69"/>
        <v>78252994.146834403</v>
      </c>
      <c r="U491" s="106">
        <f t="shared" si="69"/>
        <v>80880014.552813828</v>
      </c>
      <c r="V491" s="106">
        <f t="shared" si="69"/>
        <v>79946268.904198319</v>
      </c>
      <c r="W491" s="106">
        <f t="shared" si="69"/>
        <v>82117381.037766248</v>
      </c>
      <c r="X491" s="106">
        <f t="shared" si="69"/>
        <v>83762692.024286985</v>
      </c>
      <c r="Y491" s="106">
        <f t="shared" si="69"/>
        <v>79478458.240943819</v>
      </c>
      <c r="Z491" s="106">
        <f t="shared" si="69"/>
        <v>80537145.668991923</v>
      </c>
      <c r="AA491" s="106">
        <f t="shared" si="69"/>
        <v>81519781.723359913</v>
      </c>
      <c r="AB491" s="106">
        <f t="shared" si="69"/>
        <v>78714664.388832927</v>
      </c>
      <c r="AC491" s="106">
        <f t="shared" si="69"/>
        <v>79867508.151016131</v>
      </c>
      <c r="AD491" s="106">
        <f t="shared" si="69"/>
        <v>81498784.097796574</v>
      </c>
      <c r="AE491" s="106">
        <f t="shared" si="69"/>
        <v>81018560.921028703</v>
      </c>
      <c r="AF491" s="106">
        <f>AVERAGE(S491:AE491)</f>
        <v>80257460.294929668</v>
      </c>
      <c r="AG491" s="88"/>
    </row>
    <row r="492" spans="1:34">
      <c r="A492" s="88">
        <v>12</v>
      </c>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88"/>
    </row>
    <row r="493" spans="1:34" ht="15.75" thickBot="1">
      <c r="A493" s="88">
        <v>13</v>
      </c>
      <c r="D493" s="111">
        <f>SUM(D489:D491)</f>
        <v>200581344.37</v>
      </c>
      <c r="E493" s="111">
        <f>SUM(E489:E491)</f>
        <v>200932459.67000002</v>
      </c>
      <c r="F493" s="111">
        <f>SUM(F489:F491)</f>
        <v>202790602.88999999</v>
      </c>
      <c r="G493" s="111">
        <f>SUM(G489:G491)</f>
        <v>202014883.83000001</v>
      </c>
      <c r="H493" s="111">
        <f t="shared" ref="H493:AE493" si="70">SUM(H489:H491)</f>
        <v>172063484.16000003</v>
      </c>
      <c r="I493" s="111">
        <f t="shared" si="70"/>
        <v>206300161.88</v>
      </c>
      <c r="J493" s="111">
        <f t="shared" si="70"/>
        <v>205956685.73005551</v>
      </c>
      <c r="K493" s="111">
        <f t="shared" si="70"/>
        <v>205613209.58011103</v>
      </c>
      <c r="L493" s="111">
        <f t="shared" si="70"/>
        <v>205269733.43016654</v>
      </c>
      <c r="M493" s="111">
        <f t="shared" si="70"/>
        <v>204926257.28022209</v>
      </c>
      <c r="N493" s="111">
        <f t="shared" si="70"/>
        <v>205917398.20464292</v>
      </c>
      <c r="O493" s="111">
        <f t="shared" si="70"/>
        <v>206833861.29197243</v>
      </c>
      <c r="P493" s="111">
        <f t="shared" si="70"/>
        <v>203925911.86900482</v>
      </c>
      <c r="Q493" s="111">
        <f t="shared" si="70"/>
        <v>205010213.70464545</v>
      </c>
      <c r="R493" s="111">
        <f t="shared" si="70"/>
        <v>212592941.15307486</v>
      </c>
      <c r="S493" s="111">
        <f t="shared" si="70"/>
        <v>212502450.35384619</v>
      </c>
      <c r="T493" s="111">
        <f t="shared" si="70"/>
        <v>215002714.52446464</v>
      </c>
      <c r="U493" s="111">
        <f t="shared" si="70"/>
        <v>217632234.93044406</v>
      </c>
      <c r="V493" s="111">
        <f t="shared" si="70"/>
        <v>216702920.34334895</v>
      </c>
      <c r="W493" s="111">
        <f t="shared" si="70"/>
        <v>218874032.47691688</v>
      </c>
      <c r="X493" s="111">
        <f t="shared" si="70"/>
        <v>220521843.46343762</v>
      </c>
      <c r="Y493" s="111">
        <f t="shared" si="70"/>
        <v>216244040.74161491</v>
      </c>
      <c r="Z493" s="111">
        <f t="shared" si="70"/>
        <v>217302728.16966301</v>
      </c>
      <c r="AA493" s="111">
        <f t="shared" si="70"/>
        <v>218285364.224031</v>
      </c>
      <c r="AB493" s="111">
        <f t="shared" si="70"/>
        <v>215580246.88950402</v>
      </c>
      <c r="AC493" s="111">
        <f t="shared" si="70"/>
        <v>216733090.6516872</v>
      </c>
      <c r="AD493" s="111">
        <f t="shared" si="70"/>
        <v>218464366.59846765</v>
      </c>
      <c r="AE493" s="111">
        <f t="shared" si="70"/>
        <v>218084143.42169979</v>
      </c>
      <c r="AF493" s="111">
        <f>SUM(AF489:AF492)</f>
        <v>217071552.06070197</v>
      </c>
      <c r="AG493" s="88"/>
    </row>
    <row r="494" spans="1:34" ht="15.75" thickTop="1">
      <c r="A494" s="88">
        <v>14</v>
      </c>
      <c r="D494" s="83" t="s">
        <v>135</v>
      </c>
      <c r="E494" s="83" t="s">
        <v>135</v>
      </c>
      <c r="F494" s="83" t="s">
        <v>135</v>
      </c>
      <c r="G494" s="83" t="s">
        <v>135</v>
      </c>
      <c r="H494" s="83" t="s">
        <v>135</v>
      </c>
      <c r="I494" s="83" t="s">
        <v>135</v>
      </c>
      <c r="J494" s="135" t="s">
        <v>141</v>
      </c>
      <c r="K494" s="135" t="s">
        <v>141</v>
      </c>
      <c r="L494" s="135" t="s">
        <v>141</v>
      </c>
      <c r="M494" s="135" t="s">
        <v>141</v>
      </c>
      <c r="N494" s="135" t="s">
        <v>141</v>
      </c>
      <c r="O494" s="135" t="s">
        <v>141</v>
      </c>
      <c r="P494" s="135" t="s">
        <v>141</v>
      </c>
      <c r="Q494" s="135" t="s">
        <v>141</v>
      </c>
      <c r="R494" s="135" t="s">
        <v>141</v>
      </c>
      <c r="S494" s="135" t="s">
        <v>141</v>
      </c>
      <c r="T494" s="135" t="s">
        <v>141</v>
      </c>
      <c r="U494" s="135" t="s">
        <v>141</v>
      </c>
      <c r="V494" s="135" t="s">
        <v>141</v>
      </c>
      <c r="W494" s="135" t="s">
        <v>141</v>
      </c>
      <c r="X494" s="135" t="s">
        <v>141</v>
      </c>
      <c r="Y494" s="135" t="s">
        <v>141</v>
      </c>
      <c r="Z494" s="135" t="s">
        <v>141</v>
      </c>
      <c r="AA494" s="135" t="s">
        <v>141</v>
      </c>
      <c r="AB494" s="135" t="s">
        <v>141</v>
      </c>
      <c r="AC494" s="135" t="s">
        <v>141</v>
      </c>
      <c r="AD494" s="135" t="s">
        <v>141</v>
      </c>
      <c r="AE494" s="135" t="s">
        <v>141</v>
      </c>
      <c r="AF494" s="135" t="s">
        <v>141</v>
      </c>
      <c r="AG494" s="88"/>
    </row>
    <row r="495" spans="1:34">
      <c r="A495" s="88">
        <v>15</v>
      </c>
      <c r="E495" s="132"/>
      <c r="O495" s="136"/>
      <c r="P495" s="136"/>
      <c r="Q495" s="136"/>
      <c r="R495" s="136"/>
      <c r="S495" s="136"/>
      <c r="T495" s="136"/>
      <c r="U495" s="136"/>
      <c r="V495" s="136"/>
      <c r="W495" s="136"/>
      <c r="X495" s="136"/>
      <c r="Y495" s="136"/>
      <c r="Z495" s="136"/>
      <c r="AA495" s="137"/>
      <c r="AB495" s="137"/>
      <c r="AC495" s="137"/>
      <c r="AD495" s="137"/>
      <c r="AE495" s="137"/>
      <c r="AG495" s="88"/>
    </row>
    <row r="496" spans="1:34">
      <c r="A496" s="88">
        <v>16</v>
      </c>
      <c r="B496" s="138" t="s">
        <v>128</v>
      </c>
      <c r="D496" s="106"/>
      <c r="E496" s="106"/>
      <c r="F496" s="106"/>
      <c r="G496" s="106"/>
      <c r="H496" s="106"/>
      <c r="I496" s="106"/>
      <c r="O496" s="106"/>
      <c r="P496" s="106"/>
      <c r="Q496" s="106"/>
      <c r="R496" s="106"/>
      <c r="S496" s="106"/>
      <c r="T496" s="106"/>
      <c r="U496" s="106"/>
      <c r="V496" s="106"/>
      <c r="W496" s="106"/>
      <c r="X496" s="106"/>
      <c r="Y496" s="106"/>
      <c r="Z496" s="106"/>
      <c r="AA496" s="106"/>
      <c r="AB496" s="106"/>
      <c r="AC496" s="106"/>
      <c r="AD496" s="106"/>
      <c r="AE496" s="106"/>
      <c r="AG496" s="88"/>
    </row>
    <row r="497" spans="1:42">
      <c r="A497" s="88">
        <v>17</v>
      </c>
      <c r="B497" s="82" t="s">
        <v>138</v>
      </c>
      <c r="D497" s="106"/>
      <c r="E497" s="106"/>
      <c r="F497" s="106"/>
      <c r="G497" s="106"/>
      <c r="H497" s="106"/>
      <c r="I497" s="106"/>
      <c r="J497" s="106">
        <v>0</v>
      </c>
      <c r="K497" s="106">
        <v>0</v>
      </c>
      <c r="L497" s="106">
        <v>0</v>
      </c>
      <c r="M497" s="106">
        <v>0</v>
      </c>
      <c r="N497" s="106">
        <v>0</v>
      </c>
      <c r="O497" s="106">
        <v>0</v>
      </c>
      <c r="P497" s="106">
        <v>0</v>
      </c>
      <c r="Q497" s="106">
        <v>0</v>
      </c>
      <c r="R497" s="106">
        <v>0</v>
      </c>
      <c r="S497" s="106">
        <v>0</v>
      </c>
      <c r="T497" s="106">
        <v>0</v>
      </c>
      <c r="U497" s="106">
        <v>0</v>
      </c>
      <c r="V497" s="106">
        <v>0</v>
      </c>
      <c r="W497" s="106">
        <v>0</v>
      </c>
      <c r="X497" s="106">
        <v>0</v>
      </c>
      <c r="Y497" s="106">
        <v>0</v>
      </c>
      <c r="Z497" s="106">
        <v>0</v>
      </c>
      <c r="AA497" s="106">
        <v>0</v>
      </c>
      <c r="AB497" s="106">
        <v>0</v>
      </c>
      <c r="AC497" s="106">
        <v>0</v>
      </c>
      <c r="AD497" s="106">
        <v>0</v>
      </c>
      <c r="AE497" s="106">
        <v>0</v>
      </c>
      <c r="AG497" s="88"/>
    </row>
    <row r="498" spans="1:42">
      <c r="A498" s="88">
        <v>18</v>
      </c>
      <c r="B498" s="82" t="s">
        <v>142</v>
      </c>
      <c r="E498" s="106"/>
      <c r="F498" s="106"/>
      <c r="G498" s="106"/>
      <c r="H498" s="106"/>
      <c r="I498" s="106"/>
      <c r="J498" s="106">
        <v>2866.7678873836994</v>
      </c>
      <c r="K498" s="106">
        <v>2866.7678873836994</v>
      </c>
      <c r="L498" s="106">
        <v>2866.7678873836994</v>
      </c>
      <c r="M498" s="106">
        <v>2866.7678874135017</v>
      </c>
      <c r="N498" s="106">
        <v>0</v>
      </c>
      <c r="O498" s="106">
        <v>2500</v>
      </c>
      <c r="P498" s="106">
        <v>4177.7218559980392</v>
      </c>
      <c r="Q498" s="106">
        <v>0</v>
      </c>
      <c r="R498" s="106">
        <v>6002500</v>
      </c>
      <c r="S498" s="106">
        <v>4363.9242246598005</v>
      </c>
      <c r="T498" s="106">
        <v>0</v>
      </c>
      <c r="U498" s="106">
        <v>2500</v>
      </c>
      <c r="V498" s="106">
        <v>4431.0615204274654</v>
      </c>
      <c r="W498" s="106">
        <v>0</v>
      </c>
      <c r="X498" s="106">
        <v>2500</v>
      </c>
      <c r="Y498" s="106">
        <v>6431.0615204274654</v>
      </c>
      <c r="Z498" s="106">
        <v>0</v>
      </c>
      <c r="AA498" s="106">
        <v>0</v>
      </c>
      <c r="AB498" s="106">
        <v>100000</v>
      </c>
      <c r="AC498" s="106">
        <v>0</v>
      </c>
      <c r="AD498" s="106">
        <v>100000</v>
      </c>
      <c r="AE498" s="106">
        <v>100000</v>
      </c>
      <c r="AG498" s="88"/>
    </row>
    <row r="499" spans="1:42">
      <c r="A499" s="88">
        <v>19</v>
      </c>
      <c r="B499" s="82" t="s">
        <v>140</v>
      </c>
      <c r="D499" s="108"/>
      <c r="E499" s="108"/>
      <c r="F499" s="108"/>
      <c r="G499" s="108"/>
      <c r="H499" s="108"/>
      <c r="J499" s="106">
        <v>-346342.91783186793</v>
      </c>
      <c r="K499" s="106">
        <v>-346342.91783186793</v>
      </c>
      <c r="L499" s="106">
        <v>-346342.91783186793</v>
      </c>
      <c r="M499" s="106">
        <v>-346342.91783186793</v>
      </c>
      <c r="N499" s="106">
        <v>991140.92442083359</v>
      </c>
      <c r="O499" s="106">
        <v>913963.08732950687</v>
      </c>
      <c r="P499" s="106">
        <v>-2912127.1448236108</v>
      </c>
      <c r="Q499" s="106">
        <v>1084301.8356406391</v>
      </c>
      <c r="R499" s="106">
        <v>1580227.4484294206</v>
      </c>
      <c r="S499" s="106">
        <v>-94854.723453357816</v>
      </c>
      <c r="T499" s="106">
        <v>2500264.1706184447</v>
      </c>
      <c r="U499" s="106">
        <v>2627020.4059794247</v>
      </c>
      <c r="V499" s="106">
        <v>-933745.64861550927</v>
      </c>
      <c r="W499" s="106">
        <v>2171112.1335679293</v>
      </c>
      <c r="X499" s="106">
        <v>1645310.9865207374</v>
      </c>
      <c r="Y499" s="106">
        <v>-4284233.7833431661</v>
      </c>
      <c r="Z499" s="106">
        <v>1058687.428048104</v>
      </c>
      <c r="AA499" s="106">
        <v>982636.0543679893</v>
      </c>
      <c r="AB499" s="106">
        <v>-2805117.3345269859</v>
      </c>
      <c r="AC499" s="106">
        <v>1152843.7621832043</v>
      </c>
      <c r="AD499" s="106">
        <v>1631275.9467804432</v>
      </c>
      <c r="AE499" s="106">
        <v>-480223.17676787078</v>
      </c>
      <c r="AF499" s="106"/>
      <c r="AG499" s="88"/>
      <c r="AH499" s="106"/>
      <c r="AI499" s="106"/>
      <c r="AJ499" s="106"/>
      <c r="AL499" s="106"/>
      <c r="AN499" s="106"/>
      <c r="AP499" s="106"/>
    </row>
    <row r="500" spans="1:42">
      <c r="A500" s="88"/>
      <c r="E500" s="106"/>
      <c r="F500" s="106"/>
      <c r="G500" s="106"/>
      <c r="H500" s="139"/>
      <c r="I500" s="139"/>
      <c r="J500" s="139"/>
      <c r="K500" s="139"/>
      <c r="L500" s="139"/>
      <c r="M500" s="139"/>
      <c r="N500" s="139"/>
      <c r="O500" s="139"/>
      <c r="P500" s="139"/>
      <c r="Q500" s="139"/>
      <c r="R500" s="139"/>
      <c r="S500" s="139"/>
      <c r="T500" s="139"/>
      <c r="U500" s="139"/>
      <c r="V500" s="139"/>
      <c r="W500" s="139"/>
      <c r="X500" s="139"/>
      <c r="Y500" s="139"/>
      <c r="Z500" s="139"/>
      <c r="AA500" s="139"/>
      <c r="AB500" s="139"/>
      <c r="AC500" s="139"/>
      <c r="AD500" s="139"/>
      <c r="AE500" s="139"/>
      <c r="AG500" s="88"/>
    </row>
    <row r="501" spans="1:42">
      <c r="A501" s="88"/>
      <c r="J501" s="106"/>
      <c r="K501" s="106"/>
      <c r="L501" s="106"/>
      <c r="M501" s="106"/>
      <c r="N501" s="106"/>
      <c r="O501" s="106"/>
      <c r="P501" s="106"/>
      <c r="Q501" s="106"/>
      <c r="R501" s="106"/>
      <c r="S501" s="106"/>
      <c r="T501" s="106"/>
      <c r="U501" s="106"/>
      <c r="V501" s="106"/>
      <c r="W501" s="106"/>
      <c r="X501" s="106"/>
      <c r="Y501" s="106"/>
      <c r="Z501" s="106"/>
      <c r="AA501" s="106"/>
      <c r="AB501" s="106"/>
      <c r="AC501" s="106"/>
      <c r="AD501" s="106"/>
      <c r="AE501" s="106"/>
      <c r="AF501" s="106"/>
      <c r="AG501" s="88"/>
    </row>
    <row r="502" spans="1:42">
      <c r="A502" s="88"/>
      <c r="E502" s="106"/>
      <c r="F502" s="106"/>
      <c r="G502" s="106"/>
      <c r="J502" s="106"/>
      <c r="K502" s="106"/>
      <c r="L502" s="106"/>
      <c r="M502" s="106"/>
      <c r="N502" s="106"/>
      <c r="O502" s="106"/>
      <c r="P502" s="106"/>
      <c r="Q502" s="106"/>
      <c r="R502" s="106"/>
      <c r="S502" s="106"/>
      <c r="T502" s="106"/>
      <c r="U502" s="106"/>
      <c r="V502" s="106"/>
      <c r="W502" s="106"/>
      <c r="X502" s="106"/>
      <c r="Y502" s="106"/>
      <c r="Z502" s="106"/>
      <c r="AA502" s="106"/>
      <c r="AB502" s="106"/>
      <c r="AC502" s="106"/>
      <c r="AD502" s="106"/>
      <c r="AE502" s="106"/>
      <c r="AG502" s="88"/>
    </row>
    <row r="503" spans="1:42">
      <c r="A503" s="88"/>
      <c r="E503" s="106"/>
      <c r="F503" s="106"/>
      <c r="G503" s="106"/>
      <c r="J503" s="106"/>
      <c r="K503" s="106"/>
      <c r="L503" s="106"/>
      <c r="M503" s="106"/>
      <c r="N503" s="106"/>
      <c r="O503" s="106"/>
      <c r="P503" s="106"/>
      <c r="Q503" s="106"/>
      <c r="R503" s="106"/>
      <c r="S503" s="106"/>
      <c r="T503" s="106"/>
      <c r="U503" s="106"/>
      <c r="V503" s="106"/>
      <c r="W503" s="106"/>
      <c r="X503" s="106"/>
      <c r="Y503" s="106"/>
      <c r="AG503" s="88"/>
    </row>
    <row r="504" spans="1:42">
      <c r="A504" s="88"/>
      <c r="E504" s="106"/>
      <c r="F504" s="106"/>
      <c r="G504" s="106"/>
      <c r="H504" s="106"/>
      <c r="J504" s="106"/>
      <c r="K504" s="106"/>
      <c r="L504" s="106"/>
      <c r="M504" s="106"/>
      <c r="N504" s="106"/>
      <c r="O504" s="106"/>
      <c r="P504" s="106"/>
      <c r="Q504" s="106"/>
      <c r="R504" s="106"/>
      <c r="S504" s="106"/>
      <c r="T504" s="106"/>
      <c r="U504" s="106"/>
      <c r="V504" s="106"/>
      <c r="W504" s="106"/>
      <c r="X504" s="106"/>
      <c r="Y504" s="106"/>
      <c r="AG504" s="88"/>
    </row>
    <row r="505" spans="1:42">
      <c r="A505" s="81" t="s">
        <v>52</v>
      </c>
      <c r="E505" s="106"/>
      <c r="F505" s="106"/>
      <c r="G505" s="106"/>
      <c r="H505" s="106"/>
      <c r="J505" s="106"/>
      <c r="K505" s="106"/>
      <c r="L505" s="106"/>
      <c r="M505" s="106"/>
      <c r="N505" s="106"/>
      <c r="O505" s="84" t="s">
        <v>322</v>
      </c>
      <c r="P505" s="106"/>
      <c r="Q505" s="106"/>
      <c r="R505" s="106"/>
      <c r="S505" s="106"/>
      <c r="T505" s="106"/>
      <c r="U505" s="106"/>
      <c r="V505" s="106"/>
      <c r="W505" s="106"/>
      <c r="X505" s="106"/>
      <c r="Y505" s="106"/>
      <c r="AA505" s="84" t="str">
        <f>$O$505</f>
        <v>W/P - 7-7</v>
      </c>
      <c r="AF505" s="84" t="str">
        <f>$O$505</f>
        <v>W/P - 7-7</v>
      </c>
      <c r="AG505" s="88"/>
    </row>
    <row r="506" spans="1:42">
      <c r="A506" s="81" t="s">
        <v>53</v>
      </c>
      <c r="E506" s="106"/>
      <c r="F506" s="106"/>
      <c r="G506" s="106"/>
      <c r="H506" s="106"/>
      <c r="J506" s="106"/>
      <c r="K506" s="106"/>
      <c r="L506" s="106"/>
      <c r="M506" s="106"/>
      <c r="N506" s="106"/>
      <c r="O506" s="84" t="e">
        <f ca="1">RIGHT(CELL("filename",$A$4),LEN(CELL("filename",$A$4))-SEARCH("\Capital",CELL("filename",$A$4),1))</f>
        <v>#VALUE!</v>
      </c>
      <c r="P506" s="106"/>
      <c r="Q506" s="106"/>
      <c r="R506" s="106"/>
      <c r="S506" s="106"/>
      <c r="T506" s="106"/>
      <c r="U506" s="106"/>
      <c r="V506" s="106"/>
      <c r="W506" s="106"/>
      <c r="X506" s="106"/>
      <c r="Y506" s="106"/>
      <c r="AA506" s="84" t="e">
        <f ca="1">RIGHT(CELL("filename",$A$4),LEN(CELL("filename",$A$4))-SEARCH("\Capital",CELL("filename",$A$4),1))</f>
        <v>#VALUE!</v>
      </c>
      <c r="AF506" s="84" t="e">
        <f ca="1">RIGHT(CELL("filename",$A$4),LEN(CELL("filename",$A$4))-SEARCH("\Capital",CELL("filename",$A$4),1))</f>
        <v>#VALUE!</v>
      </c>
      <c r="AG506" s="88"/>
    </row>
    <row r="507" spans="1:42">
      <c r="A507" s="88"/>
      <c r="E507" s="106"/>
      <c r="F507" s="106"/>
      <c r="G507" s="106"/>
      <c r="H507" s="106"/>
      <c r="J507" s="106"/>
      <c r="K507" s="106"/>
      <c r="L507" s="106"/>
      <c r="M507" s="106"/>
      <c r="N507" s="106"/>
      <c r="O507" s="106"/>
      <c r="P507" s="106"/>
      <c r="Q507" s="106"/>
      <c r="R507" s="106"/>
      <c r="S507" s="106"/>
      <c r="T507" s="106"/>
      <c r="U507" s="106"/>
      <c r="V507" s="106"/>
      <c r="W507" s="106"/>
      <c r="X507" s="106"/>
      <c r="Y507" s="106"/>
      <c r="AG507" s="88"/>
    </row>
    <row r="508" spans="1:42">
      <c r="A508" s="85" t="s">
        <v>54</v>
      </c>
      <c r="AG508" s="88"/>
    </row>
    <row r="509" spans="1:42">
      <c r="A509" s="85" t="s">
        <v>143</v>
      </c>
      <c r="AG509" s="88"/>
    </row>
    <row r="510" spans="1:42">
      <c r="AG510" s="88"/>
    </row>
    <row r="511" spans="1:42">
      <c r="A511" s="92"/>
      <c r="B511" s="92"/>
      <c r="C511" s="92"/>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88"/>
    </row>
    <row r="512" spans="1:42">
      <c r="A512" s="88" t="s">
        <v>61</v>
      </c>
      <c r="B512" s="88"/>
      <c r="D512" s="88" t="s">
        <v>64</v>
      </c>
      <c r="E512" s="88" t="s">
        <v>64</v>
      </c>
      <c r="F512" s="88" t="s">
        <v>64</v>
      </c>
      <c r="G512" s="88" t="s">
        <v>64</v>
      </c>
      <c r="H512" s="88" t="s">
        <v>64</v>
      </c>
      <c r="I512" s="88" t="s">
        <v>64</v>
      </c>
      <c r="J512" s="88" t="s">
        <v>64</v>
      </c>
      <c r="K512" s="88" t="s">
        <v>64</v>
      </c>
      <c r="L512" s="88" t="s">
        <v>64</v>
      </c>
      <c r="M512" s="88" t="s">
        <v>64</v>
      </c>
      <c r="N512" s="88" t="s">
        <v>64</v>
      </c>
      <c r="O512" s="88" t="s">
        <v>64</v>
      </c>
      <c r="P512" s="88" t="s">
        <v>64</v>
      </c>
      <c r="Q512" s="88" t="s">
        <v>64</v>
      </c>
      <c r="R512" s="88" t="s">
        <v>64</v>
      </c>
      <c r="S512" s="88" t="s">
        <v>64</v>
      </c>
      <c r="T512" s="88" t="s">
        <v>64</v>
      </c>
      <c r="U512" s="88" t="s">
        <v>64</v>
      </c>
      <c r="V512" s="88" t="s">
        <v>64</v>
      </c>
      <c r="W512" s="88" t="s">
        <v>64</v>
      </c>
      <c r="X512" s="88" t="s">
        <v>64</v>
      </c>
      <c r="Y512" s="88" t="s">
        <v>64</v>
      </c>
      <c r="Z512" s="88" t="s">
        <v>64</v>
      </c>
      <c r="AA512" s="88" t="s">
        <v>64</v>
      </c>
      <c r="AB512" s="88" t="s">
        <v>64</v>
      </c>
      <c r="AC512" s="88" t="s">
        <v>64</v>
      </c>
      <c r="AD512" s="88" t="s">
        <v>64</v>
      </c>
      <c r="AE512" s="88" t="s">
        <v>64</v>
      </c>
      <c r="AF512" s="88" t="s">
        <v>65</v>
      </c>
      <c r="AG512" s="88"/>
    </row>
    <row r="513" spans="1:35">
      <c r="A513" s="97" t="s">
        <v>71</v>
      </c>
      <c r="B513" s="97"/>
      <c r="C513" s="97"/>
      <c r="D513" s="98">
        <f>$D$9</f>
        <v>43190</v>
      </c>
      <c r="E513" s="98">
        <f>$E$9</f>
        <v>43220</v>
      </c>
      <c r="F513" s="98">
        <f>$F$9</f>
        <v>43251</v>
      </c>
      <c r="G513" s="98">
        <f>$G$9</f>
        <v>43281</v>
      </c>
      <c r="H513" s="98">
        <f>$H$9</f>
        <v>43312</v>
      </c>
      <c r="I513" s="98">
        <f>$I$9</f>
        <v>43343</v>
      </c>
      <c r="J513" s="98">
        <f>$J$9</f>
        <v>43373</v>
      </c>
      <c r="K513" s="98">
        <f>$K$9</f>
        <v>43404</v>
      </c>
      <c r="L513" s="98">
        <f>$L$9</f>
        <v>43434</v>
      </c>
      <c r="M513" s="98">
        <f>$M$9</f>
        <v>43465</v>
      </c>
      <c r="N513" s="98">
        <f>$N$9</f>
        <v>43496</v>
      </c>
      <c r="O513" s="98">
        <f>$O$9</f>
        <v>43524</v>
      </c>
      <c r="P513" s="98">
        <f>$P$9</f>
        <v>43555</v>
      </c>
      <c r="Q513" s="98">
        <f>$Q$9</f>
        <v>43585</v>
      </c>
      <c r="R513" s="98">
        <f>$R$9</f>
        <v>43616</v>
      </c>
      <c r="S513" s="98">
        <f>$S$9</f>
        <v>43646</v>
      </c>
      <c r="T513" s="98">
        <f>$T$9</f>
        <v>43677</v>
      </c>
      <c r="U513" s="98">
        <f>$U$9</f>
        <v>43708</v>
      </c>
      <c r="V513" s="98">
        <f>$V$9</f>
        <v>43738</v>
      </c>
      <c r="W513" s="98">
        <f>$W$9</f>
        <v>43769</v>
      </c>
      <c r="X513" s="98">
        <f>$X$9</f>
        <v>43799</v>
      </c>
      <c r="Y513" s="98">
        <f>$Y$9</f>
        <v>43830</v>
      </c>
      <c r="Z513" s="98">
        <f>$Z$9</f>
        <v>43861</v>
      </c>
      <c r="AA513" s="98">
        <f>$AA$9</f>
        <v>43890</v>
      </c>
      <c r="AB513" s="98">
        <f>$AB$9</f>
        <v>43921</v>
      </c>
      <c r="AC513" s="98">
        <f>$AC$9</f>
        <v>43951</v>
      </c>
      <c r="AD513" s="98">
        <f>$AD$9</f>
        <v>43982</v>
      </c>
      <c r="AE513" s="98">
        <f>$AE$9</f>
        <v>44012</v>
      </c>
      <c r="AF513" s="99" t="s">
        <v>59</v>
      </c>
      <c r="AG513" s="88"/>
    </row>
    <row r="514" spans="1:35">
      <c r="A514" s="88">
        <v>1</v>
      </c>
      <c r="AG514" s="88"/>
    </row>
    <row r="515" spans="1:35">
      <c r="A515" s="88">
        <v>2</v>
      </c>
      <c r="AG515" s="88"/>
    </row>
    <row r="516" spans="1:35">
      <c r="A516" s="88">
        <v>3</v>
      </c>
      <c r="AG516" s="88"/>
    </row>
    <row r="517" spans="1:35">
      <c r="A517" s="88">
        <v>4</v>
      </c>
      <c r="AG517" s="88"/>
    </row>
    <row r="518" spans="1:35">
      <c r="A518" s="88">
        <v>5</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40"/>
      <c r="AE518" s="140"/>
      <c r="AF518" s="140"/>
      <c r="AG518" s="88"/>
    </row>
    <row r="519" spans="1:35">
      <c r="A519" s="88">
        <v>6</v>
      </c>
      <c r="AG519" s="88"/>
    </row>
    <row r="520" spans="1:35">
      <c r="A520" s="88">
        <v>7</v>
      </c>
      <c r="AG520" s="88"/>
    </row>
    <row r="521" spans="1:35">
      <c r="A521" s="88">
        <v>8</v>
      </c>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88"/>
    </row>
    <row r="522" spans="1:35">
      <c r="A522" s="88">
        <v>9</v>
      </c>
      <c r="AG522" s="88"/>
    </row>
    <row r="523" spans="1:35" ht="15.75" thickBot="1">
      <c r="A523" s="88">
        <v>10</v>
      </c>
      <c r="B523" s="89" t="s">
        <v>144</v>
      </c>
      <c r="D523" s="141">
        <v>328717.52999999991</v>
      </c>
      <c r="E523" s="142">
        <f t="shared" ref="E523:AE523" si="71">D523-E542-E543</f>
        <v>322814.1999999999</v>
      </c>
      <c r="F523" s="142">
        <f t="shared" si="71"/>
        <v>316910.86999999988</v>
      </c>
      <c r="G523" s="142">
        <f t="shared" si="71"/>
        <v>311007.53999999986</v>
      </c>
      <c r="H523" s="142">
        <f t="shared" si="71"/>
        <v>305104.20999999985</v>
      </c>
      <c r="I523" s="142">
        <f t="shared" si="71"/>
        <v>299200.87999999983</v>
      </c>
      <c r="J523" s="142">
        <f t="shared" si="71"/>
        <v>293297.54999999981</v>
      </c>
      <c r="K523" s="142">
        <f t="shared" si="71"/>
        <v>287394.2199999998</v>
      </c>
      <c r="L523" s="142">
        <f t="shared" si="71"/>
        <v>281490.88999999978</v>
      </c>
      <c r="M523" s="142">
        <f t="shared" si="71"/>
        <v>275587.55999999976</v>
      </c>
      <c r="N523" s="142">
        <f t="shared" si="71"/>
        <v>269684.22999999975</v>
      </c>
      <c r="O523" s="142">
        <f t="shared" si="71"/>
        <v>263780.89999999973</v>
      </c>
      <c r="P523" s="142">
        <f t="shared" si="71"/>
        <v>257877.56999999975</v>
      </c>
      <c r="Q523" s="142">
        <f t="shared" si="71"/>
        <v>251974.23999999976</v>
      </c>
      <c r="R523" s="142">
        <f t="shared" si="71"/>
        <v>246070.90999999977</v>
      </c>
      <c r="S523" s="142">
        <f t="shared" si="71"/>
        <v>240167.57999999978</v>
      </c>
      <c r="T523" s="142">
        <f t="shared" si="71"/>
        <v>234264.2499999998</v>
      </c>
      <c r="U523" s="142">
        <f t="shared" si="71"/>
        <v>228360.91999999981</v>
      </c>
      <c r="V523" s="142">
        <f t="shared" si="71"/>
        <v>222457.58999999982</v>
      </c>
      <c r="W523" s="142">
        <f t="shared" si="71"/>
        <v>216554.25999999983</v>
      </c>
      <c r="X523" s="142">
        <f t="shared" si="71"/>
        <v>210650.92999999985</v>
      </c>
      <c r="Y523" s="142">
        <f t="shared" si="71"/>
        <v>204747.59999999986</v>
      </c>
      <c r="Z523" s="142">
        <f t="shared" si="71"/>
        <v>198844.26999999987</v>
      </c>
      <c r="AA523" s="142">
        <f t="shared" si="71"/>
        <v>192940.93999999989</v>
      </c>
      <c r="AB523" s="142">
        <f t="shared" si="71"/>
        <v>187037.6099999999</v>
      </c>
      <c r="AC523" s="142">
        <f t="shared" si="71"/>
        <v>181134.27999999991</v>
      </c>
      <c r="AD523" s="142">
        <f t="shared" si="71"/>
        <v>175230.94999999992</v>
      </c>
      <c r="AE523" s="142">
        <f t="shared" si="71"/>
        <v>169327.61999999994</v>
      </c>
      <c r="AF523" s="142">
        <f>ROUND(AVERAGE(S523:AE523),0)</f>
        <v>204748</v>
      </c>
      <c r="AG523" s="88"/>
      <c r="AH523" s="82">
        <v>25510100</v>
      </c>
      <c r="AI523" s="143">
        <v>0.03</v>
      </c>
    </row>
    <row r="524" spans="1:35" ht="15.75" thickTop="1">
      <c r="A524" s="88">
        <v>11</v>
      </c>
      <c r="D524" s="117"/>
      <c r="E524" s="89"/>
      <c r="F524" s="89"/>
      <c r="G524" s="89"/>
      <c r="H524" s="89"/>
      <c r="I524" s="89"/>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8"/>
      <c r="AH524" s="82">
        <v>25510200</v>
      </c>
      <c r="AI524" s="143">
        <v>0.04</v>
      </c>
    </row>
    <row r="525" spans="1:35">
      <c r="A525" s="88">
        <v>12</v>
      </c>
      <c r="D525" s="117"/>
      <c r="AG525" s="88"/>
      <c r="AH525" s="82">
        <v>25510300</v>
      </c>
      <c r="AI525" s="143">
        <v>0.1</v>
      </c>
    </row>
    <row r="526" spans="1:35" ht="15.75" thickBot="1">
      <c r="A526" s="88">
        <v>13</v>
      </c>
      <c r="B526" s="89" t="s">
        <v>145</v>
      </c>
      <c r="D526" s="141">
        <v>23392.560000000001</v>
      </c>
      <c r="E526" s="142">
        <f t="shared" ref="E526:AE526" si="72">D526-E541</f>
        <v>22754.890000000003</v>
      </c>
      <c r="F526" s="142">
        <f t="shared" si="72"/>
        <v>22117.220000000005</v>
      </c>
      <c r="G526" s="142">
        <f t="shared" si="72"/>
        <v>21479.550000000007</v>
      </c>
      <c r="H526" s="142">
        <f t="shared" si="72"/>
        <v>20841.880000000008</v>
      </c>
      <c r="I526" s="142">
        <f t="shared" si="72"/>
        <v>20204.21000000001</v>
      </c>
      <c r="J526" s="142">
        <f t="shared" si="72"/>
        <v>19566.540000000012</v>
      </c>
      <c r="K526" s="142">
        <f t="shared" si="72"/>
        <v>18928.870000000014</v>
      </c>
      <c r="L526" s="142">
        <f t="shared" si="72"/>
        <v>18291.200000000015</v>
      </c>
      <c r="M526" s="142">
        <f t="shared" si="72"/>
        <v>17653.530000000017</v>
      </c>
      <c r="N526" s="142">
        <f t="shared" si="72"/>
        <v>17015.860000000019</v>
      </c>
      <c r="O526" s="142">
        <f t="shared" si="72"/>
        <v>16378.190000000019</v>
      </c>
      <c r="P526" s="142">
        <f t="shared" si="72"/>
        <v>15740.520000000019</v>
      </c>
      <c r="Q526" s="142">
        <f t="shared" si="72"/>
        <v>15102.850000000019</v>
      </c>
      <c r="R526" s="142">
        <f t="shared" si="72"/>
        <v>14465.180000000018</v>
      </c>
      <c r="S526" s="142">
        <f t="shared" si="72"/>
        <v>13827.510000000018</v>
      </c>
      <c r="T526" s="142">
        <f t="shared" si="72"/>
        <v>13189.840000000018</v>
      </c>
      <c r="U526" s="142">
        <f t="shared" si="72"/>
        <v>12552.170000000018</v>
      </c>
      <c r="V526" s="142">
        <f t="shared" si="72"/>
        <v>11914.500000000018</v>
      </c>
      <c r="W526" s="142">
        <f t="shared" si="72"/>
        <v>11276.830000000018</v>
      </c>
      <c r="X526" s="142">
        <f t="shared" si="72"/>
        <v>10639.160000000018</v>
      </c>
      <c r="Y526" s="142">
        <f t="shared" si="72"/>
        <v>10001.490000000018</v>
      </c>
      <c r="Z526" s="142">
        <f t="shared" si="72"/>
        <v>9363.8200000000179</v>
      </c>
      <c r="AA526" s="142">
        <f t="shared" si="72"/>
        <v>8726.1500000000178</v>
      </c>
      <c r="AB526" s="142">
        <f t="shared" si="72"/>
        <v>8088.4800000000178</v>
      </c>
      <c r="AC526" s="142">
        <f t="shared" si="72"/>
        <v>7450.8100000000177</v>
      </c>
      <c r="AD526" s="142">
        <f t="shared" si="72"/>
        <v>6813.1400000000176</v>
      </c>
      <c r="AE526" s="142">
        <f t="shared" si="72"/>
        <v>6175.4700000000175</v>
      </c>
      <c r="AF526" s="142">
        <f>ROUND(AVERAGE(S526:AE526),0)</f>
        <v>10001</v>
      </c>
      <c r="AG526" s="88"/>
    </row>
    <row r="527" spans="1:35" ht="15.75" thickTop="1">
      <c r="A527" s="88">
        <v>14</v>
      </c>
      <c r="D527" s="102"/>
      <c r="E527" s="102"/>
      <c r="F527" s="102"/>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88"/>
    </row>
    <row r="528" spans="1:35">
      <c r="A528" s="88">
        <v>15</v>
      </c>
      <c r="AG528" s="88"/>
    </row>
    <row r="529" spans="1:35" ht="15.75" thickBot="1">
      <c r="A529" s="88">
        <v>16</v>
      </c>
      <c r="B529" s="89" t="s">
        <v>146</v>
      </c>
      <c r="D529" s="142">
        <f>SUM(D541:O541)</f>
        <v>7652.04</v>
      </c>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88"/>
    </row>
    <row r="530" spans="1:35" ht="15.75" thickTop="1">
      <c r="A530" s="88">
        <v>17</v>
      </c>
      <c r="D530" s="102"/>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88"/>
    </row>
    <row r="531" spans="1:35" ht="15.75" thickBot="1">
      <c r="A531" s="88">
        <v>18</v>
      </c>
      <c r="B531" s="89" t="s">
        <v>147</v>
      </c>
      <c r="D531" s="142">
        <f>SUM(D542:O542)</f>
        <v>0</v>
      </c>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88"/>
    </row>
    <row r="532" spans="1:35" ht="15.75" thickTop="1">
      <c r="A532" s="88">
        <v>19</v>
      </c>
      <c r="D532" s="102"/>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88"/>
    </row>
    <row r="533" spans="1:35" ht="15.75" thickBot="1">
      <c r="A533" s="88">
        <v>20</v>
      </c>
      <c r="B533" s="89" t="s">
        <v>148</v>
      </c>
      <c r="D533" s="142">
        <f>SUM(D543:O543)</f>
        <v>70839.960000000006</v>
      </c>
      <c r="AG533" s="88"/>
    </row>
    <row r="534" spans="1:35" ht="15.75" thickTop="1">
      <c r="A534" s="88">
        <v>21</v>
      </c>
      <c r="AG534" s="88"/>
    </row>
    <row r="535" spans="1:35">
      <c r="A535" s="88">
        <v>22</v>
      </c>
      <c r="AG535" s="88"/>
    </row>
    <row r="536" spans="1:35">
      <c r="A536" s="88">
        <v>23</v>
      </c>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88"/>
    </row>
    <row r="537" spans="1:35">
      <c r="A537" s="88">
        <v>24</v>
      </c>
      <c r="AG537" s="88"/>
    </row>
    <row r="538" spans="1:35">
      <c r="A538" s="88">
        <v>25</v>
      </c>
      <c r="AG538" s="88"/>
    </row>
    <row r="539" spans="1:35">
      <c r="A539" s="88">
        <v>26</v>
      </c>
      <c r="AG539" s="88"/>
    </row>
    <row r="540" spans="1:35">
      <c r="A540" s="88">
        <v>27</v>
      </c>
      <c r="AG540" s="88"/>
    </row>
    <row r="541" spans="1:35">
      <c r="A541" s="88">
        <v>28</v>
      </c>
      <c r="B541" s="89" t="s">
        <v>149</v>
      </c>
      <c r="D541" s="106">
        <v>637.66999999999996</v>
      </c>
      <c r="E541" s="106">
        <f t="shared" ref="E541:T543" si="73">+D541</f>
        <v>637.66999999999996</v>
      </c>
      <c r="F541" s="106">
        <f t="shared" si="73"/>
        <v>637.66999999999996</v>
      </c>
      <c r="G541" s="106">
        <f t="shared" si="73"/>
        <v>637.66999999999996</v>
      </c>
      <c r="H541" s="106">
        <f t="shared" si="73"/>
        <v>637.66999999999996</v>
      </c>
      <c r="I541" s="106">
        <f t="shared" si="73"/>
        <v>637.66999999999996</v>
      </c>
      <c r="J541" s="106">
        <f t="shared" si="73"/>
        <v>637.66999999999996</v>
      </c>
      <c r="K541" s="106">
        <f t="shared" si="73"/>
        <v>637.66999999999996</v>
      </c>
      <c r="L541" s="106">
        <f t="shared" si="73"/>
        <v>637.66999999999996</v>
      </c>
      <c r="M541" s="106">
        <f t="shared" si="73"/>
        <v>637.66999999999996</v>
      </c>
      <c r="N541" s="106">
        <f t="shared" si="73"/>
        <v>637.66999999999996</v>
      </c>
      <c r="O541" s="106">
        <f t="shared" si="73"/>
        <v>637.66999999999996</v>
      </c>
      <c r="P541" s="106">
        <f t="shared" si="73"/>
        <v>637.66999999999996</v>
      </c>
      <c r="Q541" s="106">
        <f t="shared" si="73"/>
        <v>637.66999999999996</v>
      </c>
      <c r="R541" s="106">
        <f t="shared" si="73"/>
        <v>637.66999999999996</v>
      </c>
      <c r="S541" s="106">
        <f t="shared" si="73"/>
        <v>637.66999999999996</v>
      </c>
      <c r="T541" s="106">
        <f t="shared" si="73"/>
        <v>637.66999999999996</v>
      </c>
      <c r="U541" s="106">
        <f t="shared" ref="U541:AE543" si="74">+T541</f>
        <v>637.66999999999996</v>
      </c>
      <c r="V541" s="106">
        <f t="shared" si="74"/>
        <v>637.66999999999996</v>
      </c>
      <c r="W541" s="106">
        <f t="shared" si="74"/>
        <v>637.66999999999996</v>
      </c>
      <c r="X541" s="106">
        <f t="shared" si="74"/>
        <v>637.66999999999996</v>
      </c>
      <c r="Y541" s="106">
        <f t="shared" si="74"/>
        <v>637.66999999999996</v>
      </c>
      <c r="Z541" s="106">
        <f t="shared" si="74"/>
        <v>637.66999999999996</v>
      </c>
      <c r="AA541" s="106">
        <f t="shared" si="74"/>
        <v>637.66999999999996</v>
      </c>
      <c r="AB541" s="106">
        <f t="shared" si="74"/>
        <v>637.66999999999996</v>
      </c>
      <c r="AC541" s="106">
        <f t="shared" si="74"/>
        <v>637.66999999999996</v>
      </c>
      <c r="AD541" s="106">
        <f t="shared" si="74"/>
        <v>637.66999999999996</v>
      </c>
      <c r="AE541" s="106">
        <f t="shared" si="74"/>
        <v>637.66999999999996</v>
      </c>
      <c r="AG541" s="88"/>
      <c r="AH541" s="144">
        <v>69522000</v>
      </c>
      <c r="AI541" s="120" t="s">
        <v>150</v>
      </c>
    </row>
    <row r="542" spans="1:35">
      <c r="A542" s="88">
        <v>29</v>
      </c>
      <c r="B542" s="89" t="s">
        <v>151</v>
      </c>
      <c r="D542" s="106">
        <v>0</v>
      </c>
      <c r="E542" s="106">
        <f t="shared" si="73"/>
        <v>0</v>
      </c>
      <c r="F542" s="106">
        <f t="shared" si="73"/>
        <v>0</v>
      </c>
      <c r="G542" s="106">
        <f t="shared" si="73"/>
        <v>0</v>
      </c>
      <c r="H542" s="106">
        <f t="shared" si="73"/>
        <v>0</v>
      </c>
      <c r="I542" s="106">
        <f t="shared" si="73"/>
        <v>0</v>
      </c>
      <c r="J542" s="106">
        <f t="shared" si="73"/>
        <v>0</v>
      </c>
      <c r="K542" s="106">
        <f t="shared" si="73"/>
        <v>0</v>
      </c>
      <c r="L542" s="106">
        <f t="shared" si="73"/>
        <v>0</v>
      </c>
      <c r="M542" s="106">
        <f t="shared" si="73"/>
        <v>0</v>
      </c>
      <c r="N542" s="106">
        <f t="shared" si="73"/>
        <v>0</v>
      </c>
      <c r="O542" s="106">
        <f t="shared" si="73"/>
        <v>0</v>
      </c>
      <c r="P542" s="106">
        <f t="shared" si="73"/>
        <v>0</v>
      </c>
      <c r="Q542" s="106">
        <f t="shared" si="73"/>
        <v>0</v>
      </c>
      <c r="R542" s="106">
        <f t="shared" si="73"/>
        <v>0</v>
      </c>
      <c r="S542" s="106">
        <f t="shared" si="73"/>
        <v>0</v>
      </c>
      <c r="T542" s="106">
        <f t="shared" si="73"/>
        <v>0</v>
      </c>
      <c r="U542" s="106">
        <f t="shared" si="74"/>
        <v>0</v>
      </c>
      <c r="V542" s="106">
        <f t="shared" si="74"/>
        <v>0</v>
      </c>
      <c r="W542" s="106">
        <f t="shared" si="74"/>
        <v>0</v>
      </c>
      <c r="X542" s="106">
        <f t="shared" si="74"/>
        <v>0</v>
      </c>
      <c r="Y542" s="106">
        <f t="shared" si="74"/>
        <v>0</v>
      </c>
      <c r="Z542" s="106">
        <f t="shared" si="74"/>
        <v>0</v>
      </c>
      <c r="AA542" s="106">
        <f t="shared" si="74"/>
        <v>0</v>
      </c>
      <c r="AB542" s="106">
        <f t="shared" si="74"/>
        <v>0</v>
      </c>
      <c r="AC542" s="106">
        <f t="shared" si="74"/>
        <v>0</v>
      </c>
      <c r="AD542" s="106">
        <f t="shared" si="74"/>
        <v>0</v>
      </c>
      <c r="AE542" s="106">
        <f t="shared" si="74"/>
        <v>0</v>
      </c>
      <c r="AG542" s="88"/>
      <c r="AH542" s="144">
        <v>69523000</v>
      </c>
      <c r="AI542" s="120" t="s">
        <v>152</v>
      </c>
    </row>
    <row r="543" spans="1:35">
      <c r="A543" s="88">
        <v>30</v>
      </c>
      <c r="B543" s="89" t="s">
        <v>153</v>
      </c>
      <c r="D543" s="106">
        <v>5903.33</v>
      </c>
      <c r="E543" s="106">
        <f t="shared" si="73"/>
        <v>5903.33</v>
      </c>
      <c r="F543" s="106">
        <f t="shared" si="73"/>
        <v>5903.33</v>
      </c>
      <c r="G543" s="106">
        <f t="shared" si="73"/>
        <v>5903.33</v>
      </c>
      <c r="H543" s="106">
        <f t="shared" si="73"/>
        <v>5903.33</v>
      </c>
      <c r="I543" s="106">
        <f t="shared" si="73"/>
        <v>5903.33</v>
      </c>
      <c r="J543" s="106">
        <f t="shared" si="73"/>
        <v>5903.33</v>
      </c>
      <c r="K543" s="106">
        <f t="shared" si="73"/>
        <v>5903.33</v>
      </c>
      <c r="L543" s="106">
        <f t="shared" si="73"/>
        <v>5903.33</v>
      </c>
      <c r="M543" s="106">
        <f t="shared" si="73"/>
        <v>5903.33</v>
      </c>
      <c r="N543" s="106">
        <f t="shared" si="73"/>
        <v>5903.33</v>
      </c>
      <c r="O543" s="106">
        <f t="shared" si="73"/>
        <v>5903.33</v>
      </c>
      <c r="P543" s="106">
        <f t="shared" si="73"/>
        <v>5903.33</v>
      </c>
      <c r="Q543" s="106">
        <f t="shared" si="73"/>
        <v>5903.33</v>
      </c>
      <c r="R543" s="106">
        <f t="shared" si="73"/>
        <v>5903.33</v>
      </c>
      <c r="S543" s="106">
        <f t="shared" si="73"/>
        <v>5903.33</v>
      </c>
      <c r="T543" s="106">
        <f t="shared" si="73"/>
        <v>5903.33</v>
      </c>
      <c r="U543" s="106">
        <f t="shared" si="74"/>
        <v>5903.33</v>
      </c>
      <c r="V543" s="106">
        <f t="shared" si="74"/>
        <v>5903.33</v>
      </c>
      <c r="W543" s="106">
        <f t="shared" si="74"/>
        <v>5903.33</v>
      </c>
      <c r="X543" s="106">
        <f t="shared" si="74"/>
        <v>5903.33</v>
      </c>
      <c r="Y543" s="106">
        <f t="shared" si="74"/>
        <v>5903.33</v>
      </c>
      <c r="Z543" s="106">
        <f t="shared" si="74"/>
        <v>5903.33</v>
      </c>
      <c r="AA543" s="106">
        <f t="shared" si="74"/>
        <v>5903.33</v>
      </c>
      <c r="AB543" s="106">
        <f t="shared" si="74"/>
        <v>5903.33</v>
      </c>
      <c r="AC543" s="106">
        <f t="shared" si="74"/>
        <v>5903.33</v>
      </c>
      <c r="AD543" s="106">
        <f t="shared" si="74"/>
        <v>5903.33</v>
      </c>
      <c r="AE543" s="106">
        <f t="shared" si="74"/>
        <v>5903.33</v>
      </c>
      <c r="AG543" s="88"/>
      <c r="AH543" s="144">
        <v>69524000</v>
      </c>
      <c r="AI543" s="120" t="s">
        <v>154</v>
      </c>
    </row>
    <row r="544" spans="1:35">
      <c r="AG544" s="88"/>
    </row>
    <row r="545" spans="33:33">
      <c r="AG545" s="88"/>
    </row>
    <row r="546" spans="33:33">
      <c r="AG546" s="88"/>
    </row>
    <row r="547" spans="33:33">
      <c r="AG547" s="88"/>
    </row>
    <row r="548" spans="33:33">
      <c r="AG548" s="88"/>
    </row>
  </sheetData>
  <pageMargins left="0.7" right="0.7" top="1" bottom="0.75" header="0.3" footer="0.4"/>
  <pageSetup scale="48" orientation="landscape" r:id="rId1"/>
  <headerFooter>
    <oddFooter>&amp;R&amp;11Page &amp;P of &amp;N</oddFooter>
  </headerFooter>
  <rowBreaks count="12" manualBreakCount="12">
    <brk id="46" min="3" max="31" man="1"/>
    <brk id="92" min="3" max="31" man="1"/>
    <brk id="138" min="3" max="31" man="1"/>
    <brk id="184" min="3" max="31" man="1"/>
    <brk id="230" min="3" max="31" man="1"/>
    <brk id="276" min="3" max="31" man="1"/>
    <brk id="314" min="3" max="31" man="1"/>
    <brk id="352" min="3" max="31" man="1"/>
    <brk id="390" min="3" max="31" man="1"/>
    <brk id="428" min="3" max="31" man="1"/>
    <brk id="471" min="3" max="31" man="1"/>
    <brk id="504" min="3" max="31" man="1"/>
  </rowBreaks>
  <colBreaks count="3" manualBreakCount="3">
    <brk id="15" max="450" man="1"/>
    <brk id="27" max="542" man="1"/>
    <brk id="32" min="3" max="5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47"/>
  <sheetViews>
    <sheetView showRuler="0" topLeftCell="A48" zoomScale="80" zoomScaleNormal="80" zoomScaleSheetLayoutView="79" workbookViewId="0">
      <selection activeCell="A48" sqref="A48"/>
    </sheetView>
  </sheetViews>
  <sheetFormatPr defaultColWidth="14.7109375" defaultRowHeight="15"/>
  <cols>
    <col min="1" max="1" width="6.28515625" style="160" customWidth="1"/>
    <col min="2" max="2" width="9" style="160" customWidth="1"/>
    <col min="3" max="3" width="19.7109375" style="160" customWidth="1"/>
    <col min="4" max="4" width="7.28515625" style="160" customWidth="1"/>
    <col min="5" max="6" width="15.5703125" style="160" customWidth="1"/>
    <col min="7" max="7" width="7" style="160" customWidth="1"/>
    <col min="8" max="8" width="19.42578125" style="160" customWidth="1"/>
    <col min="9" max="9" width="15.28515625" style="160" customWidth="1"/>
    <col min="10" max="10" width="13" style="160" bestFit="1" customWidth="1"/>
    <col min="11" max="11" width="14" style="160" bestFit="1" customWidth="1"/>
    <col min="12" max="12" width="15.42578125" style="160" bestFit="1" customWidth="1"/>
    <col min="13" max="13" width="15.5703125" style="160" customWidth="1"/>
    <col min="14" max="14" width="12.7109375" style="160" bestFit="1" customWidth="1"/>
    <col min="15" max="15" width="15.42578125" style="160" customWidth="1"/>
    <col min="16" max="16" width="28.42578125" style="160" customWidth="1"/>
    <col min="17" max="19" width="15" style="160" customWidth="1"/>
    <col min="20" max="20" width="17.5703125" style="160" bestFit="1" customWidth="1"/>
    <col min="21" max="22" width="14.7109375" style="160"/>
    <col min="23" max="24" width="19.140625" style="160" bestFit="1" customWidth="1"/>
    <col min="25" max="25" width="14.7109375" style="160"/>
    <col min="26" max="26" width="19.140625" style="160" bestFit="1" customWidth="1"/>
    <col min="27" max="27" width="19.42578125" style="160" bestFit="1" customWidth="1"/>
    <col min="28" max="16384" width="14.7109375" style="160"/>
  </cols>
  <sheetData>
    <row r="1" spans="1:19" ht="15" customHeight="1">
      <c r="A1" s="158" t="s">
        <v>54</v>
      </c>
      <c r="B1" s="159"/>
      <c r="C1" s="159"/>
      <c r="D1" s="159"/>
      <c r="E1" s="159"/>
      <c r="F1" s="159"/>
      <c r="G1" s="159"/>
      <c r="H1" s="159"/>
      <c r="I1" s="159"/>
      <c r="J1" s="159"/>
      <c r="K1" s="159"/>
      <c r="L1" s="159"/>
      <c r="M1" s="159"/>
      <c r="N1" s="159"/>
      <c r="O1" s="159"/>
      <c r="P1" s="159"/>
      <c r="S1" s="161" t="e">
        <f ca="1">RIGHT(CELL("filename",$A$1),LEN(CELL("filename",$A$1))-SEARCH("\Exhibits",CELL("filename",$A$1),1))</f>
        <v>#VALUE!</v>
      </c>
    </row>
    <row r="2" spans="1:19" ht="15" customHeight="1">
      <c r="A2" s="158" t="s">
        <v>311</v>
      </c>
      <c r="B2" s="159"/>
      <c r="C2" s="159"/>
      <c r="D2" s="159"/>
      <c r="E2" s="159"/>
      <c r="F2" s="159"/>
      <c r="G2" s="159"/>
      <c r="H2" s="159"/>
      <c r="I2" s="159"/>
      <c r="J2" s="159"/>
      <c r="K2" s="159"/>
      <c r="L2" s="159"/>
      <c r="M2" s="159"/>
      <c r="N2" s="159"/>
      <c r="O2" s="159"/>
      <c r="P2" s="159"/>
    </row>
    <row r="3" spans="1:19" ht="15" customHeight="1">
      <c r="A3" s="158" t="s">
        <v>191</v>
      </c>
      <c r="B3" s="159"/>
      <c r="C3" s="159"/>
      <c r="D3" s="159"/>
      <c r="E3" s="159"/>
      <c r="F3" s="159"/>
      <c r="G3" s="159"/>
      <c r="H3" s="159"/>
      <c r="I3" s="159"/>
      <c r="J3" s="159"/>
      <c r="K3" s="159"/>
      <c r="L3" s="159"/>
      <c r="M3" s="159"/>
      <c r="N3" s="159"/>
      <c r="O3" s="159"/>
      <c r="P3" s="159"/>
    </row>
    <row r="4" spans="1:19" ht="15" customHeight="1">
      <c r="A4" s="158" t="s">
        <v>312</v>
      </c>
      <c r="B4" s="159"/>
      <c r="C4" s="159"/>
      <c r="D4" s="159"/>
      <c r="E4" s="159"/>
      <c r="F4" s="159"/>
      <c r="G4" s="159"/>
      <c r="H4" s="159"/>
      <c r="I4" s="159"/>
      <c r="J4" s="159"/>
      <c r="K4" s="159"/>
      <c r="L4" s="159"/>
      <c r="M4" s="159"/>
      <c r="N4" s="159"/>
      <c r="O4" s="159"/>
      <c r="P4" s="159"/>
    </row>
    <row r="5" spans="1:19" ht="15" customHeight="1">
      <c r="A5" s="159"/>
      <c r="B5" s="159"/>
      <c r="C5" s="159"/>
      <c r="D5" s="159"/>
      <c r="E5" s="159"/>
      <c r="F5" s="159"/>
      <c r="G5" s="159"/>
      <c r="H5" s="159"/>
      <c r="I5" s="159"/>
      <c r="J5" s="159"/>
      <c r="K5" s="159"/>
      <c r="L5" s="159"/>
      <c r="M5" s="159"/>
      <c r="N5" s="159"/>
      <c r="O5" s="162" t="s">
        <v>192</v>
      </c>
    </row>
    <row r="6" spans="1:19" s="163" customFormat="1">
      <c r="B6" s="164"/>
      <c r="D6" s="116"/>
      <c r="E6" s="116"/>
      <c r="F6" s="116"/>
      <c r="G6" s="116"/>
      <c r="H6" s="116"/>
      <c r="I6" s="116"/>
      <c r="J6" s="116"/>
      <c r="K6" s="116"/>
      <c r="L6" s="116"/>
      <c r="O6" s="165" t="e">
        <f ca="1">RIGHT(CELL("filename",$A$1),LEN(CELL("filename",$A$1))-SEARCH("\Rate Base",CELL("filename",$A$1),1))</f>
        <v>#VALUE!</v>
      </c>
    </row>
    <row r="7" spans="1:19" ht="15" customHeight="1">
      <c r="A7" s="166" t="s">
        <v>313</v>
      </c>
      <c r="O7" s="162" t="s">
        <v>193</v>
      </c>
    </row>
    <row r="8" spans="1:19" ht="15" customHeight="1">
      <c r="A8" s="166" t="s">
        <v>314</v>
      </c>
      <c r="O8" s="167" t="s">
        <v>317</v>
      </c>
    </row>
    <row r="9" spans="1:19" ht="15" customHeight="1">
      <c r="A9" s="160" t="s">
        <v>194</v>
      </c>
    </row>
    <row r="10" spans="1:19" ht="15" customHeight="1" thickBot="1"/>
    <row r="11" spans="1:19" ht="15" customHeight="1">
      <c r="A11" s="168"/>
      <c r="B11" s="168"/>
      <c r="C11" s="168"/>
      <c r="D11" s="168"/>
      <c r="E11" s="168"/>
      <c r="F11" s="169" t="s">
        <v>195</v>
      </c>
      <c r="G11" s="169"/>
      <c r="H11" s="168"/>
      <c r="I11" s="168"/>
      <c r="J11" s="168"/>
      <c r="K11" s="168"/>
      <c r="L11" s="168"/>
      <c r="M11" s="168"/>
      <c r="N11" s="168"/>
      <c r="O11" s="168"/>
    </row>
    <row r="12" spans="1:19" ht="15" customHeight="1">
      <c r="A12" s="170" t="s">
        <v>61</v>
      </c>
      <c r="F12" s="159" t="s">
        <v>196</v>
      </c>
      <c r="G12" s="159"/>
      <c r="I12" s="170" t="s">
        <v>197</v>
      </c>
      <c r="K12" s="170" t="s">
        <v>112</v>
      </c>
      <c r="M12" s="170" t="s">
        <v>198</v>
      </c>
      <c r="O12" s="170" t="s">
        <v>198</v>
      </c>
    </row>
    <row r="13" spans="1:19" ht="15" customHeight="1" thickBot="1">
      <c r="A13" s="170" t="s">
        <v>71</v>
      </c>
      <c r="C13" s="160" t="s">
        <v>199</v>
      </c>
      <c r="F13" s="159" t="s">
        <v>200</v>
      </c>
      <c r="G13" s="159"/>
      <c r="I13" s="170" t="s">
        <v>201</v>
      </c>
      <c r="K13" s="170" t="s">
        <v>202</v>
      </c>
      <c r="M13" s="170" t="s">
        <v>203</v>
      </c>
      <c r="O13" s="170" t="s">
        <v>14</v>
      </c>
    </row>
    <row r="14" spans="1:19" ht="15" customHeight="1">
      <c r="A14" s="171">
        <v>1</v>
      </c>
      <c r="B14" s="168"/>
      <c r="C14" s="168"/>
      <c r="D14" s="168"/>
      <c r="E14" s="168"/>
      <c r="F14" s="168"/>
      <c r="G14" s="168"/>
      <c r="H14" s="168"/>
      <c r="I14" s="168"/>
      <c r="J14" s="168"/>
      <c r="K14" s="168"/>
      <c r="L14" s="168"/>
      <c r="M14" s="168"/>
      <c r="N14" s="168"/>
      <c r="O14" s="168"/>
    </row>
    <row r="15" spans="1:19" ht="15" customHeight="1">
      <c r="A15" s="170">
        <v>2</v>
      </c>
      <c r="B15" s="172"/>
    </row>
    <row r="16" spans="1:19" ht="15" customHeight="1" thickBot="1">
      <c r="A16" s="170">
        <v>3</v>
      </c>
      <c r="C16" s="160" t="s">
        <v>204</v>
      </c>
      <c r="F16" s="159" t="s">
        <v>205</v>
      </c>
      <c r="G16" s="159"/>
      <c r="I16" s="170" t="s">
        <v>206</v>
      </c>
      <c r="K16" s="173">
        <f>L283</f>
        <v>2686000</v>
      </c>
      <c r="M16" s="174">
        <v>1</v>
      </c>
      <c r="O16" s="173">
        <f>ROUND(M16*K16,0)</f>
        <v>2686000</v>
      </c>
    </row>
    <row r="17" spans="1:15" ht="15" customHeight="1" thickTop="1">
      <c r="A17" s="170">
        <v>4</v>
      </c>
      <c r="K17" s="175"/>
      <c r="M17" s="176"/>
      <c r="O17" s="175"/>
    </row>
    <row r="18" spans="1:15" ht="15" customHeight="1">
      <c r="A18" s="170">
        <v>5</v>
      </c>
      <c r="K18" s="177"/>
      <c r="M18" s="178"/>
      <c r="O18" s="177"/>
    </row>
    <row r="19" spans="1:15" ht="15" customHeight="1">
      <c r="A19" s="170">
        <v>6</v>
      </c>
      <c r="K19" s="177"/>
      <c r="M19" s="178"/>
      <c r="O19" s="177"/>
    </row>
    <row r="20" spans="1:15" ht="15" customHeight="1" thickBot="1">
      <c r="A20" s="170">
        <v>7</v>
      </c>
      <c r="C20" s="160" t="s">
        <v>207</v>
      </c>
      <c r="F20" s="159" t="s">
        <v>208</v>
      </c>
      <c r="G20" s="159"/>
      <c r="I20" s="170" t="s">
        <v>209</v>
      </c>
      <c r="K20" s="173">
        <f>F149</f>
        <v>807789.43458333332</v>
      </c>
      <c r="M20" s="174">
        <v>1</v>
      </c>
      <c r="O20" s="173">
        <f>ROUND(M20*K20,0)</f>
        <v>807789</v>
      </c>
    </row>
    <row r="21" spans="1:15" ht="15" customHeight="1" thickTop="1">
      <c r="A21" s="170"/>
      <c r="K21" s="179"/>
      <c r="M21" s="179"/>
      <c r="O21" s="179"/>
    </row>
    <row r="22" spans="1:15" ht="15" customHeight="1">
      <c r="A22" s="170"/>
    </row>
    <row r="23" spans="1:15" ht="15" customHeight="1">
      <c r="A23" s="170"/>
      <c r="B23" s="172"/>
    </row>
    <row r="24" spans="1:15" ht="15" customHeight="1">
      <c r="A24" s="170"/>
      <c r="F24" s="159"/>
      <c r="G24" s="159"/>
      <c r="I24" s="170"/>
    </row>
    <row r="25" spans="1:15" ht="15" customHeight="1">
      <c r="A25" s="170"/>
    </row>
    <row r="26" spans="1:15" ht="15" customHeight="1">
      <c r="A26" s="170"/>
    </row>
    <row r="27" spans="1:15" ht="15" customHeight="1">
      <c r="A27" s="170"/>
    </row>
    <row r="28" spans="1:15" ht="15" customHeight="1">
      <c r="A28" s="170"/>
      <c r="F28" s="159"/>
      <c r="G28" s="159"/>
      <c r="I28" s="170"/>
    </row>
    <row r="29" spans="1:15" ht="15" customHeight="1">
      <c r="A29" s="170"/>
    </row>
    <row r="30" spans="1:15" ht="15" customHeight="1">
      <c r="A30" s="170"/>
    </row>
    <row r="31" spans="1:15" ht="15" customHeight="1">
      <c r="A31" s="170"/>
      <c r="B31" s="172"/>
    </row>
    <row r="32" spans="1:15" ht="15" customHeight="1">
      <c r="A32" s="170"/>
      <c r="F32" s="159"/>
      <c r="G32" s="159"/>
      <c r="I32" s="170"/>
    </row>
    <row r="33" spans="1:9" ht="15" customHeight="1">
      <c r="A33" s="170"/>
    </row>
    <row r="34" spans="1:9" ht="15" customHeight="1">
      <c r="A34" s="170"/>
    </row>
    <row r="35" spans="1:9" ht="15" customHeight="1">
      <c r="A35" s="170"/>
    </row>
    <row r="36" spans="1:9" ht="15" customHeight="1">
      <c r="A36" s="170"/>
      <c r="F36" s="159"/>
      <c r="G36" s="159"/>
      <c r="I36" s="170"/>
    </row>
    <row r="37" spans="1:9" ht="15" customHeight="1">
      <c r="A37" s="170"/>
    </row>
    <row r="38" spans="1:9" ht="15" customHeight="1">
      <c r="A38" s="170"/>
    </row>
    <row r="39" spans="1:9" ht="15" customHeight="1">
      <c r="A39" s="170"/>
      <c r="B39" s="172"/>
    </row>
    <row r="40" spans="1:9" ht="15" customHeight="1">
      <c r="A40" s="170"/>
      <c r="F40" s="159"/>
      <c r="G40" s="159"/>
      <c r="I40" s="170"/>
    </row>
    <row r="41" spans="1:9" ht="15" customHeight="1">
      <c r="A41" s="170"/>
    </row>
    <row r="42" spans="1:9" ht="15" customHeight="1">
      <c r="A42" s="170"/>
    </row>
    <row r="43" spans="1:9" ht="15" customHeight="1">
      <c r="A43" s="170"/>
    </row>
    <row r="44" spans="1:9" ht="15" customHeight="1">
      <c r="A44" s="170"/>
      <c r="F44" s="159"/>
      <c r="G44" s="159"/>
      <c r="I44" s="170"/>
    </row>
    <row r="45" spans="1:9" ht="15" customHeight="1">
      <c r="A45" s="170"/>
    </row>
    <row r="46" spans="1:9" ht="15" customHeight="1">
      <c r="A46" s="170"/>
    </row>
    <row r="47" spans="1:9" ht="15" customHeight="1">
      <c r="A47" s="170"/>
    </row>
    <row r="48" spans="1:9" ht="15" customHeight="1">
      <c r="A48" s="170"/>
    </row>
    <row r="49" spans="1:16" ht="15" customHeight="1">
      <c r="A49" s="170"/>
    </row>
    <row r="50" spans="1:16" ht="15" customHeight="1">
      <c r="A50" s="170"/>
    </row>
    <row r="51" spans="1:16" ht="15" customHeight="1">
      <c r="A51" s="170"/>
    </row>
    <row r="52" spans="1:16" ht="15" customHeight="1">
      <c r="A52" s="170"/>
    </row>
    <row r="53" spans="1:16" ht="15" customHeight="1">
      <c r="A53" s="170"/>
    </row>
    <row r="54" spans="1:16" ht="15" customHeight="1">
      <c r="A54" s="170"/>
    </row>
    <row r="55" spans="1:16" ht="15" customHeight="1">
      <c r="A55" s="170"/>
    </row>
    <row r="56" spans="1:16" ht="15" customHeight="1">
      <c r="A56" s="170"/>
    </row>
    <row r="57" spans="1:16" ht="15" customHeight="1">
      <c r="A57" s="170"/>
    </row>
    <row r="58" spans="1:16" ht="15" customHeight="1">
      <c r="A58" s="170"/>
    </row>
    <row r="59" spans="1:16" ht="15" customHeight="1">
      <c r="A59" s="170"/>
    </row>
    <row r="60" spans="1:16" ht="15" customHeight="1">
      <c r="A60" s="170"/>
    </row>
    <row r="61" spans="1:16" ht="15" customHeight="1">
      <c r="A61" s="170"/>
    </row>
    <row r="62" spans="1:16" ht="15" customHeight="1">
      <c r="A62" s="170"/>
    </row>
    <row r="63" spans="1:16" ht="15" customHeight="1">
      <c r="A63" s="170"/>
    </row>
    <row r="64" spans="1:16" ht="15" customHeight="1">
      <c r="A64" s="158" t="str">
        <f>+A1</f>
        <v>KENTUCKY-AMERICAN WATER COMPANY</v>
      </c>
      <c r="B64" s="159"/>
      <c r="C64" s="159"/>
      <c r="D64" s="159"/>
      <c r="E64" s="159"/>
      <c r="F64" s="159"/>
      <c r="G64" s="159"/>
      <c r="H64" s="159"/>
      <c r="I64" s="159"/>
      <c r="J64" s="159"/>
      <c r="K64" s="159"/>
      <c r="L64" s="159"/>
      <c r="M64" s="159"/>
      <c r="N64" s="159"/>
      <c r="O64" s="159"/>
      <c r="P64" s="159"/>
    </row>
    <row r="65" spans="1:16" ht="15" customHeight="1">
      <c r="A65" s="158" t="str">
        <f>+A2</f>
        <v>Case No. 2018-00358</v>
      </c>
      <c r="B65" s="159"/>
      <c r="C65" s="159"/>
      <c r="D65" s="159"/>
      <c r="E65" s="159"/>
      <c r="F65" s="159"/>
      <c r="G65" s="159"/>
      <c r="H65" s="159"/>
      <c r="I65" s="159"/>
      <c r="J65" s="159"/>
      <c r="K65" s="159"/>
      <c r="L65" s="159"/>
      <c r="M65" s="159"/>
      <c r="N65" s="159"/>
      <c r="O65" s="159"/>
      <c r="P65" s="159"/>
    </row>
    <row r="66" spans="1:16" ht="15" customHeight="1">
      <c r="A66" s="158" t="s">
        <v>191</v>
      </c>
      <c r="B66" s="159"/>
      <c r="C66" s="159"/>
      <c r="D66" s="159"/>
      <c r="E66" s="159"/>
      <c r="F66" s="159"/>
      <c r="G66" s="159"/>
      <c r="H66" s="159"/>
      <c r="I66" s="159"/>
      <c r="J66" s="159"/>
      <c r="K66" s="159"/>
      <c r="L66" s="159"/>
      <c r="M66" s="159"/>
      <c r="N66" s="159"/>
      <c r="O66" s="159"/>
      <c r="P66" s="159"/>
    </row>
    <row r="67" spans="1:16" ht="15" customHeight="1">
      <c r="A67" s="158" t="s">
        <v>315</v>
      </c>
      <c r="B67" s="159"/>
      <c r="C67" s="159"/>
      <c r="D67" s="159"/>
      <c r="E67" s="159"/>
      <c r="F67" s="159"/>
      <c r="G67" s="159"/>
      <c r="H67" s="159"/>
      <c r="I67" s="159"/>
      <c r="J67" s="159"/>
      <c r="K67" s="159"/>
      <c r="L67" s="159"/>
      <c r="M67" s="159"/>
      <c r="N67" s="159"/>
      <c r="O67" s="159"/>
      <c r="P67" s="159"/>
    </row>
    <row r="68" spans="1:16" ht="15" customHeight="1">
      <c r="A68" s="159"/>
      <c r="B68" s="159"/>
      <c r="C68" s="159"/>
      <c r="D68" s="159"/>
      <c r="E68" s="159"/>
      <c r="F68" s="159"/>
      <c r="G68" s="159"/>
      <c r="H68" s="159"/>
      <c r="I68" s="159"/>
      <c r="J68" s="159"/>
      <c r="K68" s="159"/>
      <c r="L68" s="159"/>
      <c r="M68" s="159"/>
      <c r="N68" s="159"/>
      <c r="O68" s="162" t="s">
        <v>192</v>
      </c>
    </row>
    <row r="69" spans="1:16" s="163" customFormat="1">
      <c r="B69" s="164"/>
      <c r="D69" s="116"/>
      <c r="E69" s="116"/>
      <c r="F69" s="116"/>
      <c r="G69" s="116"/>
      <c r="H69" s="116"/>
      <c r="I69" s="116"/>
      <c r="J69" s="116"/>
      <c r="K69" s="116"/>
      <c r="L69" s="116"/>
      <c r="O69" s="165" t="e">
        <f ca="1">RIGHT(CELL("filename",$A$1),LEN(CELL("filename",$A$1))-SEARCH("\Rate Base",CELL("filename",$A$1),1))</f>
        <v>#VALUE!</v>
      </c>
    </row>
    <row r="70" spans="1:16" ht="15" customHeight="1">
      <c r="A70" s="166" t="s">
        <v>316</v>
      </c>
      <c r="O70" s="162" t="s">
        <v>210</v>
      </c>
    </row>
    <row r="71" spans="1:16" ht="15" customHeight="1">
      <c r="A71" s="166" t="s">
        <v>314</v>
      </c>
      <c r="O71" s="167" t="s">
        <v>317</v>
      </c>
    </row>
    <row r="72" spans="1:16" ht="15" customHeight="1">
      <c r="A72" s="166" t="s">
        <v>194</v>
      </c>
    </row>
    <row r="73" spans="1:16" ht="15" customHeight="1" thickBot="1"/>
    <row r="74" spans="1:16" ht="15" customHeight="1">
      <c r="A74" s="168"/>
      <c r="B74" s="168"/>
      <c r="C74" s="168"/>
      <c r="D74" s="168"/>
      <c r="E74" s="168"/>
      <c r="F74" s="169" t="s">
        <v>195</v>
      </c>
      <c r="G74" s="169"/>
      <c r="H74" s="168"/>
      <c r="I74" s="168"/>
      <c r="J74" s="168"/>
      <c r="K74" s="168"/>
      <c r="L74" s="168"/>
      <c r="M74" s="168"/>
      <c r="N74" s="168"/>
      <c r="O74" s="168"/>
    </row>
    <row r="75" spans="1:16" ht="15" customHeight="1">
      <c r="A75" s="170" t="s">
        <v>61</v>
      </c>
      <c r="F75" s="159" t="s">
        <v>196</v>
      </c>
      <c r="G75" s="159"/>
      <c r="I75" s="170" t="s">
        <v>197</v>
      </c>
      <c r="K75" s="170" t="s">
        <v>112</v>
      </c>
      <c r="M75" s="170" t="s">
        <v>198</v>
      </c>
      <c r="O75" s="170" t="s">
        <v>198</v>
      </c>
    </row>
    <row r="76" spans="1:16" ht="15" customHeight="1" thickBot="1">
      <c r="A76" s="170" t="s">
        <v>71</v>
      </c>
      <c r="C76" s="160" t="s">
        <v>199</v>
      </c>
      <c r="F76" s="159" t="s">
        <v>200</v>
      </c>
      <c r="G76" s="159"/>
      <c r="I76" s="170" t="s">
        <v>201</v>
      </c>
      <c r="K76" s="170" t="s">
        <v>202</v>
      </c>
      <c r="M76" s="170" t="s">
        <v>203</v>
      </c>
      <c r="O76" s="170" t="s">
        <v>14</v>
      </c>
    </row>
    <row r="77" spans="1:16" ht="15" customHeight="1">
      <c r="A77" s="171">
        <v>1</v>
      </c>
      <c r="B77" s="168"/>
      <c r="C77" s="168"/>
      <c r="D77" s="168"/>
      <c r="E77" s="168"/>
      <c r="F77" s="168"/>
      <c r="G77" s="168"/>
      <c r="H77" s="168"/>
      <c r="I77" s="168"/>
      <c r="J77" s="168"/>
      <c r="K77" s="168"/>
      <c r="L77" s="168"/>
      <c r="M77" s="168"/>
      <c r="N77" s="168"/>
      <c r="O77" s="168"/>
    </row>
    <row r="78" spans="1:16" ht="15" customHeight="1">
      <c r="A78" s="170">
        <v>2</v>
      </c>
    </row>
    <row r="79" spans="1:16" ht="15" customHeight="1">
      <c r="A79" s="170">
        <v>3</v>
      </c>
    </row>
    <row r="80" spans="1:16" ht="15" customHeight="1">
      <c r="A80" s="170">
        <v>4</v>
      </c>
    </row>
    <row r="81" spans="1:15" ht="15" customHeight="1">
      <c r="A81" s="170">
        <v>5</v>
      </c>
      <c r="B81" s="172"/>
      <c r="M81" s="180"/>
    </row>
    <row r="82" spans="1:15" ht="15" customHeight="1" thickBot="1">
      <c r="A82" s="170">
        <v>6</v>
      </c>
      <c r="C82" s="160" t="s">
        <v>204</v>
      </c>
      <c r="F82" s="159" t="s">
        <v>205</v>
      </c>
      <c r="G82" s="159"/>
      <c r="I82" s="170" t="s">
        <v>211</v>
      </c>
      <c r="K82" s="173">
        <f>L472</f>
        <v>3754000</v>
      </c>
      <c r="M82" s="174">
        <v>1</v>
      </c>
      <c r="O82" s="173">
        <f>ROUND(M82*K82,0)</f>
        <v>3754000</v>
      </c>
    </row>
    <row r="83" spans="1:15" ht="15" customHeight="1" thickTop="1">
      <c r="A83" s="170">
        <v>7</v>
      </c>
      <c r="K83" s="175"/>
      <c r="M83" s="176"/>
      <c r="O83" s="175"/>
    </row>
    <row r="84" spans="1:15" ht="15" customHeight="1">
      <c r="A84" s="170">
        <v>8</v>
      </c>
      <c r="K84" s="177"/>
      <c r="M84" s="178"/>
      <c r="O84" s="177"/>
    </row>
    <row r="85" spans="1:15" ht="15" customHeight="1">
      <c r="A85" s="170">
        <v>9</v>
      </c>
      <c r="K85" s="177"/>
      <c r="M85" s="178"/>
      <c r="O85" s="177"/>
    </row>
    <row r="86" spans="1:15" ht="15" customHeight="1" thickBot="1">
      <c r="A86" s="170">
        <v>10</v>
      </c>
      <c r="C86" s="160" t="s">
        <v>207</v>
      </c>
      <c r="F86" s="159" t="s">
        <v>212</v>
      </c>
      <c r="G86" s="159"/>
      <c r="I86" s="170" t="s">
        <v>213</v>
      </c>
      <c r="K86" s="173">
        <f>J215</f>
        <v>807789</v>
      </c>
      <c r="M86" s="174">
        <v>1</v>
      </c>
      <c r="O86" s="173">
        <f>ROUND(M86*K86,0)</f>
        <v>807789</v>
      </c>
    </row>
    <row r="87" spans="1:15" ht="15" customHeight="1" thickTop="1">
      <c r="A87" s="170"/>
      <c r="K87" s="179"/>
      <c r="M87" s="179"/>
      <c r="O87" s="179"/>
    </row>
    <row r="88" spans="1:15" ht="15" customHeight="1">
      <c r="A88" s="170"/>
    </row>
    <row r="89" spans="1:15" ht="15" customHeight="1">
      <c r="A89" s="170"/>
      <c r="B89" s="172"/>
    </row>
    <row r="90" spans="1:15" ht="15" customHeight="1">
      <c r="A90" s="170"/>
      <c r="F90" s="159"/>
      <c r="G90" s="159"/>
      <c r="I90" s="170"/>
    </row>
    <row r="91" spans="1:15" ht="15" customHeight="1">
      <c r="A91" s="170"/>
    </row>
    <row r="92" spans="1:15" ht="15" customHeight="1">
      <c r="A92" s="170"/>
    </row>
    <row r="93" spans="1:15" ht="15" customHeight="1">
      <c r="A93" s="170"/>
    </row>
    <row r="94" spans="1:15" ht="15" customHeight="1">
      <c r="A94" s="170"/>
      <c r="F94" s="159"/>
      <c r="G94" s="159"/>
      <c r="I94" s="170"/>
    </row>
    <row r="95" spans="1:15" ht="15" customHeight="1">
      <c r="A95" s="170"/>
    </row>
    <row r="96" spans="1:15" ht="15" customHeight="1">
      <c r="A96" s="170"/>
    </row>
    <row r="97" spans="1:9" ht="15" customHeight="1">
      <c r="A97" s="170"/>
      <c r="B97" s="172"/>
    </row>
    <row r="98" spans="1:9" ht="15" customHeight="1">
      <c r="A98" s="170"/>
      <c r="F98" s="159"/>
      <c r="G98" s="159"/>
      <c r="I98" s="170"/>
    </row>
    <row r="99" spans="1:9" ht="15" customHeight="1">
      <c r="A99" s="170"/>
    </row>
    <row r="100" spans="1:9" ht="15" customHeight="1">
      <c r="A100" s="170"/>
    </row>
    <row r="101" spans="1:9" ht="15" customHeight="1">
      <c r="A101" s="170"/>
    </row>
    <row r="102" spans="1:9" ht="15" customHeight="1">
      <c r="A102" s="170"/>
      <c r="F102" s="159"/>
      <c r="G102" s="159"/>
      <c r="I102" s="170"/>
    </row>
    <row r="103" spans="1:9" ht="15" customHeight="1">
      <c r="A103" s="170"/>
    </row>
    <row r="104" spans="1:9" ht="15" customHeight="1">
      <c r="A104" s="170"/>
    </row>
    <row r="105" spans="1:9" ht="15" customHeight="1">
      <c r="A105" s="170"/>
      <c r="B105" s="172"/>
    </row>
    <row r="106" spans="1:9" ht="15" customHeight="1">
      <c r="A106" s="170"/>
      <c r="F106" s="159"/>
      <c r="G106" s="159"/>
      <c r="I106" s="170"/>
    </row>
    <row r="107" spans="1:9" ht="15" customHeight="1">
      <c r="A107" s="170"/>
    </row>
    <row r="108" spans="1:9" ht="15" customHeight="1">
      <c r="A108" s="170"/>
    </row>
    <row r="109" spans="1:9" ht="15" customHeight="1">
      <c r="A109" s="170"/>
    </row>
    <row r="110" spans="1:9" ht="15" customHeight="1">
      <c r="A110" s="170"/>
      <c r="F110" s="159"/>
      <c r="G110" s="159"/>
      <c r="I110" s="170"/>
    </row>
    <row r="111" spans="1:9" ht="15" customHeight="1">
      <c r="A111" s="170"/>
    </row>
    <row r="112" spans="1:9" ht="15" customHeight="1">
      <c r="A112" s="170"/>
    </row>
    <row r="113" spans="1:16" ht="15" customHeight="1">
      <c r="A113" s="170"/>
    </row>
    <row r="114" spans="1:16" ht="15" customHeight="1">
      <c r="A114" s="170"/>
    </row>
    <row r="115" spans="1:16" ht="15" customHeight="1">
      <c r="A115" s="170"/>
    </row>
    <row r="116" spans="1:16" ht="15" customHeight="1">
      <c r="A116" s="170"/>
    </row>
    <row r="117" spans="1:16" ht="15" customHeight="1">
      <c r="A117" s="170"/>
    </row>
    <row r="118" spans="1:16" ht="15" customHeight="1">
      <c r="A118" s="170"/>
    </row>
    <row r="119" spans="1:16" ht="15" customHeight="1">
      <c r="A119" s="170"/>
    </row>
    <row r="120" spans="1:16" ht="15" customHeight="1">
      <c r="A120" s="170"/>
    </row>
    <row r="121" spans="1:16" ht="15" customHeight="1">
      <c r="A121" s="170"/>
    </row>
    <row r="122" spans="1:16" ht="15" customHeight="1">
      <c r="A122" s="170"/>
    </row>
    <row r="123" spans="1:16" ht="15" customHeight="1">
      <c r="A123" s="170"/>
    </row>
    <row r="124" spans="1:16" ht="15" customHeight="1">
      <c r="A124" s="170"/>
    </row>
    <row r="125" spans="1:16" ht="15" customHeight="1">
      <c r="A125" s="170"/>
    </row>
    <row r="126" spans="1:16" ht="15" customHeight="1">
      <c r="A126" s="170"/>
    </row>
    <row r="127" spans="1:16" ht="15" customHeight="1">
      <c r="A127" s="158" t="str">
        <f>+A64</f>
        <v>KENTUCKY-AMERICAN WATER COMPANY</v>
      </c>
      <c r="B127" s="158"/>
      <c r="C127" s="158"/>
      <c r="D127" s="158"/>
      <c r="E127" s="158"/>
      <c r="F127" s="158"/>
      <c r="G127" s="158"/>
      <c r="H127" s="158"/>
      <c r="I127" s="158"/>
      <c r="J127" s="158"/>
      <c r="K127" s="158"/>
      <c r="L127" s="158"/>
      <c r="M127" s="158"/>
      <c r="N127" s="158"/>
      <c r="O127" s="158"/>
      <c r="P127" s="158"/>
    </row>
    <row r="128" spans="1:16" ht="15" customHeight="1">
      <c r="A128" s="158" t="str">
        <f>+A65</f>
        <v>Case No. 2018-00358</v>
      </c>
      <c r="B128" s="158"/>
      <c r="C128" s="158"/>
      <c r="D128" s="158"/>
      <c r="E128" s="158"/>
      <c r="F128" s="158"/>
      <c r="G128" s="158"/>
      <c r="H128" s="158"/>
      <c r="I128" s="158"/>
      <c r="J128" s="158"/>
      <c r="K128" s="158"/>
      <c r="L128" s="158"/>
      <c r="M128" s="158"/>
      <c r="N128" s="158"/>
      <c r="O128" s="158"/>
      <c r="P128" s="158"/>
    </row>
    <row r="129" spans="1:16" ht="15" customHeight="1">
      <c r="A129" s="158" t="s">
        <v>214</v>
      </c>
      <c r="B129" s="158"/>
      <c r="C129" s="158"/>
      <c r="D129" s="158"/>
      <c r="E129" s="158"/>
      <c r="F129" s="158"/>
      <c r="G129" s="158"/>
      <c r="H129" s="158"/>
      <c r="I129" s="158"/>
      <c r="J129" s="158"/>
      <c r="K129" s="158"/>
      <c r="L129" s="158"/>
      <c r="M129" s="158"/>
      <c r="N129" s="158"/>
      <c r="O129" s="158"/>
      <c r="P129" s="158"/>
    </row>
    <row r="130" spans="1:16" ht="15" customHeight="1">
      <c r="A130" s="158" t="str">
        <f>+A4</f>
        <v>Base Year at 2/28/19</v>
      </c>
      <c r="B130" s="158"/>
      <c r="C130" s="158"/>
      <c r="D130" s="158"/>
      <c r="E130" s="158"/>
      <c r="F130" s="158"/>
      <c r="G130" s="158"/>
      <c r="H130" s="158"/>
      <c r="I130" s="158"/>
      <c r="J130" s="158"/>
      <c r="K130" s="158"/>
      <c r="L130" s="158"/>
      <c r="M130" s="158"/>
      <c r="N130" s="158"/>
      <c r="O130" s="158"/>
      <c r="P130" s="158"/>
    </row>
    <row r="131" spans="1:16" ht="15" customHeight="1">
      <c r="A131" s="159"/>
      <c r="B131" s="159"/>
      <c r="C131" s="159"/>
      <c r="D131" s="159"/>
      <c r="E131" s="159"/>
      <c r="F131" s="159"/>
      <c r="G131" s="159"/>
      <c r="H131" s="159"/>
      <c r="I131" s="159"/>
      <c r="J131" s="159"/>
      <c r="K131" s="159"/>
      <c r="L131" s="159"/>
      <c r="M131" s="159"/>
      <c r="N131" s="159"/>
      <c r="O131" s="159"/>
      <c r="P131" s="162" t="s">
        <v>215</v>
      </c>
    </row>
    <row r="132" spans="1:16" s="163" customFormat="1">
      <c r="B132" s="164"/>
      <c r="D132" s="116"/>
      <c r="E132" s="116"/>
      <c r="F132" s="116"/>
      <c r="G132" s="116"/>
      <c r="H132" s="116"/>
      <c r="I132" s="116"/>
      <c r="J132" s="116"/>
      <c r="K132" s="116"/>
      <c r="L132" s="116"/>
      <c r="P132" s="165" t="e">
        <f ca="1">RIGHT(CELL("filename",$A$1),LEN(CELL("filename",$A$1))-SEARCH("\Rate Base",CELL("filename",$A$1),1))</f>
        <v>#VALUE!</v>
      </c>
    </row>
    <row r="133" spans="1:16" ht="15" customHeight="1">
      <c r="A133" s="166" t="str">
        <f>+A7</f>
        <v>DATA: _X_ BASE PERIOD ___ FORECASTED PERIOD</v>
      </c>
      <c r="P133" s="162" t="s">
        <v>193</v>
      </c>
    </row>
    <row r="134" spans="1:16" ht="15" customHeight="1">
      <c r="A134" s="166" t="str">
        <f>+A8</f>
        <v>TYPE OF FILING:  _X_ ORIGINAL __ UPDATED __ REVISED</v>
      </c>
      <c r="P134" s="167" t="s">
        <v>317</v>
      </c>
    </row>
    <row r="135" spans="1:16" ht="15" customHeight="1">
      <c r="A135" s="160" t="s">
        <v>216</v>
      </c>
    </row>
    <row r="136" spans="1:16" ht="15" customHeight="1" thickBot="1"/>
    <row r="137" spans="1:16" ht="15" customHeight="1">
      <c r="A137" s="168"/>
      <c r="B137" s="168"/>
      <c r="C137" s="168"/>
      <c r="D137" s="168"/>
      <c r="E137" s="168"/>
      <c r="F137" s="181" t="s">
        <v>217</v>
      </c>
      <c r="G137" s="181"/>
      <c r="H137" s="181"/>
      <c r="I137" s="181"/>
      <c r="J137" s="181"/>
      <c r="K137" s="168"/>
      <c r="L137" s="181" t="s">
        <v>218</v>
      </c>
      <c r="M137" s="169"/>
      <c r="N137" s="169"/>
      <c r="O137" s="169"/>
      <c r="P137" s="169"/>
    </row>
    <row r="138" spans="1:16" ht="15" customHeight="1">
      <c r="A138" s="170" t="s">
        <v>61</v>
      </c>
      <c r="F138" s="170" t="s">
        <v>112</v>
      </c>
      <c r="H138" s="170" t="s">
        <v>198</v>
      </c>
      <c r="J138" s="170" t="s">
        <v>198</v>
      </c>
      <c r="L138" s="170" t="s">
        <v>112</v>
      </c>
      <c r="N138" s="170" t="s">
        <v>198</v>
      </c>
      <c r="P138" s="170" t="s">
        <v>198</v>
      </c>
    </row>
    <row r="139" spans="1:16" ht="15" customHeight="1" thickBot="1">
      <c r="A139" s="170" t="s">
        <v>71</v>
      </c>
      <c r="C139" s="160" t="s">
        <v>219</v>
      </c>
      <c r="F139" s="170" t="s">
        <v>202</v>
      </c>
      <c r="H139" s="170" t="s">
        <v>203</v>
      </c>
      <c r="J139" s="170" t="s">
        <v>14</v>
      </c>
      <c r="L139" s="170" t="s">
        <v>202</v>
      </c>
      <c r="N139" s="170" t="s">
        <v>203</v>
      </c>
      <c r="P139" s="170" t="s">
        <v>14</v>
      </c>
    </row>
    <row r="140" spans="1:16" ht="15" customHeight="1">
      <c r="A140" s="171">
        <v>1</v>
      </c>
      <c r="B140" s="168"/>
      <c r="C140" s="168"/>
      <c r="D140" s="168"/>
      <c r="E140" s="168"/>
      <c r="F140" s="168"/>
      <c r="G140" s="168"/>
      <c r="H140" s="168"/>
      <c r="I140" s="168"/>
      <c r="J140" s="168"/>
      <c r="K140" s="168"/>
      <c r="L140" s="168"/>
      <c r="M140" s="168"/>
      <c r="N140" s="168"/>
      <c r="O140" s="168"/>
      <c r="P140" s="168"/>
    </row>
    <row r="141" spans="1:16" ht="15" customHeight="1">
      <c r="A141" s="170">
        <v>2</v>
      </c>
      <c r="B141" s="172"/>
    </row>
    <row r="142" spans="1:16" ht="15" customHeight="1">
      <c r="A142" s="170">
        <v>3</v>
      </c>
      <c r="C142" s="182" t="s">
        <v>207</v>
      </c>
    </row>
    <row r="143" spans="1:16" ht="15" customHeight="1">
      <c r="A143" s="170">
        <v>4</v>
      </c>
    </row>
    <row r="144" spans="1:16" ht="15" customHeight="1">
      <c r="A144" s="170">
        <v>5</v>
      </c>
    </row>
    <row r="145" spans="1:16" ht="15" customHeight="1" thickBot="1">
      <c r="A145" s="170">
        <v>6</v>
      </c>
      <c r="C145" s="160" t="s">
        <v>220</v>
      </c>
      <c r="F145" s="177">
        <v>807789.43458333332</v>
      </c>
      <c r="H145" s="174">
        <v>1</v>
      </c>
      <c r="J145" s="173">
        <f>ROUND($H$145*F145,0)</f>
        <v>807789</v>
      </c>
      <c r="L145" s="173">
        <f>+J145</f>
        <v>807789</v>
      </c>
      <c r="M145" s="172"/>
      <c r="N145" s="178">
        <f>H145</f>
        <v>1</v>
      </c>
      <c r="P145" s="173">
        <f>ROUND($H$145*L145,0)</f>
        <v>807789</v>
      </c>
    </row>
    <row r="146" spans="1:16" ht="15" customHeight="1" thickTop="1">
      <c r="A146" s="170">
        <v>7</v>
      </c>
      <c r="H146" s="179"/>
      <c r="M146" s="172"/>
      <c r="N146" s="179"/>
    </row>
    <row r="147" spans="1:16" ht="15" customHeight="1">
      <c r="A147" s="170">
        <v>8</v>
      </c>
      <c r="J147" s="160">
        <f>ROUND($H$145*F147,0)</f>
        <v>0</v>
      </c>
      <c r="L147" s="160">
        <f>+J147</f>
        <v>0</v>
      </c>
      <c r="M147" s="172"/>
      <c r="P147" s="160">
        <f>ROUND($H$145*L147,0)</f>
        <v>0</v>
      </c>
    </row>
    <row r="148" spans="1:16" ht="15" customHeight="1">
      <c r="A148" s="170">
        <v>9</v>
      </c>
      <c r="F148" s="183"/>
      <c r="J148" s="183"/>
      <c r="L148" s="183"/>
      <c r="P148" s="183"/>
    </row>
    <row r="149" spans="1:16" ht="15" customHeight="1" thickBot="1">
      <c r="A149" s="170">
        <v>10</v>
      </c>
      <c r="F149" s="173">
        <f>F145+F147</f>
        <v>807789.43458333332</v>
      </c>
      <c r="J149" s="173">
        <f>J145+J147</f>
        <v>807789</v>
      </c>
      <c r="L149" s="173">
        <f>L145+L147</f>
        <v>807789</v>
      </c>
      <c r="P149" s="173">
        <f>P145+P147</f>
        <v>807789</v>
      </c>
    </row>
    <row r="150" spans="1:16" ht="15" customHeight="1" thickTop="1">
      <c r="A150" s="170">
        <v>11</v>
      </c>
      <c r="F150" s="179"/>
      <c r="J150" s="179"/>
      <c r="L150" s="179"/>
      <c r="P150" s="179"/>
    </row>
    <row r="151" spans="1:16" ht="15" customHeight="1">
      <c r="A151" s="170">
        <v>12</v>
      </c>
      <c r="B151" s="172"/>
    </row>
    <row r="152" spans="1:16" ht="15" customHeight="1">
      <c r="A152" s="170">
        <v>13</v>
      </c>
      <c r="C152" s="182"/>
    </row>
    <row r="153" spans="1:16" ht="15" customHeight="1">
      <c r="A153" s="170"/>
    </row>
    <row r="154" spans="1:16" ht="15" customHeight="1">
      <c r="A154" s="170"/>
    </row>
    <row r="155" spans="1:16" ht="15" customHeight="1">
      <c r="A155" s="170"/>
    </row>
    <row r="156" spans="1:16" ht="15" customHeight="1">
      <c r="A156" s="170"/>
    </row>
    <row r="157" spans="1:16" ht="15" customHeight="1">
      <c r="A157" s="170"/>
    </row>
    <row r="158" spans="1:16" ht="15" customHeight="1">
      <c r="A158" s="170"/>
    </row>
    <row r="159" spans="1:16" ht="15" customHeight="1">
      <c r="A159" s="170"/>
    </row>
    <row r="160" spans="1:16" ht="15" customHeight="1">
      <c r="A160" s="170"/>
    </row>
    <row r="161" spans="1:3" ht="15" customHeight="1">
      <c r="A161" s="170"/>
      <c r="B161" s="172"/>
    </row>
    <row r="162" spans="1:3" ht="15" customHeight="1">
      <c r="A162" s="170"/>
      <c r="C162" s="182"/>
    </row>
    <row r="163" spans="1:3" ht="15" customHeight="1">
      <c r="A163" s="170"/>
    </row>
    <row r="164" spans="1:3" ht="15" customHeight="1">
      <c r="A164" s="170"/>
    </row>
    <row r="165" spans="1:3" ht="15" customHeight="1">
      <c r="A165" s="170"/>
    </row>
    <row r="166" spans="1:3" ht="15" customHeight="1">
      <c r="A166" s="170"/>
    </row>
    <row r="167" spans="1:3" ht="15" customHeight="1">
      <c r="A167" s="170"/>
    </row>
    <row r="168" spans="1:3" ht="15" customHeight="1">
      <c r="A168" s="170"/>
    </row>
    <row r="169" spans="1:3" ht="15" customHeight="1">
      <c r="A169" s="170"/>
    </row>
    <row r="170" spans="1:3" ht="15" customHeight="1">
      <c r="A170" s="170"/>
    </row>
    <row r="171" spans="1:3" ht="15" customHeight="1">
      <c r="A171" s="170"/>
      <c r="B171" s="172"/>
    </row>
    <row r="172" spans="1:3" ht="15" customHeight="1">
      <c r="A172" s="170"/>
      <c r="C172" s="182"/>
    </row>
    <row r="173" spans="1:3" ht="15" customHeight="1">
      <c r="A173" s="170"/>
    </row>
    <row r="174" spans="1:3" ht="15" customHeight="1">
      <c r="A174" s="170"/>
    </row>
    <row r="175" spans="1:3" ht="15" customHeight="1">
      <c r="A175" s="170"/>
    </row>
    <row r="176" spans="1:3" ht="15" customHeight="1">
      <c r="A176" s="170"/>
    </row>
    <row r="177" spans="1:16" ht="15" customHeight="1">
      <c r="A177" s="170"/>
    </row>
    <row r="178" spans="1:16" ht="15" customHeight="1">
      <c r="A178" s="170"/>
    </row>
    <row r="179" spans="1:16" ht="15" customHeight="1">
      <c r="A179" s="170"/>
    </row>
    <row r="180" spans="1:16" ht="15" customHeight="1">
      <c r="A180" s="170"/>
    </row>
    <row r="181" spans="1:16" ht="15" customHeight="1">
      <c r="A181" s="170"/>
    </row>
    <row r="182" spans="1:16" ht="15" customHeight="1">
      <c r="A182" s="170"/>
    </row>
    <row r="183" spans="1:16" ht="15" customHeight="1">
      <c r="A183" s="170"/>
    </row>
    <row r="184" spans="1:16" ht="15" customHeight="1">
      <c r="A184" s="170"/>
    </row>
    <row r="185" spans="1:16" ht="15" customHeight="1">
      <c r="A185" s="170"/>
    </row>
    <row r="186" spans="1:16" ht="15" customHeight="1">
      <c r="A186" s="170"/>
    </row>
    <row r="187" spans="1:16" ht="15" customHeight="1">
      <c r="A187" s="170"/>
    </row>
    <row r="188" spans="1:16" ht="15" customHeight="1">
      <c r="A188" s="170"/>
    </row>
    <row r="189" spans="1:16" ht="15" customHeight="1">
      <c r="A189" s="170"/>
    </row>
    <row r="190" spans="1:16" ht="15" customHeight="1">
      <c r="A190" s="268" t="str">
        <f>+A127</f>
        <v>KENTUCKY-AMERICAN WATER COMPANY</v>
      </c>
      <c r="B190" s="268"/>
      <c r="C190" s="268"/>
      <c r="D190" s="268"/>
      <c r="E190" s="268"/>
      <c r="F190" s="268"/>
      <c r="G190" s="268"/>
      <c r="H190" s="268"/>
      <c r="I190" s="268"/>
      <c r="J190" s="268"/>
      <c r="K190" s="268"/>
      <c r="L190" s="268"/>
      <c r="M190" s="268"/>
      <c r="N190" s="268"/>
      <c r="O190" s="268"/>
      <c r="P190" s="268"/>
    </row>
    <row r="191" spans="1:16" ht="15" customHeight="1">
      <c r="A191" s="158" t="str">
        <f>+A128</f>
        <v>Case No. 2018-00358</v>
      </c>
      <c r="B191" s="158"/>
      <c r="C191" s="158"/>
      <c r="D191" s="158"/>
      <c r="E191" s="158"/>
      <c r="F191" s="158"/>
      <c r="G191" s="158"/>
      <c r="H191" s="158"/>
      <c r="I191" s="158"/>
      <c r="J191" s="158"/>
      <c r="K191" s="158"/>
      <c r="L191" s="158"/>
      <c r="M191" s="158"/>
      <c r="N191" s="158"/>
      <c r="O191" s="158"/>
      <c r="P191" s="158"/>
    </row>
    <row r="192" spans="1:16" ht="15" customHeight="1">
      <c r="A192" s="158" t="str">
        <f>+A129</f>
        <v>WORKING CAPITAL COMPONENTS</v>
      </c>
      <c r="B192" s="158"/>
      <c r="C192" s="158"/>
      <c r="D192" s="158"/>
      <c r="E192" s="158"/>
      <c r="F192" s="158"/>
      <c r="G192" s="158"/>
      <c r="H192" s="158"/>
      <c r="I192" s="158"/>
      <c r="J192" s="158"/>
      <c r="K192" s="158"/>
      <c r="L192" s="158"/>
      <c r="M192" s="158"/>
      <c r="N192" s="158"/>
      <c r="O192" s="158"/>
      <c r="P192" s="158"/>
    </row>
    <row r="193" spans="1:16" ht="15" customHeight="1">
      <c r="A193" s="158" t="str">
        <f>+A67</f>
        <v>Forecast Year at 6/30/2020</v>
      </c>
      <c r="B193" s="158"/>
      <c r="C193" s="158"/>
      <c r="D193" s="158"/>
      <c r="E193" s="158"/>
      <c r="F193" s="158"/>
      <c r="G193" s="158"/>
      <c r="H193" s="158"/>
      <c r="I193" s="158"/>
      <c r="J193" s="158"/>
      <c r="K193" s="158"/>
      <c r="L193" s="158"/>
      <c r="M193" s="158"/>
      <c r="N193" s="158"/>
      <c r="O193" s="158"/>
      <c r="P193" s="158"/>
    </row>
    <row r="194" spans="1:16" ht="15" customHeight="1">
      <c r="A194" s="159"/>
      <c r="B194" s="159"/>
      <c r="C194" s="159"/>
      <c r="D194" s="159"/>
      <c r="E194" s="159"/>
      <c r="F194" s="159"/>
      <c r="G194" s="159"/>
      <c r="H194" s="159"/>
      <c r="I194" s="159"/>
      <c r="J194" s="159"/>
      <c r="K194" s="159"/>
      <c r="L194" s="159"/>
      <c r="M194" s="159"/>
      <c r="N194" s="159"/>
      <c r="O194" s="159"/>
      <c r="P194" s="162" t="s">
        <v>215</v>
      </c>
    </row>
    <row r="195" spans="1:16" s="163" customFormat="1">
      <c r="B195" s="164"/>
      <c r="D195" s="116"/>
      <c r="E195" s="116"/>
      <c r="F195" s="116"/>
      <c r="G195" s="116"/>
      <c r="H195" s="116"/>
      <c r="I195" s="116"/>
      <c r="J195" s="116"/>
      <c r="K195" s="116"/>
      <c r="L195" s="116"/>
      <c r="P195" s="165" t="e">
        <f ca="1">RIGHT(CELL("filename",$A$1),LEN(CELL("filename",$A$1))-SEARCH("\Rate Base",CELL("filename",$A$1),1))</f>
        <v>#VALUE!</v>
      </c>
    </row>
    <row r="196" spans="1:16" ht="15" customHeight="1">
      <c r="A196" s="166" t="str">
        <f>A70</f>
        <v>DATA: ___ BASE PERIOD _X_ FORECASTED PERIOD</v>
      </c>
      <c r="P196" s="162" t="s">
        <v>210</v>
      </c>
    </row>
    <row r="197" spans="1:16" ht="15" customHeight="1">
      <c r="A197" s="166" t="str">
        <f>+A71</f>
        <v>TYPE OF FILING:  _X_ ORIGINAL __ UPDATED __ REVISED</v>
      </c>
      <c r="P197" s="167" t="s">
        <v>317</v>
      </c>
    </row>
    <row r="198" spans="1:16" ht="15" customHeight="1">
      <c r="A198" s="166" t="s">
        <v>216</v>
      </c>
    </row>
    <row r="199" spans="1:16" ht="15" customHeight="1" thickBot="1"/>
    <row r="200" spans="1:16" ht="15" customHeight="1">
      <c r="A200" s="168"/>
      <c r="B200" s="168"/>
      <c r="C200" s="168"/>
      <c r="D200" s="168"/>
      <c r="E200" s="168"/>
      <c r="F200" s="181" t="s">
        <v>217</v>
      </c>
      <c r="G200" s="181"/>
      <c r="H200" s="181"/>
      <c r="I200" s="181"/>
      <c r="J200" s="181"/>
      <c r="K200" s="168"/>
      <c r="L200" s="181" t="s">
        <v>218</v>
      </c>
      <c r="M200" s="169"/>
      <c r="N200" s="169"/>
      <c r="O200" s="169"/>
      <c r="P200" s="169"/>
    </row>
    <row r="201" spans="1:16" ht="15" customHeight="1">
      <c r="A201" s="170" t="s">
        <v>61</v>
      </c>
      <c r="F201" s="170" t="s">
        <v>112</v>
      </c>
      <c r="H201" s="170" t="s">
        <v>198</v>
      </c>
      <c r="J201" s="170" t="s">
        <v>198</v>
      </c>
      <c r="L201" s="170" t="s">
        <v>112</v>
      </c>
      <c r="N201" s="170" t="s">
        <v>198</v>
      </c>
      <c r="P201" s="170" t="s">
        <v>198</v>
      </c>
    </row>
    <row r="202" spans="1:16" ht="15" customHeight="1" thickBot="1">
      <c r="A202" s="170" t="s">
        <v>71</v>
      </c>
      <c r="C202" s="160" t="s">
        <v>219</v>
      </c>
      <c r="F202" s="170" t="s">
        <v>202</v>
      </c>
      <c r="H202" s="170" t="s">
        <v>203</v>
      </c>
      <c r="J202" s="170" t="s">
        <v>14</v>
      </c>
      <c r="L202" s="170" t="s">
        <v>202</v>
      </c>
      <c r="N202" s="170" t="s">
        <v>203</v>
      </c>
      <c r="P202" s="170" t="s">
        <v>14</v>
      </c>
    </row>
    <row r="203" spans="1:16" ht="15" customHeight="1">
      <c r="A203" s="171">
        <v>1</v>
      </c>
      <c r="B203" s="168"/>
      <c r="C203" s="168"/>
      <c r="D203" s="168"/>
      <c r="E203" s="168"/>
      <c r="F203" s="168"/>
      <c r="G203" s="168"/>
      <c r="H203" s="168"/>
      <c r="I203" s="168"/>
      <c r="J203" s="168"/>
      <c r="K203" s="168"/>
      <c r="L203" s="168"/>
      <c r="M203" s="168"/>
      <c r="N203" s="168"/>
      <c r="O203" s="168"/>
      <c r="P203" s="168"/>
    </row>
    <row r="204" spans="1:16" ht="15" customHeight="1">
      <c r="A204" s="170">
        <v>2</v>
      </c>
    </row>
    <row r="205" spans="1:16" ht="15" customHeight="1">
      <c r="A205" s="170">
        <v>3</v>
      </c>
    </row>
    <row r="206" spans="1:16" ht="15" customHeight="1">
      <c r="A206" s="170">
        <v>4</v>
      </c>
    </row>
    <row r="207" spans="1:16" ht="15" customHeight="1">
      <c r="A207" s="170">
        <v>5</v>
      </c>
      <c r="B207" s="172"/>
    </row>
    <row r="208" spans="1:16" ht="15" customHeight="1">
      <c r="A208" s="170">
        <v>6</v>
      </c>
      <c r="C208" s="182" t="s">
        <v>207</v>
      </c>
    </row>
    <row r="209" spans="1:16" ht="15" customHeight="1">
      <c r="A209" s="170">
        <v>7</v>
      </c>
    </row>
    <row r="210" spans="1:16" ht="15" customHeight="1">
      <c r="A210" s="170">
        <v>8</v>
      </c>
    </row>
    <row r="211" spans="1:16" ht="15" customHeight="1" thickBot="1">
      <c r="A211" s="170">
        <v>9</v>
      </c>
      <c r="C211" s="160" t="s">
        <v>207</v>
      </c>
      <c r="F211" s="177">
        <v>807789.43458333332</v>
      </c>
      <c r="H211" s="174">
        <v>1</v>
      </c>
      <c r="J211" s="173">
        <f>ROUND($H$211*F211,0)</f>
        <v>807789</v>
      </c>
      <c r="L211" s="173">
        <f>+J211</f>
        <v>807789</v>
      </c>
      <c r="M211" s="172"/>
      <c r="N211" s="178">
        <f>H211</f>
        <v>1</v>
      </c>
      <c r="P211" s="173">
        <f>ROUND($H$211*L211,0)</f>
        <v>807789</v>
      </c>
    </row>
    <row r="212" spans="1:16" ht="15" customHeight="1" thickTop="1">
      <c r="A212" s="170">
        <v>10</v>
      </c>
      <c r="H212" s="179"/>
      <c r="N212" s="179"/>
    </row>
    <row r="213" spans="1:16" ht="15" customHeight="1">
      <c r="A213" s="170">
        <v>11</v>
      </c>
      <c r="J213" s="160">
        <f>ROUND($H$211*F213,0)</f>
        <v>0</v>
      </c>
      <c r="L213" s="160">
        <f>+J213</f>
        <v>0</v>
      </c>
      <c r="M213" s="172"/>
      <c r="P213" s="160">
        <f>ROUND($H$211*L213,0)</f>
        <v>0</v>
      </c>
    </row>
    <row r="214" spans="1:16" ht="15" customHeight="1">
      <c r="A214" s="170">
        <v>12</v>
      </c>
      <c r="F214" s="183"/>
      <c r="J214" s="183"/>
      <c r="L214" s="183"/>
      <c r="P214" s="183"/>
    </row>
    <row r="215" spans="1:16" ht="15" customHeight="1" thickBot="1">
      <c r="A215" s="170">
        <v>13</v>
      </c>
      <c r="F215" s="173">
        <f>F211+F213</f>
        <v>807789.43458333332</v>
      </c>
      <c r="J215" s="173">
        <f>J211+J213</f>
        <v>807789</v>
      </c>
      <c r="L215" s="173">
        <f>L211+L213</f>
        <v>807789</v>
      </c>
      <c r="P215" s="173">
        <f>P211+P213</f>
        <v>807789</v>
      </c>
    </row>
    <row r="216" spans="1:16" ht="15" customHeight="1" thickTop="1">
      <c r="A216" s="170">
        <v>14</v>
      </c>
      <c r="F216" s="179"/>
      <c r="J216" s="179"/>
      <c r="L216" s="179"/>
      <c r="P216" s="179"/>
    </row>
    <row r="217" spans="1:16" ht="15" customHeight="1">
      <c r="A217" s="170">
        <v>15</v>
      </c>
      <c r="B217" s="172"/>
    </row>
    <row r="218" spans="1:16" ht="15" customHeight="1">
      <c r="A218" s="170">
        <v>16</v>
      </c>
      <c r="C218" s="182"/>
    </row>
    <row r="219" spans="1:16" ht="15" customHeight="1">
      <c r="A219" s="170">
        <v>17</v>
      </c>
    </row>
    <row r="220" spans="1:16" ht="15" customHeight="1">
      <c r="A220" s="170">
        <v>18</v>
      </c>
    </row>
    <row r="221" spans="1:16" ht="15" customHeight="1">
      <c r="A221" s="170">
        <v>19</v>
      </c>
      <c r="C221" s="182"/>
    </row>
    <row r="222" spans="1:16" ht="15" customHeight="1">
      <c r="A222" s="170"/>
    </row>
    <row r="223" spans="1:16" ht="15" customHeight="1">
      <c r="A223" s="170"/>
    </row>
    <row r="224" spans="1:16" ht="15" customHeight="1">
      <c r="A224" s="170"/>
    </row>
    <row r="225" spans="1:5" ht="15" customHeight="1">
      <c r="A225" s="170"/>
    </row>
    <row r="226" spans="1:5" ht="15" customHeight="1">
      <c r="A226" s="170"/>
    </row>
    <row r="227" spans="1:5" ht="15" customHeight="1">
      <c r="A227" s="170"/>
      <c r="B227" s="172"/>
    </row>
    <row r="228" spans="1:5" ht="15" customHeight="1">
      <c r="A228" s="170"/>
      <c r="C228" s="182"/>
    </row>
    <row r="229" spans="1:5" ht="15" customHeight="1">
      <c r="A229" s="170"/>
    </row>
    <row r="230" spans="1:5" ht="15" customHeight="1">
      <c r="A230" s="170"/>
    </row>
    <row r="231" spans="1:5" ht="15" customHeight="1">
      <c r="A231" s="170"/>
    </row>
    <row r="232" spans="1:5" ht="15" customHeight="1">
      <c r="A232" s="170"/>
    </row>
    <row r="233" spans="1:5" ht="15" customHeight="1">
      <c r="A233" s="170"/>
    </row>
    <row r="234" spans="1:5" ht="15" customHeight="1">
      <c r="A234" s="170"/>
    </row>
    <row r="235" spans="1:5" ht="15" customHeight="1">
      <c r="A235" s="170"/>
    </row>
    <row r="236" spans="1:5" ht="15" customHeight="1">
      <c r="A236" s="170"/>
      <c r="B236" s="172"/>
    </row>
    <row r="237" spans="1:5" ht="15" customHeight="1">
      <c r="A237" s="170"/>
      <c r="C237" s="184"/>
      <c r="D237" s="172"/>
      <c r="E237" s="172"/>
    </row>
    <row r="238" spans="1:5" ht="15" customHeight="1">
      <c r="A238" s="170"/>
      <c r="C238" s="172"/>
      <c r="D238" s="172"/>
      <c r="E238" s="172"/>
    </row>
    <row r="239" spans="1:5" ht="15" customHeight="1">
      <c r="A239" s="170"/>
      <c r="C239" s="172"/>
      <c r="D239" s="172"/>
      <c r="E239" s="172"/>
    </row>
    <row r="240" spans="1:5" ht="15" customHeight="1">
      <c r="A240" s="170"/>
      <c r="C240" s="172"/>
      <c r="D240" s="172"/>
      <c r="E240" s="172"/>
    </row>
    <row r="241" spans="1:16" ht="15" customHeight="1">
      <c r="A241" s="170"/>
      <c r="C241" s="172"/>
      <c r="D241" s="172"/>
      <c r="E241" s="172"/>
    </row>
    <row r="242" spans="1:16" ht="15" customHeight="1">
      <c r="A242" s="170"/>
      <c r="C242" s="172"/>
      <c r="D242" s="172"/>
      <c r="E242" s="172"/>
    </row>
    <row r="243" spans="1:16" ht="15" customHeight="1">
      <c r="A243" s="170"/>
      <c r="C243" s="172"/>
      <c r="D243" s="172"/>
      <c r="E243" s="172"/>
    </row>
    <row r="244" spans="1:16" ht="15" customHeight="1">
      <c r="A244" s="170"/>
      <c r="C244" s="172"/>
      <c r="D244" s="172"/>
      <c r="E244" s="172"/>
    </row>
    <row r="245" spans="1:16" ht="15" customHeight="1">
      <c r="A245" s="170"/>
      <c r="C245" s="172"/>
      <c r="D245" s="172"/>
      <c r="E245" s="172"/>
    </row>
    <row r="246" spans="1:16" ht="15" customHeight="1">
      <c r="A246" s="170"/>
    </row>
    <row r="247" spans="1:16" ht="15" customHeight="1">
      <c r="A247" s="170"/>
    </row>
    <row r="248" spans="1:16" ht="15" customHeight="1">
      <c r="A248" s="170"/>
    </row>
    <row r="249" spans="1:16" ht="15" customHeight="1">
      <c r="A249" s="170"/>
    </row>
    <row r="250" spans="1:16" ht="15" customHeight="1">
      <c r="A250" s="170"/>
    </row>
    <row r="251" spans="1:16" ht="15" customHeight="1">
      <c r="A251" s="170"/>
    </row>
    <row r="252" spans="1:16" ht="15" customHeight="1">
      <c r="A252" s="170"/>
    </row>
    <row r="253" spans="1:16" ht="15" customHeight="1">
      <c r="A253" s="158" t="str">
        <f>+A190</f>
        <v>KENTUCKY-AMERICAN WATER COMPANY</v>
      </c>
      <c r="B253" s="159"/>
      <c r="C253" s="159"/>
      <c r="D253" s="159"/>
      <c r="E253" s="159"/>
      <c r="F253" s="159"/>
      <c r="G253" s="159"/>
      <c r="H253" s="159"/>
      <c r="I253" s="159"/>
      <c r="J253" s="159"/>
      <c r="K253" s="159"/>
      <c r="L253" s="159"/>
      <c r="M253" s="159"/>
      <c r="N253" s="159"/>
      <c r="O253" s="159"/>
      <c r="P253" s="159"/>
    </row>
    <row r="254" spans="1:16" ht="15" customHeight="1">
      <c r="A254" s="158" t="str">
        <f>+A191</f>
        <v>Case No. 2018-00358</v>
      </c>
      <c r="B254" s="159"/>
      <c r="C254" s="159"/>
      <c r="D254" s="159"/>
      <c r="E254" s="159"/>
      <c r="F254" s="159"/>
      <c r="G254" s="159"/>
      <c r="H254" s="159"/>
      <c r="I254" s="159"/>
      <c r="J254" s="159"/>
      <c r="K254" s="159"/>
      <c r="L254" s="159"/>
      <c r="M254" s="159"/>
      <c r="N254" s="159"/>
      <c r="O254" s="159"/>
      <c r="P254" s="159"/>
    </row>
    <row r="255" spans="1:16" ht="15" customHeight="1">
      <c r="A255" s="158" t="s">
        <v>221</v>
      </c>
      <c r="B255" s="159"/>
      <c r="C255" s="159"/>
      <c r="D255" s="159"/>
      <c r="E255" s="159"/>
      <c r="F255" s="159"/>
      <c r="G255" s="159"/>
      <c r="H255" s="159"/>
      <c r="I255" s="159"/>
      <c r="J255" s="159"/>
      <c r="K255" s="159"/>
      <c r="L255" s="159"/>
      <c r="M255" s="159"/>
      <c r="N255" s="159"/>
      <c r="O255" s="159"/>
      <c r="P255" s="159"/>
    </row>
    <row r="256" spans="1:16" ht="15" customHeight="1">
      <c r="A256" s="158" t="str">
        <f>+A130</f>
        <v>Base Year at 2/28/19</v>
      </c>
      <c r="B256" s="159"/>
      <c r="C256" s="159"/>
      <c r="D256" s="159"/>
      <c r="E256" s="159"/>
      <c r="F256" s="159"/>
      <c r="G256" s="159"/>
      <c r="H256" s="159"/>
      <c r="I256" s="159"/>
      <c r="J256" s="159"/>
      <c r="K256" s="159"/>
      <c r="L256" s="159"/>
      <c r="M256" s="159"/>
      <c r="N256" s="159"/>
      <c r="O256" s="159"/>
      <c r="P256" s="159"/>
    </row>
    <row r="257" spans="1:16" ht="15" customHeight="1">
      <c r="A257" s="159"/>
      <c r="B257" s="159"/>
      <c r="C257" s="159"/>
      <c r="D257" s="159"/>
      <c r="E257" s="159"/>
      <c r="F257" s="159"/>
      <c r="G257" s="159"/>
      <c r="H257" s="159"/>
      <c r="I257" s="159"/>
      <c r="J257" s="159"/>
      <c r="K257" s="159"/>
      <c r="L257" s="159"/>
      <c r="M257" s="159"/>
      <c r="N257" s="159"/>
      <c r="O257" s="162" t="s">
        <v>222</v>
      </c>
    </row>
    <row r="258" spans="1:16" s="163" customFormat="1">
      <c r="B258" s="164"/>
      <c r="D258" s="116"/>
      <c r="E258" s="116"/>
      <c r="F258" s="116"/>
      <c r="G258" s="116"/>
      <c r="H258" s="116"/>
      <c r="I258" s="116"/>
      <c r="J258" s="116"/>
      <c r="K258" s="116"/>
      <c r="L258" s="116"/>
      <c r="O258" s="165" t="e">
        <f ca="1">RIGHT(CELL("filename",$A$1),LEN(CELL("filename",$A$1))-SEARCH("\Rate Base",CELL("filename",$A$1),1))</f>
        <v>#VALUE!</v>
      </c>
    </row>
    <row r="259" spans="1:16" ht="15" customHeight="1">
      <c r="A259" s="166" t="str">
        <f>+A133</f>
        <v>DATA: _X_ BASE PERIOD ___ FORECASTED PERIOD</v>
      </c>
      <c r="O259" s="162" t="s">
        <v>223</v>
      </c>
    </row>
    <row r="260" spans="1:16" ht="15" customHeight="1">
      <c r="A260" s="166" t="str">
        <f>+A134</f>
        <v>TYPE OF FILING:  _X_ ORIGINAL __ UPDATED __ REVISED</v>
      </c>
      <c r="O260" s="167" t="s">
        <v>317</v>
      </c>
    </row>
    <row r="261" spans="1:16" ht="15" customHeight="1">
      <c r="A261" s="160" t="s">
        <v>224</v>
      </c>
    </row>
    <row r="262" spans="1:16" ht="15" customHeight="1" thickBot="1"/>
    <row r="263" spans="1:16" ht="15" customHeight="1">
      <c r="A263" s="168"/>
      <c r="B263" s="168"/>
      <c r="C263" s="168"/>
      <c r="D263" s="168"/>
      <c r="E263" s="168"/>
      <c r="F263" s="168"/>
      <c r="G263" s="168"/>
      <c r="H263" s="168"/>
      <c r="I263" s="168"/>
      <c r="J263" s="168"/>
      <c r="K263" s="168"/>
      <c r="L263" s="168"/>
      <c r="M263" s="168"/>
      <c r="N263" s="168"/>
      <c r="O263" s="168"/>
    </row>
    <row r="264" spans="1:16" ht="15" customHeight="1">
      <c r="A264" s="170" t="s">
        <v>61</v>
      </c>
      <c r="O264" s="170"/>
      <c r="P264" s="170"/>
    </row>
    <row r="265" spans="1:16" ht="15" customHeight="1" thickBot="1">
      <c r="A265" s="170" t="s">
        <v>71</v>
      </c>
      <c r="E265" s="170" t="s">
        <v>219</v>
      </c>
      <c r="J265" s="170" t="s">
        <v>225</v>
      </c>
      <c r="L265" s="185" t="s">
        <v>14</v>
      </c>
      <c r="M265" s="172"/>
      <c r="O265" s="186"/>
      <c r="P265" s="170"/>
    </row>
    <row r="266" spans="1:16" ht="15" customHeight="1">
      <c r="A266" s="171">
        <v>1</v>
      </c>
      <c r="B266" s="168"/>
      <c r="C266" s="168"/>
      <c r="D266" s="168"/>
      <c r="E266" s="168"/>
      <c r="F266" s="168"/>
      <c r="G266" s="168"/>
      <c r="H266" s="168"/>
      <c r="I266" s="168"/>
      <c r="J266" s="168"/>
      <c r="K266" s="168"/>
      <c r="L266" s="168"/>
      <c r="M266" s="168"/>
      <c r="N266" s="168"/>
    </row>
    <row r="267" spans="1:16" ht="15" customHeight="1">
      <c r="A267" s="170">
        <v>2</v>
      </c>
    </row>
    <row r="268" spans="1:16" ht="15" customHeight="1" thickBot="1">
      <c r="A268" s="170">
        <v>3</v>
      </c>
      <c r="E268" s="160" t="s">
        <v>226</v>
      </c>
      <c r="L268" s="173">
        <f>H365</f>
        <v>92044385.145780146</v>
      </c>
      <c r="O268" s="162"/>
    </row>
    <row r="269" spans="1:16" ht="15" customHeight="1" thickTop="1">
      <c r="A269" s="170">
        <v>4</v>
      </c>
      <c r="L269" s="179"/>
    </row>
    <row r="270" spans="1:16" ht="15" customHeight="1">
      <c r="A270" s="170">
        <v>5</v>
      </c>
      <c r="E270" s="160" t="s">
        <v>227</v>
      </c>
      <c r="L270" s="160">
        <f>ROUND(L268/365,0)</f>
        <v>252176</v>
      </c>
    </row>
    <row r="271" spans="1:16" ht="15" customHeight="1">
      <c r="A271" s="170">
        <v>6</v>
      </c>
    </row>
    <row r="272" spans="1:16" ht="15" customHeight="1">
      <c r="A272" s="170">
        <v>7</v>
      </c>
      <c r="E272" s="160" t="s">
        <v>228</v>
      </c>
    </row>
    <row r="273" spans="1:15" ht="15" customHeight="1">
      <c r="A273" s="170">
        <v>8</v>
      </c>
    </row>
    <row r="274" spans="1:15" ht="15" customHeight="1">
      <c r="A274" s="170">
        <v>9</v>
      </c>
      <c r="E274" s="160" t="s">
        <v>229</v>
      </c>
      <c r="J274" s="187">
        <f>+L420</f>
        <v>43.37</v>
      </c>
      <c r="O274" s="162"/>
    </row>
    <row r="275" spans="1:15" ht="15" customHeight="1">
      <c r="A275" s="170">
        <v>10</v>
      </c>
      <c r="J275" s="187"/>
    </row>
    <row r="276" spans="1:15" ht="15" customHeight="1">
      <c r="A276" s="170">
        <v>11</v>
      </c>
      <c r="E276" s="160" t="s">
        <v>230</v>
      </c>
      <c r="J276" s="188">
        <f>+L368</f>
        <v>32.72</v>
      </c>
      <c r="O276" s="162"/>
    </row>
    <row r="277" spans="1:15" ht="15" customHeight="1">
      <c r="A277" s="170">
        <v>12</v>
      </c>
      <c r="J277" s="187"/>
    </row>
    <row r="278" spans="1:15" ht="15" customHeight="1" thickBot="1">
      <c r="A278" s="170">
        <v>13</v>
      </c>
      <c r="E278" s="160" t="s">
        <v>231</v>
      </c>
      <c r="J278" s="189">
        <f>+J274-J276</f>
        <v>10.649999999999999</v>
      </c>
    </row>
    <row r="279" spans="1:15" ht="15" customHeight="1" thickTop="1">
      <c r="A279" s="170">
        <v>14</v>
      </c>
      <c r="J279" s="187"/>
    </row>
    <row r="280" spans="1:15" ht="15" customHeight="1" thickBot="1">
      <c r="A280" s="170">
        <v>15</v>
      </c>
      <c r="F280" s="160" t="s">
        <v>232</v>
      </c>
      <c r="L280" s="190">
        <f>ROUND(J278*L270,0)</f>
        <v>2685674</v>
      </c>
    </row>
    <row r="281" spans="1:15" ht="15" customHeight="1" thickTop="1">
      <c r="A281" s="170">
        <v>16</v>
      </c>
      <c r="L281" s="179"/>
    </row>
    <row r="282" spans="1:15" ht="15" customHeight="1">
      <c r="A282" s="170">
        <v>17</v>
      </c>
    </row>
    <row r="283" spans="1:15" ht="15" customHeight="1" thickBot="1">
      <c r="A283" s="170">
        <v>18</v>
      </c>
      <c r="F283" s="160" t="s">
        <v>233</v>
      </c>
      <c r="L283" s="173">
        <f>ROUND(L280,-3)</f>
        <v>2686000</v>
      </c>
    </row>
    <row r="284" spans="1:15" ht="15" customHeight="1" thickTop="1">
      <c r="A284" s="170"/>
      <c r="L284" s="179"/>
    </row>
    <row r="285" spans="1:15" ht="15" customHeight="1">
      <c r="A285" s="170"/>
    </row>
    <row r="286" spans="1:15" ht="15" customHeight="1">
      <c r="A286" s="170"/>
    </row>
    <row r="287" spans="1:15" ht="15" customHeight="1">
      <c r="A287" s="170"/>
    </row>
    <row r="288" spans="1:15" ht="15" customHeight="1">
      <c r="A288" s="170"/>
    </row>
    <row r="289" spans="1:1" ht="15" customHeight="1">
      <c r="A289" s="170"/>
    </row>
    <row r="290" spans="1:1" ht="15" customHeight="1">
      <c r="A290" s="170"/>
    </row>
    <row r="291" spans="1:1" ht="15" customHeight="1">
      <c r="A291" s="170"/>
    </row>
    <row r="292" spans="1:1" ht="15" customHeight="1">
      <c r="A292" s="170"/>
    </row>
    <row r="293" spans="1:1" ht="15" customHeight="1">
      <c r="A293" s="170"/>
    </row>
    <row r="294" spans="1:1" ht="15" customHeight="1">
      <c r="A294" s="170"/>
    </row>
    <row r="295" spans="1:1" ht="15" customHeight="1">
      <c r="A295" s="170"/>
    </row>
    <row r="296" spans="1:1" ht="15" customHeight="1">
      <c r="A296" s="170"/>
    </row>
    <row r="297" spans="1:1" ht="15" customHeight="1">
      <c r="A297" s="170"/>
    </row>
    <row r="298" spans="1:1" ht="15" customHeight="1">
      <c r="A298" s="170"/>
    </row>
    <row r="299" spans="1:1" ht="15" customHeight="1">
      <c r="A299" s="170"/>
    </row>
    <row r="300" spans="1:1" ht="15" customHeight="1">
      <c r="A300" s="170"/>
    </row>
    <row r="301" spans="1:1" ht="15" customHeight="1">
      <c r="A301" s="170"/>
    </row>
    <row r="302" spans="1:1" ht="15" customHeight="1">
      <c r="A302" s="170"/>
    </row>
    <row r="303" spans="1:1" ht="15" customHeight="1">
      <c r="A303" s="170"/>
    </row>
    <row r="304" spans="1:1" ht="15" customHeight="1">
      <c r="A304" s="170"/>
    </row>
    <row r="305" spans="1:16" ht="15" customHeight="1">
      <c r="A305" s="170"/>
    </row>
    <row r="306" spans="1:16" ht="15" customHeight="1">
      <c r="A306" s="170"/>
    </row>
    <row r="307" spans="1:16" ht="15" customHeight="1">
      <c r="A307" s="170"/>
    </row>
    <row r="308" spans="1:16" ht="15" customHeight="1">
      <c r="A308" s="170"/>
    </row>
    <row r="309" spans="1:16" ht="15" customHeight="1">
      <c r="A309" s="170"/>
    </row>
    <row r="310" spans="1:16" ht="15" customHeight="1">
      <c r="A310" s="170"/>
    </row>
    <row r="311" spans="1:16" ht="15" customHeight="1">
      <c r="A311" s="170"/>
    </row>
    <row r="312" spans="1:16" ht="15" customHeight="1">
      <c r="A312" s="170"/>
    </row>
    <row r="313" spans="1:16" ht="15" customHeight="1">
      <c r="A313" s="170"/>
    </row>
    <row r="314" spans="1:16" ht="15" customHeight="1">
      <c r="A314" s="170"/>
    </row>
    <row r="315" spans="1:16" ht="15" customHeight="1">
      <c r="A315" s="170"/>
    </row>
    <row r="316" spans="1:16" ht="15" customHeight="1">
      <c r="A316" s="158" t="str">
        <f>+A253</f>
        <v>KENTUCKY-AMERICAN WATER COMPANY</v>
      </c>
      <c r="B316" s="159"/>
      <c r="C316" s="159"/>
      <c r="D316" s="159"/>
      <c r="E316" s="159"/>
      <c r="F316" s="159"/>
      <c r="G316" s="159"/>
      <c r="H316" s="159"/>
      <c r="I316" s="159"/>
      <c r="J316" s="159"/>
      <c r="K316" s="159"/>
      <c r="L316" s="159"/>
      <c r="M316" s="159"/>
      <c r="N316" s="159"/>
      <c r="O316" s="159"/>
      <c r="P316" s="159"/>
    </row>
    <row r="317" spans="1:16" ht="15" customHeight="1">
      <c r="A317" s="158" t="str">
        <f>+A254</f>
        <v>Case No. 2018-00358</v>
      </c>
      <c r="B317" s="159"/>
      <c r="C317" s="159"/>
      <c r="D317" s="159"/>
      <c r="E317" s="159"/>
      <c r="F317" s="159"/>
      <c r="G317" s="159"/>
      <c r="H317" s="159"/>
      <c r="I317" s="159"/>
      <c r="J317" s="159"/>
      <c r="K317" s="159"/>
      <c r="L317" s="159"/>
      <c r="M317" s="159"/>
      <c r="N317" s="159"/>
      <c r="O317" s="159"/>
      <c r="P317" s="159"/>
    </row>
    <row r="318" spans="1:16" ht="15" customHeight="1">
      <c r="A318" s="158" t="s">
        <v>221</v>
      </c>
      <c r="B318" s="159"/>
      <c r="C318" s="159"/>
      <c r="D318" s="159"/>
      <c r="E318" s="159"/>
      <c r="F318" s="159"/>
      <c r="G318" s="159"/>
      <c r="H318" s="159"/>
      <c r="I318" s="159"/>
      <c r="J318" s="159"/>
      <c r="K318" s="159"/>
      <c r="L318" s="159"/>
      <c r="M318" s="159"/>
      <c r="N318" s="159"/>
      <c r="O318" s="159"/>
      <c r="P318" s="159"/>
    </row>
    <row r="319" spans="1:16" ht="15" customHeight="1">
      <c r="A319" s="158" t="str">
        <f>+A256</f>
        <v>Base Year at 2/28/19</v>
      </c>
      <c r="B319" s="159"/>
      <c r="C319" s="159"/>
      <c r="D319" s="159"/>
      <c r="E319" s="159"/>
      <c r="F319" s="159"/>
      <c r="G319" s="159"/>
      <c r="H319" s="159"/>
      <c r="I319" s="159"/>
      <c r="J319" s="159"/>
      <c r="K319" s="159"/>
      <c r="L319" s="159"/>
      <c r="M319" s="159"/>
      <c r="N319" s="159"/>
      <c r="O319" s="159"/>
      <c r="P319" s="159"/>
    </row>
    <row r="320" spans="1:16" ht="15" customHeight="1">
      <c r="A320" s="159"/>
      <c r="B320" s="159"/>
      <c r="C320" s="159"/>
      <c r="D320" s="159"/>
      <c r="E320" s="159"/>
      <c r="F320" s="159"/>
      <c r="G320" s="159"/>
      <c r="H320" s="159"/>
      <c r="I320" s="159"/>
      <c r="J320" s="159"/>
      <c r="K320" s="159"/>
      <c r="L320" s="159"/>
      <c r="M320" s="159"/>
      <c r="N320" s="159"/>
      <c r="O320" s="162" t="s">
        <v>222</v>
      </c>
    </row>
    <row r="321" spans="1:18" s="163" customFormat="1">
      <c r="B321" s="164"/>
      <c r="D321" s="116"/>
      <c r="E321" s="116"/>
      <c r="F321" s="116"/>
      <c r="G321" s="116"/>
      <c r="H321" s="116"/>
      <c r="I321" s="116"/>
      <c r="J321" s="116"/>
      <c r="K321" s="116"/>
      <c r="L321" s="116"/>
      <c r="O321" s="165" t="e">
        <f ca="1">RIGHT(CELL("filename",$A$1),LEN(CELL("filename",$A$1))-SEARCH("\Rate Base",CELL("filename",$A$1),1))</f>
        <v>#VALUE!</v>
      </c>
    </row>
    <row r="322" spans="1:18" ht="15" customHeight="1">
      <c r="A322" s="166" t="str">
        <f>+A259</f>
        <v>DATA: _X_ BASE PERIOD ___ FORECASTED PERIOD</v>
      </c>
      <c r="O322" s="162" t="s">
        <v>234</v>
      </c>
    </row>
    <row r="323" spans="1:18" ht="15" customHeight="1">
      <c r="A323" s="166" t="str">
        <f>+A260</f>
        <v>TYPE OF FILING:  _X_ ORIGINAL __ UPDATED __ REVISED</v>
      </c>
      <c r="O323" s="167" t="s">
        <v>317</v>
      </c>
    </row>
    <row r="324" spans="1:18" ht="15" customHeight="1">
      <c r="A324" s="160" t="s">
        <v>235</v>
      </c>
    </row>
    <row r="325" spans="1:18" ht="15" customHeight="1" thickBot="1">
      <c r="K325" s="186"/>
    </row>
    <row r="326" spans="1:18" ht="15" customHeight="1">
      <c r="A326" s="168"/>
      <c r="B326" s="168"/>
      <c r="C326" s="168"/>
      <c r="D326" s="168"/>
      <c r="E326" s="168"/>
      <c r="F326" s="168"/>
      <c r="G326" s="168"/>
      <c r="H326" s="168"/>
      <c r="I326" s="168"/>
      <c r="J326" s="171" t="s">
        <v>236</v>
      </c>
      <c r="L326" s="168"/>
      <c r="M326" s="168"/>
      <c r="N326" s="168"/>
      <c r="O326" s="168"/>
    </row>
    <row r="327" spans="1:18" ht="15" customHeight="1">
      <c r="A327" s="170" t="s">
        <v>61</v>
      </c>
      <c r="J327" s="170" t="s">
        <v>237</v>
      </c>
    </row>
    <row r="328" spans="1:18" ht="15" customHeight="1" thickBot="1">
      <c r="A328" s="170" t="s">
        <v>71</v>
      </c>
      <c r="E328" s="170" t="s">
        <v>219</v>
      </c>
      <c r="G328" s="186"/>
      <c r="H328" s="185" t="s">
        <v>14</v>
      </c>
      <c r="I328" s="191"/>
      <c r="J328" s="170" t="s">
        <v>238</v>
      </c>
      <c r="K328" s="186"/>
      <c r="L328" s="170" t="s">
        <v>239</v>
      </c>
      <c r="M328" s="191"/>
      <c r="N328" s="191"/>
      <c r="O328" s="192"/>
      <c r="P328" s="191"/>
    </row>
    <row r="329" spans="1:18" ht="15" customHeight="1">
      <c r="A329" s="171">
        <v>1</v>
      </c>
      <c r="B329" s="168"/>
      <c r="C329" s="168"/>
      <c r="D329" s="168"/>
      <c r="E329" s="168"/>
      <c r="F329" s="168"/>
      <c r="H329" s="168"/>
      <c r="I329" s="168"/>
      <c r="J329" s="168"/>
      <c r="L329" s="168"/>
      <c r="M329" s="168"/>
      <c r="N329" s="168"/>
    </row>
    <row r="330" spans="1:18" ht="15" customHeight="1">
      <c r="A330" s="170">
        <v>2</v>
      </c>
    </row>
    <row r="331" spans="1:18" ht="15" customHeight="1">
      <c r="A331" s="170">
        <v>3</v>
      </c>
      <c r="D331" s="160" t="s">
        <v>240</v>
      </c>
      <c r="H331" s="193">
        <v>7184124</v>
      </c>
      <c r="I331" s="173"/>
      <c r="J331" s="194">
        <v>12</v>
      </c>
      <c r="L331" s="173">
        <f>ROUND(H331*J331,0)</f>
        <v>86209488</v>
      </c>
      <c r="M331" s="173"/>
      <c r="N331" s="173"/>
      <c r="O331" s="194"/>
      <c r="P331" s="162"/>
      <c r="R331" s="128"/>
    </row>
    <row r="332" spans="1:18" ht="15" customHeight="1">
      <c r="A332" s="170">
        <v>4</v>
      </c>
      <c r="D332" s="160" t="s">
        <v>241</v>
      </c>
      <c r="H332" s="180">
        <v>4136407.9799161823</v>
      </c>
      <c r="J332" s="194">
        <v>26.40159918137627</v>
      </c>
      <c r="L332" s="160">
        <f>ROUND(H332*J332,0)</f>
        <v>109207786</v>
      </c>
      <c r="M332" s="173"/>
      <c r="N332" s="173"/>
      <c r="O332" s="194"/>
      <c r="P332" s="162"/>
      <c r="R332" s="128"/>
    </row>
    <row r="333" spans="1:18" ht="15" customHeight="1">
      <c r="A333" s="170">
        <v>5</v>
      </c>
      <c r="D333" s="160" t="s">
        <v>242</v>
      </c>
      <c r="H333" s="160">
        <v>1902436.9872043957</v>
      </c>
      <c r="J333" s="194">
        <v>41.38910668832149</v>
      </c>
      <c r="L333" s="160">
        <f>ROUND(H333*J333,0)</f>
        <v>78740167</v>
      </c>
      <c r="M333" s="173"/>
      <c r="N333" s="173"/>
      <c r="O333" s="194"/>
      <c r="P333" s="162"/>
      <c r="R333" s="128"/>
    </row>
    <row r="334" spans="1:18" ht="15" customHeight="1">
      <c r="A334" s="170">
        <v>6</v>
      </c>
      <c r="D334" s="160" t="s">
        <v>243</v>
      </c>
      <c r="H334" s="160">
        <v>299237</v>
      </c>
      <c r="J334" s="128">
        <v>52.54147037580239</v>
      </c>
      <c r="L334" s="160">
        <f>ROUND(H334*J334,0)</f>
        <v>15722352</v>
      </c>
      <c r="M334" s="173"/>
      <c r="N334" s="173"/>
      <c r="O334" s="194"/>
      <c r="P334" s="162"/>
      <c r="R334" s="128"/>
    </row>
    <row r="335" spans="1:18" ht="15" customHeight="1">
      <c r="A335" s="170">
        <v>7</v>
      </c>
      <c r="D335" s="160" t="s">
        <v>244</v>
      </c>
      <c r="H335" s="160">
        <v>510056</v>
      </c>
      <c r="J335" s="194">
        <v>241.51</v>
      </c>
      <c r="L335" s="160">
        <f t="shared" ref="L335:L350" si="0">ROUND(H335*J335,0)</f>
        <v>123183625</v>
      </c>
      <c r="M335" s="173"/>
      <c r="N335" s="173"/>
      <c r="O335" s="194"/>
      <c r="P335" s="162"/>
      <c r="R335" s="128"/>
    </row>
    <row r="336" spans="1:18" ht="15" customHeight="1">
      <c r="A336" s="170">
        <v>8</v>
      </c>
      <c r="D336" s="160" t="s">
        <v>245</v>
      </c>
      <c r="H336" s="180">
        <v>9384894</v>
      </c>
      <c r="J336" s="194">
        <v>-3.5042</v>
      </c>
      <c r="L336" s="160">
        <f t="shared" si="0"/>
        <v>-32886546</v>
      </c>
      <c r="M336" s="173"/>
      <c r="N336" s="173"/>
      <c r="O336" s="194"/>
      <c r="P336" s="162"/>
      <c r="R336" s="128"/>
    </row>
    <row r="337" spans="1:20" ht="15" customHeight="1">
      <c r="A337" s="170">
        <v>9</v>
      </c>
      <c r="D337" s="160" t="s">
        <v>246</v>
      </c>
      <c r="H337" s="180">
        <v>914525</v>
      </c>
      <c r="J337" s="194">
        <v>53.366324295175033</v>
      </c>
      <c r="L337" s="160">
        <f t="shared" si="0"/>
        <v>48804838</v>
      </c>
      <c r="M337" s="173"/>
      <c r="N337" s="173"/>
      <c r="O337" s="194"/>
      <c r="P337" s="162"/>
      <c r="R337" s="128"/>
    </row>
    <row r="338" spans="1:20" ht="15" customHeight="1">
      <c r="A338" s="170">
        <v>10</v>
      </c>
      <c r="D338" s="160" t="s">
        <v>247</v>
      </c>
      <c r="H338" s="160">
        <v>1415517</v>
      </c>
      <c r="J338" s="194">
        <v>10.309573549111946</v>
      </c>
      <c r="L338" s="160">
        <f t="shared" si="0"/>
        <v>14593377</v>
      </c>
      <c r="M338" s="173"/>
      <c r="N338" s="173"/>
      <c r="O338" s="194"/>
      <c r="P338" s="162"/>
      <c r="R338" s="128"/>
    </row>
    <row r="339" spans="1:20" ht="15" customHeight="1">
      <c r="A339" s="170">
        <v>11</v>
      </c>
      <c r="D339" s="160" t="s">
        <v>248</v>
      </c>
      <c r="H339" s="160">
        <v>114601</v>
      </c>
      <c r="J339" s="194">
        <v>141.5</v>
      </c>
      <c r="L339" s="160">
        <f t="shared" si="0"/>
        <v>16216042</v>
      </c>
      <c r="M339" s="173"/>
      <c r="N339" s="173"/>
      <c r="O339" s="194"/>
      <c r="P339" s="162"/>
      <c r="R339" s="128"/>
    </row>
    <row r="340" spans="1:20" ht="15" customHeight="1">
      <c r="A340" s="170">
        <v>12</v>
      </c>
      <c r="D340" s="160" t="s">
        <v>249</v>
      </c>
      <c r="H340" s="160">
        <v>578137</v>
      </c>
      <c r="J340" s="194">
        <v>10.100294876603503</v>
      </c>
      <c r="L340" s="160">
        <f t="shared" si="0"/>
        <v>5839354</v>
      </c>
      <c r="M340" s="173"/>
      <c r="N340" s="173"/>
      <c r="O340" s="194"/>
      <c r="P340" s="162"/>
      <c r="R340" s="128"/>
    </row>
    <row r="341" spans="1:20" ht="15" customHeight="1">
      <c r="A341" s="170">
        <v>13</v>
      </c>
      <c r="D341" s="160" t="s">
        <v>250</v>
      </c>
      <c r="H341" s="160">
        <v>439161</v>
      </c>
      <c r="J341" s="194">
        <v>-0.75</v>
      </c>
      <c r="L341" s="160">
        <f t="shared" si="0"/>
        <v>-329371</v>
      </c>
      <c r="M341" s="173"/>
      <c r="N341" s="173"/>
      <c r="O341" s="194"/>
      <c r="P341" s="162"/>
      <c r="R341" s="128"/>
    </row>
    <row r="342" spans="1:20" ht="15" customHeight="1">
      <c r="A342" s="170">
        <v>14</v>
      </c>
      <c r="D342" s="160" t="s">
        <v>251</v>
      </c>
      <c r="H342" s="160">
        <v>686069</v>
      </c>
      <c r="J342" s="194">
        <v>-41.600053570249209</v>
      </c>
      <c r="L342" s="160">
        <f t="shared" si="0"/>
        <v>-28540507</v>
      </c>
      <c r="M342" s="173"/>
      <c r="N342" s="173"/>
      <c r="O342" s="194"/>
      <c r="P342" s="162"/>
      <c r="R342" s="128"/>
    </row>
    <row r="343" spans="1:20" ht="15" customHeight="1">
      <c r="A343" s="170">
        <v>15</v>
      </c>
      <c r="D343" s="160" t="s">
        <v>252</v>
      </c>
      <c r="H343" s="160">
        <v>22122</v>
      </c>
      <c r="J343" s="194">
        <v>-75.102876697334693</v>
      </c>
      <c r="L343" s="160">
        <f t="shared" si="0"/>
        <v>-1661426</v>
      </c>
      <c r="M343" s="173"/>
      <c r="N343" s="173"/>
      <c r="O343" s="194"/>
      <c r="P343" s="162"/>
      <c r="R343" s="128"/>
    </row>
    <row r="344" spans="1:20" ht="15" customHeight="1">
      <c r="A344" s="170">
        <v>16</v>
      </c>
      <c r="D344" s="160" t="s">
        <v>253</v>
      </c>
      <c r="H344" s="180">
        <v>289720</v>
      </c>
      <c r="J344" s="194">
        <v>0</v>
      </c>
      <c r="L344" s="160">
        <f t="shared" si="0"/>
        <v>0</v>
      </c>
      <c r="M344" s="173"/>
      <c r="N344" s="173"/>
      <c r="O344" s="194"/>
      <c r="P344" s="162"/>
      <c r="R344" s="128"/>
    </row>
    <row r="345" spans="1:20" ht="15" customHeight="1">
      <c r="A345" s="170">
        <v>17</v>
      </c>
      <c r="D345" s="160" t="s">
        <v>254</v>
      </c>
      <c r="G345" s="180"/>
      <c r="H345" s="180">
        <v>1124817</v>
      </c>
      <c r="J345" s="194">
        <v>39.829750486875184</v>
      </c>
      <c r="L345" s="160">
        <f t="shared" si="0"/>
        <v>44801180</v>
      </c>
      <c r="M345" s="173"/>
      <c r="N345" s="173"/>
      <c r="O345" s="194"/>
      <c r="P345" s="162"/>
      <c r="R345" s="128"/>
    </row>
    <row r="346" spans="1:20" ht="15" customHeight="1">
      <c r="A346" s="170">
        <v>18</v>
      </c>
      <c r="D346" s="160" t="s">
        <v>255</v>
      </c>
      <c r="H346" s="180">
        <v>839228</v>
      </c>
      <c r="J346" s="194">
        <v>0</v>
      </c>
      <c r="L346" s="180">
        <f t="shared" si="0"/>
        <v>0</v>
      </c>
      <c r="M346" s="173"/>
      <c r="N346" s="173"/>
      <c r="O346" s="194"/>
      <c r="P346" s="162"/>
      <c r="R346" s="128"/>
    </row>
    <row r="347" spans="1:20" ht="15" customHeight="1">
      <c r="A347" s="170">
        <v>19</v>
      </c>
      <c r="D347" s="160" t="s">
        <v>256</v>
      </c>
      <c r="H347" s="160">
        <v>859138.83800327987</v>
      </c>
      <c r="J347" s="194">
        <v>0</v>
      </c>
      <c r="L347" s="180">
        <f t="shared" si="0"/>
        <v>0</v>
      </c>
      <c r="M347" s="173"/>
      <c r="N347" s="173"/>
      <c r="O347" s="194"/>
      <c r="P347" s="162"/>
      <c r="R347" s="128"/>
    </row>
    <row r="348" spans="1:20" ht="15" customHeight="1">
      <c r="A348" s="170">
        <v>20</v>
      </c>
      <c r="D348" s="160" t="s">
        <v>257</v>
      </c>
      <c r="H348" s="160">
        <v>285259</v>
      </c>
      <c r="J348" s="194">
        <v>45.317908443129809</v>
      </c>
      <c r="L348" s="180">
        <f t="shared" si="0"/>
        <v>12927341</v>
      </c>
      <c r="M348" s="173"/>
      <c r="N348" s="173"/>
      <c r="O348" s="194"/>
      <c r="P348" s="162"/>
      <c r="R348" s="128"/>
    </row>
    <row r="349" spans="1:20" ht="15" customHeight="1">
      <c r="A349" s="170">
        <v>21</v>
      </c>
      <c r="D349" s="160" t="s">
        <v>258</v>
      </c>
      <c r="H349" s="160">
        <v>126714</v>
      </c>
      <c r="J349" s="194">
        <v>66.055713278265017</v>
      </c>
      <c r="L349" s="180">
        <f t="shared" si="0"/>
        <v>8370184</v>
      </c>
      <c r="M349" s="173"/>
      <c r="N349" s="173"/>
      <c r="O349" s="194"/>
      <c r="P349" s="162"/>
      <c r="R349" s="128"/>
    </row>
    <row r="350" spans="1:20" ht="15" customHeight="1">
      <c r="A350" s="170">
        <v>22</v>
      </c>
      <c r="D350" s="160" t="s">
        <v>259</v>
      </c>
      <c r="H350" s="180">
        <v>3173469.1948761423</v>
      </c>
      <c r="J350" s="195">
        <v>38.230313649160188</v>
      </c>
      <c r="L350" s="160">
        <f t="shared" si="0"/>
        <v>121322723</v>
      </c>
      <c r="M350" s="173"/>
      <c r="N350" s="173"/>
      <c r="O350" s="194"/>
      <c r="P350" s="162"/>
      <c r="Q350" s="196"/>
      <c r="R350" s="197"/>
      <c r="S350" s="196"/>
      <c r="T350" s="196"/>
    </row>
    <row r="351" spans="1:20" ht="15" customHeight="1">
      <c r="A351" s="170">
        <v>23</v>
      </c>
      <c r="E351" s="160" t="s">
        <v>260</v>
      </c>
      <c r="H351" s="183">
        <f>SUM(H331:H350)</f>
        <v>34285634</v>
      </c>
      <c r="J351" s="187"/>
      <c r="L351" s="183">
        <f>SUM(L331:L350)</f>
        <v>622520607</v>
      </c>
      <c r="M351" s="173"/>
      <c r="N351" s="173"/>
      <c r="O351" s="194"/>
      <c r="Q351" s="183"/>
    </row>
    <row r="352" spans="1:20" ht="15" customHeight="1">
      <c r="A352" s="170">
        <v>24</v>
      </c>
      <c r="J352" s="187"/>
      <c r="O352" s="187"/>
      <c r="P352" s="162"/>
    </row>
    <row r="353" spans="1:20" ht="15" customHeight="1">
      <c r="A353" s="170">
        <v>25</v>
      </c>
      <c r="D353" s="160" t="s">
        <v>261</v>
      </c>
      <c r="H353" s="160">
        <v>16551585</v>
      </c>
      <c r="J353" s="194">
        <v>0</v>
      </c>
      <c r="L353" s="180">
        <f>ROUND(H353*J353,0)</f>
        <v>0</v>
      </c>
      <c r="O353" s="187"/>
      <c r="P353" s="162"/>
      <c r="R353" s="128"/>
    </row>
    <row r="354" spans="1:20" ht="15" customHeight="1">
      <c r="A354" s="170">
        <v>26</v>
      </c>
      <c r="D354" s="160" t="s">
        <v>262</v>
      </c>
      <c r="H354" s="160">
        <v>6602250</v>
      </c>
      <c r="J354" s="187">
        <v>159.7382832718522</v>
      </c>
      <c r="L354" s="180">
        <f>ROUND(H354*J354,0)</f>
        <v>1054632081</v>
      </c>
      <c r="M354" s="173"/>
      <c r="N354" s="173"/>
      <c r="O354" s="194"/>
      <c r="P354" s="162"/>
      <c r="R354" s="128"/>
    </row>
    <row r="355" spans="1:20" ht="15" customHeight="1">
      <c r="A355" s="170">
        <v>27</v>
      </c>
      <c r="D355" s="160" t="s">
        <v>263</v>
      </c>
      <c r="H355" s="160">
        <v>193619</v>
      </c>
      <c r="J355" s="194">
        <v>-155.99</v>
      </c>
      <c r="L355" s="160">
        <f>ROUND(H355*J355,0)</f>
        <v>-30202628</v>
      </c>
      <c r="O355" s="187"/>
      <c r="P355" s="162"/>
      <c r="R355" s="128"/>
    </row>
    <row r="356" spans="1:20" ht="15" customHeight="1">
      <c r="A356" s="170">
        <v>28</v>
      </c>
      <c r="D356" s="160" t="s">
        <v>264</v>
      </c>
      <c r="H356" s="160">
        <v>566558</v>
      </c>
      <c r="J356" s="194">
        <v>12.000000000000002</v>
      </c>
      <c r="L356" s="160">
        <f>ROUND(H356*J356,0)</f>
        <v>6798696</v>
      </c>
      <c r="M356" s="173"/>
      <c r="N356" s="173"/>
      <c r="O356" s="194"/>
      <c r="P356" s="162"/>
      <c r="R356" s="128"/>
    </row>
    <row r="357" spans="1:20" ht="15" customHeight="1">
      <c r="A357" s="170">
        <v>29</v>
      </c>
      <c r="D357" s="160" t="s">
        <v>265</v>
      </c>
      <c r="H357" s="160">
        <v>1042164.2999302045</v>
      </c>
      <c r="J357" s="194">
        <v>46.26</v>
      </c>
      <c r="L357" s="160">
        <f t="shared" ref="L357:L363" si="1">ROUND(H357*J357,0)</f>
        <v>48210521</v>
      </c>
      <c r="M357" s="173"/>
      <c r="N357" s="173"/>
      <c r="O357" s="194"/>
      <c r="P357" s="162"/>
      <c r="R357" s="128"/>
    </row>
    <row r="358" spans="1:20" ht="15" customHeight="1">
      <c r="A358" s="170">
        <v>30</v>
      </c>
      <c r="D358" s="160" t="s">
        <v>266</v>
      </c>
      <c r="H358" s="160">
        <v>4831489.9500022596</v>
      </c>
      <c r="J358" s="194">
        <v>36.75</v>
      </c>
      <c r="L358" s="160">
        <f t="shared" si="1"/>
        <v>177557256</v>
      </c>
      <c r="M358" s="173"/>
      <c r="N358" s="173"/>
      <c r="O358" s="194"/>
      <c r="P358" s="162"/>
      <c r="R358" s="128"/>
    </row>
    <row r="359" spans="1:20" ht="15" customHeight="1">
      <c r="A359" s="170">
        <v>31</v>
      </c>
      <c r="D359" s="160" t="s">
        <v>267</v>
      </c>
      <c r="H359" s="160">
        <v>-809478.10415232752</v>
      </c>
      <c r="J359" s="194">
        <v>0</v>
      </c>
      <c r="L359" s="160">
        <f t="shared" si="1"/>
        <v>0</v>
      </c>
      <c r="M359" s="173"/>
      <c r="N359" s="173"/>
      <c r="O359" s="194"/>
      <c r="P359" s="162"/>
      <c r="R359" s="128"/>
    </row>
    <row r="360" spans="1:20" ht="15" customHeight="1">
      <c r="A360" s="170">
        <v>32</v>
      </c>
      <c r="D360" s="160" t="s">
        <v>268</v>
      </c>
      <c r="H360" s="160">
        <v>12233304</v>
      </c>
      <c r="J360" s="194">
        <v>91.701026099098712</v>
      </c>
      <c r="L360" s="160">
        <f t="shared" si="1"/>
        <v>1121806529</v>
      </c>
      <c r="M360" s="173"/>
      <c r="N360" s="173"/>
      <c r="O360" s="194"/>
      <c r="R360" s="128"/>
    </row>
    <row r="361" spans="1:20" ht="15" customHeight="1">
      <c r="A361" s="170">
        <v>33</v>
      </c>
      <c r="D361" s="160" t="s">
        <v>269</v>
      </c>
      <c r="H361" s="160">
        <v>244370</v>
      </c>
      <c r="J361" s="194">
        <v>18.896262600395993</v>
      </c>
      <c r="L361" s="160">
        <f t="shared" si="1"/>
        <v>4617680</v>
      </c>
      <c r="M361" s="173"/>
      <c r="N361" s="173"/>
      <c r="O361" s="194"/>
      <c r="R361" s="128"/>
    </row>
    <row r="362" spans="1:20" ht="15" customHeight="1">
      <c r="A362" s="170">
        <v>34</v>
      </c>
      <c r="D362" s="160" t="s">
        <v>270</v>
      </c>
      <c r="H362" s="160">
        <v>127578</v>
      </c>
      <c r="J362" s="194">
        <v>46.125</v>
      </c>
      <c r="L362" s="160">
        <f t="shared" si="1"/>
        <v>5884535</v>
      </c>
      <c r="M362" s="173"/>
      <c r="N362" s="173"/>
      <c r="O362" s="194"/>
      <c r="R362" s="128"/>
    </row>
    <row r="363" spans="1:20" ht="15" customHeight="1">
      <c r="A363" s="170">
        <v>35</v>
      </c>
      <c r="D363" s="160" t="s">
        <v>133</v>
      </c>
      <c r="H363" s="160">
        <v>16175311</v>
      </c>
      <c r="J363" s="194">
        <v>0</v>
      </c>
      <c r="L363" s="180">
        <f t="shared" si="1"/>
        <v>0</v>
      </c>
      <c r="M363" s="173"/>
      <c r="N363" s="173"/>
      <c r="O363" s="194"/>
      <c r="Q363" s="196"/>
      <c r="R363" s="197"/>
      <c r="S363" s="196"/>
      <c r="T363" s="196"/>
    </row>
    <row r="364" spans="1:20" ht="15" customHeight="1">
      <c r="A364" s="170">
        <v>36</v>
      </c>
      <c r="H364" s="183"/>
      <c r="K364" s="187"/>
      <c r="L364" s="183"/>
      <c r="O364" s="187"/>
    </row>
    <row r="365" spans="1:20" ht="15" customHeight="1" thickBot="1">
      <c r="A365" s="170">
        <v>37</v>
      </c>
      <c r="D365" s="160" t="s">
        <v>271</v>
      </c>
      <c r="H365" s="198">
        <f>SUM(H351:H363)</f>
        <v>92044385.145780146</v>
      </c>
      <c r="I365" s="173"/>
      <c r="J365" s="173"/>
      <c r="K365" s="187"/>
      <c r="L365" s="173">
        <f>SUM(L351:L363)</f>
        <v>3011825277</v>
      </c>
      <c r="M365" s="173"/>
      <c r="N365" s="173"/>
      <c r="O365" s="173"/>
      <c r="Q365" s="198"/>
      <c r="R365" s="198"/>
      <c r="S365" s="198"/>
      <c r="T365" s="198"/>
    </row>
    <row r="366" spans="1:20" ht="15" customHeight="1" thickTop="1">
      <c r="A366" s="170">
        <v>38</v>
      </c>
      <c r="K366" s="187"/>
      <c r="L366" s="179"/>
    </row>
    <row r="367" spans="1:20" ht="15" customHeight="1">
      <c r="A367" s="170">
        <v>39</v>
      </c>
      <c r="K367" s="187"/>
    </row>
    <row r="368" spans="1:20" ht="15" customHeight="1" thickBot="1">
      <c r="A368" s="170">
        <v>40</v>
      </c>
      <c r="D368" s="160" t="s">
        <v>272</v>
      </c>
      <c r="K368" s="187"/>
      <c r="L368" s="189">
        <f>IF(H365=0,0,ROUND(L365/H365,2))</f>
        <v>32.72</v>
      </c>
      <c r="M368" s="187"/>
      <c r="N368" s="187"/>
      <c r="O368" s="187"/>
      <c r="S368" s="187"/>
      <c r="T368" s="189"/>
    </row>
    <row r="369" spans="1:16" ht="15" customHeight="1" thickTop="1">
      <c r="A369" s="170">
        <v>41</v>
      </c>
    </row>
    <row r="370" spans="1:16" ht="15" customHeight="1">
      <c r="A370" s="170">
        <v>42</v>
      </c>
    </row>
    <row r="371" spans="1:16" ht="15" customHeight="1">
      <c r="A371" s="170">
        <v>43</v>
      </c>
    </row>
    <row r="372" spans="1:16" ht="15" customHeight="1">
      <c r="A372" s="170">
        <v>44</v>
      </c>
    </row>
    <row r="373" spans="1:16" ht="15" customHeight="1">
      <c r="A373" s="170"/>
    </row>
    <row r="374" spans="1:16" ht="15" customHeight="1">
      <c r="A374" s="170"/>
    </row>
    <row r="375" spans="1:16" ht="15" customHeight="1">
      <c r="A375" s="170"/>
    </row>
    <row r="376" spans="1:16" ht="15" customHeight="1">
      <c r="A376" s="170"/>
    </row>
    <row r="377" spans="1:16" ht="15" customHeight="1">
      <c r="A377" s="170"/>
    </row>
    <row r="378" spans="1:16" ht="15" customHeight="1"/>
    <row r="379" spans="1:16" ht="15" customHeight="1">
      <c r="A379" s="158" t="str">
        <f>+A316</f>
        <v>KENTUCKY-AMERICAN WATER COMPANY</v>
      </c>
      <c r="B379" s="158"/>
      <c r="C379" s="158"/>
      <c r="D379" s="158"/>
      <c r="E379" s="158"/>
      <c r="F379" s="158"/>
      <c r="G379" s="158"/>
      <c r="H379" s="158"/>
      <c r="I379" s="158"/>
      <c r="J379" s="158"/>
      <c r="K379" s="158"/>
      <c r="L379" s="158"/>
      <c r="M379" s="158"/>
      <c r="N379" s="158"/>
      <c r="O379" s="158"/>
      <c r="P379" s="158"/>
    </row>
    <row r="380" spans="1:16" ht="15" customHeight="1">
      <c r="A380" s="158" t="str">
        <f>+A317</f>
        <v>Case No. 2018-00358</v>
      </c>
      <c r="B380" s="158"/>
      <c r="C380" s="158"/>
      <c r="D380" s="158"/>
      <c r="E380" s="158"/>
      <c r="F380" s="158"/>
      <c r="G380" s="158"/>
      <c r="H380" s="158"/>
      <c r="I380" s="158"/>
      <c r="J380" s="158"/>
      <c r="K380" s="158"/>
      <c r="L380" s="158"/>
      <c r="M380" s="158"/>
      <c r="N380" s="158"/>
      <c r="O380" s="158"/>
      <c r="P380" s="158"/>
    </row>
    <row r="381" spans="1:16" ht="15" customHeight="1">
      <c r="A381" s="158" t="s">
        <v>221</v>
      </c>
      <c r="B381" s="158"/>
      <c r="C381" s="158"/>
      <c r="D381" s="158"/>
      <c r="E381" s="158"/>
      <c r="F381" s="158"/>
      <c r="G381" s="158"/>
      <c r="H381" s="158"/>
      <c r="I381" s="158"/>
      <c r="J381" s="158"/>
      <c r="K381" s="158"/>
      <c r="L381" s="158"/>
      <c r="M381" s="158"/>
      <c r="N381" s="158"/>
      <c r="O381" s="158"/>
      <c r="P381" s="158"/>
    </row>
    <row r="382" spans="1:16" ht="15" customHeight="1">
      <c r="A382" s="158" t="str">
        <f>+A319</f>
        <v>Base Year at 2/28/19</v>
      </c>
      <c r="B382" s="158"/>
      <c r="C382" s="158"/>
      <c r="D382" s="158"/>
      <c r="E382" s="158"/>
      <c r="F382" s="158"/>
      <c r="G382" s="158"/>
      <c r="H382" s="158"/>
      <c r="I382" s="158"/>
      <c r="J382" s="158"/>
      <c r="K382" s="158"/>
      <c r="L382" s="158"/>
      <c r="M382" s="158"/>
      <c r="N382" s="158"/>
      <c r="O382" s="158"/>
      <c r="P382" s="158"/>
    </row>
    <row r="383" spans="1:16" ht="15" customHeight="1">
      <c r="A383" s="159"/>
      <c r="B383" s="159"/>
      <c r="C383" s="159"/>
      <c r="D383" s="159"/>
      <c r="E383" s="159"/>
      <c r="F383" s="159"/>
      <c r="G383" s="159"/>
      <c r="H383" s="159"/>
      <c r="I383" s="159"/>
      <c r="J383" s="159"/>
      <c r="K383" s="159"/>
      <c r="L383" s="159"/>
      <c r="M383" s="159"/>
      <c r="N383" s="159"/>
      <c r="O383" s="162" t="s">
        <v>222</v>
      </c>
    </row>
    <row r="384" spans="1:16" s="163" customFormat="1">
      <c r="B384" s="164"/>
      <c r="D384" s="116"/>
      <c r="E384" s="116"/>
      <c r="F384" s="116"/>
      <c r="G384" s="116"/>
      <c r="H384" s="116"/>
      <c r="I384" s="116"/>
      <c r="J384" s="116"/>
      <c r="K384" s="116"/>
      <c r="L384" s="116"/>
      <c r="O384" s="165" t="e">
        <f ca="1">RIGHT(CELL("filename",$A$1),LEN(CELL("filename",$A$1))-SEARCH("\Rate Base",CELL("filename",$A$1),1))</f>
        <v>#VALUE!</v>
      </c>
    </row>
    <row r="385" spans="1:16" ht="15" customHeight="1">
      <c r="A385" s="166" t="str">
        <f>+A322</f>
        <v>DATA: _X_ BASE PERIOD ___ FORECASTED PERIOD</v>
      </c>
      <c r="O385" s="162" t="s">
        <v>273</v>
      </c>
    </row>
    <row r="386" spans="1:16" ht="15" customHeight="1">
      <c r="A386" s="166" t="str">
        <f>+A260</f>
        <v>TYPE OF FILING:  _X_ ORIGINAL __ UPDATED __ REVISED</v>
      </c>
      <c r="O386" s="167" t="s">
        <v>317</v>
      </c>
    </row>
    <row r="387" spans="1:16" ht="15" customHeight="1">
      <c r="A387" s="160" t="s">
        <v>235</v>
      </c>
    </row>
    <row r="388" spans="1:16" ht="15" customHeight="1" thickBot="1"/>
    <row r="389" spans="1:16" ht="15" customHeight="1">
      <c r="A389" s="168"/>
      <c r="B389" s="168"/>
      <c r="C389" s="168"/>
      <c r="D389" s="168"/>
      <c r="E389" s="168"/>
      <c r="F389" s="168"/>
      <c r="G389" s="168"/>
      <c r="H389" s="168"/>
      <c r="I389" s="168"/>
      <c r="J389" s="168"/>
      <c r="K389" s="168"/>
      <c r="L389" s="168"/>
      <c r="M389" s="168"/>
      <c r="N389" s="168"/>
      <c r="O389" s="168"/>
    </row>
    <row r="390" spans="1:16" ht="15" customHeight="1">
      <c r="A390" s="170" t="s">
        <v>61</v>
      </c>
      <c r="I390" s="170" t="s">
        <v>274</v>
      </c>
      <c r="K390" s="170" t="s">
        <v>275</v>
      </c>
    </row>
    <row r="391" spans="1:16" ht="15" customHeight="1" thickBot="1">
      <c r="A391" s="170" t="s">
        <v>71</v>
      </c>
      <c r="D391" s="172"/>
      <c r="I391" s="170" t="s">
        <v>14</v>
      </c>
      <c r="K391" s="170" t="s">
        <v>276</v>
      </c>
      <c r="M391" s="170" t="s">
        <v>239</v>
      </c>
    </row>
    <row r="392" spans="1:16" ht="15" customHeight="1">
      <c r="A392" s="171">
        <v>1</v>
      </c>
      <c r="B392" s="168"/>
      <c r="C392" s="168"/>
      <c r="D392" s="168"/>
      <c r="E392" s="168"/>
      <c r="F392" s="168"/>
      <c r="G392" s="168"/>
      <c r="H392" s="168"/>
      <c r="I392" s="168"/>
      <c r="J392" s="168"/>
      <c r="K392" s="168"/>
      <c r="L392" s="168"/>
      <c r="M392" s="168"/>
      <c r="N392" s="168"/>
      <c r="O392" s="168"/>
    </row>
    <row r="393" spans="1:16" ht="15" customHeight="1">
      <c r="A393" s="170">
        <v>2</v>
      </c>
    </row>
    <row r="394" spans="1:16" ht="15" customHeight="1">
      <c r="A394" s="170">
        <v>3</v>
      </c>
      <c r="E394" s="160" t="s">
        <v>277</v>
      </c>
      <c r="I394" s="173">
        <v>86574605</v>
      </c>
      <c r="J394" s="172"/>
      <c r="K394" s="194">
        <v>14.93</v>
      </c>
      <c r="M394" s="173">
        <f>ROUND(K394*I394,0)</f>
        <v>1292558853</v>
      </c>
      <c r="P394" s="162"/>
    </row>
    <row r="395" spans="1:16" ht="15" customHeight="1">
      <c r="A395" s="170">
        <v>4</v>
      </c>
      <c r="J395" s="172"/>
      <c r="K395" s="194"/>
    </row>
    <row r="396" spans="1:16" ht="15" customHeight="1">
      <c r="A396" s="170">
        <v>5</v>
      </c>
      <c r="E396" s="160" t="s">
        <v>278</v>
      </c>
      <c r="I396" s="160">
        <v>2520765</v>
      </c>
      <c r="K396" s="194">
        <v>14.93</v>
      </c>
      <c r="L396" s="187"/>
      <c r="M396" s="160">
        <f>ROUND(K396*I396,0)</f>
        <v>37635021</v>
      </c>
      <c r="P396" s="162"/>
    </row>
    <row r="397" spans="1:16" ht="15" customHeight="1">
      <c r="A397" s="170">
        <v>6</v>
      </c>
      <c r="K397" s="194"/>
    </row>
    <row r="398" spans="1:16" ht="15" customHeight="1">
      <c r="A398" s="170">
        <v>7</v>
      </c>
      <c r="E398" s="160" t="s">
        <v>279</v>
      </c>
      <c r="G398" s="199"/>
      <c r="I398" s="160">
        <v>2812617</v>
      </c>
      <c r="J398" s="172"/>
      <c r="K398" s="194">
        <v>15.09</v>
      </c>
      <c r="L398" s="180"/>
      <c r="M398" s="160">
        <f>ROUND(K398*I398,0)</f>
        <v>42442391</v>
      </c>
      <c r="P398" s="162"/>
    </row>
    <row r="399" spans="1:16" ht="15" customHeight="1">
      <c r="A399" s="170">
        <v>8</v>
      </c>
      <c r="G399" s="199"/>
      <c r="I399" s="183"/>
      <c r="M399" s="183"/>
    </row>
    <row r="400" spans="1:16" ht="15" customHeight="1" thickBot="1">
      <c r="A400" s="170">
        <v>9</v>
      </c>
      <c r="F400" s="160" t="s">
        <v>112</v>
      </c>
      <c r="I400" s="200">
        <f>SUM(I394:I398)</f>
        <v>91907987</v>
      </c>
      <c r="M400" s="198">
        <f>SUM(M394:M398)</f>
        <v>1372636265</v>
      </c>
    </row>
    <row r="401" spans="1:13" ht="15" customHeight="1" thickTop="1">
      <c r="A401" s="170">
        <v>10</v>
      </c>
    </row>
    <row r="402" spans="1:13" ht="15" customHeight="1">
      <c r="A402" s="170">
        <v>11</v>
      </c>
    </row>
    <row r="403" spans="1:13" ht="15" customHeight="1">
      <c r="A403" s="170">
        <v>12</v>
      </c>
    </row>
    <row r="404" spans="1:13" ht="15" customHeight="1">
      <c r="A404" s="170">
        <v>13</v>
      </c>
    </row>
    <row r="405" spans="1:13" ht="15" customHeight="1">
      <c r="A405" s="170">
        <v>14</v>
      </c>
    </row>
    <row r="406" spans="1:13" ht="15" customHeight="1">
      <c r="A406" s="170">
        <v>15</v>
      </c>
    </row>
    <row r="407" spans="1:13" ht="15" customHeight="1">
      <c r="A407" s="170">
        <v>16</v>
      </c>
    </row>
    <row r="408" spans="1:13" ht="15" customHeight="1">
      <c r="A408" s="170">
        <v>17</v>
      </c>
    </row>
    <row r="409" spans="1:13" ht="15" customHeight="1">
      <c r="A409" s="170">
        <v>18</v>
      </c>
    </row>
    <row r="410" spans="1:13" ht="15" customHeight="1">
      <c r="A410" s="170">
        <v>19</v>
      </c>
      <c r="H410" s="160" t="s">
        <v>280</v>
      </c>
      <c r="L410" s="187">
        <f>ROUND(M400/I400,2)</f>
        <v>14.93</v>
      </c>
    </row>
    <row r="411" spans="1:13" ht="15" customHeight="1">
      <c r="A411" s="170">
        <v>20</v>
      </c>
    </row>
    <row r="412" spans="1:13" ht="15" customHeight="1">
      <c r="A412" s="170">
        <v>21</v>
      </c>
      <c r="H412" s="160" t="s">
        <v>281</v>
      </c>
    </row>
    <row r="413" spans="1:13" ht="15" customHeight="1">
      <c r="A413" s="170">
        <v>22</v>
      </c>
      <c r="H413" s="160" t="s">
        <v>282</v>
      </c>
      <c r="L413" s="194">
        <v>5.2</v>
      </c>
    </row>
    <row r="414" spans="1:13" ht="15" customHeight="1">
      <c r="A414" s="170">
        <v>23</v>
      </c>
      <c r="L414" s="194"/>
    </row>
    <row r="415" spans="1:13" ht="15" customHeight="1">
      <c r="A415" s="170">
        <v>24</v>
      </c>
      <c r="H415" s="160" t="s">
        <v>283</v>
      </c>
      <c r="L415" s="194"/>
    </row>
    <row r="416" spans="1:13" ht="15" customHeight="1">
      <c r="A416" s="170">
        <v>25</v>
      </c>
      <c r="H416" s="160" t="s">
        <v>284</v>
      </c>
      <c r="L416" s="194">
        <v>23.24</v>
      </c>
      <c r="M416" s="201"/>
    </row>
    <row r="417" spans="1:12" ht="15" customHeight="1">
      <c r="A417" s="170">
        <v>26</v>
      </c>
      <c r="L417" s="202"/>
    </row>
    <row r="418" spans="1:12" ht="15" customHeight="1">
      <c r="A418" s="170">
        <v>27</v>
      </c>
      <c r="H418" s="160" t="s">
        <v>285</v>
      </c>
      <c r="L418" s="187"/>
    </row>
    <row r="419" spans="1:12" ht="15" customHeight="1">
      <c r="A419" s="170">
        <v>28</v>
      </c>
      <c r="H419" s="160" t="s">
        <v>286</v>
      </c>
      <c r="L419" s="187"/>
    </row>
    <row r="420" spans="1:12" ht="15" customHeight="1" thickBot="1">
      <c r="A420" s="170">
        <v>29</v>
      </c>
      <c r="H420" s="160" t="s">
        <v>287</v>
      </c>
      <c r="L420" s="187">
        <f>SUM(L410:L416)</f>
        <v>43.37</v>
      </c>
    </row>
    <row r="421" spans="1:12" ht="15" customHeight="1" thickTop="1">
      <c r="A421" s="170"/>
      <c r="L421" s="179"/>
    </row>
    <row r="422" spans="1:12" ht="15" customHeight="1">
      <c r="A422" s="170"/>
    </row>
    <row r="423" spans="1:12" ht="15" customHeight="1">
      <c r="A423" s="170"/>
    </row>
    <row r="424" spans="1:12" ht="15" customHeight="1">
      <c r="A424" s="170"/>
    </row>
    <row r="425" spans="1:12" ht="15" customHeight="1">
      <c r="A425" s="170"/>
    </row>
    <row r="426" spans="1:12" ht="15" customHeight="1">
      <c r="A426" s="170"/>
    </row>
    <row r="427" spans="1:12" ht="15" customHeight="1">
      <c r="A427" s="170"/>
    </row>
    <row r="428" spans="1:12" ht="15" customHeight="1">
      <c r="A428" s="170"/>
    </row>
    <row r="429" spans="1:12" ht="15" customHeight="1">
      <c r="A429" s="170"/>
    </row>
    <row r="430" spans="1:12" ht="15" customHeight="1">
      <c r="A430" s="170"/>
    </row>
    <row r="431" spans="1:12" ht="15" customHeight="1">
      <c r="A431" s="170"/>
    </row>
    <row r="432" spans="1:12" ht="15" customHeight="1">
      <c r="A432" s="170"/>
    </row>
    <row r="433" spans="1:16" ht="15" customHeight="1">
      <c r="A433" s="170"/>
    </row>
    <row r="434" spans="1:16" ht="15" customHeight="1">
      <c r="A434" s="170"/>
    </row>
    <row r="435" spans="1:16" ht="15" customHeight="1">
      <c r="A435" s="170"/>
    </row>
    <row r="436" spans="1:16" ht="15" customHeight="1">
      <c r="A436" s="170"/>
    </row>
    <row r="437" spans="1:16" ht="15" customHeight="1">
      <c r="A437" s="170"/>
    </row>
    <row r="438" spans="1:16" ht="15" customHeight="1">
      <c r="A438" s="170"/>
    </row>
    <row r="439" spans="1:16" ht="15" customHeight="1">
      <c r="A439" s="170"/>
    </row>
    <row r="440" spans="1:16" ht="15" customHeight="1">
      <c r="A440" s="170"/>
    </row>
    <row r="441" spans="1:16" ht="15" customHeight="1">
      <c r="A441" s="170"/>
    </row>
    <row r="442" spans="1:16" ht="15" customHeight="1">
      <c r="A442" s="158" t="str">
        <f>+A379</f>
        <v>KENTUCKY-AMERICAN WATER COMPANY</v>
      </c>
      <c r="B442" s="158"/>
      <c r="C442" s="158"/>
      <c r="D442" s="158"/>
      <c r="E442" s="158"/>
      <c r="F442" s="158"/>
      <c r="G442" s="158"/>
      <c r="H442" s="158"/>
      <c r="I442" s="158"/>
      <c r="J442" s="158"/>
      <c r="K442" s="158"/>
      <c r="L442" s="158"/>
      <c r="M442" s="158"/>
      <c r="N442" s="158"/>
      <c r="O442" s="158"/>
      <c r="P442" s="158"/>
    </row>
    <row r="443" spans="1:16" ht="15" customHeight="1">
      <c r="A443" s="158" t="str">
        <f>+A380</f>
        <v>Case No. 2018-00358</v>
      </c>
      <c r="B443" s="158"/>
      <c r="C443" s="158"/>
      <c r="D443" s="158"/>
      <c r="E443" s="158"/>
      <c r="F443" s="158"/>
      <c r="G443" s="158"/>
      <c r="H443" s="158"/>
      <c r="I443" s="158"/>
      <c r="J443" s="158"/>
      <c r="K443" s="158"/>
      <c r="L443" s="158"/>
      <c r="M443" s="158"/>
      <c r="N443" s="158"/>
      <c r="O443" s="158"/>
      <c r="P443" s="158"/>
    </row>
    <row r="444" spans="1:16" ht="15" customHeight="1">
      <c r="A444" s="158" t="s">
        <v>221</v>
      </c>
      <c r="B444" s="158"/>
      <c r="C444" s="158"/>
      <c r="D444" s="158"/>
      <c r="E444" s="158"/>
      <c r="F444" s="158"/>
      <c r="G444" s="158"/>
      <c r="H444" s="158"/>
      <c r="I444" s="158"/>
      <c r="J444" s="158"/>
      <c r="K444" s="158"/>
      <c r="L444" s="158"/>
      <c r="M444" s="158"/>
      <c r="N444" s="158"/>
      <c r="O444" s="158"/>
      <c r="P444" s="158"/>
    </row>
    <row r="445" spans="1:16" ht="15" customHeight="1">
      <c r="A445" s="158" t="str">
        <f>+A193</f>
        <v>Forecast Year at 6/30/2020</v>
      </c>
      <c r="B445" s="158"/>
      <c r="C445" s="158"/>
      <c r="D445" s="158"/>
      <c r="E445" s="158"/>
      <c r="F445" s="158"/>
      <c r="G445" s="158"/>
      <c r="H445" s="158"/>
      <c r="I445" s="158"/>
      <c r="J445" s="158"/>
      <c r="K445" s="158"/>
      <c r="L445" s="158"/>
      <c r="M445" s="158"/>
      <c r="N445" s="158"/>
      <c r="O445" s="158"/>
      <c r="P445" s="158"/>
    </row>
    <row r="446" spans="1:16" ht="15" customHeight="1">
      <c r="A446" s="159"/>
      <c r="B446" s="159"/>
      <c r="C446" s="159"/>
      <c r="D446" s="159"/>
      <c r="E446" s="159"/>
      <c r="F446" s="159"/>
      <c r="G446" s="159"/>
      <c r="H446" s="159"/>
      <c r="I446" s="159"/>
      <c r="J446" s="159"/>
      <c r="K446" s="159"/>
      <c r="L446" s="159"/>
      <c r="M446" s="159"/>
      <c r="N446" s="159"/>
      <c r="O446" s="162" t="s">
        <v>222</v>
      </c>
    </row>
    <row r="447" spans="1:16" s="163" customFormat="1">
      <c r="B447" s="164"/>
      <c r="D447" s="116"/>
      <c r="E447" s="116"/>
      <c r="F447" s="116"/>
      <c r="G447" s="116"/>
      <c r="H447" s="116"/>
      <c r="I447" s="116"/>
      <c r="J447" s="116"/>
      <c r="K447" s="116"/>
      <c r="L447" s="116"/>
      <c r="O447" s="165" t="e">
        <f ca="1">RIGHT(CELL("filename",$A$1),LEN(CELL("filename",$A$1))-SEARCH("\Rate Base",CELL("filename",$A$1),1))</f>
        <v>#VALUE!</v>
      </c>
    </row>
    <row r="448" spans="1:16" ht="15" customHeight="1">
      <c r="A448" s="166" t="str">
        <f>A196</f>
        <v>DATA: ___ BASE PERIOD _X_ FORECASTED PERIOD</v>
      </c>
      <c r="O448" s="162" t="s">
        <v>288</v>
      </c>
    </row>
    <row r="449" spans="1:15" ht="15" customHeight="1">
      <c r="A449" s="166" t="str">
        <f>A197</f>
        <v>TYPE OF FILING:  _X_ ORIGINAL __ UPDATED __ REVISED</v>
      </c>
      <c r="O449" s="167" t="s">
        <v>317</v>
      </c>
    </row>
    <row r="450" spans="1:15" ht="15" customHeight="1">
      <c r="A450" s="166" t="s">
        <v>224</v>
      </c>
    </row>
    <row r="451" spans="1:15" ht="15" customHeight="1" thickBot="1">
      <c r="A451" s="160" t="s">
        <v>289</v>
      </c>
    </row>
    <row r="452" spans="1:15" ht="15" customHeight="1">
      <c r="A452" s="168"/>
      <c r="B452" s="168"/>
      <c r="C452" s="168"/>
      <c r="D452" s="168"/>
      <c r="E452" s="168"/>
      <c r="F452" s="168"/>
      <c r="G452" s="168"/>
      <c r="H452" s="168"/>
      <c r="I452" s="168"/>
      <c r="J452" s="168"/>
      <c r="K452" s="168"/>
      <c r="L452" s="168"/>
      <c r="M452" s="168"/>
      <c r="N452" s="168"/>
      <c r="O452" s="168"/>
    </row>
    <row r="453" spans="1:15" ht="15" customHeight="1">
      <c r="A453" s="170" t="s">
        <v>61</v>
      </c>
    </row>
    <row r="454" spans="1:15" ht="15" customHeight="1" thickBot="1">
      <c r="A454" s="170" t="s">
        <v>71</v>
      </c>
      <c r="E454" s="170" t="s">
        <v>219</v>
      </c>
      <c r="J454" s="170" t="s">
        <v>225</v>
      </c>
      <c r="L454" s="170" t="s">
        <v>14</v>
      </c>
      <c r="M454" s="186"/>
      <c r="N454" s="186"/>
      <c r="O454" s="186"/>
    </row>
    <row r="455" spans="1:15" ht="15" customHeight="1">
      <c r="A455" s="171">
        <v>1</v>
      </c>
      <c r="B455" s="168"/>
      <c r="C455" s="168"/>
      <c r="D455" s="168"/>
      <c r="E455" s="168"/>
      <c r="F455" s="168"/>
      <c r="G455" s="168"/>
      <c r="H455" s="168"/>
      <c r="I455" s="168"/>
      <c r="J455" s="168"/>
      <c r="K455" s="168"/>
      <c r="L455" s="168"/>
    </row>
    <row r="456" spans="1:15" ht="15" customHeight="1">
      <c r="A456" s="170">
        <v>2</v>
      </c>
    </row>
    <row r="457" spans="1:15" ht="15" customHeight="1" thickBot="1">
      <c r="A457" s="170">
        <v>3</v>
      </c>
      <c r="E457" s="160" t="s">
        <v>226</v>
      </c>
      <c r="L457" s="173">
        <f>H552</f>
        <v>108151942.42979334</v>
      </c>
      <c r="M457" s="173"/>
      <c r="N457" s="173"/>
      <c r="O457" s="162"/>
    </row>
    <row r="458" spans="1:15" ht="15" customHeight="1" thickTop="1">
      <c r="A458" s="170">
        <v>4</v>
      </c>
      <c r="L458" s="179"/>
    </row>
    <row r="459" spans="1:15" ht="15" customHeight="1">
      <c r="A459" s="170">
        <v>5</v>
      </c>
      <c r="E459" s="160" t="s">
        <v>227</v>
      </c>
      <c r="L459" s="160">
        <f>ROUND(L457/365,0)</f>
        <v>296307</v>
      </c>
    </row>
    <row r="460" spans="1:15" ht="15" customHeight="1">
      <c r="A460" s="170">
        <v>6</v>
      </c>
    </row>
    <row r="461" spans="1:15" ht="15" customHeight="1">
      <c r="A461" s="170">
        <v>7</v>
      </c>
      <c r="E461" s="160" t="s">
        <v>228</v>
      </c>
    </row>
    <row r="462" spans="1:15" ht="15" customHeight="1">
      <c r="A462" s="170">
        <v>8</v>
      </c>
    </row>
    <row r="463" spans="1:15" ht="15" customHeight="1">
      <c r="A463" s="170">
        <v>9</v>
      </c>
      <c r="E463" s="160" t="s">
        <v>229</v>
      </c>
      <c r="J463" s="187">
        <f>L606</f>
        <v>43.379999999999995</v>
      </c>
      <c r="K463" s="187"/>
      <c r="L463" s="187"/>
      <c r="M463" s="187"/>
      <c r="N463" s="187"/>
      <c r="O463" s="162"/>
    </row>
    <row r="464" spans="1:15" ht="15" customHeight="1">
      <c r="A464" s="170">
        <v>10</v>
      </c>
      <c r="J464" s="187"/>
    </row>
    <row r="465" spans="1:15" ht="15" customHeight="1">
      <c r="A465" s="170">
        <v>11</v>
      </c>
      <c r="E465" s="160" t="s">
        <v>230</v>
      </c>
      <c r="J465" s="188">
        <f>+L555</f>
        <v>30.71</v>
      </c>
      <c r="M465" s="187"/>
      <c r="N465" s="187"/>
      <c r="O465" s="162"/>
    </row>
    <row r="466" spans="1:15" ht="15" customHeight="1">
      <c r="A466" s="170">
        <v>12</v>
      </c>
      <c r="J466" s="187"/>
    </row>
    <row r="467" spans="1:15" ht="15" customHeight="1" thickBot="1">
      <c r="A467" s="170">
        <v>13</v>
      </c>
      <c r="E467" s="160" t="s">
        <v>231</v>
      </c>
      <c r="J467" s="189">
        <f>+J463-J465</f>
        <v>12.669999999999995</v>
      </c>
      <c r="M467" s="187"/>
      <c r="N467" s="187"/>
      <c r="O467" s="187"/>
    </row>
    <row r="468" spans="1:15" ht="15" customHeight="1" thickTop="1">
      <c r="A468" s="170">
        <v>14</v>
      </c>
    </row>
    <row r="469" spans="1:15" ht="15" customHeight="1" thickBot="1">
      <c r="A469" s="170">
        <v>15</v>
      </c>
      <c r="F469" s="160" t="s">
        <v>232</v>
      </c>
      <c r="L469" s="203">
        <f>ROUND($J$467*L459,0)</f>
        <v>3754210</v>
      </c>
      <c r="M469" s="173"/>
      <c r="N469" s="173"/>
      <c r="O469" s="173"/>
    </row>
    <row r="470" spans="1:15" ht="15" customHeight="1" thickTop="1">
      <c r="A470" s="170">
        <v>16</v>
      </c>
    </row>
    <row r="471" spans="1:15" ht="15" customHeight="1">
      <c r="A471" s="170">
        <v>17</v>
      </c>
    </row>
    <row r="472" spans="1:15" ht="15" customHeight="1" thickBot="1">
      <c r="A472" s="170">
        <v>18</v>
      </c>
      <c r="F472" s="160" t="s">
        <v>233</v>
      </c>
      <c r="L472" s="198">
        <f>ROUND(L469,-3)</f>
        <v>3754000</v>
      </c>
      <c r="M472" s="173"/>
      <c r="N472" s="173"/>
      <c r="O472" s="173"/>
    </row>
    <row r="473" spans="1:15" ht="15" customHeight="1" thickTop="1">
      <c r="A473" s="170"/>
    </row>
    <row r="474" spans="1:15" ht="15" customHeight="1">
      <c r="A474" s="170"/>
    </row>
    <row r="475" spans="1:15" ht="15" customHeight="1">
      <c r="A475" s="170"/>
    </row>
    <row r="476" spans="1:15" ht="15" customHeight="1">
      <c r="A476" s="170"/>
    </row>
    <row r="477" spans="1:15" ht="15" customHeight="1">
      <c r="A477" s="170"/>
    </row>
    <row r="478" spans="1:15" ht="15" customHeight="1">
      <c r="A478" s="170"/>
    </row>
    <row r="479" spans="1:15" ht="15" customHeight="1">
      <c r="A479" s="170"/>
    </row>
    <row r="480" spans="1:15" ht="15" customHeight="1">
      <c r="A480" s="170"/>
    </row>
    <row r="481" spans="1:1" ht="15" customHeight="1">
      <c r="A481" s="170"/>
    </row>
    <row r="482" spans="1:1" ht="15" customHeight="1">
      <c r="A482" s="170"/>
    </row>
    <row r="483" spans="1:1" ht="15" customHeight="1">
      <c r="A483" s="170"/>
    </row>
    <row r="484" spans="1:1" ht="15" customHeight="1">
      <c r="A484" s="170"/>
    </row>
    <row r="485" spans="1:1" ht="15" customHeight="1">
      <c r="A485" s="170"/>
    </row>
    <row r="486" spans="1:1" ht="15" customHeight="1">
      <c r="A486" s="170"/>
    </row>
    <row r="487" spans="1:1" ht="15" customHeight="1">
      <c r="A487" s="170"/>
    </row>
    <row r="488" spans="1:1" ht="15" customHeight="1">
      <c r="A488" s="170"/>
    </row>
    <row r="489" spans="1:1" ht="15" customHeight="1">
      <c r="A489" s="170"/>
    </row>
    <row r="490" spans="1:1" ht="15" customHeight="1">
      <c r="A490" s="170"/>
    </row>
    <row r="491" spans="1:1" ht="15" customHeight="1">
      <c r="A491" s="170"/>
    </row>
    <row r="492" spans="1:1" ht="15" customHeight="1">
      <c r="A492" s="170"/>
    </row>
    <row r="493" spans="1:1" ht="15" customHeight="1">
      <c r="A493" s="170"/>
    </row>
    <row r="494" spans="1:1" ht="15" customHeight="1">
      <c r="A494" s="170"/>
    </row>
    <row r="495" spans="1:1" ht="15" customHeight="1">
      <c r="A495" s="170"/>
    </row>
    <row r="496" spans="1:1" ht="15" customHeight="1">
      <c r="A496" s="170"/>
    </row>
    <row r="497" spans="1:16" ht="15" customHeight="1">
      <c r="A497" s="170"/>
    </row>
    <row r="498" spans="1:16" ht="15" customHeight="1">
      <c r="A498" s="170"/>
    </row>
    <row r="499" spans="1:16" ht="15" customHeight="1">
      <c r="A499" s="170"/>
    </row>
    <row r="500" spans="1:16" ht="15" customHeight="1">
      <c r="A500" s="170"/>
    </row>
    <row r="501" spans="1:16" ht="15" customHeight="1">
      <c r="A501" s="170"/>
    </row>
    <row r="502" spans="1:16" ht="15" customHeight="1">
      <c r="A502" s="170"/>
    </row>
    <row r="503" spans="1:16" ht="15" customHeight="1">
      <c r="A503" s="170"/>
    </row>
    <row r="504" spans="1:16" ht="15" customHeight="1">
      <c r="A504" s="170"/>
    </row>
    <row r="505" spans="1:16" ht="15" customHeight="1">
      <c r="A505" s="158" t="str">
        <f>+A442</f>
        <v>KENTUCKY-AMERICAN WATER COMPANY</v>
      </c>
      <c r="B505" s="158"/>
      <c r="C505" s="158"/>
      <c r="D505" s="158"/>
      <c r="E505" s="158"/>
      <c r="F505" s="158"/>
      <c r="G505" s="158"/>
      <c r="H505" s="158"/>
      <c r="I505" s="158"/>
      <c r="J505" s="158"/>
      <c r="K505" s="158"/>
      <c r="L505" s="158"/>
      <c r="M505" s="158"/>
      <c r="N505" s="158"/>
      <c r="O505" s="158"/>
      <c r="P505" s="158"/>
    </row>
    <row r="506" spans="1:16" ht="15" customHeight="1">
      <c r="A506" s="158" t="str">
        <f>+A443</f>
        <v>Case No. 2018-00358</v>
      </c>
      <c r="B506" s="158"/>
      <c r="C506" s="158"/>
      <c r="D506" s="158"/>
      <c r="E506" s="158"/>
      <c r="F506" s="158"/>
      <c r="G506" s="158"/>
      <c r="H506" s="158"/>
      <c r="I506" s="158"/>
      <c r="J506" s="158"/>
      <c r="K506" s="158"/>
      <c r="L506" s="158"/>
      <c r="M506" s="158"/>
      <c r="N506" s="158"/>
      <c r="O506" s="158"/>
      <c r="P506" s="158"/>
    </row>
    <row r="507" spans="1:16" ht="15" customHeight="1">
      <c r="A507" s="158" t="s">
        <v>221</v>
      </c>
      <c r="B507" s="158"/>
      <c r="C507" s="158"/>
      <c r="D507" s="158"/>
      <c r="E507" s="158"/>
      <c r="F507" s="158"/>
      <c r="G507" s="158"/>
      <c r="H507" s="158"/>
      <c r="I507" s="158"/>
      <c r="J507" s="158"/>
      <c r="K507" s="158"/>
      <c r="L507" s="158"/>
      <c r="M507" s="158"/>
      <c r="N507" s="158"/>
      <c r="O507" s="158"/>
      <c r="P507" s="158"/>
    </row>
    <row r="508" spans="1:16" ht="15" customHeight="1">
      <c r="A508" s="158" t="str">
        <f>A445</f>
        <v>Forecast Year at 6/30/2020</v>
      </c>
      <c r="B508" s="158"/>
      <c r="C508" s="158"/>
      <c r="D508" s="158"/>
      <c r="E508" s="158"/>
      <c r="F508" s="158"/>
      <c r="G508" s="158"/>
      <c r="H508" s="158"/>
      <c r="I508" s="158"/>
      <c r="J508" s="158"/>
      <c r="K508" s="158"/>
      <c r="L508" s="158"/>
      <c r="M508" s="158"/>
      <c r="N508" s="158"/>
      <c r="O508" s="158"/>
      <c r="P508" s="158"/>
    </row>
    <row r="509" spans="1:16" ht="15" customHeight="1">
      <c r="A509" s="159"/>
      <c r="B509" s="159"/>
      <c r="C509" s="159"/>
      <c r="D509" s="159"/>
      <c r="E509" s="159"/>
      <c r="F509" s="159"/>
      <c r="G509" s="159"/>
      <c r="H509" s="159"/>
      <c r="I509" s="159"/>
      <c r="J509" s="159"/>
      <c r="K509" s="159"/>
      <c r="L509" s="159"/>
      <c r="M509" s="159"/>
      <c r="N509" s="159"/>
      <c r="O509" s="162" t="s">
        <v>222</v>
      </c>
    </row>
    <row r="510" spans="1:16" s="163" customFormat="1">
      <c r="B510" s="164"/>
      <c r="D510" s="116"/>
      <c r="E510" s="116"/>
      <c r="F510" s="116"/>
      <c r="G510" s="116"/>
      <c r="H510" s="116"/>
      <c r="I510" s="116"/>
      <c r="J510" s="116"/>
      <c r="K510" s="116"/>
      <c r="L510" s="116"/>
      <c r="O510" s="165" t="e">
        <f ca="1">RIGHT(CELL("filename",$A$1),LEN(CELL("filename",$A$1))-SEARCH("\Rate Base",CELL("filename",$A$1),1))</f>
        <v>#VALUE!</v>
      </c>
    </row>
    <row r="511" spans="1:16" ht="15" customHeight="1">
      <c r="A511" s="166" t="str">
        <f>A448</f>
        <v>DATA: ___ BASE PERIOD _X_ FORECASTED PERIOD</v>
      </c>
      <c r="O511" s="162" t="s">
        <v>290</v>
      </c>
    </row>
    <row r="512" spans="1:16" ht="15" customHeight="1">
      <c r="A512" s="166" t="str">
        <f>+A449</f>
        <v>TYPE OF FILING:  _X_ ORIGINAL __ UPDATED __ REVISED</v>
      </c>
      <c r="O512" s="167" t="s">
        <v>317</v>
      </c>
    </row>
    <row r="513" spans="1:16" ht="15" customHeight="1">
      <c r="A513" s="166" t="s">
        <v>224</v>
      </c>
    </row>
    <row r="514" spans="1:16" ht="15" customHeight="1" thickBot="1">
      <c r="A514" s="160" t="s">
        <v>291</v>
      </c>
      <c r="G514" s="186"/>
      <c r="K514" s="186"/>
      <c r="L514" s="186"/>
    </row>
    <row r="515" spans="1:16" ht="15" customHeight="1">
      <c r="A515" s="168"/>
      <c r="B515" s="168"/>
      <c r="C515" s="168"/>
      <c r="D515" s="168"/>
      <c r="E515" s="168"/>
      <c r="F515" s="168"/>
      <c r="H515" s="168"/>
      <c r="I515" s="168"/>
      <c r="J515" s="171" t="s">
        <v>236</v>
      </c>
      <c r="K515" s="168"/>
      <c r="M515" s="168"/>
      <c r="N515" s="168"/>
      <c r="O515" s="168"/>
    </row>
    <row r="516" spans="1:16" ht="15" customHeight="1">
      <c r="A516" s="170" t="s">
        <v>61</v>
      </c>
      <c r="J516" s="170" t="s">
        <v>237</v>
      </c>
    </row>
    <row r="517" spans="1:16" ht="15" customHeight="1" thickBot="1">
      <c r="A517" s="170" t="s">
        <v>71</v>
      </c>
      <c r="D517" s="186"/>
      <c r="E517" s="185" t="s">
        <v>292</v>
      </c>
      <c r="F517" s="186"/>
      <c r="G517" s="186"/>
      <c r="H517" s="185" t="s">
        <v>14</v>
      </c>
      <c r="I517" s="185"/>
      <c r="J517" s="185" t="s">
        <v>238</v>
      </c>
      <c r="K517" s="185"/>
      <c r="L517" s="185" t="s">
        <v>239</v>
      </c>
      <c r="M517" s="186"/>
      <c r="N517" s="186"/>
      <c r="O517" s="186"/>
      <c r="P517" s="172"/>
    </row>
    <row r="518" spans="1:16" ht="15" customHeight="1">
      <c r="A518" s="171">
        <v>1</v>
      </c>
      <c r="B518" s="168"/>
      <c r="C518" s="168"/>
      <c r="D518" s="160" t="s">
        <v>240</v>
      </c>
      <c r="H518" s="204">
        <v>7802450</v>
      </c>
      <c r="I518" s="205"/>
      <c r="J518" s="194">
        <f t="shared" ref="J518:J537" si="2">J331</f>
        <v>12</v>
      </c>
      <c r="K518" s="205"/>
      <c r="L518" s="160">
        <f>ROUND(H518*$J518,0)</f>
        <v>93629400</v>
      </c>
      <c r="P518" s="162"/>
    </row>
    <row r="519" spans="1:16" ht="15" customHeight="1">
      <c r="A519" s="170">
        <v>2</v>
      </c>
      <c r="D519" s="160" t="s">
        <v>241</v>
      </c>
      <c r="H519" s="180">
        <v>4470869.9799161823</v>
      </c>
      <c r="I519" s="180"/>
      <c r="J519" s="194">
        <f t="shared" si="2"/>
        <v>26.40159918137627</v>
      </c>
      <c r="K519" s="180"/>
      <c r="L519" s="160">
        <f t="shared" ref="L519:L536" si="3">ROUND(H519*$J519,0)</f>
        <v>118038117</v>
      </c>
      <c r="P519" s="162"/>
    </row>
    <row r="520" spans="1:16" ht="15" customHeight="1">
      <c r="A520" s="170">
        <v>4</v>
      </c>
      <c r="D520" s="160" t="s">
        <v>242</v>
      </c>
      <c r="H520" s="160">
        <v>2887865.9872043957</v>
      </c>
      <c r="J520" s="194">
        <f t="shared" si="2"/>
        <v>41.38910668832149</v>
      </c>
      <c r="L520" s="160">
        <f t="shared" si="3"/>
        <v>119526193</v>
      </c>
      <c r="P520" s="162"/>
    </row>
    <row r="521" spans="1:16" ht="15" customHeight="1">
      <c r="A521" s="170">
        <v>5</v>
      </c>
      <c r="D521" s="160" t="s">
        <v>243</v>
      </c>
      <c r="H521" s="180">
        <v>252496</v>
      </c>
      <c r="J521" s="194">
        <f t="shared" si="2"/>
        <v>52.54147037580239</v>
      </c>
      <c r="L521" s="160">
        <f t="shared" si="3"/>
        <v>13266511</v>
      </c>
      <c r="P521" s="162"/>
    </row>
    <row r="522" spans="1:16" ht="15" customHeight="1">
      <c r="A522" s="170">
        <v>6</v>
      </c>
      <c r="D522" s="160" t="s">
        <v>244</v>
      </c>
      <c r="H522" s="160">
        <v>407483</v>
      </c>
      <c r="J522" s="194">
        <f t="shared" si="2"/>
        <v>241.51</v>
      </c>
      <c r="L522" s="160">
        <f t="shared" si="3"/>
        <v>98411219</v>
      </c>
      <c r="P522" s="162"/>
    </row>
    <row r="523" spans="1:16" ht="15" customHeight="1">
      <c r="A523" s="170">
        <v>7</v>
      </c>
      <c r="D523" s="160" t="s">
        <v>245</v>
      </c>
      <c r="H523" s="180">
        <v>9719017.9872512836</v>
      </c>
      <c r="J523" s="194">
        <f t="shared" si="2"/>
        <v>-3.5042</v>
      </c>
      <c r="L523" s="160">
        <f t="shared" si="3"/>
        <v>-34057383</v>
      </c>
      <c r="P523" s="162"/>
    </row>
    <row r="524" spans="1:16" ht="15" customHeight="1">
      <c r="A524" s="170">
        <v>8</v>
      </c>
      <c r="D524" s="160" t="s">
        <v>246</v>
      </c>
      <c r="H524" s="160">
        <v>944448</v>
      </c>
      <c r="J524" s="194">
        <f t="shared" si="2"/>
        <v>53.366324295175033</v>
      </c>
      <c r="L524" s="160">
        <f t="shared" si="3"/>
        <v>50401718</v>
      </c>
      <c r="P524" s="162"/>
    </row>
    <row r="525" spans="1:16" ht="15" customHeight="1">
      <c r="A525" s="170">
        <v>9</v>
      </c>
      <c r="D525" s="160" t="s">
        <v>247</v>
      </c>
      <c r="H525" s="160">
        <v>1720314</v>
      </c>
      <c r="J525" s="194">
        <f t="shared" si="2"/>
        <v>10.309573549111946</v>
      </c>
      <c r="L525" s="160">
        <f t="shared" si="3"/>
        <v>17735704</v>
      </c>
      <c r="P525" s="162"/>
    </row>
    <row r="526" spans="1:16" ht="15" customHeight="1">
      <c r="A526" s="170">
        <v>10</v>
      </c>
      <c r="D526" s="160" t="s">
        <v>248</v>
      </c>
      <c r="H526" s="160">
        <v>74033</v>
      </c>
      <c r="J526" s="194">
        <f t="shared" si="2"/>
        <v>141.5</v>
      </c>
      <c r="L526" s="160">
        <f t="shared" si="3"/>
        <v>10475670</v>
      </c>
      <c r="P526" s="162"/>
    </row>
    <row r="527" spans="1:16" ht="15" customHeight="1">
      <c r="A527" s="170">
        <v>11</v>
      </c>
      <c r="D527" s="160" t="s">
        <v>249</v>
      </c>
      <c r="H527" s="160">
        <v>648763</v>
      </c>
      <c r="J527" s="194">
        <f t="shared" si="2"/>
        <v>10.100294876603503</v>
      </c>
      <c r="L527" s="160">
        <f t="shared" si="3"/>
        <v>6552698</v>
      </c>
      <c r="P527" s="162"/>
    </row>
    <row r="528" spans="1:16" ht="15" customHeight="1">
      <c r="A528" s="170">
        <v>12</v>
      </c>
      <c r="D528" s="160" t="s">
        <v>250</v>
      </c>
      <c r="H528" s="180">
        <v>399519</v>
      </c>
      <c r="J528" s="194">
        <f t="shared" si="2"/>
        <v>-0.75</v>
      </c>
      <c r="L528" s="160">
        <f t="shared" si="3"/>
        <v>-299639</v>
      </c>
      <c r="P528" s="162"/>
    </row>
    <row r="529" spans="1:19" ht="15" customHeight="1">
      <c r="A529" s="170">
        <v>13</v>
      </c>
      <c r="D529" s="160" t="s">
        <v>251</v>
      </c>
      <c r="H529" s="160">
        <v>767088</v>
      </c>
      <c r="J529" s="194">
        <f t="shared" si="2"/>
        <v>-41.600053570249209</v>
      </c>
      <c r="L529" s="160">
        <f t="shared" si="3"/>
        <v>-31910902</v>
      </c>
      <c r="P529" s="269" t="s">
        <v>293</v>
      </c>
      <c r="Q529" s="270"/>
      <c r="R529" s="270"/>
      <c r="S529" s="271"/>
    </row>
    <row r="530" spans="1:19" ht="15" customHeight="1">
      <c r="A530" s="170">
        <v>14</v>
      </c>
      <c r="D530" s="160" t="s">
        <v>252</v>
      </c>
      <c r="H530" s="180">
        <v>23402</v>
      </c>
      <c r="I530" s="180"/>
      <c r="J530" s="194">
        <f t="shared" si="2"/>
        <v>-75.102876697334693</v>
      </c>
      <c r="L530" s="160">
        <f t="shared" si="3"/>
        <v>-1757558</v>
      </c>
      <c r="P530" s="272"/>
      <c r="Q530" s="273"/>
      <c r="R530" s="273"/>
      <c r="S530" s="274"/>
    </row>
    <row r="531" spans="1:19" ht="15" customHeight="1">
      <c r="A531" s="170">
        <v>15</v>
      </c>
      <c r="D531" s="160" t="s">
        <v>253</v>
      </c>
      <c r="H531" s="180">
        <v>410186</v>
      </c>
      <c r="I531" s="180"/>
      <c r="J531" s="194">
        <f t="shared" si="2"/>
        <v>0</v>
      </c>
      <c r="L531" s="160">
        <f t="shared" si="3"/>
        <v>0</v>
      </c>
      <c r="P531" s="272"/>
      <c r="Q531" s="273"/>
      <c r="R531" s="273"/>
      <c r="S531" s="274"/>
    </row>
    <row r="532" spans="1:19" ht="15" customHeight="1">
      <c r="A532" s="170">
        <v>16</v>
      </c>
      <c r="D532" s="160" t="s">
        <v>254</v>
      </c>
      <c r="H532" s="180">
        <v>1229298</v>
      </c>
      <c r="J532" s="194">
        <f t="shared" si="2"/>
        <v>39.829750486875184</v>
      </c>
      <c r="L532" s="160">
        <f t="shared" si="3"/>
        <v>48962633</v>
      </c>
      <c r="P532" s="272"/>
      <c r="Q532" s="273"/>
      <c r="R532" s="273"/>
      <c r="S532" s="274"/>
    </row>
    <row r="533" spans="1:19" ht="15" customHeight="1">
      <c r="A533" s="170">
        <v>17</v>
      </c>
      <c r="D533" s="160" t="s">
        <v>255</v>
      </c>
      <c r="H533" s="180">
        <v>1091902</v>
      </c>
      <c r="J533" s="194">
        <f t="shared" si="2"/>
        <v>0</v>
      </c>
      <c r="L533" s="160">
        <f t="shared" si="3"/>
        <v>0</v>
      </c>
      <c r="P533" s="272"/>
      <c r="Q533" s="273"/>
      <c r="R533" s="273"/>
      <c r="S533" s="274"/>
    </row>
    <row r="534" spans="1:19" ht="15" customHeight="1">
      <c r="A534" s="170">
        <v>18</v>
      </c>
      <c r="D534" s="160" t="s">
        <v>256</v>
      </c>
      <c r="H534" s="180">
        <v>804092.83800327987</v>
      </c>
      <c r="J534" s="194">
        <f t="shared" si="2"/>
        <v>0</v>
      </c>
      <c r="L534" s="160">
        <f t="shared" si="3"/>
        <v>0</v>
      </c>
      <c r="P534" s="272"/>
      <c r="Q534" s="273"/>
      <c r="R534" s="273"/>
      <c r="S534" s="274"/>
    </row>
    <row r="535" spans="1:19" ht="15" customHeight="1">
      <c r="A535" s="170">
        <v>19</v>
      </c>
      <c r="D535" s="160" t="s">
        <v>257</v>
      </c>
      <c r="H535" s="180">
        <v>346815</v>
      </c>
      <c r="J535" s="194">
        <f t="shared" si="2"/>
        <v>45.317908443129809</v>
      </c>
      <c r="L535" s="160">
        <f t="shared" si="3"/>
        <v>15716930</v>
      </c>
      <c r="P535" s="272"/>
      <c r="Q535" s="273"/>
      <c r="R535" s="273"/>
      <c r="S535" s="274"/>
    </row>
    <row r="536" spans="1:19" ht="15" customHeight="1">
      <c r="A536" s="170">
        <v>20</v>
      </c>
      <c r="D536" s="160" t="s">
        <v>258</v>
      </c>
      <c r="H536" s="180">
        <v>199691</v>
      </c>
      <c r="J536" s="194">
        <f t="shared" si="2"/>
        <v>66.055713278265017</v>
      </c>
      <c r="L536" s="160">
        <f t="shared" si="3"/>
        <v>13190731</v>
      </c>
      <c r="P536" s="272"/>
      <c r="Q536" s="273"/>
      <c r="R536" s="273"/>
      <c r="S536" s="274"/>
    </row>
    <row r="537" spans="1:19" ht="15" customHeight="1">
      <c r="A537" s="170">
        <v>21</v>
      </c>
      <c r="D537" s="160" t="s">
        <v>259</v>
      </c>
      <c r="H537" s="160">
        <v>3606116.1948761423</v>
      </c>
      <c r="J537" s="194">
        <f t="shared" si="2"/>
        <v>38.230313649160188</v>
      </c>
      <c r="L537" s="116">
        <f>ROUND(H537*J537,0)</f>
        <v>137862953</v>
      </c>
      <c r="P537" s="275"/>
      <c r="Q537" s="276"/>
      <c r="R537" s="276"/>
      <c r="S537" s="277"/>
    </row>
    <row r="538" spans="1:19" ht="15" customHeight="1">
      <c r="A538" s="170">
        <v>22</v>
      </c>
      <c r="E538" s="160" t="s">
        <v>260</v>
      </c>
      <c r="H538" s="183">
        <f>SUM(H518:H537)</f>
        <v>37805850.987251282</v>
      </c>
      <c r="J538" s="194"/>
      <c r="L538" s="183">
        <f>SUM(L518:L537)</f>
        <v>675744995</v>
      </c>
    </row>
    <row r="539" spans="1:19" ht="15" customHeight="1">
      <c r="A539" s="170">
        <v>23</v>
      </c>
      <c r="J539" s="194"/>
      <c r="P539" s="162"/>
      <c r="Q539" s="191" t="s">
        <v>294</v>
      </c>
      <c r="R539" s="191" t="s">
        <v>295</v>
      </c>
    </row>
    <row r="540" spans="1:19" ht="15" customHeight="1">
      <c r="A540" s="170">
        <v>24</v>
      </c>
      <c r="D540" s="160" t="s">
        <v>261</v>
      </c>
      <c r="H540" s="160">
        <v>18604102.131319575</v>
      </c>
      <c r="J540" s="194">
        <f>J353</f>
        <v>0</v>
      </c>
      <c r="L540" s="160">
        <f>ROUND(H540*J540,0)</f>
        <v>0</v>
      </c>
      <c r="P540" s="163" t="s">
        <v>296</v>
      </c>
      <c r="Q540" s="206">
        <v>441122362.12330651</v>
      </c>
      <c r="R540" s="207">
        <v>441122362.12330651</v>
      </c>
      <c r="S540" s="160" t="b">
        <f>R540=Q540</f>
        <v>1</v>
      </c>
    </row>
    <row r="541" spans="1:19" ht="15" customHeight="1">
      <c r="A541" s="170">
        <v>25</v>
      </c>
      <c r="D541" s="160" t="s">
        <v>262</v>
      </c>
      <c r="H541" s="160">
        <v>7032232</v>
      </c>
      <c r="J541" s="194">
        <f t="shared" ref="J541:J550" si="4">J354</f>
        <v>159.7382832718522</v>
      </c>
      <c r="L541" s="160">
        <f>ROUND(H541*J541,0)</f>
        <v>1123316667</v>
      </c>
      <c r="P541" s="163"/>
      <c r="Q541" s="208"/>
      <c r="R541" s="209"/>
    </row>
    <row r="542" spans="1:19" ht="15" customHeight="1">
      <c r="A542" s="170">
        <v>26</v>
      </c>
      <c r="D542" s="160" t="s">
        <v>263</v>
      </c>
      <c r="H542" s="160">
        <v>175930</v>
      </c>
      <c r="J542" s="194">
        <f t="shared" si="4"/>
        <v>-155.99</v>
      </c>
      <c r="L542" s="160">
        <f>ROUND(H542*J542,0)</f>
        <v>-27443321</v>
      </c>
      <c r="P542" s="210"/>
      <c r="Q542" s="211"/>
      <c r="R542" s="209"/>
    </row>
    <row r="543" spans="1:19" ht="15" customHeight="1">
      <c r="A543" s="170">
        <v>27</v>
      </c>
      <c r="D543" s="160" t="s">
        <v>264</v>
      </c>
      <c r="H543" s="160">
        <v>596010</v>
      </c>
      <c r="J543" s="194">
        <f t="shared" si="4"/>
        <v>12.000000000000002</v>
      </c>
      <c r="L543" s="160">
        <f>ROUND(H543*J543,0)</f>
        <v>7152120</v>
      </c>
      <c r="Q543" s="208"/>
      <c r="R543" s="209"/>
    </row>
    <row r="544" spans="1:19" ht="15" customHeight="1">
      <c r="A544" s="170">
        <v>28</v>
      </c>
      <c r="D544" s="160" t="s">
        <v>265</v>
      </c>
      <c r="H544" s="160">
        <f>R544</f>
        <v>1721053.994621784</v>
      </c>
      <c r="J544" s="194">
        <f t="shared" si="4"/>
        <v>46.26</v>
      </c>
      <c r="L544" s="160">
        <f>ROUND(H544*J544,0)</f>
        <v>79615958</v>
      </c>
      <c r="P544" s="163" t="s">
        <v>297</v>
      </c>
      <c r="Q544" s="208">
        <v>1721053.994621784</v>
      </c>
      <c r="R544" s="209">
        <v>1721053.994621784</v>
      </c>
    </row>
    <row r="545" spans="1:19" ht="15" customHeight="1">
      <c r="A545" s="170">
        <v>29</v>
      </c>
      <c r="D545" s="160" t="s">
        <v>266</v>
      </c>
      <c r="H545" s="160">
        <f>R545</f>
        <v>7451800.3653027024</v>
      </c>
      <c r="J545" s="194">
        <f t="shared" si="4"/>
        <v>36.75</v>
      </c>
      <c r="L545" s="160">
        <f t="shared" ref="L545:L550" si="5">ROUND(H545*J545,0)</f>
        <v>273853663</v>
      </c>
      <c r="P545" s="163" t="s">
        <v>298</v>
      </c>
      <c r="Q545" s="208">
        <v>7451800.3653027024</v>
      </c>
      <c r="R545" s="209">
        <v>7451800.3653027024</v>
      </c>
    </row>
    <row r="546" spans="1:19" ht="15" customHeight="1">
      <c r="A546" s="170">
        <v>30</v>
      </c>
      <c r="D546" s="160" t="s">
        <v>267</v>
      </c>
      <c r="H546" s="160">
        <v>-1627632.0487019944</v>
      </c>
      <c r="J546" s="194">
        <f t="shared" si="4"/>
        <v>0</v>
      </c>
      <c r="L546" s="160">
        <f t="shared" si="5"/>
        <v>0</v>
      </c>
      <c r="Q546" s="208"/>
      <c r="R546" s="209"/>
      <c r="S546" s="191" t="s">
        <v>299</v>
      </c>
    </row>
    <row r="547" spans="1:19" ht="15" customHeight="1">
      <c r="A547" s="170">
        <v>31</v>
      </c>
      <c r="D547" s="160" t="s">
        <v>268</v>
      </c>
      <c r="H547" s="160">
        <f>R547</f>
        <v>12836661</v>
      </c>
      <c r="J547" s="194">
        <f t="shared" si="4"/>
        <v>91.701026099098712</v>
      </c>
      <c r="L547" s="160">
        <f t="shared" si="5"/>
        <v>1177134985</v>
      </c>
      <c r="P547" s="212" t="s">
        <v>300</v>
      </c>
      <c r="Q547" s="213">
        <f>ROUND($Q$540*S547,0)</f>
        <v>12836661</v>
      </c>
      <c r="R547" s="209">
        <v>12836661</v>
      </c>
      <c r="S547" s="178">
        <v>2.9100000000000001E-2</v>
      </c>
    </row>
    <row r="548" spans="1:19" ht="15" customHeight="1">
      <c r="A548" s="170">
        <v>32</v>
      </c>
      <c r="D548" s="160" t="s">
        <v>269</v>
      </c>
      <c r="H548" s="160">
        <f>R548</f>
        <v>220561</v>
      </c>
      <c r="J548" s="194">
        <f t="shared" si="4"/>
        <v>18.896262600395993</v>
      </c>
      <c r="L548" s="160">
        <f t="shared" si="5"/>
        <v>4167779</v>
      </c>
      <c r="P548" s="212" t="s">
        <v>301</v>
      </c>
      <c r="Q548" s="213">
        <f>ROUND($Q$540*S548,0)</f>
        <v>220561</v>
      </c>
      <c r="R548" s="209">
        <v>220561</v>
      </c>
      <c r="S548" s="178">
        <v>5.0000000000000001E-4</v>
      </c>
    </row>
    <row r="549" spans="1:19" ht="15" customHeight="1">
      <c r="A549" s="170">
        <v>33</v>
      </c>
      <c r="D549" s="160" t="s">
        <v>270</v>
      </c>
      <c r="H549" s="160">
        <f>R549</f>
        <v>176449</v>
      </c>
      <c r="J549" s="194">
        <f t="shared" si="4"/>
        <v>46.125</v>
      </c>
      <c r="L549" s="160">
        <f t="shared" si="5"/>
        <v>8138710</v>
      </c>
      <c r="P549" s="212" t="s">
        <v>302</v>
      </c>
      <c r="Q549" s="213">
        <f>ROUND($Q$540*S549,0)</f>
        <v>176449</v>
      </c>
      <c r="R549" s="209">
        <v>176449</v>
      </c>
      <c r="S549" s="178">
        <v>4.0000000000000002E-4</v>
      </c>
    </row>
    <row r="550" spans="1:19" ht="15" customHeight="1">
      <c r="A550" s="170">
        <v>34</v>
      </c>
      <c r="D550" s="160" t="s">
        <v>133</v>
      </c>
      <c r="H550" s="160">
        <f>R550</f>
        <v>23158924</v>
      </c>
      <c r="J550" s="194">
        <f t="shared" si="4"/>
        <v>0</v>
      </c>
      <c r="L550" s="160">
        <f t="shared" si="5"/>
        <v>0</v>
      </c>
      <c r="P550" s="212" t="s">
        <v>303</v>
      </c>
      <c r="Q550" s="213">
        <f>ROUND($Q$540*S550,0)</f>
        <v>23158924</v>
      </c>
      <c r="R550" s="209">
        <v>23158924</v>
      </c>
      <c r="S550" s="178">
        <v>5.2499999999999998E-2</v>
      </c>
    </row>
    <row r="551" spans="1:19" ht="15" customHeight="1">
      <c r="A551" s="170">
        <v>35</v>
      </c>
      <c r="H551" s="183"/>
      <c r="J551" s="187"/>
      <c r="L551" s="183"/>
      <c r="M551" s="173"/>
      <c r="N551" s="173"/>
      <c r="O551" s="173"/>
    </row>
    <row r="552" spans="1:19" ht="15" customHeight="1" thickBot="1">
      <c r="A552" s="170">
        <v>36</v>
      </c>
      <c r="D552" s="160" t="s">
        <v>271</v>
      </c>
      <c r="H552" s="198">
        <f>SUM(H538:H550)</f>
        <v>108151942.42979334</v>
      </c>
      <c r="I552" s="173"/>
      <c r="J552" s="173"/>
      <c r="K552" s="173"/>
      <c r="L552" s="173">
        <f>SUM(L538:L550)</f>
        <v>3321681556</v>
      </c>
      <c r="P552" s="160" t="s">
        <v>304</v>
      </c>
      <c r="Q552" s="160">
        <v>36392594.875172779</v>
      </c>
    </row>
    <row r="553" spans="1:19" ht="15" customHeight="1" thickTop="1">
      <c r="A553" s="170">
        <v>37</v>
      </c>
      <c r="H553" s="214"/>
      <c r="L553" s="179"/>
      <c r="P553" s="160" t="s">
        <v>305</v>
      </c>
      <c r="Q553" s="160">
        <f>Q540*SUM(S547:S550)</f>
        <v>36392594.875172786</v>
      </c>
    </row>
    <row r="554" spans="1:19" ht="15" customHeight="1">
      <c r="A554" s="170">
        <v>38</v>
      </c>
      <c r="L554" s="187"/>
      <c r="M554" s="187"/>
      <c r="N554" s="187"/>
      <c r="O554" s="187"/>
      <c r="P554" s="160" t="s">
        <v>306</v>
      </c>
      <c r="Q554" s="160">
        <f>Q552-Q553</f>
        <v>0</v>
      </c>
    </row>
    <row r="555" spans="1:19" ht="15" customHeight="1" thickBot="1">
      <c r="A555" s="170">
        <v>39</v>
      </c>
      <c r="D555" s="160" t="s">
        <v>272</v>
      </c>
      <c r="L555" s="189">
        <f>IF(H552=0,0,ROUND(L552/H552,2))</f>
        <v>30.71</v>
      </c>
      <c r="M555" s="187"/>
    </row>
    <row r="556" spans="1:19" ht="15" customHeight="1" thickTop="1">
      <c r="A556" s="170">
        <v>40</v>
      </c>
      <c r="K556" s="187"/>
      <c r="P556" s="160" t="s">
        <v>307</v>
      </c>
      <c r="Q556" s="160">
        <v>19865003.457569409</v>
      </c>
    </row>
    <row r="557" spans="1:19" ht="15" customHeight="1">
      <c r="A557" s="170">
        <v>41</v>
      </c>
      <c r="P557" s="160" t="s">
        <v>308</v>
      </c>
      <c r="Q557" s="215"/>
    </row>
    <row r="558" spans="1:19" ht="15" customHeight="1">
      <c r="A558" s="170">
        <v>42</v>
      </c>
      <c r="Q558" s="160">
        <f>Q556-Q557</f>
        <v>19865003.457569409</v>
      </c>
    </row>
    <row r="559" spans="1:19" ht="15" customHeight="1">
      <c r="A559" s="170">
        <v>43</v>
      </c>
    </row>
    <row r="560" spans="1:19" ht="15" customHeight="1">
      <c r="A560" s="170"/>
    </row>
    <row r="561" spans="1:16" ht="15" customHeight="1">
      <c r="A561" s="170"/>
    </row>
    <row r="562" spans="1:16" ht="15" customHeight="1">
      <c r="A562" s="170"/>
    </row>
    <row r="563" spans="1:16" ht="15" customHeight="1">
      <c r="A563" s="170"/>
    </row>
    <row r="564" spans="1:16" ht="15" customHeight="1">
      <c r="A564" s="170"/>
    </row>
    <row r="565" spans="1:16" ht="15" customHeight="1">
      <c r="A565" s="158" t="str">
        <f>+A505</f>
        <v>KENTUCKY-AMERICAN WATER COMPANY</v>
      </c>
      <c r="B565" s="158"/>
      <c r="C565" s="158"/>
      <c r="D565" s="158"/>
      <c r="E565" s="158"/>
      <c r="F565" s="158"/>
      <c r="G565" s="158"/>
      <c r="H565" s="158"/>
      <c r="I565" s="158"/>
      <c r="J565" s="158"/>
      <c r="K565" s="158"/>
      <c r="L565" s="158"/>
      <c r="M565" s="158"/>
      <c r="N565" s="158"/>
      <c r="O565" s="158"/>
      <c r="P565" s="158"/>
    </row>
    <row r="566" spans="1:16" ht="15" customHeight="1">
      <c r="A566" s="158" t="str">
        <f>+A506</f>
        <v>Case No. 2018-00358</v>
      </c>
      <c r="B566" s="158"/>
      <c r="C566" s="158"/>
      <c r="D566" s="158"/>
      <c r="E566" s="158"/>
      <c r="F566" s="158"/>
      <c r="G566" s="158"/>
      <c r="H566" s="158"/>
      <c r="I566" s="158"/>
      <c r="J566" s="158"/>
      <c r="K566" s="158"/>
      <c r="L566" s="158"/>
      <c r="M566" s="158"/>
      <c r="N566" s="158"/>
      <c r="O566" s="158"/>
      <c r="P566" s="158"/>
    </row>
    <row r="567" spans="1:16" ht="15" customHeight="1">
      <c r="A567" s="158" t="s">
        <v>221</v>
      </c>
      <c r="B567" s="158"/>
      <c r="C567" s="158"/>
      <c r="D567" s="158"/>
      <c r="E567" s="158"/>
      <c r="F567" s="158"/>
      <c r="G567" s="158"/>
      <c r="H567" s="158"/>
      <c r="I567" s="158"/>
      <c r="J567" s="158"/>
      <c r="K567" s="158"/>
      <c r="L567" s="158"/>
      <c r="M567" s="158"/>
      <c r="N567" s="158"/>
      <c r="O567" s="158"/>
      <c r="P567" s="158"/>
    </row>
    <row r="568" spans="1:16" ht="15" customHeight="1">
      <c r="A568" s="158" t="str">
        <f>A508</f>
        <v>Forecast Year at 6/30/2020</v>
      </c>
      <c r="B568" s="158"/>
      <c r="C568" s="158"/>
      <c r="D568" s="158"/>
      <c r="E568" s="158"/>
      <c r="F568" s="158"/>
      <c r="G568" s="158"/>
      <c r="H568" s="158"/>
      <c r="I568" s="158"/>
      <c r="J568" s="158"/>
      <c r="K568" s="158"/>
      <c r="L568" s="158"/>
      <c r="M568" s="158"/>
      <c r="N568" s="158"/>
      <c r="O568" s="158"/>
      <c r="P568" s="158"/>
    </row>
    <row r="569" spans="1:16" ht="15" customHeight="1">
      <c r="A569" s="159"/>
      <c r="B569" s="159"/>
      <c r="C569" s="159"/>
      <c r="D569" s="159"/>
      <c r="E569" s="159"/>
      <c r="F569" s="159"/>
      <c r="G569" s="159"/>
      <c r="H569" s="159"/>
      <c r="I569" s="159"/>
      <c r="J569" s="159"/>
      <c r="K569" s="159"/>
      <c r="L569" s="159"/>
      <c r="M569" s="159"/>
      <c r="N569" s="159"/>
      <c r="O569" s="162" t="s">
        <v>222</v>
      </c>
    </row>
    <row r="570" spans="1:16" s="163" customFormat="1">
      <c r="B570" s="164"/>
      <c r="D570" s="116"/>
      <c r="E570" s="116"/>
      <c r="F570" s="116"/>
      <c r="G570" s="116"/>
      <c r="H570" s="116"/>
      <c r="I570" s="116"/>
      <c r="J570" s="116"/>
      <c r="K570" s="116"/>
      <c r="L570" s="116"/>
      <c r="O570" s="165" t="e">
        <f ca="1">RIGHT(CELL("filename",$A$1),LEN(CELL("filename",$A$1))-SEARCH("\Rate Base",CELL("filename",$A$1),1))</f>
        <v>#VALUE!</v>
      </c>
    </row>
    <row r="571" spans="1:16" ht="15" customHeight="1">
      <c r="A571" s="166" t="str">
        <f>A511</f>
        <v>DATA: ___ BASE PERIOD _X_ FORECASTED PERIOD</v>
      </c>
      <c r="O571" s="162" t="s">
        <v>309</v>
      </c>
    </row>
    <row r="572" spans="1:16" ht="15" customHeight="1">
      <c r="A572" s="166" t="str">
        <f>+A512</f>
        <v>TYPE OF FILING:  _X_ ORIGINAL __ UPDATED __ REVISED</v>
      </c>
      <c r="O572" s="167" t="s">
        <v>317</v>
      </c>
    </row>
    <row r="573" spans="1:16" ht="15" customHeight="1">
      <c r="A573" s="166" t="s">
        <v>224</v>
      </c>
    </row>
    <row r="574" spans="1:16" ht="15" customHeight="1" thickBot="1">
      <c r="A574" s="160" t="s">
        <v>289</v>
      </c>
    </row>
    <row r="575" spans="1:16" ht="15" customHeight="1">
      <c r="A575" s="168"/>
      <c r="B575" s="168"/>
      <c r="C575" s="168"/>
      <c r="D575" s="168"/>
      <c r="E575" s="168"/>
      <c r="F575" s="168"/>
      <c r="G575" s="168"/>
      <c r="H575" s="168"/>
      <c r="I575" s="168"/>
      <c r="J575" s="168"/>
      <c r="K575" s="168"/>
      <c r="L575" s="168"/>
      <c r="M575" s="168"/>
      <c r="N575" s="168"/>
      <c r="O575" s="168"/>
    </row>
    <row r="576" spans="1:16" ht="15" customHeight="1">
      <c r="A576" s="170" t="s">
        <v>61</v>
      </c>
      <c r="I576" s="170" t="s">
        <v>310</v>
      </c>
      <c r="K576" s="170" t="s">
        <v>275</v>
      </c>
      <c r="P576" s="170"/>
    </row>
    <row r="577" spans="1:16" ht="15" customHeight="1" thickBot="1">
      <c r="A577" s="170" t="s">
        <v>71</v>
      </c>
      <c r="G577" s="186"/>
      <c r="H577" s="192"/>
      <c r="I577" s="185" t="s">
        <v>14</v>
      </c>
      <c r="J577" s="186"/>
      <c r="K577" s="170" t="s">
        <v>276</v>
      </c>
      <c r="L577" s="186"/>
      <c r="M577" s="185" t="s">
        <v>239</v>
      </c>
      <c r="N577" s="192"/>
      <c r="O577" s="192"/>
      <c r="P577" s="191"/>
    </row>
    <row r="578" spans="1:16" ht="15" customHeight="1">
      <c r="A578" s="171">
        <v>1</v>
      </c>
      <c r="B578" s="168"/>
      <c r="C578" s="168"/>
      <c r="D578" s="168"/>
      <c r="E578" s="168"/>
      <c r="F578" s="168"/>
      <c r="K578" s="168"/>
    </row>
    <row r="579" spans="1:16" ht="15" customHeight="1">
      <c r="A579" s="170">
        <v>2</v>
      </c>
    </row>
    <row r="580" spans="1:16" ht="15" customHeight="1">
      <c r="A580" s="170">
        <v>3</v>
      </c>
      <c r="D580" s="160" t="s">
        <v>277</v>
      </c>
      <c r="H580" s="173"/>
      <c r="I580" s="173">
        <v>81870501</v>
      </c>
      <c r="J580" s="173"/>
      <c r="K580" s="194">
        <f>K394</f>
        <v>14.93</v>
      </c>
      <c r="M580" s="173">
        <f>ROUND($K$580*I580,0)</f>
        <v>1222326580</v>
      </c>
      <c r="N580" s="173"/>
      <c r="O580" s="173"/>
      <c r="P580" s="162"/>
    </row>
    <row r="581" spans="1:16" ht="15" customHeight="1">
      <c r="A581" s="170">
        <v>4</v>
      </c>
      <c r="K581" s="194"/>
    </row>
    <row r="582" spans="1:16" ht="15" customHeight="1">
      <c r="A582" s="170">
        <v>5</v>
      </c>
      <c r="D582" s="160" t="s">
        <v>278</v>
      </c>
      <c r="I582" s="160">
        <v>2483215</v>
      </c>
      <c r="K582" s="194">
        <f>K396</f>
        <v>14.93</v>
      </c>
      <c r="M582" s="173">
        <f>ROUND($K$580*I582,0)</f>
        <v>37074400</v>
      </c>
    </row>
    <row r="583" spans="1:16" ht="15" customHeight="1">
      <c r="A583" s="170">
        <v>6</v>
      </c>
      <c r="H583" s="180"/>
      <c r="I583" s="180"/>
      <c r="K583" s="194"/>
    </row>
    <row r="584" spans="1:16" ht="15" customHeight="1">
      <c r="A584" s="170">
        <v>7</v>
      </c>
      <c r="D584" s="160" t="s">
        <v>279</v>
      </c>
      <c r="I584" s="160">
        <v>3611110</v>
      </c>
      <c r="K584" s="194">
        <f>K398</f>
        <v>15.09</v>
      </c>
      <c r="M584" s="160">
        <f>ROUND($K$584*I584,0)</f>
        <v>54491650</v>
      </c>
      <c r="P584" s="162"/>
    </row>
    <row r="585" spans="1:16" ht="15" customHeight="1">
      <c r="A585" s="170">
        <v>8</v>
      </c>
      <c r="I585" s="183"/>
      <c r="K585" s="187"/>
      <c r="M585" s="183"/>
    </row>
    <row r="586" spans="1:16" ht="15" customHeight="1" thickBot="1">
      <c r="A586" s="170">
        <v>9</v>
      </c>
      <c r="E586" s="160" t="s">
        <v>112</v>
      </c>
      <c r="H586" s="173"/>
      <c r="I586" s="198">
        <f>SUM(I580:I584)</f>
        <v>87964826</v>
      </c>
      <c r="J586" s="173"/>
      <c r="K586" s="187"/>
      <c r="M586" s="173">
        <f>SUM(M580:M584)</f>
        <v>1313892630</v>
      </c>
      <c r="N586" s="173"/>
      <c r="O586" s="173"/>
    </row>
    <row r="587" spans="1:16" ht="15" customHeight="1" thickTop="1">
      <c r="A587" s="170">
        <v>10</v>
      </c>
      <c r="K587" s="187"/>
      <c r="M587" s="179"/>
    </row>
    <row r="588" spans="1:16" ht="15" customHeight="1">
      <c r="A588" s="170">
        <v>11</v>
      </c>
    </row>
    <row r="589" spans="1:16" ht="15" customHeight="1">
      <c r="A589" s="170">
        <v>12</v>
      </c>
    </row>
    <row r="590" spans="1:16" ht="15" customHeight="1">
      <c r="A590" s="170">
        <v>13</v>
      </c>
    </row>
    <row r="591" spans="1:16" ht="15" customHeight="1">
      <c r="A591" s="170">
        <v>14</v>
      </c>
      <c r="K591" s="187"/>
    </row>
    <row r="592" spans="1:16" ht="15" customHeight="1">
      <c r="A592" s="170">
        <v>15</v>
      </c>
      <c r="K592" s="187"/>
    </row>
    <row r="593" spans="1:16" ht="15" customHeight="1">
      <c r="A593" s="170">
        <v>16</v>
      </c>
      <c r="K593" s="187"/>
    </row>
    <row r="594" spans="1:16" ht="15" customHeight="1">
      <c r="A594" s="170">
        <v>17</v>
      </c>
      <c r="K594" s="187"/>
    </row>
    <row r="595" spans="1:16" ht="15" customHeight="1">
      <c r="A595" s="170">
        <v>18</v>
      </c>
      <c r="K595" s="187"/>
    </row>
    <row r="596" spans="1:16" ht="15" customHeight="1">
      <c r="A596" s="170">
        <v>19</v>
      </c>
      <c r="H596" s="160" t="s">
        <v>280</v>
      </c>
      <c r="K596" s="187"/>
      <c r="L596" s="187">
        <f>ROUND(M586/I586,2)</f>
        <v>14.94</v>
      </c>
      <c r="M596" s="187"/>
      <c r="N596" s="187"/>
      <c r="O596" s="187"/>
    </row>
    <row r="597" spans="1:16" ht="15" customHeight="1">
      <c r="A597" s="170">
        <v>20</v>
      </c>
      <c r="K597" s="187"/>
      <c r="L597" s="187"/>
      <c r="M597" s="187"/>
      <c r="N597" s="187"/>
      <c r="O597" s="187"/>
    </row>
    <row r="598" spans="1:16" ht="15" customHeight="1">
      <c r="A598" s="170">
        <v>21</v>
      </c>
      <c r="H598" s="160" t="s">
        <v>281</v>
      </c>
      <c r="K598" s="187"/>
      <c r="L598" s="187"/>
      <c r="M598" s="187"/>
      <c r="N598" s="187"/>
      <c r="O598" s="187"/>
    </row>
    <row r="599" spans="1:16" ht="15" customHeight="1">
      <c r="A599" s="170">
        <v>22</v>
      </c>
      <c r="H599" s="160" t="s">
        <v>282</v>
      </c>
      <c r="K599" s="187"/>
      <c r="L599" s="194">
        <f>L413</f>
        <v>5.2</v>
      </c>
      <c r="M599" s="194"/>
      <c r="N599" s="194"/>
      <c r="O599" s="194"/>
      <c r="P599" s="162"/>
    </row>
    <row r="600" spans="1:16" ht="15" customHeight="1">
      <c r="A600" s="170">
        <v>23</v>
      </c>
      <c r="K600" s="187"/>
      <c r="L600" s="187"/>
      <c r="M600" s="187"/>
      <c r="N600" s="187"/>
      <c r="O600" s="187"/>
    </row>
    <row r="601" spans="1:16" ht="15" customHeight="1">
      <c r="A601" s="170">
        <v>24</v>
      </c>
      <c r="H601" s="160" t="s">
        <v>283</v>
      </c>
      <c r="K601" s="187"/>
      <c r="L601" s="187"/>
      <c r="M601" s="187"/>
      <c r="N601" s="187"/>
      <c r="O601" s="187"/>
    </row>
    <row r="602" spans="1:16" ht="15" customHeight="1">
      <c r="A602" s="170">
        <v>25</v>
      </c>
      <c r="H602" s="160" t="s">
        <v>284</v>
      </c>
      <c r="K602" s="187"/>
      <c r="L602" s="194">
        <v>23.24</v>
      </c>
      <c r="M602" s="194"/>
      <c r="N602" s="194"/>
      <c r="O602" s="194"/>
      <c r="P602" s="162"/>
    </row>
    <row r="603" spans="1:16" ht="15" customHeight="1">
      <c r="A603" s="170">
        <v>26</v>
      </c>
      <c r="K603" s="187"/>
      <c r="L603" s="202"/>
      <c r="M603" s="187"/>
      <c r="N603" s="187"/>
      <c r="O603" s="187"/>
    </row>
    <row r="604" spans="1:16" ht="15" customHeight="1">
      <c r="A604" s="170">
        <v>27</v>
      </c>
      <c r="H604" s="160" t="s">
        <v>285</v>
      </c>
      <c r="K604" s="187"/>
      <c r="L604" s="187"/>
      <c r="M604" s="187"/>
      <c r="N604" s="187"/>
      <c r="O604" s="187"/>
    </row>
    <row r="605" spans="1:16" ht="15" customHeight="1">
      <c r="A605" s="170">
        <v>28</v>
      </c>
      <c r="H605" s="160" t="s">
        <v>286</v>
      </c>
      <c r="K605" s="187"/>
      <c r="L605" s="187"/>
      <c r="M605" s="187"/>
      <c r="N605" s="187"/>
      <c r="O605" s="187"/>
    </row>
    <row r="606" spans="1:16" ht="15" customHeight="1" thickBot="1">
      <c r="A606" s="170">
        <v>29</v>
      </c>
      <c r="H606" s="160" t="s">
        <v>287</v>
      </c>
      <c r="K606" s="187"/>
      <c r="L606" s="187">
        <f>SUM(L596:L602)</f>
        <v>43.379999999999995</v>
      </c>
      <c r="M606" s="187"/>
      <c r="N606" s="187"/>
      <c r="O606" s="187"/>
    </row>
    <row r="607" spans="1:16" ht="15" customHeight="1" thickTop="1">
      <c r="A607" s="170">
        <v>30</v>
      </c>
      <c r="L607" s="179"/>
    </row>
    <row r="608" spans="1:16" ht="15" customHeight="1">
      <c r="A608" s="170">
        <v>31</v>
      </c>
    </row>
    <row r="609" spans="1:16" ht="15" customHeight="1">
      <c r="A609" s="170">
        <v>32</v>
      </c>
      <c r="K609" s="194"/>
      <c r="L609" s="187"/>
      <c r="P609" s="162"/>
    </row>
    <row r="610" spans="1:16" ht="15" customHeight="1">
      <c r="A610" s="170">
        <v>33</v>
      </c>
    </row>
    <row r="611" spans="1:16" ht="15" customHeight="1">
      <c r="A611" s="170">
        <v>34</v>
      </c>
      <c r="K611" s="187"/>
      <c r="L611" s="187"/>
    </row>
    <row r="612" spans="1:16" ht="15" customHeight="1">
      <c r="A612" s="170">
        <v>35</v>
      </c>
    </row>
    <row r="613" spans="1:16" ht="15" customHeight="1">
      <c r="A613" s="170">
        <v>36</v>
      </c>
    </row>
    <row r="614" spans="1:16" ht="15" customHeight="1">
      <c r="A614" s="170">
        <v>37</v>
      </c>
      <c r="L614" s="187"/>
    </row>
    <row r="615" spans="1:16" ht="15" customHeight="1">
      <c r="A615" s="170"/>
    </row>
    <row r="616" spans="1:16" ht="15" customHeight="1">
      <c r="A616" s="170"/>
    </row>
    <row r="617" spans="1:16" ht="15" customHeight="1">
      <c r="A617" s="170"/>
    </row>
    <row r="618" spans="1:16" ht="15" customHeight="1">
      <c r="A618" s="170"/>
    </row>
    <row r="619" spans="1:16" ht="15" customHeight="1">
      <c r="A619" s="170"/>
    </row>
    <row r="620" spans="1:16" ht="15" customHeight="1">
      <c r="A620" s="170"/>
    </row>
    <row r="621" spans="1:16" ht="15" customHeight="1">
      <c r="A621" s="170"/>
    </row>
    <row r="622" spans="1:16" ht="15" customHeight="1">
      <c r="A622" s="170"/>
    </row>
    <row r="623" spans="1:16" ht="15" customHeight="1">
      <c r="A623" s="170"/>
    </row>
    <row r="624" spans="1:16" ht="15" customHeight="1">
      <c r="A624" s="170"/>
    </row>
    <row r="625" spans="1:1" ht="15" customHeight="1">
      <c r="A625" s="170"/>
    </row>
    <row r="626" spans="1:1" ht="15" customHeight="1">
      <c r="A626" s="170"/>
    </row>
    <row r="627" spans="1:1" ht="15" customHeight="1">
      <c r="A627" s="170"/>
    </row>
    <row r="628" spans="1:1" ht="15" customHeight="1"/>
    <row r="629" spans="1:1" ht="15" customHeight="1"/>
    <row r="630" spans="1:1" ht="15" customHeight="1"/>
    <row r="631" spans="1:1" ht="15" customHeight="1"/>
    <row r="632" spans="1:1" ht="15" customHeight="1"/>
    <row r="633" spans="1:1" ht="15" customHeight="1"/>
    <row r="634" spans="1:1" ht="15" customHeight="1"/>
    <row r="635" spans="1:1" ht="15" customHeight="1"/>
    <row r="636" spans="1:1" ht="15" customHeight="1"/>
    <row r="637" spans="1:1" ht="15" customHeight="1"/>
    <row r="638" spans="1:1" ht="15" customHeight="1"/>
    <row r="639" spans="1:1" ht="15" customHeight="1"/>
    <row r="640" spans="1:1"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sheetData>
  <mergeCells count="2">
    <mergeCell ref="A190:P190"/>
    <mergeCell ref="P529:S537"/>
  </mergeCells>
  <conditionalFormatting sqref="S540">
    <cfRule type="cellIs" dxfId="3" priority="1" operator="equal">
      <formula>TRUE</formula>
    </cfRule>
  </conditionalFormatting>
  <printOptions horizontalCentered="1"/>
  <pageMargins left="0.75" right="0.75" top="1" bottom="1" header="0.5" footer="0.5"/>
  <pageSetup scale="45" fitToHeight="10" orientation="landscape" r:id="rId1"/>
  <headerFooter alignWithMargins="0"/>
  <rowBreaks count="9" manualBreakCount="9">
    <brk id="63" max="14" man="1"/>
    <brk id="126" max="14" man="1"/>
    <brk id="189" max="14" man="1"/>
    <brk id="252" max="14" man="1"/>
    <brk id="315" max="14" man="1"/>
    <brk id="378" max="14" man="1"/>
    <brk id="441" max="14" man="1"/>
    <brk id="504" max="14" man="1"/>
    <brk id="564"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47"/>
  <sheetViews>
    <sheetView showRuler="0" topLeftCell="A513" zoomScale="80" zoomScaleNormal="80" zoomScaleSheetLayoutView="79" workbookViewId="0">
      <selection activeCell="O364" sqref="O364"/>
    </sheetView>
  </sheetViews>
  <sheetFormatPr defaultColWidth="14.7109375" defaultRowHeight="15"/>
  <cols>
    <col min="1" max="1" width="6.28515625" style="160" customWidth="1"/>
    <col min="2" max="2" width="9" style="160" customWidth="1"/>
    <col min="3" max="3" width="19.7109375" style="160" customWidth="1"/>
    <col min="4" max="4" width="7.28515625" style="160" customWidth="1"/>
    <col min="5" max="6" width="15.5703125" style="160" customWidth="1"/>
    <col min="7" max="7" width="7" style="160" customWidth="1"/>
    <col min="8" max="8" width="19.42578125" style="160" customWidth="1"/>
    <col min="9" max="9" width="15.28515625" style="160" customWidth="1"/>
    <col min="10" max="10" width="13" style="160" bestFit="1" customWidth="1"/>
    <col min="11" max="11" width="14" style="160" bestFit="1" customWidth="1"/>
    <col min="12" max="12" width="15.42578125" style="160" bestFit="1" customWidth="1"/>
    <col min="13" max="13" width="15.5703125" style="160" customWidth="1"/>
    <col min="14" max="14" width="12.7109375" style="160" bestFit="1" customWidth="1"/>
    <col min="15" max="15" width="15.42578125" style="160" customWidth="1"/>
    <col min="16" max="16" width="28.42578125" style="160" customWidth="1"/>
    <col min="17" max="19" width="15" style="160" customWidth="1"/>
    <col min="20" max="20" width="17.5703125" style="160" bestFit="1" customWidth="1"/>
    <col min="21" max="22" width="14.7109375" style="160"/>
    <col min="23" max="24" width="19.140625" style="160" bestFit="1" customWidth="1"/>
    <col min="25" max="25" width="14.7109375" style="160"/>
    <col min="26" max="26" width="19.140625" style="160" bestFit="1" customWidth="1"/>
    <col min="27" max="27" width="19.42578125" style="160" bestFit="1" customWidth="1"/>
    <col min="28" max="16384" width="14.7109375" style="160"/>
  </cols>
  <sheetData>
    <row r="1" spans="1:19" ht="15" customHeight="1">
      <c r="A1" s="158" t="s">
        <v>54</v>
      </c>
      <c r="B1" s="159"/>
      <c r="C1" s="159"/>
      <c r="D1" s="159"/>
      <c r="E1" s="159"/>
      <c r="F1" s="159"/>
      <c r="G1" s="159"/>
      <c r="H1" s="159"/>
      <c r="I1" s="159"/>
      <c r="J1" s="159"/>
      <c r="K1" s="159"/>
      <c r="L1" s="159"/>
      <c r="M1" s="159"/>
      <c r="N1" s="159"/>
      <c r="O1" s="159"/>
      <c r="P1" s="159"/>
      <c r="S1" s="161" t="e">
        <f ca="1">RIGHT(CELL("filename",$A$1),LEN(CELL("filename",$A$1))-SEARCH("\Exhibits",CELL("filename",$A$1),1))</f>
        <v>#VALUE!</v>
      </c>
    </row>
    <row r="2" spans="1:19" ht="15" customHeight="1">
      <c r="A2" s="158" t="s">
        <v>311</v>
      </c>
      <c r="B2" s="159"/>
      <c r="C2" s="159"/>
      <c r="D2" s="159"/>
      <c r="E2" s="159"/>
      <c r="F2" s="159"/>
      <c r="G2" s="159"/>
      <c r="H2" s="159"/>
      <c r="I2" s="159"/>
      <c r="J2" s="159"/>
      <c r="K2" s="159"/>
      <c r="L2" s="159"/>
      <c r="M2" s="159"/>
      <c r="N2" s="159"/>
      <c r="O2" s="159"/>
      <c r="P2" s="159"/>
    </row>
    <row r="3" spans="1:19" ht="15" customHeight="1">
      <c r="A3" s="158" t="s">
        <v>191</v>
      </c>
      <c r="B3" s="159"/>
      <c r="C3" s="159"/>
      <c r="D3" s="159"/>
      <c r="E3" s="159"/>
      <c r="F3" s="159"/>
      <c r="G3" s="159"/>
      <c r="H3" s="159"/>
      <c r="I3" s="159"/>
      <c r="J3" s="159"/>
      <c r="K3" s="159"/>
      <c r="L3" s="159"/>
      <c r="M3" s="159"/>
      <c r="N3" s="159"/>
      <c r="O3" s="159"/>
      <c r="P3" s="159"/>
    </row>
    <row r="4" spans="1:19" ht="15" customHeight="1">
      <c r="A4" s="158" t="s">
        <v>312</v>
      </c>
      <c r="B4" s="159"/>
      <c r="C4" s="159"/>
      <c r="D4" s="159"/>
      <c r="E4" s="159"/>
      <c r="F4" s="159"/>
      <c r="G4" s="159"/>
      <c r="H4" s="159"/>
      <c r="I4" s="159"/>
      <c r="J4" s="159"/>
      <c r="K4" s="159"/>
      <c r="L4" s="159"/>
      <c r="M4" s="159"/>
      <c r="N4" s="159"/>
      <c r="O4" s="159"/>
      <c r="P4" s="159"/>
    </row>
    <row r="5" spans="1:19" ht="15" customHeight="1">
      <c r="A5" s="159"/>
      <c r="B5" s="159"/>
      <c r="C5" s="159"/>
      <c r="D5" s="159"/>
      <c r="E5" s="159"/>
      <c r="F5" s="159"/>
      <c r="G5" s="159"/>
      <c r="H5" s="159"/>
      <c r="I5" s="159"/>
      <c r="J5" s="159"/>
      <c r="K5" s="159"/>
      <c r="L5" s="159"/>
      <c r="M5" s="159"/>
      <c r="N5" s="159"/>
      <c r="O5" s="162" t="s">
        <v>192</v>
      </c>
    </row>
    <row r="6" spans="1:19" s="163" customFormat="1">
      <c r="B6" s="164"/>
      <c r="D6" s="116"/>
      <c r="E6" s="116"/>
      <c r="F6" s="116"/>
      <c r="G6" s="116"/>
      <c r="H6" s="116"/>
      <c r="I6" s="116"/>
      <c r="J6" s="116"/>
      <c r="K6" s="116"/>
      <c r="L6" s="116"/>
      <c r="O6" s="165" t="e">
        <f ca="1">RIGHT(CELL("filename",$A$1),LEN(CELL("filename",$A$1))-SEARCH("\Rate Base",CELL("filename",$A$1),1))</f>
        <v>#VALUE!</v>
      </c>
    </row>
    <row r="7" spans="1:19" ht="15" customHeight="1">
      <c r="A7" s="166" t="s">
        <v>313</v>
      </c>
      <c r="O7" s="162" t="s">
        <v>193</v>
      </c>
    </row>
    <row r="8" spans="1:19" ht="15" customHeight="1">
      <c r="A8" s="166" t="s">
        <v>314</v>
      </c>
      <c r="O8" s="167" t="s">
        <v>317</v>
      </c>
    </row>
    <row r="9" spans="1:19" ht="15" customHeight="1">
      <c r="A9" s="160" t="s">
        <v>194</v>
      </c>
    </row>
    <row r="10" spans="1:19" ht="15" customHeight="1" thickBot="1"/>
    <row r="11" spans="1:19" ht="15" customHeight="1">
      <c r="A11" s="168"/>
      <c r="B11" s="168"/>
      <c r="C11" s="168"/>
      <c r="D11" s="168"/>
      <c r="E11" s="168"/>
      <c r="F11" s="169" t="s">
        <v>195</v>
      </c>
      <c r="G11" s="169"/>
      <c r="H11" s="168"/>
      <c r="I11" s="168"/>
      <c r="J11" s="168"/>
      <c r="K11" s="168"/>
      <c r="L11" s="168"/>
      <c r="M11" s="168"/>
      <c r="N11" s="168"/>
      <c r="O11" s="168"/>
    </row>
    <row r="12" spans="1:19" ht="15" customHeight="1">
      <c r="A12" s="170" t="s">
        <v>61</v>
      </c>
      <c r="F12" s="159" t="s">
        <v>196</v>
      </c>
      <c r="G12" s="159"/>
      <c r="I12" s="170" t="s">
        <v>197</v>
      </c>
      <c r="K12" s="170" t="s">
        <v>112</v>
      </c>
      <c r="M12" s="170" t="s">
        <v>198</v>
      </c>
      <c r="O12" s="170" t="s">
        <v>198</v>
      </c>
    </row>
    <row r="13" spans="1:19" ht="15" customHeight="1" thickBot="1">
      <c r="A13" s="170" t="s">
        <v>71</v>
      </c>
      <c r="C13" s="160" t="s">
        <v>199</v>
      </c>
      <c r="F13" s="159" t="s">
        <v>200</v>
      </c>
      <c r="G13" s="159"/>
      <c r="I13" s="170" t="s">
        <v>201</v>
      </c>
      <c r="K13" s="170" t="s">
        <v>202</v>
      </c>
      <c r="M13" s="170" t="s">
        <v>203</v>
      </c>
      <c r="O13" s="170" t="s">
        <v>14</v>
      </c>
    </row>
    <row r="14" spans="1:19" ht="15" customHeight="1">
      <c r="A14" s="171">
        <v>1</v>
      </c>
      <c r="B14" s="168"/>
      <c r="C14" s="168"/>
      <c r="D14" s="168"/>
      <c r="E14" s="168"/>
      <c r="F14" s="168"/>
      <c r="G14" s="168"/>
      <c r="H14" s="168"/>
      <c r="I14" s="168"/>
      <c r="J14" s="168"/>
      <c r="K14" s="168"/>
      <c r="L14" s="168"/>
      <c r="M14" s="168"/>
      <c r="N14" s="168"/>
      <c r="O14" s="168"/>
    </row>
    <row r="15" spans="1:19" ht="15" customHeight="1">
      <c r="A15" s="170">
        <v>2</v>
      </c>
      <c r="B15" s="172"/>
    </row>
    <row r="16" spans="1:19" ht="15" customHeight="1" thickBot="1">
      <c r="A16" s="170">
        <v>3</v>
      </c>
      <c r="C16" s="160" t="s">
        <v>204</v>
      </c>
      <c r="F16" s="159" t="s">
        <v>205</v>
      </c>
      <c r="G16" s="159"/>
      <c r="I16" s="170" t="s">
        <v>206</v>
      </c>
      <c r="K16" s="173">
        <f>L283</f>
        <v>2686000</v>
      </c>
      <c r="M16" s="174">
        <v>1</v>
      </c>
      <c r="O16" s="173">
        <f>ROUND(M16*K16,0)</f>
        <v>2686000</v>
      </c>
    </row>
    <row r="17" spans="1:15" ht="15" customHeight="1" thickTop="1">
      <c r="A17" s="170">
        <v>4</v>
      </c>
      <c r="K17" s="175"/>
      <c r="M17" s="176"/>
      <c r="O17" s="175"/>
    </row>
    <row r="18" spans="1:15" ht="15" customHeight="1">
      <c r="A18" s="170">
        <v>5</v>
      </c>
      <c r="K18" s="177"/>
      <c r="M18" s="178"/>
      <c r="O18" s="177"/>
    </row>
    <row r="19" spans="1:15" ht="15" customHeight="1">
      <c r="A19" s="170">
        <v>6</v>
      </c>
      <c r="K19" s="177"/>
      <c r="M19" s="178"/>
      <c r="O19" s="177"/>
    </row>
    <row r="20" spans="1:15" ht="15" customHeight="1" thickBot="1">
      <c r="A20" s="170">
        <v>7</v>
      </c>
      <c r="C20" s="160" t="s">
        <v>207</v>
      </c>
      <c r="F20" s="159" t="s">
        <v>208</v>
      </c>
      <c r="G20" s="159"/>
      <c r="I20" s="170" t="s">
        <v>209</v>
      </c>
      <c r="K20" s="173">
        <f>F149</f>
        <v>807789.43458333332</v>
      </c>
      <c r="M20" s="174">
        <v>1</v>
      </c>
      <c r="O20" s="173">
        <f>ROUND(M20*K20,0)</f>
        <v>807789</v>
      </c>
    </row>
    <row r="21" spans="1:15" ht="15" customHeight="1" thickTop="1">
      <c r="A21" s="170"/>
      <c r="K21" s="179"/>
      <c r="M21" s="179"/>
      <c r="O21" s="179"/>
    </row>
    <row r="22" spans="1:15" ht="15" customHeight="1">
      <c r="A22" s="170"/>
    </row>
    <row r="23" spans="1:15" ht="15" customHeight="1">
      <c r="A23" s="170"/>
      <c r="B23" s="172"/>
    </row>
    <row r="24" spans="1:15" ht="15" customHeight="1">
      <c r="A24" s="170"/>
      <c r="F24" s="159"/>
      <c r="G24" s="159"/>
      <c r="I24" s="170"/>
    </row>
    <row r="25" spans="1:15" ht="15" customHeight="1">
      <c r="A25" s="170"/>
    </row>
    <row r="26" spans="1:15" ht="15" customHeight="1">
      <c r="A26" s="170"/>
    </row>
    <row r="27" spans="1:15" ht="15" customHeight="1">
      <c r="A27" s="170"/>
    </row>
    <row r="28" spans="1:15" ht="15" customHeight="1">
      <c r="A28" s="170"/>
      <c r="F28" s="159"/>
      <c r="G28" s="159"/>
      <c r="I28" s="170"/>
    </row>
    <row r="29" spans="1:15" ht="15" customHeight="1">
      <c r="A29" s="170"/>
    </row>
    <row r="30" spans="1:15" ht="15" customHeight="1">
      <c r="A30" s="170"/>
    </row>
    <row r="31" spans="1:15" ht="15" customHeight="1">
      <c r="A31" s="170"/>
      <c r="B31" s="172"/>
    </row>
    <row r="32" spans="1:15" ht="15" customHeight="1">
      <c r="A32" s="170"/>
      <c r="F32" s="159"/>
      <c r="G32" s="159"/>
      <c r="I32" s="170"/>
    </row>
    <row r="33" spans="1:9" ht="15" customHeight="1">
      <c r="A33" s="170"/>
    </row>
    <row r="34" spans="1:9" ht="15" customHeight="1">
      <c r="A34" s="170"/>
    </row>
    <row r="35" spans="1:9" ht="15" customHeight="1">
      <c r="A35" s="170"/>
    </row>
    <row r="36" spans="1:9" ht="15" customHeight="1">
      <c r="A36" s="170"/>
      <c r="F36" s="159"/>
      <c r="G36" s="159"/>
      <c r="I36" s="170"/>
    </row>
    <row r="37" spans="1:9" ht="15" customHeight="1">
      <c r="A37" s="170"/>
    </row>
    <row r="38" spans="1:9" ht="15" customHeight="1">
      <c r="A38" s="170"/>
    </row>
    <row r="39" spans="1:9" ht="15" customHeight="1">
      <c r="A39" s="170"/>
      <c r="B39" s="172"/>
    </row>
    <row r="40" spans="1:9" ht="15" customHeight="1">
      <c r="A40" s="170"/>
      <c r="F40" s="159"/>
      <c r="G40" s="159"/>
      <c r="I40" s="170"/>
    </row>
    <row r="41" spans="1:9" ht="15" customHeight="1">
      <c r="A41" s="170"/>
    </row>
    <row r="42" spans="1:9" ht="15" customHeight="1">
      <c r="A42" s="170"/>
    </row>
    <row r="43" spans="1:9" ht="15" customHeight="1">
      <c r="A43" s="170"/>
    </row>
    <row r="44" spans="1:9" ht="15" customHeight="1">
      <c r="A44" s="170"/>
      <c r="F44" s="159"/>
      <c r="G44" s="159"/>
      <c r="I44" s="170"/>
    </row>
    <row r="45" spans="1:9" ht="15" customHeight="1">
      <c r="A45" s="170"/>
    </row>
    <row r="46" spans="1:9" ht="15" customHeight="1">
      <c r="A46" s="170"/>
    </row>
    <row r="47" spans="1:9" ht="15" customHeight="1">
      <c r="A47" s="170"/>
    </row>
    <row r="48" spans="1:9" ht="15" customHeight="1">
      <c r="A48" s="170"/>
    </row>
    <row r="49" spans="1:16" ht="15" customHeight="1">
      <c r="A49" s="170"/>
    </row>
    <row r="50" spans="1:16" ht="15" customHeight="1">
      <c r="A50" s="170"/>
    </row>
    <row r="51" spans="1:16" ht="15" customHeight="1">
      <c r="A51" s="170"/>
    </row>
    <row r="52" spans="1:16" ht="15" customHeight="1">
      <c r="A52" s="170"/>
    </row>
    <row r="53" spans="1:16" ht="15" customHeight="1">
      <c r="A53" s="170"/>
    </row>
    <row r="54" spans="1:16" ht="15" customHeight="1">
      <c r="A54" s="170"/>
    </row>
    <row r="55" spans="1:16" ht="15" customHeight="1">
      <c r="A55" s="170"/>
    </row>
    <row r="56" spans="1:16" ht="15" customHeight="1">
      <c r="A56" s="170"/>
    </row>
    <row r="57" spans="1:16" ht="15" customHeight="1">
      <c r="A57" s="170"/>
    </row>
    <row r="58" spans="1:16" ht="15" customHeight="1">
      <c r="A58" s="170"/>
    </row>
    <row r="59" spans="1:16" ht="15" customHeight="1">
      <c r="A59" s="170"/>
    </row>
    <row r="60" spans="1:16" ht="15" customHeight="1">
      <c r="A60" s="170"/>
    </row>
    <row r="61" spans="1:16" ht="15" customHeight="1">
      <c r="A61" s="170"/>
    </row>
    <row r="62" spans="1:16" ht="15" customHeight="1">
      <c r="A62" s="170"/>
    </row>
    <row r="63" spans="1:16" ht="15" customHeight="1">
      <c r="A63" s="170"/>
    </row>
    <row r="64" spans="1:16" ht="15" customHeight="1">
      <c r="A64" s="158" t="str">
        <f>+A1</f>
        <v>KENTUCKY-AMERICAN WATER COMPANY</v>
      </c>
      <c r="B64" s="159"/>
      <c r="C64" s="159"/>
      <c r="D64" s="159"/>
      <c r="E64" s="159"/>
      <c r="F64" s="159"/>
      <c r="G64" s="159"/>
      <c r="H64" s="159"/>
      <c r="I64" s="159"/>
      <c r="J64" s="159"/>
      <c r="K64" s="159"/>
      <c r="L64" s="159"/>
      <c r="M64" s="159"/>
      <c r="N64" s="159"/>
      <c r="O64" s="159"/>
      <c r="P64" s="159"/>
    </row>
    <row r="65" spans="1:16" ht="15" customHeight="1">
      <c r="A65" s="158" t="str">
        <f>+A2</f>
        <v>Case No. 2018-00358</v>
      </c>
      <c r="B65" s="159"/>
      <c r="C65" s="159"/>
      <c r="D65" s="159"/>
      <c r="E65" s="159"/>
      <c r="F65" s="159"/>
      <c r="G65" s="159"/>
      <c r="H65" s="159"/>
      <c r="I65" s="159"/>
      <c r="J65" s="159"/>
      <c r="K65" s="159"/>
      <c r="L65" s="159"/>
      <c r="M65" s="159"/>
      <c r="N65" s="159"/>
      <c r="O65" s="159"/>
      <c r="P65" s="159"/>
    </row>
    <row r="66" spans="1:16" ht="15" customHeight="1">
      <c r="A66" s="158" t="s">
        <v>191</v>
      </c>
      <c r="B66" s="159"/>
      <c r="C66" s="159"/>
      <c r="D66" s="159"/>
      <c r="E66" s="159"/>
      <c r="F66" s="159"/>
      <c r="G66" s="159"/>
      <c r="H66" s="159"/>
      <c r="I66" s="159"/>
      <c r="J66" s="159"/>
      <c r="K66" s="159"/>
      <c r="L66" s="159"/>
      <c r="M66" s="159"/>
      <c r="N66" s="159"/>
      <c r="O66" s="159"/>
      <c r="P66" s="159"/>
    </row>
    <row r="67" spans="1:16" ht="15" customHeight="1">
      <c r="A67" s="158" t="s">
        <v>315</v>
      </c>
      <c r="B67" s="159"/>
      <c r="C67" s="159"/>
      <c r="D67" s="159"/>
      <c r="E67" s="159"/>
      <c r="F67" s="159"/>
      <c r="G67" s="159"/>
      <c r="H67" s="159"/>
      <c r="I67" s="159"/>
      <c r="J67" s="159"/>
      <c r="K67" s="159"/>
      <c r="L67" s="159"/>
      <c r="M67" s="159"/>
      <c r="N67" s="159"/>
      <c r="O67" s="159"/>
      <c r="P67" s="159"/>
    </row>
    <row r="68" spans="1:16" ht="15" customHeight="1">
      <c r="A68" s="159"/>
      <c r="B68" s="159"/>
      <c r="C68" s="159"/>
      <c r="D68" s="159"/>
      <c r="E68" s="159"/>
      <c r="F68" s="159"/>
      <c r="G68" s="159"/>
      <c r="H68" s="159"/>
      <c r="I68" s="159"/>
      <c r="J68" s="159"/>
      <c r="K68" s="159"/>
      <c r="L68" s="159"/>
      <c r="M68" s="159"/>
      <c r="N68" s="159"/>
      <c r="O68" s="162" t="s">
        <v>192</v>
      </c>
    </row>
    <row r="69" spans="1:16" s="163" customFormat="1">
      <c r="B69" s="164"/>
      <c r="D69" s="116"/>
      <c r="E69" s="116"/>
      <c r="F69" s="116"/>
      <c r="G69" s="116"/>
      <c r="H69" s="116"/>
      <c r="I69" s="116"/>
      <c r="J69" s="116"/>
      <c r="K69" s="116"/>
      <c r="L69" s="116"/>
      <c r="O69" s="165" t="e">
        <f ca="1">RIGHT(CELL("filename",$A$1),LEN(CELL("filename",$A$1))-SEARCH("\Rate Base",CELL("filename",$A$1),1))</f>
        <v>#VALUE!</v>
      </c>
    </row>
    <row r="70" spans="1:16" ht="15" customHeight="1">
      <c r="A70" s="166" t="s">
        <v>316</v>
      </c>
      <c r="O70" s="162" t="s">
        <v>210</v>
      </c>
    </row>
    <row r="71" spans="1:16" ht="15" customHeight="1">
      <c r="A71" s="166" t="s">
        <v>314</v>
      </c>
      <c r="O71" s="167" t="s">
        <v>317</v>
      </c>
    </row>
    <row r="72" spans="1:16" ht="15" customHeight="1">
      <c r="A72" s="166" t="s">
        <v>194</v>
      </c>
    </row>
    <row r="73" spans="1:16" ht="15" customHeight="1" thickBot="1"/>
    <row r="74" spans="1:16" ht="15" customHeight="1">
      <c r="A74" s="168"/>
      <c r="B74" s="168"/>
      <c r="C74" s="168"/>
      <c r="D74" s="168"/>
      <c r="E74" s="168"/>
      <c r="F74" s="169" t="s">
        <v>195</v>
      </c>
      <c r="G74" s="169"/>
      <c r="H74" s="168"/>
      <c r="I74" s="168"/>
      <c r="J74" s="168"/>
      <c r="K74" s="168"/>
      <c r="L74" s="168"/>
      <c r="M74" s="168"/>
      <c r="N74" s="168"/>
      <c r="O74" s="168"/>
    </row>
    <row r="75" spans="1:16" ht="15" customHeight="1">
      <c r="A75" s="170" t="s">
        <v>61</v>
      </c>
      <c r="F75" s="159" t="s">
        <v>196</v>
      </c>
      <c r="G75" s="159"/>
      <c r="I75" s="170" t="s">
        <v>197</v>
      </c>
      <c r="K75" s="170" t="s">
        <v>112</v>
      </c>
      <c r="M75" s="170" t="s">
        <v>198</v>
      </c>
      <c r="O75" s="170" t="s">
        <v>198</v>
      </c>
    </row>
    <row r="76" spans="1:16" ht="15" customHeight="1" thickBot="1">
      <c r="A76" s="170" t="s">
        <v>71</v>
      </c>
      <c r="C76" s="160" t="s">
        <v>199</v>
      </c>
      <c r="F76" s="159" t="s">
        <v>200</v>
      </c>
      <c r="G76" s="159"/>
      <c r="I76" s="170" t="s">
        <v>201</v>
      </c>
      <c r="K76" s="170" t="s">
        <v>202</v>
      </c>
      <c r="M76" s="170" t="s">
        <v>203</v>
      </c>
      <c r="O76" s="170" t="s">
        <v>14</v>
      </c>
    </row>
    <row r="77" spans="1:16" ht="15" customHeight="1">
      <c r="A77" s="171">
        <v>1</v>
      </c>
      <c r="B77" s="168"/>
      <c r="C77" s="168"/>
      <c r="D77" s="168"/>
      <c r="E77" s="168"/>
      <c r="F77" s="168"/>
      <c r="G77" s="168"/>
      <c r="H77" s="168"/>
      <c r="I77" s="168"/>
      <c r="J77" s="168"/>
      <c r="K77" s="168"/>
      <c r="L77" s="168"/>
      <c r="M77" s="168"/>
      <c r="N77" s="168"/>
      <c r="O77" s="168"/>
    </row>
    <row r="78" spans="1:16" ht="15" customHeight="1">
      <c r="A78" s="170">
        <v>2</v>
      </c>
    </row>
    <row r="79" spans="1:16" ht="15" customHeight="1">
      <c r="A79" s="170">
        <v>3</v>
      </c>
    </row>
    <row r="80" spans="1:16" ht="15" customHeight="1">
      <c r="A80" s="170">
        <v>4</v>
      </c>
    </row>
    <row r="81" spans="1:15" ht="15" customHeight="1">
      <c r="A81" s="170">
        <v>5</v>
      </c>
      <c r="B81" s="172"/>
      <c r="M81" s="180"/>
    </row>
    <row r="82" spans="1:15" ht="15" customHeight="1" thickBot="1">
      <c r="A82" s="170">
        <v>6</v>
      </c>
      <c r="C82" s="160" t="s">
        <v>204</v>
      </c>
      <c r="F82" s="159" t="s">
        <v>205</v>
      </c>
      <c r="G82" s="159"/>
      <c r="I82" s="170" t="s">
        <v>211</v>
      </c>
      <c r="K82" s="173">
        <f>L472</f>
        <v>2445000</v>
      </c>
      <c r="M82" s="174">
        <v>1</v>
      </c>
      <c r="O82" s="173">
        <f>ROUND(M82*K82,0)</f>
        <v>2445000</v>
      </c>
    </row>
    <row r="83" spans="1:15" ht="15" customHeight="1" thickTop="1">
      <c r="A83" s="170">
        <v>7</v>
      </c>
      <c r="K83" s="175"/>
      <c r="M83" s="176"/>
      <c r="O83" s="175"/>
    </row>
    <row r="84" spans="1:15" ht="15" customHeight="1">
      <c r="A84" s="170">
        <v>8</v>
      </c>
      <c r="K84" s="177"/>
      <c r="M84" s="178"/>
      <c r="O84" s="177"/>
    </row>
    <row r="85" spans="1:15" ht="15" customHeight="1">
      <c r="A85" s="170">
        <v>9</v>
      </c>
      <c r="K85" s="177"/>
      <c r="M85" s="178"/>
      <c r="O85" s="177"/>
    </row>
    <row r="86" spans="1:15" ht="15" customHeight="1" thickBot="1">
      <c r="A86" s="170">
        <v>10</v>
      </c>
      <c r="C86" s="160" t="s">
        <v>207</v>
      </c>
      <c r="F86" s="159" t="s">
        <v>212</v>
      </c>
      <c r="G86" s="159"/>
      <c r="I86" s="170" t="s">
        <v>213</v>
      </c>
      <c r="K86" s="173">
        <f>J215</f>
        <v>807789</v>
      </c>
      <c r="M86" s="174">
        <v>1</v>
      </c>
      <c r="O86" s="173">
        <f>ROUND(M86*K86,0)</f>
        <v>807789</v>
      </c>
    </row>
    <row r="87" spans="1:15" ht="15" customHeight="1" thickTop="1">
      <c r="A87" s="170"/>
      <c r="K87" s="179"/>
      <c r="M87" s="179"/>
      <c r="O87" s="179"/>
    </row>
    <row r="88" spans="1:15" ht="15" customHeight="1">
      <c r="A88" s="170"/>
    </row>
    <row r="89" spans="1:15" ht="15" customHeight="1">
      <c r="A89" s="170"/>
      <c r="B89" s="172"/>
    </row>
    <row r="90" spans="1:15" ht="15" customHeight="1">
      <c r="A90" s="170"/>
      <c r="F90" s="159"/>
      <c r="G90" s="159"/>
      <c r="I90" s="170"/>
    </row>
    <row r="91" spans="1:15" ht="15" customHeight="1">
      <c r="A91" s="170"/>
    </row>
    <row r="92" spans="1:15" ht="15" customHeight="1">
      <c r="A92" s="170"/>
    </row>
    <row r="93" spans="1:15" ht="15" customHeight="1">
      <c r="A93" s="170"/>
    </row>
    <row r="94" spans="1:15" ht="15" customHeight="1">
      <c r="A94" s="170"/>
      <c r="F94" s="159"/>
      <c r="G94" s="159"/>
      <c r="I94" s="170"/>
    </row>
    <row r="95" spans="1:15" ht="15" customHeight="1">
      <c r="A95" s="170"/>
    </row>
    <row r="96" spans="1:15" ht="15" customHeight="1">
      <c r="A96" s="170"/>
    </row>
    <row r="97" spans="1:9" ht="15" customHeight="1">
      <c r="A97" s="170"/>
      <c r="B97" s="172"/>
    </row>
    <row r="98" spans="1:9" ht="15" customHeight="1">
      <c r="A98" s="170"/>
      <c r="F98" s="159"/>
      <c r="G98" s="159"/>
      <c r="I98" s="170"/>
    </row>
    <row r="99" spans="1:9" ht="15" customHeight="1">
      <c r="A99" s="170"/>
    </row>
    <row r="100" spans="1:9" ht="15" customHeight="1">
      <c r="A100" s="170"/>
    </row>
    <row r="101" spans="1:9" ht="15" customHeight="1">
      <c r="A101" s="170"/>
    </row>
    <row r="102" spans="1:9" ht="15" customHeight="1">
      <c r="A102" s="170"/>
      <c r="F102" s="159"/>
      <c r="G102" s="159"/>
      <c r="I102" s="170"/>
    </row>
    <row r="103" spans="1:9" ht="15" customHeight="1">
      <c r="A103" s="170"/>
    </row>
    <row r="104" spans="1:9" ht="15" customHeight="1">
      <c r="A104" s="170"/>
    </row>
    <row r="105" spans="1:9" ht="15" customHeight="1">
      <c r="A105" s="170"/>
      <c r="B105" s="172"/>
    </row>
    <row r="106" spans="1:9" ht="15" customHeight="1">
      <c r="A106" s="170"/>
      <c r="F106" s="159"/>
      <c r="G106" s="159"/>
      <c r="I106" s="170"/>
    </row>
    <row r="107" spans="1:9" ht="15" customHeight="1">
      <c r="A107" s="170"/>
    </row>
    <row r="108" spans="1:9" ht="15" customHeight="1">
      <c r="A108" s="170"/>
    </row>
    <row r="109" spans="1:9" ht="15" customHeight="1">
      <c r="A109" s="170"/>
    </row>
    <row r="110" spans="1:9" ht="15" customHeight="1">
      <c r="A110" s="170"/>
      <c r="F110" s="159"/>
      <c r="G110" s="159"/>
      <c r="I110" s="170"/>
    </row>
    <row r="111" spans="1:9" ht="15" customHeight="1">
      <c r="A111" s="170"/>
    </row>
    <row r="112" spans="1:9" ht="15" customHeight="1">
      <c r="A112" s="170"/>
    </row>
    <row r="113" spans="1:16" ht="15" customHeight="1">
      <c r="A113" s="170"/>
    </row>
    <row r="114" spans="1:16" ht="15" customHeight="1">
      <c r="A114" s="170"/>
    </row>
    <row r="115" spans="1:16" ht="15" customHeight="1">
      <c r="A115" s="170"/>
    </row>
    <row r="116" spans="1:16" ht="15" customHeight="1">
      <c r="A116" s="170"/>
    </row>
    <row r="117" spans="1:16" ht="15" customHeight="1">
      <c r="A117" s="170"/>
    </row>
    <row r="118" spans="1:16" ht="15" customHeight="1">
      <c r="A118" s="170"/>
    </row>
    <row r="119" spans="1:16" ht="15" customHeight="1">
      <c r="A119" s="170"/>
    </row>
    <row r="120" spans="1:16" ht="15" customHeight="1">
      <c r="A120" s="170"/>
    </row>
    <row r="121" spans="1:16" ht="15" customHeight="1">
      <c r="A121" s="170"/>
    </row>
    <row r="122" spans="1:16" ht="15" customHeight="1">
      <c r="A122" s="170"/>
    </row>
    <row r="123" spans="1:16" ht="15" customHeight="1">
      <c r="A123" s="170"/>
    </row>
    <row r="124" spans="1:16" ht="15" customHeight="1">
      <c r="A124" s="170"/>
    </row>
    <row r="125" spans="1:16" ht="15" customHeight="1">
      <c r="A125" s="170"/>
    </row>
    <row r="126" spans="1:16" ht="15" customHeight="1">
      <c r="A126" s="170"/>
    </row>
    <row r="127" spans="1:16" ht="15" customHeight="1">
      <c r="A127" s="158" t="str">
        <f>+A64</f>
        <v>KENTUCKY-AMERICAN WATER COMPANY</v>
      </c>
      <c r="B127" s="158"/>
      <c r="C127" s="158"/>
      <c r="D127" s="158"/>
      <c r="E127" s="158"/>
      <c r="F127" s="158"/>
      <c r="G127" s="158"/>
      <c r="H127" s="158"/>
      <c r="I127" s="158"/>
      <c r="J127" s="158"/>
      <c r="K127" s="158"/>
      <c r="L127" s="158"/>
      <c r="M127" s="158"/>
      <c r="N127" s="158"/>
      <c r="O127" s="158"/>
      <c r="P127" s="158"/>
    </row>
    <row r="128" spans="1:16" ht="15" customHeight="1">
      <c r="A128" s="158" t="str">
        <f>+A65</f>
        <v>Case No. 2018-00358</v>
      </c>
      <c r="B128" s="158"/>
      <c r="C128" s="158"/>
      <c r="D128" s="158"/>
      <c r="E128" s="158"/>
      <c r="F128" s="158"/>
      <c r="G128" s="158"/>
      <c r="H128" s="158"/>
      <c r="I128" s="158"/>
      <c r="J128" s="158"/>
      <c r="K128" s="158"/>
      <c r="L128" s="158"/>
      <c r="M128" s="158"/>
      <c r="N128" s="158"/>
      <c r="O128" s="158"/>
      <c r="P128" s="158"/>
    </row>
    <row r="129" spans="1:16" ht="15" customHeight="1">
      <c r="A129" s="158" t="s">
        <v>214</v>
      </c>
      <c r="B129" s="158"/>
      <c r="C129" s="158"/>
      <c r="D129" s="158"/>
      <c r="E129" s="158"/>
      <c r="F129" s="158"/>
      <c r="G129" s="158"/>
      <c r="H129" s="158"/>
      <c r="I129" s="158"/>
      <c r="J129" s="158"/>
      <c r="K129" s="158"/>
      <c r="L129" s="158"/>
      <c r="M129" s="158"/>
      <c r="N129" s="158"/>
      <c r="O129" s="158"/>
      <c r="P129" s="158"/>
    </row>
    <row r="130" spans="1:16" ht="15" customHeight="1">
      <c r="A130" s="158" t="str">
        <f>+A4</f>
        <v>Base Year at 2/28/19</v>
      </c>
      <c r="B130" s="158"/>
      <c r="C130" s="158"/>
      <c r="D130" s="158"/>
      <c r="E130" s="158"/>
      <c r="F130" s="158"/>
      <c r="G130" s="158"/>
      <c r="H130" s="158"/>
      <c r="I130" s="158"/>
      <c r="J130" s="158"/>
      <c r="K130" s="158"/>
      <c r="L130" s="158"/>
      <c r="M130" s="158"/>
      <c r="N130" s="158"/>
      <c r="O130" s="158"/>
      <c r="P130" s="158"/>
    </row>
    <row r="131" spans="1:16" ht="15" customHeight="1">
      <c r="A131" s="159"/>
      <c r="B131" s="159"/>
      <c r="C131" s="159"/>
      <c r="D131" s="159"/>
      <c r="E131" s="159"/>
      <c r="F131" s="159"/>
      <c r="G131" s="159"/>
      <c r="H131" s="159"/>
      <c r="I131" s="159"/>
      <c r="J131" s="159"/>
      <c r="K131" s="159"/>
      <c r="L131" s="159"/>
      <c r="M131" s="159"/>
      <c r="N131" s="159"/>
      <c r="O131" s="159"/>
      <c r="P131" s="162" t="s">
        <v>215</v>
      </c>
    </row>
    <row r="132" spans="1:16" s="163" customFormat="1">
      <c r="B132" s="164"/>
      <c r="D132" s="116"/>
      <c r="E132" s="116"/>
      <c r="F132" s="116"/>
      <c r="G132" s="116"/>
      <c r="H132" s="116"/>
      <c r="I132" s="116"/>
      <c r="J132" s="116"/>
      <c r="K132" s="116"/>
      <c r="L132" s="116"/>
      <c r="P132" s="165" t="e">
        <f ca="1">RIGHT(CELL("filename",$A$1),LEN(CELL("filename",$A$1))-SEARCH("\Rate Base",CELL("filename",$A$1),1))</f>
        <v>#VALUE!</v>
      </c>
    </row>
    <row r="133" spans="1:16" ht="15" customHeight="1">
      <c r="A133" s="166" t="str">
        <f>+A7</f>
        <v>DATA: _X_ BASE PERIOD ___ FORECASTED PERIOD</v>
      </c>
      <c r="P133" s="162" t="s">
        <v>193</v>
      </c>
    </row>
    <row r="134" spans="1:16" ht="15" customHeight="1">
      <c r="A134" s="166" t="str">
        <f>+A8</f>
        <v>TYPE OF FILING:  _X_ ORIGINAL __ UPDATED __ REVISED</v>
      </c>
      <c r="P134" s="167" t="s">
        <v>317</v>
      </c>
    </row>
    <row r="135" spans="1:16" ht="15" customHeight="1">
      <c r="A135" s="160" t="s">
        <v>216</v>
      </c>
    </row>
    <row r="136" spans="1:16" ht="15" customHeight="1" thickBot="1"/>
    <row r="137" spans="1:16" ht="15" customHeight="1">
      <c r="A137" s="168"/>
      <c r="B137" s="168"/>
      <c r="C137" s="168"/>
      <c r="D137" s="168"/>
      <c r="E137" s="168"/>
      <c r="F137" s="181" t="s">
        <v>217</v>
      </c>
      <c r="G137" s="181"/>
      <c r="H137" s="181"/>
      <c r="I137" s="181"/>
      <c r="J137" s="181"/>
      <c r="K137" s="168"/>
      <c r="L137" s="181" t="s">
        <v>218</v>
      </c>
      <c r="M137" s="169"/>
      <c r="N137" s="169"/>
      <c r="O137" s="169"/>
      <c r="P137" s="169"/>
    </row>
    <row r="138" spans="1:16" ht="15" customHeight="1">
      <c r="A138" s="170" t="s">
        <v>61</v>
      </c>
      <c r="F138" s="170" t="s">
        <v>112</v>
      </c>
      <c r="H138" s="170" t="s">
        <v>198</v>
      </c>
      <c r="J138" s="170" t="s">
        <v>198</v>
      </c>
      <c r="L138" s="170" t="s">
        <v>112</v>
      </c>
      <c r="N138" s="170" t="s">
        <v>198</v>
      </c>
      <c r="P138" s="170" t="s">
        <v>198</v>
      </c>
    </row>
    <row r="139" spans="1:16" ht="15" customHeight="1" thickBot="1">
      <c r="A139" s="170" t="s">
        <v>71</v>
      </c>
      <c r="C139" s="160" t="s">
        <v>219</v>
      </c>
      <c r="F139" s="170" t="s">
        <v>202</v>
      </c>
      <c r="H139" s="170" t="s">
        <v>203</v>
      </c>
      <c r="J139" s="170" t="s">
        <v>14</v>
      </c>
      <c r="L139" s="170" t="s">
        <v>202</v>
      </c>
      <c r="N139" s="170" t="s">
        <v>203</v>
      </c>
      <c r="P139" s="170" t="s">
        <v>14</v>
      </c>
    </row>
    <row r="140" spans="1:16" ht="15" customHeight="1">
      <c r="A140" s="171">
        <v>1</v>
      </c>
      <c r="B140" s="168"/>
      <c r="C140" s="168"/>
      <c r="D140" s="168"/>
      <c r="E140" s="168"/>
      <c r="F140" s="168"/>
      <c r="G140" s="168"/>
      <c r="H140" s="168"/>
      <c r="I140" s="168"/>
      <c r="J140" s="168"/>
      <c r="K140" s="168"/>
      <c r="L140" s="168"/>
      <c r="M140" s="168"/>
      <c r="N140" s="168"/>
      <c r="O140" s="168"/>
      <c r="P140" s="168"/>
    </row>
    <row r="141" spans="1:16" ht="15" customHeight="1">
      <c r="A141" s="170">
        <v>2</v>
      </c>
      <c r="B141" s="172"/>
    </row>
    <row r="142" spans="1:16" ht="15" customHeight="1">
      <c r="A142" s="170">
        <v>3</v>
      </c>
      <c r="C142" s="182" t="s">
        <v>207</v>
      </c>
    </row>
    <row r="143" spans="1:16" ht="15" customHeight="1">
      <c r="A143" s="170">
        <v>4</v>
      </c>
    </row>
    <row r="144" spans="1:16" ht="15" customHeight="1">
      <c r="A144" s="170">
        <v>5</v>
      </c>
    </row>
    <row r="145" spans="1:16" ht="15" customHeight="1" thickBot="1">
      <c r="A145" s="170">
        <v>6</v>
      </c>
      <c r="C145" s="160" t="s">
        <v>220</v>
      </c>
      <c r="F145" s="177">
        <v>807789.43458333332</v>
      </c>
      <c r="H145" s="174">
        <v>1</v>
      </c>
      <c r="J145" s="173">
        <f>ROUND($H$145*F145,0)</f>
        <v>807789</v>
      </c>
      <c r="L145" s="173">
        <f>+J145</f>
        <v>807789</v>
      </c>
      <c r="M145" s="172"/>
      <c r="N145" s="178">
        <f>H145</f>
        <v>1</v>
      </c>
      <c r="P145" s="173">
        <f>ROUND($H$145*L145,0)</f>
        <v>807789</v>
      </c>
    </row>
    <row r="146" spans="1:16" ht="15" customHeight="1" thickTop="1">
      <c r="A146" s="170">
        <v>7</v>
      </c>
      <c r="H146" s="179"/>
      <c r="M146" s="172"/>
      <c r="N146" s="179"/>
    </row>
    <row r="147" spans="1:16" ht="15" customHeight="1">
      <c r="A147" s="170">
        <v>8</v>
      </c>
      <c r="J147" s="160">
        <f>ROUND($H$145*F147,0)</f>
        <v>0</v>
      </c>
      <c r="L147" s="160">
        <f>+J147</f>
        <v>0</v>
      </c>
      <c r="M147" s="172"/>
      <c r="P147" s="160">
        <f>ROUND($H$145*L147,0)</f>
        <v>0</v>
      </c>
    </row>
    <row r="148" spans="1:16" ht="15" customHeight="1">
      <c r="A148" s="170">
        <v>9</v>
      </c>
      <c r="F148" s="183"/>
      <c r="J148" s="183"/>
      <c r="L148" s="183"/>
      <c r="P148" s="183"/>
    </row>
    <row r="149" spans="1:16" ht="15" customHeight="1" thickBot="1">
      <c r="A149" s="170">
        <v>10</v>
      </c>
      <c r="F149" s="173">
        <f>F145+F147</f>
        <v>807789.43458333332</v>
      </c>
      <c r="J149" s="173">
        <f>J145+J147</f>
        <v>807789</v>
      </c>
      <c r="L149" s="173">
        <f>L145+L147</f>
        <v>807789</v>
      </c>
      <c r="P149" s="173">
        <f>P145+P147</f>
        <v>807789</v>
      </c>
    </row>
    <row r="150" spans="1:16" ht="15" customHeight="1" thickTop="1">
      <c r="A150" s="170">
        <v>11</v>
      </c>
      <c r="F150" s="179"/>
      <c r="J150" s="179"/>
      <c r="L150" s="179"/>
      <c r="P150" s="179"/>
    </row>
    <row r="151" spans="1:16" ht="15" customHeight="1">
      <c r="A151" s="170">
        <v>12</v>
      </c>
      <c r="B151" s="172"/>
    </row>
    <row r="152" spans="1:16" ht="15" customHeight="1">
      <c r="A152" s="170">
        <v>13</v>
      </c>
      <c r="C152" s="182"/>
    </row>
    <row r="153" spans="1:16" ht="15" customHeight="1">
      <c r="A153" s="170"/>
    </row>
    <row r="154" spans="1:16" ht="15" customHeight="1">
      <c r="A154" s="170"/>
    </row>
    <row r="155" spans="1:16" ht="15" customHeight="1">
      <c r="A155" s="170"/>
    </row>
    <row r="156" spans="1:16" ht="15" customHeight="1">
      <c r="A156" s="170"/>
    </row>
    <row r="157" spans="1:16" ht="15" customHeight="1">
      <c r="A157" s="170"/>
    </row>
    <row r="158" spans="1:16" ht="15" customHeight="1">
      <c r="A158" s="170"/>
    </row>
    <row r="159" spans="1:16" ht="15" customHeight="1">
      <c r="A159" s="170"/>
    </row>
    <row r="160" spans="1:16" ht="15" customHeight="1">
      <c r="A160" s="170"/>
    </row>
    <row r="161" spans="1:3" ht="15" customHeight="1">
      <c r="A161" s="170"/>
      <c r="B161" s="172"/>
    </row>
    <row r="162" spans="1:3" ht="15" customHeight="1">
      <c r="A162" s="170"/>
      <c r="C162" s="182"/>
    </row>
    <row r="163" spans="1:3" ht="15" customHeight="1">
      <c r="A163" s="170"/>
    </row>
    <row r="164" spans="1:3" ht="15" customHeight="1">
      <c r="A164" s="170"/>
    </row>
    <row r="165" spans="1:3" ht="15" customHeight="1">
      <c r="A165" s="170"/>
    </row>
    <row r="166" spans="1:3" ht="15" customHeight="1">
      <c r="A166" s="170"/>
    </row>
    <row r="167" spans="1:3" ht="15" customHeight="1">
      <c r="A167" s="170"/>
    </row>
    <row r="168" spans="1:3" ht="15" customHeight="1">
      <c r="A168" s="170"/>
    </row>
    <row r="169" spans="1:3" ht="15" customHeight="1">
      <c r="A169" s="170"/>
    </row>
    <row r="170" spans="1:3" ht="15" customHeight="1">
      <c r="A170" s="170"/>
    </row>
    <row r="171" spans="1:3" ht="15" customHeight="1">
      <c r="A171" s="170"/>
      <c r="B171" s="172"/>
    </row>
    <row r="172" spans="1:3" ht="15" customHeight="1">
      <c r="A172" s="170"/>
      <c r="C172" s="182"/>
    </row>
    <row r="173" spans="1:3" ht="15" customHeight="1">
      <c r="A173" s="170"/>
    </row>
    <row r="174" spans="1:3" ht="15" customHeight="1">
      <c r="A174" s="170"/>
    </row>
    <row r="175" spans="1:3" ht="15" customHeight="1">
      <c r="A175" s="170"/>
    </row>
    <row r="176" spans="1:3" ht="15" customHeight="1">
      <c r="A176" s="170"/>
    </row>
    <row r="177" spans="1:16" ht="15" customHeight="1">
      <c r="A177" s="170"/>
    </row>
    <row r="178" spans="1:16" ht="15" customHeight="1">
      <c r="A178" s="170"/>
    </row>
    <row r="179" spans="1:16" ht="15" customHeight="1">
      <c r="A179" s="170"/>
    </row>
    <row r="180" spans="1:16" ht="15" customHeight="1">
      <c r="A180" s="170"/>
    </row>
    <row r="181" spans="1:16" ht="15" customHeight="1">
      <c r="A181" s="170"/>
    </row>
    <row r="182" spans="1:16" ht="15" customHeight="1">
      <c r="A182" s="170"/>
    </row>
    <row r="183" spans="1:16" ht="15" customHeight="1">
      <c r="A183" s="170"/>
    </row>
    <row r="184" spans="1:16" ht="15" customHeight="1">
      <c r="A184" s="170"/>
    </row>
    <row r="185" spans="1:16" ht="15" customHeight="1">
      <c r="A185" s="170"/>
    </row>
    <row r="186" spans="1:16" ht="15" customHeight="1">
      <c r="A186" s="170"/>
    </row>
    <row r="187" spans="1:16" ht="15" customHeight="1">
      <c r="A187" s="170"/>
    </row>
    <row r="188" spans="1:16" ht="15" customHeight="1">
      <c r="A188" s="170"/>
    </row>
    <row r="189" spans="1:16" ht="15" customHeight="1">
      <c r="A189" s="170"/>
    </row>
    <row r="190" spans="1:16" ht="15" customHeight="1">
      <c r="A190" s="268" t="str">
        <f>+A127</f>
        <v>KENTUCKY-AMERICAN WATER COMPANY</v>
      </c>
      <c r="B190" s="268"/>
      <c r="C190" s="268"/>
      <c r="D190" s="268"/>
      <c r="E190" s="268"/>
      <c r="F190" s="268"/>
      <c r="G190" s="268"/>
      <c r="H190" s="268"/>
      <c r="I190" s="268"/>
      <c r="J190" s="268"/>
      <c r="K190" s="268"/>
      <c r="L190" s="268"/>
      <c r="M190" s="268"/>
      <c r="N190" s="268"/>
      <c r="O190" s="268"/>
      <c r="P190" s="268"/>
    </row>
    <row r="191" spans="1:16" ht="15" customHeight="1">
      <c r="A191" s="158" t="str">
        <f>+A128</f>
        <v>Case No. 2018-00358</v>
      </c>
      <c r="B191" s="158"/>
      <c r="C191" s="158"/>
      <c r="D191" s="158"/>
      <c r="E191" s="158"/>
      <c r="F191" s="158"/>
      <c r="G191" s="158"/>
      <c r="H191" s="158"/>
      <c r="I191" s="158"/>
      <c r="J191" s="158"/>
      <c r="K191" s="158"/>
      <c r="L191" s="158"/>
      <c r="M191" s="158"/>
      <c r="N191" s="158"/>
      <c r="O191" s="158"/>
      <c r="P191" s="158"/>
    </row>
    <row r="192" spans="1:16" ht="15" customHeight="1">
      <c r="A192" s="158" t="str">
        <f>+A129</f>
        <v>WORKING CAPITAL COMPONENTS</v>
      </c>
      <c r="B192" s="158"/>
      <c r="C192" s="158"/>
      <c r="D192" s="158"/>
      <c r="E192" s="158"/>
      <c r="F192" s="158"/>
      <c r="G192" s="158"/>
      <c r="H192" s="158"/>
      <c r="I192" s="158"/>
      <c r="J192" s="158"/>
      <c r="K192" s="158"/>
      <c r="L192" s="158"/>
      <c r="M192" s="158"/>
      <c r="N192" s="158"/>
      <c r="O192" s="158"/>
      <c r="P192" s="158"/>
    </row>
    <row r="193" spans="1:16" ht="15" customHeight="1">
      <c r="A193" s="158" t="str">
        <f>+A67</f>
        <v>Forecast Year at 6/30/2020</v>
      </c>
      <c r="B193" s="158"/>
      <c r="C193" s="158"/>
      <c r="D193" s="158"/>
      <c r="E193" s="158"/>
      <c r="F193" s="158"/>
      <c r="G193" s="158"/>
      <c r="H193" s="158"/>
      <c r="I193" s="158"/>
      <c r="J193" s="158"/>
      <c r="K193" s="158"/>
      <c r="L193" s="158"/>
      <c r="M193" s="158"/>
      <c r="N193" s="158"/>
      <c r="O193" s="158"/>
      <c r="P193" s="158"/>
    </row>
    <row r="194" spans="1:16" ht="15" customHeight="1">
      <c r="A194" s="159"/>
      <c r="B194" s="159"/>
      <c r="C194" s="159"/>
      <c r="D194" s="159"/>
      <c r="E194" s="159"/>
      <c r="F194" s="159"/>
      <c r="G194" s="159"/>
      <c r="H194" s="159"/>
      <c r="I194" s="159"/>
      <c r="J194" s="159"/>
      <c r="K194" s="159"/>
      <c r="L194" s="159"/>
      <c r="M194" s="159"/>
      <c r="N194" s="159"/>
      <c r="O194" s="159"/>
      <c r="P194" s="162" t="s">
        <v>215</v>
      </c>
    </row>
    <row r="195" spans="1:16" s="163" customFormat="1">
      <c r="B195" s="164"/>
      <c r="D195" s="116"/>
      <c r="E195" s="116"/>
      <c r="F195" s="116"/>
      <c r="G195" s="116"/>
      <c r="H195" s="116"/>
      <c r="I195" s="116"/>
      <c r="J195" s="116"/>
      <c r="K195" s="116"/>
      <c r="L195" s="116"/>
      <c r="P195" s="165" t="e">
        <f ca="1">RIGHT(CELL("filename",$A$1),LEN(CELL("filename",$A$1))-SEARCH("\Rate Base",CELL("filename",$A$1),1))</f>
        <v>#VALUE!</v>
      </c>
    </row>
    <row r="196" spans="1:16" ht="15" customHeight="1">
      <c r="A196" s="166" t="str">
        <f>A70</f>
        <v>DATA: ___ BASE PERIOD _X_ FORECASTED PERIOD</v>
      </c>
      <c r="P196" s="162" t="s">
        <v>210</v>
      </c>
    </row>
    <row r="197" spans="1:16" ht="15" customHeight="1">
      <c r="A197" s="166" t="str">
        <f>+A71</f>
        <v>TYPE OF FILING:  _X_ ORIGINAL __ UPDATED __ REVISED</v>
      </c>
      <c r="P197" s="167" t="s">
        <v>317</v>
      </c>
    </row>
    <row r="198" spans="1:16" ht="15" customHeight="1">
      <c r="A198" s="166" t="s">
        <v>216</v>
      </c>
    </row>
    <row r="199" spans="1:16" ht="15" customHeight="1" thickBot="1"/>
    <row r="200" spans="1:16" ht="15" customHeight="1">
      <c r="A200" s="168"/>
      <c r="B200" s="168"/>
      <c r="C200" s="168"/>
      <c r="D200" s="168"/>
      <c r="E200" s="168"/>
      <c r="F200" s="181" t="s">
        <v>217</v>
      </c>
      <c r="G200" s="181"/>
      <c r="H200" s="181"/>
      <c r="I200" s="181"/>
      <c r="J200" s="181"/>
      <c r="K200" s="168"/>
      <c r="L200" s="181" t="s">
        <v>218</v>
      </c>
      <c r="M200" s="169"/>
      <c r="N200" s="169"/>
      <c r="O200" s="169"/>
      <c r="P200" s="169"/>
    </row>
    <row r="201" spans="1:16" ht="15" customHeight="1">
      <c r="A201" s="170" t="s">
        <v>61</v>
      </c>
      <c r="F201" s="170" t="s">
        <v>112</v>
      </c>
      <c r="H201" s="170" t="s">
        <v>198</v>
      </c>
      <c r="J201" s="170" t="s">
        <v>198</v>
      </c>
      <c r="L201" s="170" t="s">
        <v>112</v>
      </c>
      <c r="N201" s="170" t="s">
        <v>198</v>
      </c>
      <c r="P201" s="170" t="s">
        <v>198</v>
      </c>
    </row>
    <row r="202" spans="1:16" ht="15" customHeight="1" thickBot="1">
      <c r="A202" s="170" t="s">
        <v>71</v>
      </c>
      <c r="C202" s="160" t="s">
        <v>219</v>
      </c>
      <c r="F202" s="170" t="s">
        <v>202</v>
      </c>
      <c r="H202" s="170" t="s">
        <v>203</v>
      </c>
      <c r="J202" s="170" t="s">
        <v>14</v>
      </c>
      <c r="L202" s="170" t="s">
        <v>202</v>
      </c>
      <c r="N202" s="170" t="s">
        <v>203</v>
      </c>
      <c r="P202" s="170" t="s">
        <v>14</v>
      </c>
    </row>
    <row r="203" spans="1:16" ht="15" customHeight="1">
      <c r="A203" s="171">
        <v>1</v>
      </c>
      <c r="B203" s="168"/>
      <c r="C203" s="168"/>
      <c r="D203" s="168"/>
      <c r="E203" s="168"/>
      <c r="F203" s="168"/>
      <c r="G203" s="168"/>
      <c r="H203" s="168"/>
      <c r="I203" s="168"/>
      <c r="J203" s="168"/>
      <c r="K203" s="168"/>
      <c r="L203" s="168"/>
      <c r="M203" s="168"/>
      <c r="N203" s="168"/>
      <c r="O203" s="168"/>
      <c r="P203" s="168"/>
    </row>
    <row r="204" spans="1:16" ht="15" customHeight="1">
      <c r="A204" s="170">
        <v>2</v>
      </c>
    </row>
    <row r="205" spans="1:16" ht="15" customHeight="1">
      <c r="A205" s="170">
        <v>3</v>
      </c>
    </row>
    <row r="206" spans="1:16" ht="15" customHeight="1">
      <c r="A206" s="170">
        <v>4</v>
      </c>
    </row>
    <row r="207" spans="1:16" ht="15" customHeight="1">
      <c r="A207" s="170">
        <v>5</v>
      </c>
      <c r="B207" s="172"/>
    </row>
    <row r="208" spans="1:16" ht="15" customHeight="1">
      <c r="A208" s="170">
        <v>6</v>
      </c>
      <c r="C208" s="182" t="s">
        <v>207</v>
      </c>
    </row>
    <row r="209" spans="1:16" ht="15" customHeight="1">
      <c r="A209" s="170">
        <v>7</v>
      </c>
    </row>
    <row r="210" spans="1:16" ht="15" customHeight="1">
      <c r="A210" s="170">
        <v>8</v>
      </c>
    </row>
    <row r="211" spans="1:16" ht="15" customHeight="1" thickBot="1">
      <c r="A211" s="170">
        <v>9</v>
      </c>
      <c r="C211" s="160" t="s">
        <v>207</v>
      </c>
      <c r="F211" s="177">
        <v>807789.43458333332</v>
      </c>
      <c r="H211" s="174">
        <v>1</v>
      </c>
      <c r="J211" s="173">
        <f>ROUND($H$211*F211,0)</f>
        <v>807789</v>
      </c>
      <c r="L211" s="173">
        <f>+J211</f>
        <v>807789</v>
      </c>
      <c r="M211" s="172"/>
      <c r="N211" s="178">
        <f>H211</f>
        <v>1</v>
      </c>
      <c r="P211" s="173">
        <f>ROUND($H$211*L211,0)</f>
        <v>807789</v>
      </c>
    </row>
    <row r="212" spans="1:16" ht="15" customHeight="1" thickTop="1">
      <c r="A212" s="170">
        <v>10</v>
      </c>
      <c r="H212" s="179"/>
      <c r="N212" s="179"/>
    </row>
    <row r="213" spans="1:16" ht="15" customHeight="1">
      <c r="A213" s="170">
        <v>11</v>
      </c>
      <c r="J213" s="160">
        <f>ROUND($H$211*F213,0)</f>
        <v>0</v>
      </c>
      <c r="L213" s="160">
        <f>+J213</f>
        <v>0</v>
      </c>
      <c r="M213" s="172"/>
      <c r="P213" s="160">
        <f>ROUND($H$211*L213,0)</f>
        <v>0</v>
      </c>
    </row>
    <row r="214" spans="1:16" ht="15" customHeight="1">
      <c r="A214" s="170">
        <v>12</v>
      </c>
      <c r="F214" s="183"/>
      <c r="J214" s="183"/>
      <c r="L214" s="183"/>
      <c r="P214" s="183"/>
    </row>
    <row r="215" spans="1:16" ht="15" customHeight="1" thickBot="1">
      <c r="A215" s="170">
        <v>13</v>
      </c>
      <c r="F215" s="173">
        <f>F211+F213</f>
        <v>807789.43458333332</v>
      </c>
      <c r="J215" s="173">
        <f>J211+J213</f>
        <v>807789</v>
      </c>
      <c r="L215" s="173">
        <f>L211+L213</f>
        <v>807789</v>
      </c>
      <c r="P215" s="173">
        <f>P211+P213</f>
        <v>807789</v>
      </c>
    </row>
    <row r="216" spans="1:16" ht="15" customHeight="1" thickTop="1">
      <c r="A216" s="170">
        <v>14</v>
      </c>
      <c r="F216" s="179"/>
      <c r="J216" s="179"/>
      <c r="L216" s="179"/>
      <c r="P216" s="179"/>
    </row>
    <row r="217" spans="1:16" ht="15" customHeight="1">
      <c r="A217" s="170">
        <v>15</v>
      </c>
      <c r="B217" s="172"/>
    </row>
    <row r="218" spans="1:16" ht="15" customHeight="1">
      <c r="A218" s="170">
        <v>16</v>
      </c>
      <c r="C218" s="182"/>
    </row>
    <row r="219" spans="1:16" ht="15" customHeight="1">
      <c r="A219" s="170">
        <v>17</v>
      </c>
    </row>
    <row r="220" spans="1:16" ht="15" customHeight="1">
      <c r="A220" s="170">
        <v>18</v>
      </c>
    </row>
    <row r="221" spans="1:16" ht="15" customHeight="1">
      <c r="A221" s="170">
        <v>19</v>
      </c>
      <c r="C221" s="182"/>
    </row>
    <row r="222" spans="1:16" ht="15" customHeight="1">
      <c r="A222" s="170"/>
    </row>
    <row r="223" spans="1:16" ht="15" customHeight="1">
      <c r="A223" s="170"/>
    </row>
    <row r="224" spans="1:16" ht="15" customHeight="1">
      <c r="A224" s="170"/>
    </row>
    <row r="225" spans="1:5" ht="15" customHeight="1">
      <c r="A225" s="170"/>
    </row>
    <row r="226" spans="1:5" ht="15" customHeight="1">
      <c r="A226" s="170"/>
    </row>
    <row r="227" spans="1:5" ht="15" customHeight="1">
      <c r="A227" s="170"/>
      <c r="B227" s="172"/>
    </row>
    <row r="228" spans="1:5" ht="15" customHeight="1">
      <c r="A228" s="170"/>
      <c r="C228" s="182"/>
    </row>
    <row r="229" spans="1:5" ht="15" customHeight="1">
      <c r="A229" s="170"/>
    </row>
    <row r="230" spans="1:5" ht="15" customHeight="1">
      <c r="A230" s="170"/>
    </row>
    <row r="231" spans="1:5" ht="15" customHeight="1">
      <c r="A231" s="170"/>
    </row>
    <row r="232" spans="1:5" ht="15" customHeight="1">
      <c r="A232" s="170"/>
    </row>
    <row r="233" spans="1:5" ht="15" customHeight="1">
      <c r="A233" s="170"/>
    </row>
    <row r="234" spans="1:5" ht="15" customHeight="1">
      <c r="A234" s="170"/>
    </row>
    <row r="235" spans="1:5" ht="15" customHeight="1">
      <c r="A235" s="170"/>
    </row>
    <row r="236" spans="1:5" ht="15" customHeight="1">
      <c r="A236" s="170"/>
      <c r="B236" s="172"/>
    </row>
    <row r="237" spans="1:5" ht="15" customHeight="1">
      <c r="A237" s="170"/>
      <c r="C237" s="184"/>
      <c r="D237" s="172"/>
      <c r="E237" s="172"/>
    </row>
    <row r="238" spans="1:5" ht="15" customHeight="1">
      <c r="A238" s="170"/>
      <c r="C238" s="172"/>
      <c r="D238" s="172"/>
      <c r="E238" s="172"/>
    </row>
    <row r="239" spans="1:5" ht="15" customHeight="1">
      <c r="A239" s="170"/>
      <c r="C239" s="172"/>
      <c r="D239" s="172"/>
      <c r="E239" s="172"/>
    </row>
    <row r="240" spans="1:5" ht="15" customHeight="1">
      <c r="A240" s="170"/>
      <c r="C240" s="172"/>
      <c r="D240" s="172"/>
      <c r="E240" s="172"/>
    </row>
    <row r="241" spans="1:16" ht="15" customHeight="1">
      <c r="A241" s="170"/>
      <c r="C241" s="172"/>
      <c r="D241" s="172"/>
      <c r="E241" s="172"/>
    </row>
    <row r="242" spans="1:16" ht="15" customHeight="1">
      <c r="A242" s="170"/>
      <c r="C242" s="172"/>
      <c r="D242" s="172"/>
      <c r="E242" s="172"/>
    </row>
    <row r="243" spans="1:16" ht="15" customHeight="1">
      <c r="A243" s="170"/>
      <c r="C243" s="172"/>
      <c r="D243" s="172"/>
      <c r="E243" s="172"/>
    </row>
    <row r="244" spans="1:16" ht="15" customHeight="1">
      <c r="A244" s="170"/>
      <c r="C244" s="172"/>
      <c r="D244" s="172"/>
      <c r="E244" s="172"/>
    </row>
    <row r="245" spans="1:16" ht="15" customHeight="1">
      <c r="A245" s="170"/>
      <c r="C245" s="172"/>
      <c r="D245" s="172"/>
      <c r="E245" s="172"/>
    </row>
    <row r="246" spans="1:16" ht="15" customHeight="1">
      <c r="A246" s="170"/>
    </row>
    <row r="247" spans="1:16" ht="15" customHeight="1">
      <c r="A247" s="170"/>
    </row>
    <row r="248" spans="1:16" ht="15" customHeight="1">
      <c r="A248" s="170"/>
    </row>
    <row r="249" spans="1:16" ht="15" customHeight="1">
      <c r="A249" s="170"/>
    </row>
    <row r="250" spans="1:16" ht="15" customHeight="1">
      <c r="A250" s="170"/>
    </row>
    <row r="251" spans="1:16" ht="15" customHeight="1">
      <c r="A251" s="170"/>
    </row>
    <row r="252" spans="1:16" ht="15" customHeight="1">
      <c r="A252" s="170"/>
    </row>
    <row r="253" spans="1:16" ht="15" customHeight="1">
      <c r="A253" s="158" t="str">
        <f>+A190</f>
        <v>KENTUCKY-AMERICAN WATER COMPANY</v>
      </c>
      <c r="B253" s="159"/>
      <c r="C253" s="159"/>
      <c r="D253" s="159"/>
      <c r="E253" s="159"/>
      <c r="F253" s="159"/>
      <c r="G253" s="159"/>
      <c r="H253" s="159"/>
      <c r="I253" s="159"/>
      <c r="J253" s="159"/>
      <c r="K253" s="159"/>
      <c r="L253" s="159"/>
      <c r="M253" s="159"/>
      <c r="N253" s="159"/>
      <c r="O253" s="159"/>
      <c r="P253" s="159"/>
    </row>
    <row r="254" spans="1:16" ht="15" customHeight="1">
      <c r="A254" s="158" t="str">
        <f>+A191</f>
        <v>Case No. 2018-00358</v>
      </c>
      <c r="B254" s="159"/>
      <c r="C254" s="159"/>
      <c r="D254" s="159"/>
      <c r="E254" s="159"/>
      <c r="F254" s="159"/>
      <c r="G254" s="159"/>
      <c r="H254" s="159"/>
      <c r="I254" s="159"/>
      <c r="J254" s="159"/>
      <c r="K254" s="159"/>
      <c r="L254" s="159"/>
      <c r="M254" s="159"/>
      <c r="N254" s="159"/>
      <c r="O254" s="159"/>
      <c r="P254" s="159"/>
    </row>
    <row r="255" spans="1:16" ht="15" customHeight="1">
      <c r="A255" s="158" t="s">
        <v>221</v>
      </c>
      <c r="B255" s="159"/>
      <c r="C255" s="159"/>
      <c r="D255" s="159"/>
      <c r="E255" s="159"/>
      <c r="F255" s="159"/>
      <c r="G255" s="159"/>
      <c r="H255" s="159"/>
      <c r="I255" s="159"/>
      <c r="J255" s="159"/>
      <c r="K255" s="159"/>
      <c r="L255" s="159"/>
      <c r="M255" s="159"/>
      <c r="N255" s="159"/>
      <c r="O255" s="159"/>
      <c r="P255" s="159"/>
    </row>
    <row r="256" spans="1:16" ht="15" customHeight="1">
      <c r="A256" s="158" t="str">
        <f>+A130</f>
        <v>Base Year at 2/28/19</v>
      </c>
      <c r="B256" s="159"/>
      <c r="C256" s="159"/>
      <c r="D256" s="159"/>
      <c r="E256" s="159"/>
      <c r="F256" s="159"/>
      <c r="G256" s="159"/>
      <c r="H256" s="159"/>
      <c r="I256" s="159"/>
      <c r="J256" s="159"/>
      <c r="K256" s="159"/>
      <c r="L256" s="159"/>
      <c r="M256" s="159"/>
      <c r="N256" s="159"/>
      <c r="O256" s="159"/>
      <c r="P256" s="159"/>
    </row>
    <row r="257" spans="1:16" ht="15" customHeight="1">
      <c r="A257" s="159"/>
      <c r="B257" s="159"/>
      <c r="C257" s="159"/>
      <c r="D257" s="159"/>
      <c r="E257" s="159"/>
      <c r="F257" s="159"/>
      <c r="G257" s="159"/>
      <c r="H257" s="159"/>
      <c r="I257" s="159"/>
      <c r="J257" s="159"/>
      <c r="K257" s="159"/>
      <c r="L257" s="159"/>
      <c r="M257" s="159"/>
      <c r="N257" s="159"/>
      <c r="O257" s="162" t="s">
        <v>222</v>
      </c>
    </row>
    <row r="258" spans="1:16" s="163" customFormat="1">
      <c r="B258" s="164"/>
      <c r="D258" s="116"/>
      <c r="E258" s="116"/>
      <c r="F258" s="116"/>
      <c r="G258" s="116"/>
      <c r="H258" s="116"/>
      <c r="I258" s="116"/>
      <c r="J258" s="116"/>
      <c r="K258" s="116"/>
      <c r="L258" s="116"/>
      <c r="O258" s="165" t="e">
        <f ca="1">RIGHT(CELL("filename",$A$1),LEN(CELL("filename",$A$1))-SEARCH("\Rate Base",CELL("filename",$A$1),1))</f>
        <v>#VALUE!</v>
      </c>
    </row>
    <row r="259" spans="1:16" ht="15" customHeight="1">
      <c r="A259" s="166" t="str">
        <f>+A133</f>
        <v>DATA: _X_ BASE PERIOD ___ FORECASTED PERIOD</v>
      </c>
      <c r="O259" s="162" t="s">
        <v>223</v>
      </c>
    </row>
    <row r="260" spans="1:16" ht="15" customHeight="1">
      <c r="A260" s="166" t="str">
        <f>+A134</f>
        <v>TYPE OF FILING:  _X_ ORIGINAL __ UPDATED __ REVISED</v>
      </c>
      <c r="O260" s="167" t="s">
        <v>317</v>
      </c>
    </row>
    <row r="261" spans="1:16" ht="15" customHeight="1">
      <c r="A261" s="160" t="s">
        <v>224</v>
      </c>
    </row>
    <row r="262" spans="1:16" ht="15" customHeight="1" thickBot="1"/>
    <row r="263" spans="1:16" ht="15" customHeight="1">
      <c r="A263" s="168"/>
      <c r="B263" s="168"/>
      <c r="C263" s="168"/>
      <c r="D263" s="168"/>
      <c r="E263" s="168"/>
      <c r="F263" s="168"/>
      <c r="G263" s="168"/>
      <c r="H263" s="168"/>
      <c r="I263" s="168"/>
      <c r="J263" s="168"/>
      <c r="K263" s="168"/>
      <c r="L263" s="168"/>
      <c r="M263" s="168"/>
      <c r="N263" s="168"/>
      <c r="O263" s="168"/>
    </row>
    <row r="264" spans="1:16" ht="15" customHeight="1">
      <c r="A264" s="170" t="s">
        <v>61</v>
      </c>
      <c r="O264" s="170"/>
      <c r="P264" s="170"/>
    </row>
    <row r="265" spans="1:16" ht="15" customHeight="1" thickBot="1">
      <c r="A265" s="170" t="s">
        <v>71</v>
      </c>
      <c r="E265" s="170" t="s">
        <v>219</v>
      </c>
      <c r="J265" s="170" t="s">
        <v>225</v>
      </c>
      <c r="L265" s="185" t="s">
        <v>14</v>
      </c>
      <c r="M265" s="172"/>
      <c r="O265" s="186"/>
      <c r="P265" s="170"/>
    </row>
    <row r="266" spans="1:16" ht="15" customHeight="1">
      <c r="A266" s="171">
        <v>1</v>
      </c>
      <c r="B266" s="168"/>
      <c r="C266" s="168"/>
      <c r="D266" s="168"/>
      <c r="E266" s="168"/>
      <c r="F266" s="168"/>
      <c r="G266" s="168"/>
      <c r="H266" s="168"/>
      <c r="I266" s="168"/>
      <c r="J266" s="168"/>
      <c r="K266" s="168"/>
      <c r="L266" s="168"/>
      <c r="M266" s="168"/>
      <c r="N266" s="168"/>
    </row>
    <row r="267" spans="1:16" ht="15" customHeight="1">
      <c r="A267" s="170">
        <v>2</v>
      </c>
    </row>
    <row r="268" spans="1:16" ht="15" customHeight="1" thickBot="1">
      <c r="A268" s="170">
        <v>3</v>
      </c>
      <c r="E268" s="160" t="s">
        <v>226</v>
      </c>
      <c r="L268" s="173">
        <f>H365</f>
        <v>92044385.145780146</v>
      </c>
      <c r="O268" s="162"/>
    </row>
    <row r="269" spans="1:16" ht="15" customHeight="1" thickTop="1">
      <c r="A269" s="170">
        <v>4</v>
      </c>
      <c r="L269" s="179"/>
    </row>
    <row r="270" spans="1:16" ht="15" customHeight="1">
      <c r="A270" s="170">
        <v>5</v>
      </c>
      <c r="E270" s="160" t="s">
        <v>227</v>
      </c>
      <c r="L270" s="160">
        <f>ROUND(L268/365,0)</f>
        <v>252176</v>
      </c>
    </row>
    <row r="271" spans="1:16" ht="15" customHeight="1">
      <c r="A271" s="170">
        <v>6</v>
      </c>
    </row>
    <row r="272" spans="1:16" ht="15" customHeight="1">
      <c r="A272" s="170">
        <v>7</v>
      </c>
      <c r="E272" s="160" t="s">
        <v>228</v>
      </c>
    </row>
    <row r="273" spans="1:15" ht="15" customHeight="1">
      <c r="A273" s="170">
        <v>8</v>
      </c>
    </row>
    <row r="274" spans="1:15" ht="15" customHeight="1">
      <c r="A274" s="170">
        <v>9</v>
      </c>
      <c r="E274" s="160" t="s">
        <v>229</v>
      </c>
      <c r="J274" s="187">
        <f>+L420</f>
        <v>43.37</v>
      </c>
      <c r="O274" s="162"/>
    </row>
    <row r="275" spans="1:15" ht="15" customHeight="1">
      <c r="A275" s="170">
        <v>10</v>
      </c>
      <c r="J275" s="187"/>
    </row>
    <row r="276" spans="1:15" ht="15" customHeight="1">
      <c r="A276" s="170">
        <v>11</v>
      </c>
      <c r="E276" s="160" t="s">
        <v>230</v>
      </c>
      <c r="J276" s="188">
        <f>+L368</f>
        <v>32.72</v>
      </c>
      <c r="O276" s="162"/>
    </row>
    <row r="277" spans="1:15" ht="15" customHeight="1">
      <c r="A277" s="170">
        <v>12</v>
      </c>
      <c r="J277" s="187"/>
    </row>
    <row r="278" spans="1:15" ht="15" customHeight="1" thickBot="1">
      <c r="A278" s="170">
        <v>13</v>
      </c>
      <c r="E278" s="160" t="s">
        <v>231</v>
      </c>
      <c r="J278" s="189">
        <f>+J274-J276</f>
        <v>10.649999999999999</v>
      </c>
    </row>
    <row r="279" spans="1:15" ht="15" customHeight="1" thickTop="1">
      <c r="A279" s="170">
        <v>14</v>
      </c>
      <c r="J279" s="187"/>
    </row>
    <row r="280" spans="1:15" ht="15" customHeight="1" thickBot="1">
      <c r="A280" s="170">
        <v>15</v>
      </c>
      <c r="F280" s="160" t="s">
        <v>232</v>
      </c>
      <c r="L280" s="190">
        <f>ROUND(J278*L270,0)</f>
        <v>2685674</v>
      </c>
    </row>
    <row r="281" spans="1:15" ht="15" customHeight="1" thickTop="1">
      <c r="A281" s="170">
        <v>16</v>
      </c>
      <c r="L281" s="179"/>
    </row>
    <row r="282" spans="1:15" ht="15" customHeight="1">
      <c r="A282" s="170">
        <v>17</v>
      </c>
    </row>
    <row r="283" spans="1:15" ht="15" customHeight="1" thickBot="1">
      <c r="A283" s="170">
        <v>18</v>
      </c>
      <c r="F283" s="160" t="s">
        <v>233</v>
      </c>
      <c r="L283" s="173">
        <f>ROUND(L280,-3)</f>
        <v>2686000</v>
      </c>
    </row>
    <row r="284" spans="1:15" ht="15" customHeight="1" thickTop="1">
      <c r="A284" s="170"/>
      <c r="L284" s="179"/>
    </row>
    <row r="285" spans="1:15" ht="15" customHeight="1">
      <c r="A285" s="170"/>
    </row>
    <row r="286" spans="1:15" ht="15" customHeight="1">
      <c r="A286" s="170"/>
    </row>
    <row r="287" spans="1:15" ht="15" customHeight="1">
      <c r="A287" s="170"/>
    </row>
    <row r="288" spans="1:15" ht="15" customHeight="1">
      <c r="A288" s="170"/>
    </row>
    <row r="289" spans="1:1" ht="15" customHeight="1">
      <c r="A289" s="170"/>
    </row>
    <row r="290" spans="1:1" ht="15" customHeight="1">
      <c r="A290" s="170"/>
    </row>
    <row r="291" spans="1:1" ht="15" customHeight="1">
      <c r="A291" s="170"/>
    </row>
    <row r="292" spans="1:1" ht="15" customHeight="1">
      <c r="A292" s="170"/>
    </row>
    <row r="293" spans="1:1" ht="15" customHeight="1">
      <c r="A293" s="170"/>
    </row>
    <row r="294" spans="1:1" ht="15" customHeight="1">
      <c r="A294" s="170"/>
    </row>
    <row r="295" spans="1:1" ht="15" customHeight="1">
      <c r="A295" s="170"/>
    </row>
    <row r="296" spans="1:1" ht="15" customHeight="1">
      <c r="A296" s="170"/>
    </row>
    <row r="297" spans="1:1" ht="15" customHeight="1">
      <c r="A297" s="170"/>
    </row>
    <row r="298" spans="1:1" ht="15" customHeight="1">
      <c r="A298" s="170"/>
    </row>
    <row r="299" spans="1:1" ht="15" customHeight="1">
      <c r="A299" s="170"/>
    </row>
    <row r="300" spans="1:1" ht="15" customHeight="1">
      <c r="A300" s="170"/>
    </row>
    <row r="301" spans="1:1" ht="15" customHeight="1">
      <c r="A301" s="170"/>
    </row>
    <row r="302" spans="1:1" ht="15" customHeight="1">
      <c r="A302" s="170"/>
    </row>
    <row r="303" spans="1:1" ht="15" customHeight="1">
      <c r="A303" s="170"/>
    </row>
    <row r="304" spans="1:1" ht="15" customHeight="1">
      <c r="A304" s="170"/>
    </row>
    <row r="305" spans="1:16" ht="15" customHeight="1">
      <c r="A305" s="170"/>
    </row>
    <row r="306" spans="1:16" ht="15" customHeight="1">
      <c r="A306" s="170"/>
    </row>
    <row r="307" spans="1:16" ht="15" customHeight="1">
      <c r="A307" s="170"/>
    </row>
    <row r="308" spans="1:16" ht="15" customHeight="1">
      <c r="A308" s="170"/>
    </row>
    <row r="309" spans="1:16" ht="15" customHeight="1">
      <c r="A309" s="170"/>
    </row>
    <row r="310" spans="1:16" ht="15" customHeight="1">
      <c r="A310" s="170"/>
    </row>
    <row r="311" spans="1:16" ht="15" customHeight="1">
      <c r="A311" s="170"/>
    </row>
    <row r="312" spans="1:16" ht="15" customHeight="1">
      <c r="A312" s="170"/>
    </row>
    <row r="313" spans="1:16" ht="15" customHeight="1">
      <c r="A313" s="170"/>
    </row>
    <row r="314" spans="1:16" ht="15" customHeight="1">
      <c r="A314" s="170"/>
    </row>
    <row r="315" spans="1:16" ht="15" customHeight="1">
      <c r="A315" s="170"/>
    </row>
    <row r="316" spans="1:16" ht="15" customHeight="1">
      <c r="A316" s="158" t="str">
        <f>+A253</f>
        <v>KENTUCKY-AMERICAN WATER COMPANY</v>
      </c>
      <c r="B316" s="159"/>
      <c r="C316" s="159"/>
      <c r="D316" s="159"/>
      <c r="E316" s="159"/>
      <c r="F316" s="159"/>
      <c r="G316" s="159"/>
      <c r="H316" s="159"/>
      <c r="I316" s="159"/>
      <c r="J316" s="159"/>
      <c r="K316" s="159"/>
      <c r="L316" s="159"/>
      <c r="M316" s="159"/>
      <c r="N316" s="159"/>
      <c r="O316" s="159"/>
      <c r="P316" s="159"/>
    </row>
    <row r="317" spans="1:16" ht="15" customHeight="1">
      <c r="A317" s="158" t="str">
        <f>+A254</f>
        <v>Case No. 2018-00358</v>
      </c>
      <c r="B317" s="159"/>
      <c r="C317" s="159"/>
      <c r="D317" s="159"/>
      <c r="E317" s="159"/>
      <c r="F317" s="159"/>
      <c r="G317" s="159"/>
      <c r="H317" s="159"/>
      <c r="I317" s="159"/>
      <c r="J317" s="159"/>
      <c r="K317" s="159"/>
      <c r="L317" s="159"/>
      <c r="M317" s="159"/>
      <c r="N317" s="159"/>
      <c r="O317" s="159"/>
      <c r="P317" s="159"/>
    </row>
    <row r="318" spans="1:16" ht="15" customHeight="1">
      <c r="A318" s="158" t="s">
        <v>221</v>
      </c>
      <c r="B318" s="159"/>
      <c r="C318" s="159"/>
      <c r="D318" s="159"/>
      <c r="E318" s="159"/>
      <c r="F318" s="159"/>
      <c r="G318" s="159"/>
      <c r="H318" s="159"/>
      <c r="I318" s="159"/>
      <c r="J318" s="159"/>
      <c r="K318" s="159"/>
      <c r="L318" s="159"/>
      <c r="M318" s="159"/>
      <c r="N318" s="159"/>
      <c r="O318" s="159"/>
      <c r="P318" s="159"/>
    </row>
    <row r="319" spans="1:16" ht="15" customHeight="1">
      <c r="A319" s="158" t="str">
        <f>+A256</f>
        <v>Base Year at 2/28/19</v>
      </c>
      <c r="B319" s="159"/>
      <c r="C319" s="159"/>
      <c r="D319" s="159"/>
      <c r="E319" s="159"/>
      <c r="F319" s="159"/>
      <c r="G319" s="159"/>
      <c r="H319" s="159"/>
      <c r="I319" s="159"/>
      <c r="J319" s="159"/>
      <c r="K319" s="159"/>
      <c r="L319" s="159"/>
      <c r="M319" s="159"/>
      <c r="N319" s="159"/>
      <c r="O319" s="159"/>
      <c r="P319" s="159"/>
    </row>
    <row r="320" spans="1:16" ht="15" customHeight="1">
      <c r="A320" s="159"/>
      <c r="B320" s="159"/>
      <c r="C320" s="159"/>
      <c r="D320" s="159"/>
      <c r="E320" s="159"/>
      <c r="F320" s="159"/>
      <c r="G320" s="159"/>
      <c r="H320" s="159"/>
      <c r="I320" s="159"/>
      <c r="J320" s="159"/>
      <c r="K320" s="159"/>
      <c r="L320" s="159"/>
      <c r="M320" s="159"/>
      <c r="N320" s="159"/>
      <c r="O320" s="162" t="s">
        <v>222</v>
      </c>
    </row>
    <row r="321" spans="1:18" s="163" customFormat="1">
      <c r="B321" s="164"/>
      <c r="D321" s="116"/>
      <c r="E321" s="116"/>
      <c r="F321" s="116"/>
      <c r="G321" s="116"/>
      <c r="H321" s="116"/>
      <c r="I321" s="116"/>
      <c r="J321" s="116"/>
      <c r="K321" s="116"/>
      <c r="L321" s="116"/>
      <c r="O321" s="165" t="e">
        <f ca="1">RIGHT(CELL("filename",$A$1),LEN(CELL("filename",$A$1))-SEARCH("\Rate Base",CELL("filename",$A$1),1))</f>
        <v>#VALUE!</v>
      </c>
    </row>
    <row r="322" spans="1:18" ht="15" customHeight="1">
      <c r="A322" s="166" t="str">
        <f>+A259</f>
        <v>DATA: _X_ BASE PERIOD ___ FORECASTED PERIOD</v>
      </c>
      <c r="O322" s="162" t="s">
        <v>234</v>
      </c>
    </row>
    <row r="323" spans="1:18" ht="15" customHeight="1">
      <c r="A323" s="166" t="str">
        <f>+A260</f>
        <v>TYPE OF FILING:  _X_ ORIGINAL __ UPDATED __ REVISED</v>
      </c>
      <c r="O323" s="167" t="s">
        <v>317</v>
      </c>
    </row>
    <row r="324" spans="1:18" ht="15" customHeight="1">
      <c r="A324" s="160" t="s">
        <v>235</v>
      </c>
    </row>
    <row r="325" spans="1:18" ht="15" customHeight="1" thickBot="1">
      <c r="K325" s="186"/>
    </row>
    <row r="326" spans="1:18" ht="15" customHeight="1">
      <c r="A326" s="168"/>
      <c r="B326" s="168"/>
      <c r="C326" s="168"/>
      <c r="D326" s="168"/>
      <c r="E326" s="168"/>
      <c r="F326" s="168"/>
      <c r="G326" s="168"/>
      <c r="H326" s="168"/>
      <c r="I326" s="168"/>
      <c r="J326" s="171" t="s">
        <v>236</v>
      </c>
      <c r="L326" s="168"/>
      <c r="M326" s="168"/>
      <c r="N326" s="168"/>
      <c r="O326" s="168"/>
    </row>
    <row r="327" spans="1:18" ht="15" customHeight="1">
      <c r="A327" s="170" t="s">
        <v>61</v>
      </c>
      <c r="J327" s="170" t="s">
        <v>237</v>
      </c>
    </row>
    <row r="328" spans="1:18" ht="15" customHeight="1" thickBot="1">
      <c r="A328" s="170" t="s">
        <v>71</v>
      </c>
      <c r="E328" s="170" t="s">
        <v>219</v>
      </c>
      <c r="G328" s="186"/>
      <c r="H328" s="185" t="s">
        <v>14</v>
      </c>
      <c r="I328" s="191"/>
      <c r="J328" s="170" t="s">
        <v>238</v>
      </c>
      <c r="K328" s="186"/>
      <c r="L328" s="170" t="s">
        <v>239</v>
      </c>
      <c r="M328" s="191"/>
      <c r="N328" s="191"/>
      <c r="O328" s="192"/>
      <c r="P328" s="191"/>
    </row>
    <row r="329" spans="1:18" ht="15" customHeight="1">
      <c r="A329" s="171">
        <v>1</v>
      </c>
      <c r="B329" s="168"/>
      <c r="C329" s="168"/>
      <c r="D329" s="168"/>
      <c r="E329" s="168"/>
      <c r="F329" s="168"/>
      <c r="H329" s="168"/>
      <c r="I329" s="168"/>
      <c r="J329" s="168"/>
      <c r="L329" s="168"/>
      <c r="M329" s="168"/>
      <c r="N329" s="168"/>
    </row>
    <row r="330" spans="1:18" ht="15" customHeight="1">
      <c r="A330" s="170">
        <v>2</v>
      </c>
    </row>
    <row r="331" spans="1:18" ht="15" customHeight="1">
      <c r="A331" s="170">
        <v>3</v>
      </c>
      <c r="D331" s="160" t="s">
        <v>240</v>
      </c>
      <c r="H331" s="193">
        <v>7184124</v>
      </c>
      <c r="I331" s="173"/>
      <c r="J331" s="194">
        <v>12</v>
      </c>
      <c r="L331" s="173">
        <f>ROUND(H331*J331,0)</f>
        <v>86209488</v>
      </c>
      <c r="M331" s="173"/>
      <c r="N331" s="173"/>
      <c r="O331" s="194"/>
      <c r="P331" s="162"/>
      <c r="R331" s="128"/>
    </row>
    <row r="332" spans="1:18" ht="15" customHeight="1">
      <c r="A332" s="170">
        <v>4</v>
      </c>
      <c r="D332" s="160" t="s">
        <v>241</v>
      </c>
      <c r="H332" s="180">
        <v>4136407.9799161823</v>
      </c>
      <c r="J332" s="194">
        <v>26.40159918137627</v>
      </c>
      <c r="L332" s="160">
        <f>ROUND(H332*J332,0)</f>
        <v>109207786</v>
      </c>
      <c r="M332" s="173"/>
      <c r="N332" s="173"/>
      <c r="O332" s="194"/>
      <c r="P332" s="162"/>
      <c r="R332" s="128"/>
    </row>
    <row r="333" spans="1:18" ht="15" customHeight="1">
      <c r="A333" s="170">
        <v>5</v>
      </c>
      <c r="D333" s="160" t="s">
        <v>242</v>
      </c>
      <c r="H333" s="160">
        <v>1902436.9872043957</v>
      </c>
      <c r="J333" s="194">
        <v>41.38910668832149</v>
      </c>
      <c r="L333" s="160">
        <f>ROUND(H333*J333,0)</f>
        <v>78740167</v>
      </c>
      <c r="M333" s="173"/>
      <c r="N333" s="173"/>
      <c r="O333" s="194"/>
      <c r="P333" s="162"/>
      <c r="R333" s="128"/>
    </row>
    <row r="334" spans="1:18" ht="15" customHeight="1">
      <c r="A334" s="170">
        <v>6</v>
      </c>
      <c r="D334" s="160" t="s">
        <v>243</v>
      </c>
      <c r="H334" s="160">
        <v>299237</v>
      </c>
      <c r="J334" s="128">
        <v>52.54147037580239</v>
      </c>
      <c r="L334" s="160">
        <f>ROUND(H334*J334,0)</f>
        <v>15722352</v>
      </c>
      <c r="M334" s="173"/>
      <c r="N334" s="173"/>
      <c r="O334" s="194"/>
      <c r="P334" s="162"/>
      <c r="R334" s="128"/>
    </row>
    <row r="335" spans="1:18" ht="15" customHeight="1">
      <c r="A335" s="170">
        <v>7</v>
      </c>
      <c r="D335" s="160" t="s">
        <v>244</v>
      </c>
      <c r="H335" s="160">
        <v>510056</v>
      </c>
      <c r="J335" s="194">
        <v>241.51</v>
      </c>
      <c r="L335" s="160">
        <f t="shared" ref="L335:L350" si="0">ROUND(H335*J335,0)</f>
        <v>123183625</v>
      </c>
      <c r="M335" s="173"/>
      <c r="N335" s="173"/>
      <c r="O335" s="194"/>
      <c r="P335" s="162"/>
      <c r="R335" s="128"/>
    </row>
    <row r="336" spans="1:18" ht="15" customHeight="1">
      <c r="A336" s="170">
        <v>8</v>
      </c>
      <c r="D336" s="160" t="s">
        <v>245</v>
      </c>
      <c r="H336" s="180">
        <v>9384894</v>
      </c>
      <c r="J336" s="194">
        <v>-3.5042</v>
      </c>
      <c r="L336" s="160">
        <f t="shared" si="0"/>
        <v>-32886546</v>
      </c>
      <c r="M336" s="173"/>
      <c r="N336" s="173"/>
      <c r="O336" s="194"/>
      <c r="P336" s="162"/>
      <c r="R336" s="128"/>
    </row>
    <row r="337" spans="1:20" ht="15" customHeight="1">
      <c r="A337" s="170">
        <v>9</v>
      </c>
      <c r="D337" s="160" t="s">
        <v>246</v>
      </c>
      <c r="H337" s="180">
        <v>914525</v>
      </c>
      <c r="J337" s="194">
        <v>53.366324295175033</v>
      </c>
      <c r="L337" s="160">
        <f t="shared" si="0"/>
        <v>48804838</v>
      </c>
      <c r="M337" s="173"/>
      <c r="N337" s="173"/>
      <c r="O337" s="194"/>
      <c r="P337" s="162"/>
      <c r="R337" s="128"/>
    </row>
    <row r="338" spans="1:20" ht="15" customHeight="1">
      <c r="A338" s="170">
        <v>10</v>
      </c>
      <c r="D338" s="160" t="s">
        <v>247</v>
      </c>
      <c r="H338" s="160">
        <v>1415517</v>
      </c>
      <c r="J338" s="194">
        <v>10.309573549111946</v>
      </c>
      <c r="L338" s="160">
        <f t="shared" si="0"/>
        <v>14593377</v>
      </c>
      <c r="M338" s="173"/>
      <c r="N338" s="173"/>
      <c r="O338" s="194"/>
      <c r="P338" s="162"/>
      <c r="R338" s="128"/>
    </row>
    <row r="339" spans="1:20" ht="15" customHeight="1">
      <c r="A339" s="170">
        <v>11</v>
      </c>
      <c r="D339" s="160" t="s">
        <v>248</v>
      </c>
      <c r="H339" s="160">
        <v>114601</v>
      </c>
      <c r="J339" s="194">
        <v>141.5</v>
      </c>
      <c r="L339" s="160">
        <f t="shared" si="0"/>
        <v>16216042</v>
      </c>
      <c r="M339" s="173"/>
      <c r="N339" s="173"/>
      <c r="O339" s="194"/>
      <c r="P339" s="162"/>
      <c r="R339" s="128"/>
    </row>
    <row r="340" spans="1:20" ht="15" customHeight="1">
      <c r="A340" s="170">
        <v>12</v>
      </c>
      <c r="D340" s="160" t="s">
        <v>249</v>
      </c>
      <c r="H340" s="160">
        <v>578137</v>
      </c>
      <c r="J340" s="194">
        <v>10.100294876603503</v>
      </c>
      <c r="L340" s="160">
        <f t="shared" si="0"/>
        <v>5839354</v>
      </c>
      <c r="M340" s="173"/>
      <c r="N340" s="173"/>
      <c r="O340" s="194"/>
      <c r="P340" s="162"/>
      <c r="R340" s="128"/>
    </row>
    <row r="341" spans="1:20" ht="15" customHeight="1">
      <c r="A341" s="170">
        <v>13</v>
      </c>
      <c r="D341" s="160" t="s">
        <v>250</v>
      </c>
      <c r="H341" s="160">
        <v>439161</v>
      </c>
      <c r="J341" s="194">
        <v>-0.75</v>
      </c>
      <c r="L341" s="160">
        <f t="shared" si="0"/>
        <v>-329371</v>
      </c>
      <c r="M341" s="173"/>
      <c r="N341" s="173"/>
      <c r="O341" s="194"/>
      <c r="P341" s="162"/>
      <c r="R341" s="128"/>
    </row>
    <row r="342" spans="1:20" ht="15" customHeight="1">
      <c r="A342" s="170">
        <v>14</v>
      </c>
      <c r="D342" s="160" t="s">
        <v>251</v>
      </c>
      <c r="H342" s="160">
        <v>686069</v>
      </c>
      <c r="J342" s="194">
        <v>-41.600053570249209</v>
      </c>
      <c r="L342" s="160">
        <f t="shared" si="0"/>
        <v>-28540507</v>
      </c>
      <c r="M342" s="173"/>
      <c r="N342" s="173"/>
      <c r="O342" s="194"/>
      <c r="P342" s="162"/>
      <c r="R342" s="128"/>
    </row>
    <row r="343" spans="1:20" ht="15" customHeight="1">
      <c r="A343" s="170">
        <v>15</v>
      </c>
      <c r="D343" s="160" t="s">
        <v>252</v>
      </c>
      <c r="H343" s="160">
        <v>22122</v>
      </c>
      <c r="J343" s="194">
        <v>-75.102876697334693</v>
      </c>
      <c r="L343" s="160">
        <f t="shared" si="0"/>
        <v>-1661426</v>
      </c>
      <c r="M343" s="173"/>
      <c r="N343" s="173"/>
      <c r="O343" s="194"/>
      <c r="P343" s="162"/>
      <c r="R343" s="128"/>
    </row>
    <row r="344" spans="1:20" ht="15" customHeight="1">
      <c r="A344" s="170">
        <v>16</v>
      </c>
      <c r="D344" s="160" t="s">
        <v>253</v>
      </c>
      <c r="H344" s="180">
        <v>289720</v>
      </c>
      <c r="J344" s="194">
        <v>0</v>
      </c>
      <c r="L344" s="160">
        <f t="shared" si="0"/>
        <v>0</v>
      </c>
      <c r="M344" s="173"/>
      <c r="N344" s="173"/>
      <c r="O344" s="194"/>
      <c r="P344" s="162"/>
      <c r="R344" s="128"/>
    </row>
    <row r="345" spans="1:20" ht="15" customHeight="1">
      <c r="A345" s="170">
        <v>17</v>
      </c>
      <c r="D345" s="160" t="s">
        <v>254</v>
      </c>
      <c r="G345" s="180"/>
      <c r="H345" s="180">
        <v>1124817</v>
      </c>
      <c r="J345" s="194">
        <v>39.829750486875184</v>
      </c>
      <c r="L345" s="160">
        <f t="shared" si="0"/>
        <v>44801180</v>
      </c>
      <c r="M345" s="173"/>
      <c r="N345" s="173"/>
      <c r="O345" s="194"/>
      <c r="P345" s="162"/>
      <c r="R345" s="128"/>
    </row>
    <row r="346" spans="1:20" ht="15" customHeight="1">
      <c r="A346" s="170">
        <v>18</v>
      </c>
      <c r="D346" s="160" t="s">
        <v>255</v>
      </c>
      <c r="H346" s="180">
        <v>839228</v>
      </c>
      <c r="J346" s="194">
        <v>0</v>
      </c>
      <c r="L346" s="180">
        <f t="shared" si="0"/>
        <v>0</v>
      </c>
      <c r="M346" s="173"/>
      <c r="N346" s="173"/>
      <c r="O346" s="194"/>
      <c r="P346" s="162"/>
      <c r="R346" s="128"/>
    </row>
    <row r="347" spans="1:20" ht="15" customHeight="1">
      <c r="A347" s="170">
        <v>19</v>
      </c>
      <c r="D347" s="160" t="s">
        <v>256</v>
      </c>
      <c r="H347" s="160">
        <v>859138.83800327987</v>
      </c>
      <c r="J347" s="194">
        <v>0</v>
      </c>
      <c r="L347" s="180">
        <f t="shared" si="0"/>
        <v>0</v>
      </c>
      <c r="M347" s="173"/>
      <c r="N347" s="173"/>
      <c r="O347" s="194"/>
      <c r="P347" s="162"/>
      <c r="R347" s="128"/>
    </row>
    <row r="348" spans="1:20" ht="15" customHeight="1">
      <c r="A348" s="170">
        <v>20</v>
      </c>
      <c r="D348" s="160" t="s">
        <v>257</v>
      </c>
      <c r="H348" s="160">
        <v>285259</v>
      </c>
      <c r="J348" s="194">
        <v>45.317908443129809</v>
      </c>
      <c r="L348" s="180">
        <f t="shared" si="0"/>
        <v>12927341</v>
      </c>
      <c r="M348" s="173"/>
      <c r="N348" s="173"/>
      <c r="O348" s="194"/>
      <c r="P348" s="162"/>
      <c r="R348" s="128"/>
    </row>
    <row r="349" spans="1:20" ht="15" customHeight="1">
      <c r="A349" s="170">
        <v>21</v>
      </c>
      <c r="D349" s="160" t="s">
        <v>258</v>
      </c>
      <c r="H349" s="160">
        <v>126714</v>
      </c>
      <c r="J349" s="194">
        <v>66.055713278265017</v>
      </c>
      <c r="L349" s="180">
        <f t="shared" si="0"/>
        <v>8370184</v>
      </c>
      <c r="M349" s="173"/>
      <c r="N349" s="173"/>
      <c r="O349" s="194"/>
      <c r="P349" s="162"/>
      <c r="R349" s="128"/>
    </row>
    <row r="350" spans="1:20" ht="15" customHeight="1">
      <c r="A350" s="170">
        <v>22</v>
      </c>
      <c r="D350" s="160" t="s">
        <v>259</v>
      </c>
      <c r="H350" s="180">
        <v>3173469.1948761423</v>
      </c>
      <c r="J350" s="195">
        <v>38.230313649160188</v>
      </c>
      <c r="L350" s="160">
        <f t="shared" si="0"/>
        <v>121322723</v>
      </c>
      <c r="M350" s="173"/>
      <c r="N350" s="173"/>
      <c r="O350" s="194"/>
      <c r="P350" s="162"/>
      <c r="Q350" s="196"/>
      <c r="R350" s="197"/>
      <c r="S350" s="196"/>
      <c r="T350" s="196"/>
    </row>
    <row r="351" spans="1:20" ht="15" customHeight="1">
      <c r="A351" s="170">
        <v>23</v>
      </c>
      <c r="E351" s="160" t="s">
        <v>260</v>
      </c>
      <c r="H351" s="183">
        <f>SUM(H331:H350)</f>
        <v>34285634</v>
      </c>
      <c r="J351" s="187"/>
      <c r="L351" s="183">
        <f>SUM(L331:L350)</f>
        <v>622520607</v>
      </c>
      <c r="M351" s="173"/>
      <c r="N351" s="173"/>
      <c r="O351" s="194"/>
      <c r="Q351" s="183"/>
    </row>
    <row r="352" spans="1:20" ht="15" customHeight="1">
      <c r="A352" s="170">
        <v>24</v>
      </c>
      <c r="J352" s="187"/>
      <c r="O352" s="187"/>
      <c r="P352" s="162"/>
    </row>
    <row r="353" spans="1:20" ht="15" customHeight="1">
      <c r="A353" s="170">
        <v>25</v>
      </c>
      <c r="D353" s="160" t="s">
        <v>261</v>
      </c>
      <c r="H353" s="160">
        <v>16551585</v>
      </c>
      <c r="J353" s="194">
        <v>0</v>
      </c>
      <c r="L353" s="180">
        <f>ROUND(H353*J353,0)</f>
        <v>0</v>
      </c>
      <c r="O353" s="187"/>
      <c r="P353" s="162"/>
      <c r="R353" s="128"/>
    </row>
    <row r="354" spans="1:20" ht="15" customHeight="1">
      <c r="A354" s="170">
        <v>26</v>
      </c>
      <c r="D354" s="160" t="s">
        <v>262</v>
      </c>
      <c r="H354" s="160">
        <v>6602250</v>
      </c>
      <c r="J354" s="187">
        <v>159.7382832718522</v>
      </c>
      <c r="L354" s="180">
        <f>ROUND(H354*J354,0)</f>
        <v>1054632081</v>
      </c>
      <c r="M354" s="173"/>
      <c r="N354" s="173"/>
      <c r="O354" s="194"/>
      <c r="P354" s="162"/>
      <c r="R354" s="128"/>
    </row>
    <row r="355" spans="1:20" ht="15" customHeight="1">
      <c r="A355" s="170">
        <v>27</v>
      </c>
      <c r="D355" s="160" t="s">
        <v>263</v>
      </c>
      <c r="H355" s="160">
        <v>193619</v>
      </c>
      <c r="J355" s="194">
        <v>-155.99</v>
      </c>
      <c r="L355" s="160">
        <f>ROUND(H355*J355,0)</f>
        <v>-30202628</v>
      </c>
      <c r="O355" s="187"/>
      <c r="P355" s="162"/>
      <c r="R355" s="128"/>
    </row>
    <row r="356" spans="1:20" ht="15" customHeight="1">
      <c r="A356" s="170">
        <v>28</v>
      </c>
      <c r="D356" s="160" t="s">
        <v>264</v>
      </c>
      <c r="H356" s="160">
        <v>566558</v>
      </c>
      <c r="J356" s="194">
        <v>12.000000000000002</v>
      </c>
      <c r="L356" s="160">
        <f>ROUND(H356*J356,0)</f>
        <v>6798696</v>
      </c>
      <c r="M356" s="173"/>
      <c r="N356" s="173"/>
      <c r="O356" s="194"/>
      <c r="P356" s="162"/>
      <c r="R356" s="128"/>
    </row>
    <row r="357" spans="1:20" ht="15" customHeight="1">
      <c r="A357" s="170">
        <v>29</v>
      </c>
      <c r="D357" s="160" t="s">
        <v>265</v>
      </c>
      <c r="H357" s="160">
        <v>1042164.2999302045</v>
      </c>
      <c r="J357" s="194">
        <v>46.26</v>
      </c>
      <c r="L357" s="160">
        <f t="shared" ref="L357:L363" si="1">ROUND(H357*J357,0)</f>
        <v>48210521</v>
      </c>
      <c r="M357" s="173"/>
      <c r="N357" s="173"/>
      <c r="O357" s="194"/>
      <c r="P357" s="162"/>
      <c r="R357" s="128"/>
    </row>
    <row r="358" spans="1:20" ht="15" customHeight="1">
      <c r="A358" s="170">
        <v>30</v>
      </c>
      <c r="D358" s="160" t="s">
        <v>266</v>
      </c>
      <c r="H358" s="160">
        <v>4831489.9500022596</v>
      </c>
      <c r="J358" s="194">
        <v>36.75</v>
      </c>
      <c r="L358" s="160">
        <f t="shared" si="1"/>
        <v>177557256</v>
      </c>
      <c r="M358" s="173"/>
      <c r="N358" s="173"/>
      <c r="O358" s="194"/>
      <c r="P358" s="162"/>
      <c r="R358" s="128"/>
    </row>
    <row r="359" spans="1:20" ht="15" customHeight="1">
      <c r="A359" s="170">
        <v>31</v>
      </c>
      <c r="D359" s="160" t="s">
        <v>267</v>
      </c>
      <c r="H359" s="160">
        <v>-809478.10415232752</v>
      </c>
      <c r="J359" s="194">
        <v>0</v>
      </c>
      <c r="L359" s="160">
        <f t="shared" si="1"/>
        <v>0</v>
      </c>
      <c r="M359" s="173"/>
      <c r="N359" s="173"/>
      <c r="O359" s="194"/>
      <c r="P359" s="162"/>
      <c r="R359" s="128"/>
    </row>
    <row r="360" spans="1:20" ht="15" customHeight="1">
      <c r="A360" s="170">
        <v>32</v>
      </c>
      <c r="D360" s="160" t="s">
        <v>268</v>
      </c>
      <c r="H360" s="160">
        <v>12233304</v>
      </c>
      <c r="J360" s="194">
        <v>91.701026099098712</v>
      </c>
      <c r="L360" s="160">
        <f t="shared" si="1"/>
        <v>1121806529</v>
      </c>
      <c r="M360" s="173"/>
      <c r="N360" s="173"/>
      <c r="O360" s="194"/>
      <c r="R360" s="128"/>
    </row>
    <row r="361" spans="1:20" ht="15" customHeight="1">
      <c r="A361" s="170">
        <v>33</v>
      </c>
      <c r="D361" s="160" t="s">
        <v>269</v>
      </c>
      <c r="H361" s="160">
        <v>244370</v>
      </c>
      <c r="J361" s="194">
        <v>18.896262600395993</v>
      </c>
      <c r="L361" s="160">
        <f t="shared" si="1"/>
        <v>4617680</v>
      </c>
      <c r="M361" s="173"/>
      <c r="N361" s="173"/>
      <c r="O361" s="194"/>
      <c r="R361" s="128"/>
    </row>
    <row r="362" spans="1:20" ht="15" customHeight="1">
      <c r="A362" s="170">
        <v>34</v>
      </c>
      <c r="D362" s="160" t="s">
        <v>270</v>
      </c>
      <c r="H362" s="160">
        <v>127578</v>
      </c>
      <c r="J362" s="194">
        <v>46.125</v>
      </c>
      <c r="L362" s="160">
        <f t="shared" si="1"/>
        <v>5884535</v>
      </c>
      <c r="M362" s="173"/>
      <c r="N362" s="173"/>
      <c r="O362" s="194"/>
      <c r="R362" s="128"/>
    </row>
    <row r="363" spans="1:20" ht="15" customHeight="1">
      <c r="A363" s="170">
        <v>35</v>
      </c>
      <c r="D363" s="160" t="s">
        <v>133</v>
      </c>
      <c r="H363" s="160">
        <v>16175311</v>
      </c>
      <c r="J363" s="194">
        <v>0</v>
      </c>
      <c r="L363" s="180">
        <f t="shared" si="1"/>
        <v>0</v>
      </c>
      <c r="M363" s="173"/>
      <c r="N363" s="173"/>
      <c r="O363" s="194"/>
      <c r="Q363" s="196"/>
      <c r="R363" s="197"/>
      <c r="S363" s="196"/>
      <c r="T363" s="196"/>
    </row>
    <row r="364" spans="1:20" ht="15" customHeight="1">
      <c r="A364" s="170">
        <v>36</v>
      </c>
      <c r="H364" s="183"/>
      <c r="K364" s="187"/>
      <c r="L364" s="183"/>
      <c r="O364" s="187"/>
    </row>
    <row r="365" spans="1:20" ht="15" customHeight="1" thickBot="1">
      <c r="A365" s="170">
        <v>37</v>
      </c>
      <c r="D365" s="160" t="s">
        <v>271</v>
      </c>
      <c r="H365" s="198">
        <f>SUM(H351:H363)</f>
        <v>92044385.145780146</v>
      </c>
      <c r="I365" s="173"/>
      <c r="J365" s="173"/>
      <c r="K365" s="187"/>
      <c r="L365" s="173">
        <f>SUM(L351:L363)</f>
        <v>3011825277</v>
      </c>
      <c r="M365" s="173"/>
      <c r="N365" s="173"/>
      <c r="O365" s="173"/>
      <c r="Q365" s="198"/>
      <c r="R365" s="198"/>
      <c r="S365" s="198"/>
      <c r="T365" s="198"/>
    </row>
    <row r="366" spans="1:20" ht="15" customHeight="1" thickTop="1">
      <c r="A366" s="170">
        <v>38</v>
      </c>
      <c r="K366" s="187"/>
      <c r="L366" s="179"/>
    </row>
    <row r="367" spans="1:20" ht="15" customHeight="1">
      <c r="A367" s="170">
        <v>39</v>
      </c>
      <c r="K367" s="187"/>
    </row>
    <row r="368" spans="1:20" ht="15" customHeight="1" thickBot="1">
      <c r="A368" s="170">
        <v>40</v>
      </c>
      <c r="D368" s="160" t="s">
        <v>272</v>
      </c>
      <c r="K368" s="187"/>
      <c r="L368" s="189">
        <f>IF(H365=0,0,ROUND(L365/H365,2))</f>
        <v>32.72</v>
      </c>
      <c r="M368" s="187"/>
      <c r="N368" s="187"/>
      <c r="O368" s="187"/>
      <c r="S368" s="187"/>
      <c r="T368" s="189"/>
    </row>
    <row r="369" spans="1:16" ht="15" customHeight="1" thickTop="1">
      <c r="A369" s="170">
        <v>41</v>
      </c>
    </row>
    <row r="370" spans="1:16" ht="15" customHeight="1">
      <c r="A370" s="170">
        <v>42</v>
      </c>
    </row>
    <row r="371" spans="1:16" ht="15" customHeight="1">
      <c r="A371" s="170">
        <v>43</v>
      </c>
    </row>
    <row r="372" spans="1:16" ht="15" customHeight="1">
      <c r="A372" s="170">
        <v>44</v>
      </c>
    </row>
    <row r="373" spans="1:16" ht="15" customHeight="1">
      <c r="A373" s="170"/>
    </row>
    <row r="374" spans="1:16" ht="15" customHeight="1">
      <c r="A374" s="170"/>
    </row>
    <row r="375" spans="1:16" ht="15" customHeight="1">
      <c r="A375" s="170"/>
    </row>
    <row r="376" spans="1:16" ht="15" customHeight="1">
      <c r="A376" s="170"/>
    </row>
    <row r="377" spans="1:16" ht="15" customHeight="1">
      <c r="A377" s="170"/>
    </row>
    <row r="378" spans="1:16" ht="15" customHeight="1"/>
    <row r="379" spans="1:16" ht="15" customHeight="1">
      <c r="A379" s="158" t="str">
        <f>+A316</f>
        <v>KENTUCKY-AMERICAN WATER COMPANY</v>
      </c>
      <c r="B379" s="158"/>
      <c r="C379" s="158"/>
      <c r="D379" s="158"/>
      <c r="E379" s="158"/>
      <c r="F379" s="158"/>
      <c r="G379" s="158"/>
      <c r="H379" s="158"/>
      <c r="I379" s="158"/>
      <c r="J379" s="158"/>
      <c r="K379" s="158"/>
      <c r="L379" s="158"/>
      <c r="M379" s="158"/>
      <c r="N379" s="158"/>
      <c r="O379" s="158"/>
      <c r="P379" s="158"/>
    </row>
    <row r="380" spans="1:16" ht="15" customHeight="1">
      <c r="A380" s="158" t="str">
        <f>+A317</f>
        <v>Case No. 2018-00358</v>
      </c>
      <c r="B380" s="158"/>
      <c r="C380" s="158"/>
      <c r="D380" s="158"/>
      <c r="E380" s="158"/>
      <c r="F380" s="158"/>
      <c r="G380" s="158"/>
      <c r="H380" s="158"/>
      <c r="I380" s="158"/>
      <c r="J380" s="158"/>
      <c r="K380" s="158"/>
      <c r="L380" s="158"/>
      <c r="M380" s="158"/>
      <c r="N380" s="158"/>
      <c r="O380" s="158"/>
      <c r="P380" s="158"/>
    </row>
    <row r="381" spans="1:16" ht="15" customHeight="1">
      <c r="A381" s="158" t="s">
        <v>221</v>
      </c>
      <c r="B381" s="158"/>
      <c r="C381" s="158"/>
      <c r="D381" s="158"/>
      <c r="E381" s="158"/>
      <c r="F381" s="158"/>
      <c r="G381" s="158"/>
      <c r="H381" s="158"/>
      <c r="I381" s="158"/>
      <c r="J381" s="158"/>
      <c r="K381" s="158"/>
      <c r="L381" s="158"/>
      <c r="M381" s="158"/>
      <c r="N381" s="158"/>
      <c r="O381" s="158"/>
      <c r="P381" s="158"/>
    </row>
    <row r="382" spans="1:16" ht="15" customHeight="1">
      <c r="A382" s="158" t="str">
        <f>+A319</f>
        <v>Base Year at 2/28/19</v>
      </c>
      <c r="B382" s="158"/>
      <c r="C382" s="158"/>
      <c r="D382" s="158"/>
      <c r="E382" s="158"/>
      <c r="F382" s="158"/>
      <c r="G382" s="158"/>
      <c r="H382" s="158"/>
      <c r="I382" s="158"/>
      <c r="J382" s="158"/>
      <c r="K382" s="158"/>
      <c r="L382" s="158"/>
      <c r="M382" s="158"/>
      <c r="N382" s="158"/>
      <c r="O382" s="158"/>
      <c r="P382" s="158"/>
    </row>
    <row r="383" spans="1:16" ht="15" customHeight="1">
      <c r="A383" s="159"/>
      <c r="B383" s="159"/>
      <c r="C383" s="159"/>
      <c r="D383" s="159"/>
      <c r="E383" s="159"/>
      <c r="F383" s="159"/>
      <c r="G383" s="159"/>
      <c r="H383" s="159"/>
      <c r="I383" s="159"/>
      <c r="J383" s="159"/>
      <c r="K383" s="159"/>
      <c r="L383" s="159"/>
      <c r="M383" s="159"/>
      <c r="N383" s="159"/>
      <c r="O383" s="162" t="s">
        <v>222</v>
      </c>
    </row>
    <row r="384" spans="1:16" s="163" customFormat="1">
      <c r="B384" s="164"/>
      <c r="D384" s="116"/>
      <c r="E384" s="116"/>
      <c r="F384" s="116"/>
      <c r="G384" s="116"/>
      <c r="H384" s="116"/>
      <c r="I384" s="116"/>
      <c r="J384" s="116"/>
      <c r="K384" s="116"/>
      <c r="L384" s="116"/>
      <c r="O384" s="165" t="e">
        <f ca="1">RIGHT(CELL("filename",$A$1),LEN(CELL("filename",$A$1))-SEARCH("\Rate Base",CELL("filename",$A$1),1))</f>
        <v>#VALUE!</v>
      </c>
    </row>
    <row r="385" spans="1:16" ht="15" customHeight="1">
      <c r="A385" s="166" t="str">
        <f>+A322</f>
        <v>DATA: _X_ BASE PERIOD ___ FORECASTED PERIOD</v>
      </c>
      <c r="O385" s="162" t="s">
        <v>273</v>
      </c>
    </row>
    <row r="386" spans="1:16" ht="15" customHeight="1">
      <c r="A386" s="166" t="str">
        <f>+A260</f>
        <v>TYPE OF FILING:  _X_ ORIGINAL __ UPDATED __ REVISED</v>
      </c>
      <c r="O386" s="167" t="s">
        <v>317</v>
      </c>
    </row>
    <row r="387" spans="1:16" ht="15" customHeight="1">
      <c r="A387" s="160" t="s">
        <v>235</v>
      </c>
    </row>
    <row r="388" spans="1:16" ht="15" customHeight="1" thickBot="1"/>
    <row r="389" spans="1:16" ht="15" customHeight="1">
      <c r="A389" s="168"/>
      <c r="B389" s="168"/>
      <c r="C389" s="168"/>
      <c r="D389" s="168"/>
      <c r="E389" s="168"/>
      <c r="F389" s="168"/>
      <c r="G389" s="168"/>
      <c r="H389" s="168"/>
      <c r="I389" s="168"/>
      <c r="J389" s="168"/>
      <c r="K389" s="168"/>
      <c r="L389" s="168"/>
      <c r="M389" s="168"/>
      <c r="N389" s="168"/>
      <c r="O389" s="168"/>
    </row>
    <row r="390" spans="1:16" ht="15" customHeight="1">
      <c r="A390" s="170" t="s">
        <v>61</v>
      </c>
      <c r="I390" s="170" t="s">
        <v>274</v>
      </c>
      <c r="K390" s="170" t="s">
        <v>275</v>
      </c>
    </row>
    <row r="391" spans="1:16" ht="15" customHeight="1" thickBot="1">
      <c r="A391" s="170" t="s">
        <v>71</v>
      </c>
      <c r="D391" s="172"/>
      <c r="I391" s="170" t="s">
        <v>14</v>
      </c>
      <c r="K391" s="170" t="s">
        <v>276</v>
      </c>
      <c r="M391" s="170" t="s">
        <v>239</v>
      </c>
    </row>
    <row r="392" spans="1:16" ht="15" customHeight="1">
      <c r="A392" s="171">
        <v>1</v>
      </c>
      <c r="B392" s="168"/>
      <c r="C392" s="168"/>
      <c r="D392" s="168"/>
      <c r="E392" s="168"/>
      <c r="F392" s="168"/>
      <c r="G392" s="168"/>
      <c r="H392" s="168"/>
      <c r="I392" s="168"/>
      <c r="J392" s="168"/>
      <c r="K392" s="168"/>
      <c r="L392" s="168"/>
      <c r="M392" s="168"/>
      <c r="N392" s="168"/>
      <c r="O392" s="168"/>
    </row>
    <row r="393" spans="1:16" ht="15" customHeight="1">
      <c r="A393" s="170">
        <v>2</v>
      </c>
    </row>
    <row r="394" spans="1:16" ht="15" customHeight="1">
      <c r="A394" s="170">
        <v>3</v>
      </c>
      <c r="E394" s="160" t="s">
        <v>277</v>
      </c>
      <c r="I394" s="173">
        <v>86574605</v>
      </c>
      <c r="J394" s="172"/>
      <c r="K394" s="194">
        <v>14.93</v>
      </c>
      <c r="M394" s="173">
        <f>ROUND(K394*I394,0)</f>
        <v>1292558853</v>
      </c>
      <c r="P394" s="162"/>
    </row>
    <row r="395" spans="1:16" ht="15" customHeight="1">
      <c r="A395" s="170">
        <v>4</v>
      </c>
      <c r="J395" s="172"/>
      <c r="K395" s="194"/>
    </row>
    <row r="396" spans="1:16" ht="15" customHeight="1">
      <c r="A396" s="170">
        <v>5</v>
      </c>
      <c r="E396" s="160" t="s">
        <v>278</v>
      </c>
      <c r="I396" s="160">
        <v>2520765</v>
      </c>
      <c r="K396" s="194">
        <v>14.93</v>
      </c>
      <c r="L396" s="187"/>
      <c r="M396" s="160">
        <f>ROUND(K396*I396,0)</f>
        <v>37635021</v>
      </c>
      <c r="P396" s="162"/>
    </row>
    <row r="397" spans="1:16" ht="15" customHeight="1">
      <c r="A397" s="170">
        <v>6</v>
      </c>
      <c r="K397" s="194"/>
    </row>
    <row r="398" spans="1:16" ht="15" customHeight="1">
      <c r="A398" s="170">
        <v>7</v>
      </c>
      <c r="E398" s="160" t="s">
        <v>279</v>
      </c>
      <c r="G398" s="199"/>
      <c r="I398" s="160">
        <v>2812617</v>
      </c>
      <c r="J398" s="172"/>
      <c r="K398" s="194">
        <v>15.09</v>
      </c>
      <c r="L398" s="180"/>
      <c r="M398" s="160">
        <f>ROUND(K398*I398,0)</f>
        <v>42442391</v>
      </c>
      <c r="P398" s="162"/>
    </row>
    <row r="399" spans="1:16" ht="15" customHeight="1">
      <c r="A399" s="170">
        <v>8</v>
      </c>
      <c r="G399" s="199"/>
      <c r="I399" s="183"/>
      <c r="M399" s="183"/>
    </row>
    <row r="400" spans="1:16" ht="15" customHeight="1" thickBot="1">
      <c r="A400" s="170">
        <v>9</v>
      </c>
      <c r="F400" s="160" t="s">
        <v>112</v>
      </c>
      <c r="I400" s="200">
        <f>SUM(I394:I398)</f>
        <v>91907987</v>
      </c>
      <c r="M400" s="198">
        <f>SUM(M394:M398)</f>
        <v>1372636265</v>
      </c>
    </row>
    <row r="401" spans="1:13" ht="15" customHeight="1" thickTop="1">
      <c r="A401" s="170">
        <v>10</v>
      </c>
    </row>
    <row r="402" spans="1:13" ht="15" customHeight="1">
      <c r="A402" s="170">
        <v>11</v>
      </c>
    </row>
    <row r="403" spans="1:13" ht="15" customHeight="1">
      <c r="A403" s="170">
        <v>12</v>
      </c>
    </row>
    <row r="404" spans="1:13" ht="15" customHeight="1">
      <c r="A404" s="170">
        <v>13</v>
      </c>
    </row>
    <row r="405" spans="1:13" ht="15" customHeight="1">
      <c r="A405" s="170">
        <v>14</v>
      </c>
    </row>
    <row r="406" spans="1:13" ht="15" customHeight="1">
      <c r="A406" s="170">
        <v>15</v>
      </c>
    </row>
    <row r="407" spans="1:13" ht="15" customHeight="1">
      <c r="A407" s="170">
        <v>16</v>
      </c>
    </row>
    <row r="408" spans="1:13" ht="15" customHeight="1">
      <c r="A408" s="170">
        <v>17</v>
      </c>
    </row>
    <row r="409" spans="1:13" ht="15" customHeight="1">
      <c r="A409" s="170">
        <v>18</v>
      </c>
    </row>
    <row r="410" spans="1:13" ht="15" customHeight="1">
      <c r="A410" s="170">
        <v>19</v>
      </c>
      <c r="H410" s="160" t="s">
        <v>280</v>
      </c>
      <c r="L410" s="187">
        <f>ROUND(M400/I400,2)</f>
        <v>14.93</v>
      </c>
    </row>
    <row r="411" spans="1:13" ht="15" customHeight="1">
      <c r="A411" s="170">
        <v>20</v>
      </c>
    </row>
    <row r="412" spans="1:13" ht="15" customHeight="1">
      <c r="A412" s="170">
        <v>21</v>
      </c>
      <c r="H412" s="160" t="s">
        <v>281</v>
      </c>
    </row>
    <row r="413" spans="1:13" ht="15" customHeight="1">
      <c r="A413" s="170">
        <v>22</v>
      </c>
      <c r="H413" s="160" t="s">
        <v>282</v>
      </c>
      <c r="L413" s="194">
        <v>5.2</v>
      </c>
    </row>
    <row r="414" spans="1:13" ht="15" customHeight="1">
      <c r="A414" s="170">
        <v>23</v>
      </c>
      <c r="L414" s="194"/>
    </row>
    <row r="415" spans="1:13" ht="15" customHeight="1">
      <c r="A415" s="170">
        <v>24</v>
      </c>
      <c r="H415" s="160" t="s">
        <v>283</v>
      </c>
      <c r="L415" s="194"/>
    </row>
    <row r="416" spans="1:13" ht="15" customHeight="1">
      <c r="A416" s="170">
        <v>25</v>
      </c>
      <c r="H416" s="160" t="s">
        <v>284</v>
      </c>
      <c r="L416" s="194">
        <v>23.24</v>
      </c>
      <c r="M416" s="201"/>
    </row>
    <row r="417" spans="1:12" ht="15" customHeight="1">
      <c r="A417" s="170">
        <v>26</v>
      </c>
      <c r="L417" s="202"/>
    </row>
    <row r="418" spans="1:12" ht="15" customHeight="1">
      <c r="A418" s="170">
        <v>27</v>
      </c>
      <c r="H418" s="160" t="s">
        <v>285</v>
      </c>
      <c r="L418" s="187"/>
    </row>
    <row r="419" spans="1:12" ht="15" customHeight="1">
      <c r="A419" s="170">
        <v>28</v>
      </c>
      <c r="H419" s="160" t="s">
        <v>286</v>
      </c>
      <c r="L419" s="187"/>
    </row>
    <row r="420" spans="1:12" ht="15" customHeight="1" thickBot="1">
      <c r="A420" s="170">
        <v>29</v>
      </c>
      <c r="H420" s="160" t="s">
        <v>287</v>
      </c>
      <c r="L420" s="187">
        <f>SUM(L410:L416)</f>
        <v>43.37</v>
      </c>
    </row>
    <row r="421" spans="1:12" ht="15" customHeight="1" thickTop="1">
      <c r="A421" s="170"/>
      <c r="L421" s="179"/>
    </row>
    <row r="422" spans="1:12" ht="15" customHeight="1">
      <c r="A422" s="170"/>
    </row>
    <row r="423" spans="1:12" ht="15" customHeight="1">
      <c r="A423" s="170"/>
    </row>
    <row r="424" spans="1:12" ht="15" customHeight="1">
      <c r="A424" s="170"/>
    </row>
    <row r="425" spans="1:12" ht="15" customHeight="1">
      <c r="A425" s="170"/>
    </row>
    <row r="426" spans="1:12" ht="15" customHeight="1">
      <c r="A426" s="170"/>
    </row>
    <row r="427" spans="1:12" ht="15" customHeight="1">
      <c r="A427" s="170"/>
    </row>
    <row r="428" spans="1:12" ht="15" customHeight="1">
      <c r="A428" s="170"/>
    </row>
    <row r="429" spans="1:12" ht="15" customHeight="1">
      <c r="A429" s="170"/>
    </row>
    <row r="430" spans="1:12" ht="15" customHeight="1">
      <c r="A430" s="170"/>
    </row>
    <row r="431" spans="1:12" ht="15" customHeight="1">
      <c r="A431" s="170"/>
    </row>
    <row r="432" spans="1:12" ht="15" customHeight="1">
      <c r="A432" s="170"/>
    </row>
    <row r="433" spans="1:16" ht="15" customHeight="1">
      <c r="A433" s="170"/>
    </row>
    <row r="434" spans="1:16" ht="15" customHeight="1">
      <c r="A434" s="170"/>
    </row>
    <row r="435" spans="1:16" ht="15" customHeight="1">
      <c r="A435" s="170"/>
    </row>
    <row r="436" spans="1:16" ht="15" customHeight="1">
      <c r="A436" s="170"/>
    </row>
    <row r="437" spans="1:16" ht="15" customHeight="1">
      <c r="A437" s="170"/>
    </row>
    <row r="438" spans="1:16" ht="15" customHeight="1">
      <c r="A438" s="170"/>
    </row>
    <row r="439" spans="1:16" ht="15" customHeight="1">
      <c r="A439" s="170"/>
    </row>
    <row r="440" spans="1:16" ht="15" customHeight="1">
      <c r="A440" s="170"/>
    </row>
    <row r="441" spans="1:16" ht="15" customHeight="1">
      <c r="A441" s="170"/>
    </row>
    <row r="442" spans="1:16" ht="15" customHeight="1">
      <c r="A442" s="158" t="str">
        <f>+A379</f>
        <v>KENTUCKY-AMERICAN WATER COMPANY</v>
      </c>
      <c r="B442" s="158"/>
      <c r="C442" s="158"/>
      <c r="D442" s="158"/>
      <c r="E442" s="158"/>
      <c r="F442" s="158"/>
      <c r="G442" s="158"/>
      <c r="H442" s="158"/>
      <c r="I442" s="158"/>
      <c r="J442" s="158"/>
      <c r="K442" s="158"/>
      <c r="L442" s="158"/>
      <c r="M442" s="158"/>
      <c r="N442" s="158"/>
      <c r="O442" s="158"/>
      <c r="P442" s="158"/>
    </row>
    <row r="443" spans="1:16" ht="15" customHeight="1">
      <c r="A443" s="158" t="str">
        <f>+A380</f>
        <v>Case No. 2018-00358</v>
      </c>
      <c r="B443" s="158"/>
      <c r="C443" s="158"/>
      <c r="D443" s="158"/>
      <c r="E443" s="158"/>
      <c r="F443" s="158"/>
      <c r="G443" s="158"/>
      <c r="H443" s="158"/>
      <c r="I443" s="158"/>
      <c r="J443" s="158"/>
      <c r="K443" s="158"/>
      <c r="L443" s="158"/>
      <c r="M443" s="158"/>
      <c r="N443" s="158"/>
      <c r="O443" s="158"/>
      <c r="P443" s="158"/>
    </row>
    <row r="444" spans="1:16" ht="15" customHeight="1">
      <c r="A444" s="158" t="s">
        <v>221</v>
      </c>
      <c r="B444" s="158"/>
      <c r="C444" s="158"/>
      <c r="D444" s="158"/>
      <c r="E444" s="158"/>
      <c r="F444" s="158"/>
      <c r="G444" s="158"/>
      <c r="H444" s="158"/>
      <c r="I444" s="158"/>
      <c r="J444" s="158"/>
      <c r="K444" s="158"/>
      <c r="L444" s="158"/>
      <c r="M444" s="158"/>
      <c r="N444" s="158"/>
      <c r="O444" s="158"/>
      <c r="P444" s="158"/>
    </row>
    <row r="445" spans="1:16" ht="15" customHeight="1">
      <c r="A445" s="158" t="str">
        <f>+A193</f>
        <v>Forecast Year at 6/30/2020</v>
      </c>
      <c r="B445" s="158"/>
      <c r="C445" s="158"/>
      <c r="D445" s="158"/>
      <c r="E445" s="158"/>
      <c r="F445" s="158"/>
      <c r="G445" s="158"/>
      <c r="H445" s="158"/>
      <c r="I445" s="158"/>
      <c r="J445" s="158"/>
      <c r="K445" s="158"/>
      <c r="L445" s="158"/>
      <c r="M445" s="158"/>
      <c r="N445" s="158"/>
      <c r="O445" s="158"/>
      <c r="P445" s="158"/>
    </row>
    <row r="446" spans="1:16" ht="15" customHeight="1">
      <c r="A446" s="159"/>
      <c r="B446" s="159"/>
      <c r="C446" s="159"/>
      <c r="D446" s="159"/>
      <c r="E446" s="159"/>
      <c r="F446" s="159"/>
      <c r="G446" s="159"/>
      <c r="H446" s="159"/>
      <c r="I446" s="159"/>
      <c r="J446" s="159"/>
      <c r="K446" s="159"/>
      <c r="L446" s="159"/>
      <c r="M446" s="159"/>
      <c r="N446" s="159"/>
      <c r="O446" s="162" t="s">
        <v>222</v>
      </c>
    </row>
    <row r="447" spans="1:16" s="163" customFormat="1">
      <c r="B447" s="164"/>
      <c r="D447" s="116"/>
      <c r="E447" s="116"/>
      <c r="F447" s="116"/>
      <c r="G447" s="116"/>
      <c r="H447" s="116"/>
      <c r="I447" s="116"/>
      <c r="J447" s="116"/>
      <c r="K447" s="116"/>
      <c r="L447" s="116"/>
      <c r="O447" s="165" t="e">
        <f ca="1">RIGHT(CELL("filename",$A$1),LEN(CELL("filename",$A$1))-SEARCH("\Rate Base",CELL("filename",$A$1),1))</f>
        <v>#VALUE!</v>
      </c>
    </row>
    <row r="448" spans="1:16" ht="15" customHeight="1">
      <c r="A448" s="166" t="str">
        <f>A196</f>
        <v>DATA: ___ BASE PERIOD _X_ FORECASTED PERIOD</v>
      </c>
      <c r="O448" s="162" t="s">
        <v>288</v>
      </c>
    </row>
    <row r="449" spans="1:15" ht="15" customHeight="1">
      <c r="A449" s="166" t="str">
        <f>A197</f>
        <v>TYPE OF FILING:  _X_ ORIGINAL __ UPDATED __ REVISED</v>
      </c>
      <c r="O449" s="167" t="s">
        <v>317</v>
      </c>
    </row>
    <row r="450" spans="1:15" ht="15" customHeight="1">
      <c r="A450" s="166" t="s">
        <v>224</v>
      </c>
    </row>
    <row r="451" spans="1:15" ht="15" customHeight="1" thickBot="1">
      <c r="A451" s="160" t="s">
        <v>289</v>
      </c>
    </row>
    <row r="452" spans="1:15" ht="15" customHeight="1">
      <c r="A452" s="168"/>
      <c r="B452" s="168"/>
      <c r="C452" s="168"/>
      <c r="D452" s="168"/>
      <c r="E452" s="168"/>
      <c r="F452" s="168"/>
      <c r="G452" s="168"/>
      <c r="H452" s="168"/>
      <c r="I452" s="168"/>
      <c r="J452" s="168"/>
      <c r="K452" s="168"/>
      <c r="L452" s="168"/>
      <c r="M452" s="168"/>
      <c r="N452" s="168"/>
      <c r="O452" s="168"/>
    </row>
    <row r="453" spans="1:15" ht="15" customHeight="1">
      <c r="A453" s="170" t="s">
        <v>61</v>
      </c>
    </row>
    <row r="454" spans="1:15" ht="15" customHeight="1" thickBot="1">
      <c r="A454" s="170" t="s">
        <v>71</v>
      </c>
      <c r="E454" s="170" t="s">
        <v>219</v>
      </c>
      <c r="J454" s="170" t="s">
        <v>225</v>
      </c>
      <c r="L454" s="170" t="s">
        <v>14</v>
      </c>
      <c r="M454" s="186"/>
      <c r="N454" s="186"/>
      <c r="O454" s="186"/>
    </row>
    <row r="455" spans="1:15" ht="15" customHeight="1">
      <c r="A455" s="171">
        <v>1</v>
      </c>
      <c r="B455" s="168"/>
      <c r="C455" s="168"/>
      <c r="D455" s="168"/>
      <c r="E455" s="168"/>
      <c r="F455" s="168"/>
      <c r="G455" s="168"/>
      <c r="H455" s="168"/>
      <c r="I455" s="168"/>
      <c r="J455" s="168"/>
      <c r="K455" s="168"/>
      <c r="L455" s="168"/>
    </row>
    <row r="456" spans="1:15" ht="15" customHeight="1">
      <c r="A456" s="170">
        <v>2</v>
      </c>
    </row>
    <row r="457" spans="1:15" ht="15" customHeight="1" thickBot="1">
      <c r="A457" s="170">
        <v>3</v>
      </c>
      <c r="E457" s="160" t="s">
        <v>226</v>
      </c>
      <c r="L457" s="173">
        <f>H552</f>
        <v>108151942.42979334</v>
      </c>
      <c r="M457" s="173"/>
      <c r="N457" s="173"/>
      <c r="O457" s="162"/>
    </row>
    <row r="458" spans="1:15" ht="15" customHeight="1" thickTop="1">
      <c r="A458" s="170">
        <v>4</v>
      </c>
      <c r="L458" s="179"/>
    </row>
    <row r="459" spans="1:15" ht="15" customHeight="1">
      <c r="A459" s="170">
        <v>5</v>
      </c>
      <c r="E459" s="160" t="s">
        <v>227</v>
      </c>
      <c r="L459" s="160">
        <f>ROUND(L457/365,0)</f>
        <v>296307</v>
      </c>
    </row>
    <row r="460" spans="1:15" ht="15" customHeight="1">
      <c r="A460" s="170">
        <v>6</v>
      </c>
    </row>
    <row r="461" spans="1:15" ht="15" customHeight="1">
      <c r="A461" s="170">
        <v>7</v>
      </c>
      <c r="E461" s="160" t="s">
        <v>228</v>
      </c>
    </row>
    <row r="462" spans="1:15" ht="15" customHeight="1">
      <c r="A462" s="170">
        <v>8</v>
      </c>
    </row>
    <row r="463" spans="1:15" ht="15" customHeight="1">
      <c r="A463" s="170">
        <v>9</v>
      </c>
      <c r="E463" s="160" t="s">
        <v>229</v>
      </c>
      <c r="J463" s="187">
        <f>L606</f>
        <v>43.379999999999995</v>
      </c>
      <c r="K463" s="187"/>
      <c r="L463" s="187"/>
      <c r="M463" s="187"/>
      <c r="N463" s="187"/>
      <c r="O463" s="162"/>
    </row>
    <row r="464" spans="1:15" ht="15" customHeight="1">
      <c r="A464" s="170">
        <v>10</v>
      </c>
      <c r="J464" s="187"/>
    </row>
    <row r="465" spans="1:15" ht="15" customHeight="1">
      <c r="A465" s="170">
        <v>11</v>
      </c>
      <c r="E465" s="160" t="s">
        <v>230</v>
      </c>
      <c r="J465" s="188">
        <f>+L555</f>
        <v>35.130000000000003</v>
      </c>
      <c r="M465" s="187"/>
      <c r="N465" s="187"/>
      <c r="O465" s="162"/>
    </row>
    <row r="466" spans="1:15" ht="15" customHeight="1">
      <c r="A466" s="170">
        <v>12</v>
      </c>
      <c r="J466" s="187"/>
    </row>
    <row r="467" spans="1:15" ht="15" customHeight="1" thickBot="1">
      <c r="A467" s="170">
        <v>13</v>
      </c>
      <c r="E467" s="160" t="s">
        <v>231</v>
      </c>
      <c r="J467" s="189">
        <f>+J463-J465</f>
        <v>8.2499999999999929</v>
      </c>
      <c r="M467" s="187"/>
      <c r="N467" s="187"/>
      <c r="O467" s="187"/>
    </row>
    <row r="468" spans="1:15" ht="15" customHeight="1" thickTop="1">
      <c r="A468" s="170">
        <v>14</v>
      </c>
    </row>
    <row r="469" spans="1:15" ht="15" customHeight="1" thickBot="1">
      <c r="A469" s="170">
        <v>15</v>
      </c>
      <c r="F469" s="160" t="s">
        <v>232</v>
      </c>
      <c r="L469" s="203">
        <f>ROUND($J$467*L459,0)</f>
        <v>2444533</v>
      </c>
      <c r="M469" s="173"/>
      <c r="N469" s="173"/>
      <c r="O469" s="173"/>
    </row>
    <row r="470" spans="1:15" ht="15" customHeight="1" thickTop="1">
      <c r="A470" s="170">
        <v>16</v>
      </c>
    </row>
    <row r="471" spans="1:15" ht="15" customHeight="1">
      <c r="A471" s="170">
        <v>17</v>
      </c>
    </row>
    <row r="472" spans="1:15" ht="15" customHeight="1" thickBot="1">
      <c r="A472" s="170">
        <v>18</v>
      </c>
      <c r="F472" s="160" t="s">
        <v>233</v>
      </c>
      <c r="L472" s="198">
        <f>ROUND(L469,-3)</f>
        <v>2445000</v>
      </c>
      <c r="M472" s="173"/>
      <c r="N472" s="173"/>
      <c r="O472" s="173"/>
    </row>
    <row r="473" spans="1:15" ht="15" customHeight="1" thickTop="1">
      <c r="A473" s="170"/>
    </row>
    <row r="474" spans="1:15" ht="15" customHeight="1">
      <c r="A474" s="170"/>
    </row>
    <row r="475" spans="1:15" ht="15" customHeight="1">
      <c r="A475" s="170"/>
    </row>
    <row r="476" spans="1:15" ht="15" customHeight="1">
      <c r="A476" s="170"/>
    </row>
    <row r="477" spans="1:15" ht="15" customHeight="1">
      <c r="A477" s="170"/>
    </row>
    <row r="478" spans="1:15" ht="15" customHeight="1">
      <c r="A478" s="170"/>
    </row>
    <row r="479" spans="1:15" ht="15" customHeight="1">
      <c r="A479" s="170"/>
    </row>
    <row r="480" spans="1:15" ht="15" customHeight="1">
      <c r="A480" s="170"/>
    </row>
    <row r="481" spans="1:1" ht="15" customHeight="1">
      <c r="A481" s="170"/>
    </row>
    <row r="482" spans="1:1" ht="15" customHeight="1">
      <c r="A482" s="170"/>
    </row>
    <row r="483" spans="1:1" ht="15" customHeight="1">
      <c r="A483" s="170"/>
    </row>
    <row r="484" spans="1:1" ht="15" customHeight="1">
      <c r="A484" s="170"/>
    </row>
    <row r="485" spans="1:1" ht="15" customHeight="1">
      <c r="A485" s="170"/>
    </row>
    <row r="486" spans="1:1" ht="15" customHeight="1">
      <c r="A486" s="170"/>
    </row>
    <row r="487" spans="1:1" ht="15" customHeight="1">
      <c r="A487" s="170"/>
    </row>
    <row r="488" spans="1:1" ht="15" customHeight="1">
      <c r="A488" s="170"/>
    </row>
    <row r="489" spans="1:1" ht="15" customHeight="1">
      <c r="A489" s="170"/>
    </row>
    <row r="490" spans="1:1" ht="15" customHeight="1">
      <c r="A490" s="170"/>
    </row>
    <row r="491" spans="1:1" ht="15" customHeight="1">
      <c r="A491" s="170"/>
    </row>
    <row r="492" spans="1:1" ht="15" customHeight="1">
      <c r="A492" s="170"/>
    </row>
    <row r="493" spans="1:1" ht="15" customHeight="1">
      <c r="A493" s="170"/>
    </row>
    <row r="494" spans="1:1" ht="15" customHeight="1">
      <c r="A494" s="170"/>
    </row>
    <row r="495" spans="1:1" ht="15" customHeight="1">
      <c r="A495" s="170"/>
    </row>
    <row r="496" spans="1:1" ht="15" customHeight="1">
      <c r="A496" s="170"/>
    </row>
    <row r="497" spans="1:16" ht="15" customHeight="1">
      <c r="A497" s="170"/>
    </row>
    <row r="498" spans="1:16" ht="15" customHeight="1">
      <c r="A498" s="170"/>
    </row>
    <row r="499" spans="1:16" ht="15" customHeight="1">
      <c r="A499" s="170"/>
    </row>
    <row r="500" spans="1:16" ht="15" customHeight="1">
      <c r="A500" s="170"/>
    </row>
    <row r="501" spans="1:16" ht="15" customHeight="1">
      <c r="A501" s="170"/>
    </row>
    <row r="502" spans="1:16" ht="15" customHeight="1">
      <c r="A502" s="170"/>
    </row>
    <row r="503" spans="1:16" ht="15" customHeight="1">
      <c r="A503" s="170"/>
    </row>
    <row r="504" spans="1:16" ht="15" customHeight="1">
      <c r="A504" s="170"/>
    </row>
    <row r="505" spans="1:16" ht="15" customHeight="1">
      <c r="A505" s="158" t="str">
        <f>+A442</f>
        <v>KENTUCKY-AMERICAN WATER COMPANY</v>
      </c>
      <c r="B505" s="158"/>
      <c r="C505" s="158"/>
      <c r="D505" s="158"/>
      <c r="E505" s="158"/>
      <c r="F505" s="158"/>
      <c r="G505" s="158"/>
      <c r="H505" s="158"/>
      <c r="I505" s="158"/>
      <c r="J505" s="158"/>
      <c r="K505" s="158"/>
      <c r="L505" s="158"/>
      <c r="M505" s="158"/>
      <c r="N505" s="158"/>
      <c r="O505" s="158"/>
      <c r="P505" s="158"/>
    </row>
    <row r="506" spans="1:16" ht="15" customHeight="1">
      <c r="A506" s="158" t="str">
        <f>+A443</f>
        <v>Case No. 2018-00358</v>
      </c>
      <c r="B506" s="158"/>
      <c r="C506" s="158"/>
      <c r="D506" s="158"/>
      <c r="E506" s="158"/>
      <c r="F506" s="158"/>
      <c r="G506" s="158"/>
      <c r="H506" s="158"/>
      <c r="I506" s="158"/>
      <c r="J506" s="158"/>
      <c r="K506" s="158"/>
      <c r="L506" s="158"/>
      <c r="M506" s="158"/>
      <c r="N506" s="158"/>
      <c r="O506" s="158"/>
      <c r="P506" s="158"/>
    </row>
    <row r="507" spans="1:16" ht="15" customHeight="1">
      <c r="A507" s="158" t="s">
        <v>221</v>
      </c>
      <c r="B507" s="158"/>
      <c r="C507" s="158"/>
      <c r="D507" s="158"/>
      <c r="E507" s="158"/>
      <c r="F507" s="158"/>
      <c r="G507" s="158"/>
      <c r="H507" s="158"/>
      <c r="I507" s="158"/>
      <c r="J507" s="158"/>
      <c r="K507" s="158"/>
      <c r="L507" s="158"/>
      <c r="M507" s="158"/>
      <c r="N507" s="158"/>
      <c r="O507" s="158"/>
      <c r="P507" s="158"/>
    </row>
    <row r="508" spans="1:16" ht="15" customHeight="1">
      <c r="A508" s="158" t="str">
        <f>A445</f>
        <v>Forecast Year at 6/30/2020</v>
      </c>
      <c r="B508" s="158"/>
      <c r="C508" s="158"/>
      <c r="D508" s="158"/>
      <c r="E508" s="158"/>
      <c r="F508" s="158"/>
      <c r="G508" s="158"/>
      <c r="H508" s="158"/>
      <c r="I508" s="158"/>
      <c r="J508" s="158"/>
      <c r="K508" s="158"/>
      <c r="L508" s="158"/>
      <c r="M508" s="158"/>
      <c r="N508" s="158"/>
      <c r="O508" s="158"/>
      <c r="P508" s="158"/>
    </row>
    <row r="509" spans="1:16" ht="15" customHeight="1">
      <c r="A509" s="159"/>
      <c r="B509" s="159"/>
      <c r="C509" s="159"/>
      <c r="D509" s="159"/>
      <c r="E509" s="159"/>
      <c r="F509" s="159"/>
      <c r="G509" s="159"/>
      <c r="H509" s="159"/>
      <c r="I509" s="159"/>
      <c r="J509" s="159"/>
      <c r="K509" s="159"/>
      <c r="L509" s="159"/>
      <c r="M509" s="159"/>
      <c r="N509" s="159"/>
      <c r="O509" s="162" t="s">
        <v>222</v>
      </c>
    </row>
    <row r="510" spans="1:16" s="163" customFormat="1">
      <c r="B510" s="164"/>
      <c r="D510" s="116"/>
      <c r="E510" s="116"/>
      <c r="F510" s="116"/>
      <c r="G510" s="116"/>
      <c r="H510" s="116"/>
      <c r="I510" s="116"/>
      <c r="J510" s="116"/>
      <c r="K510" s="116"/>
      <c r="L510" s="116"/>
      <c r="O510" s="165" t="e">
        <f ca="1">RIGHT(CELL("filename",$A$1),LEN(CELL("filename",$A$1))-SEARCH("\Rate Base",CELL("filename",$A$1),1))</f>
        <v>#VALUE!</v>
      </c>
    </row>
    <row r="511" spans="1:16" ht="15" customHeight="1">
      <c r="A511" s="166" t="str">
        <f>A448</f>
        <v>DATA: ___ BASE PERIOD _X_ FORECASTED PERIOD</v>
      </c>
      <c r="O511" s="162" t="s">
        <v>290</v>
      </c>
    </row>
    <row r="512" spans="1:16" ht="15" customHeight="1">
      <c r="A512" s="166" t="str">
        <f>+A449</f>
        <v>TYPE OF FILING:  _X_ ORIGINAL __ UPDATED __ REVISED</v>
      </c>
      <c r="O512" s="167" t="s">
        <v>317</v>
      </c>
    </row>
    <row r="513" spans="1:16" ht="15" customHeight="1">
      <c r="A513" s="166" t="s">
        <v>224</v>
      </c>
    </row>
    <row r="514" spans="1:16" ht="15" customHeight="1" thickBot="1">
      <c r="A514" s="160" t="s">
        <v>291</v>
      </c>
      <c r="G514" s="186"/>
      <c r="K514" s="186"/>
      <c r="L514" s="186"/>
    </row>
    <row r="515" spans="1:16" ht="15" customHeight="1">
      <c r="A515" s="168"/>
      <c r="B515" s="168"/>
      <c r="C515" s="168"/>
      <c r="D515" s="168"/>
      <c r="E515" s="168"/>
      <c r="F515" s="168"/>
      <c r="H515" s="168"/>
      <c r="I515" s="168"/>
      <c r="J515" s="171" t="s">
        <v>236</v>
      </c>
      <c r="K515" s="168"/>
      <c r="M515" s="168"/>
      <c r="N515" s="168"/>
      <c r="O515" s="168"/>
    </row>
    <row r="516" spans="1:16" ht="15" customHeight="1">
      <c r="A516" s="170" t="s">
        <v>61</v>
      </c>
      <c r="J516" s="170" t="s">
        <v>237</v>
      </c>
    </row>
    <row r="517" spans="1:16" ht="15" customHeight="1" thickBot="1">
      <c r="A517" s="170" t="s">
        <v>71</v>
      </c>
      <c r="D517" s="186"/>
      <c r="E517" s="185" t="s">
        <v>292</v>
      </c>
      <c r="F517" s="186"/>
      <c r="G517" s="186"/>
      <c r="H517" s="185" t="s">
        <v>14</v>
      </c>
      <c r="I517" s="185"/>
      <c r="J517" s="185" t="s">
        <v>238</v>
      </c>
      <c r="K517" s="185"/>
      <c r="L517" s="185" t="s">
        <v>239</v>
      </c>
      <c r="M517" s="186"/>
      <c r="N517" s="186"/>
      <c r="O517" s="186"/>
      <c r="P517" s="172"/>
    </row>
    <row r="518" spans="1:16" ht="15" customHeight="1">
      <c r="A518" s="171">
        <v>1</v>
      </c>
      <c r="B518" s="168"/>
      <c r="C518" s="168"/>
      <c r="D518" s="160" t="s">
        <v>240</v>
      </c>
      <c r="H518" s="204">
        <v>7802450</v>
      </c>
      <c r="I518" s="205"/>
      <c r="J518" s="194">
        <f t="shared" ref="J518:J537" si="2">J331</f>
        <v>12</v>
      </c>
      <c r="K518" s="205"/>
      <c r="L518" s="160">
        <f>ROUND(H518*$J518,0)</f>
        <v>93629400</v>
      </c>
      <c r="P518" s="162"/>
    </row>
    <row r="519" spans="1:16" ht="15" customHeight="1">
      <c r="A519" s="170">
        <v>2</v>
      </c>
      <c r="D519" s="160" t="s">
        <v>241</v>
      </c>
      <c r="H519" s="180">
        <v>4470869.9799161823</v>
      </c>
      <c r="I519" s="180"/>
      <c r="J519" s="194">
        <f t="shared" si="2"/>
        <v>26.40159918137627</v>
      </c>
      <c r="K519" s="180"/>
      <c r="L519" s="160">
        <f t="shared" ref="L519:L536" si="3">ROUND(H519*$J519,0)</f>
        <v>118038117</v>
      </c>
      <c r="P519" s="162"/>
    </row>
    <row r="520" spans="1:16" ht="15" customHeight="1">
      <c r="A520" s="170">
        <v>4</v>
      </c>
      <c r="D520" s="160" t="s">
        <v>242</v>
      </c>
      <c r="H520" s="160">
        <v>2887865.9872043957</v>
      </c>
      <c r="J520" s="194">
        <f t="shared" si="2"/>
        <v>41.38910668832149</v>
      </c>
      <c r="L520" s="160">
        <f t="shared" si="3"/>
        <v>119526193</v>
      </c>
      <c r="P520" s="162"/>
    </row>
    <row r="521" spans="1:16" ht="15" customHeight="1">
      <c r="A521" s="170">
        <v>5</v>
      </c>
      <c r="D521" s="160" t="s">
        <v>243</v>
      </c>
      <c r="H521" s="180">
        <v>252496</v>
      </c>
      <c r="J521" s="194">
        <f t="shared" si="2"/>
        <v>52.54147037580239</v>
      </c>
      <c r="L521" s="160">
        <f t="shared" si="3"/>
        <v>13266511</v>
      </c>
      <c r="P521" s="162"/>
    </row>
    <row r="522" spans="1:16" ht="15" customHeight="1">
      <c r="A522" s="170">
        <v>6</v>
      </c>
      <c r="D522" s="160" t="s">
        <v>244</v>
      </c>
      <c r="H522" s="160">
        <v>407483</v>
      </c>
      <c r="J522" s="194">
        <f t="shared" si="2"/>
        <v>241.51</v>
      </c>
      <c r="L522" s="160">
        <f t="shared" si="3"/>
        <v>98411219</v>
      </c>
      <c r="P522" s="162"/>
    </row>
    <row r="523" spans="1:16" ht="15" customHeight="1">
      <c r="A523" s="170">
        <v>7</v>
      </c>
      <c r="D523" s="160" t="s">
        <v>245</v>
      </c>
      <c r="H523" s="180">
        <v>9719017.9872512836</v>
      </c>
      <c r="J523" s="217">
        <f>15.21+30.42</f>
        <v>45.63</v>
      </c>
      <c r="L523" s="160">
        <f t="shared" si="3"/>
        <v>443478791</v>
      </c>
      <c r="P523" s="162"/>
    </row>
    <row r="524" spans="1:16" ht="15" customHeight="1">
      <c r="A524" s="170">
        <v>8</v>
      </c>
      <c r="D524" s="160" t="s">
        <v>246</v>
      </c>
      <c r="H524" s="160">
        <v>944448</v>
      </c>
      <c r="J524" s="194">
        <f t="shared" si="2"/>
        <v>53.366324295175033</v>
      </c>
      <c r="L524" s="160">
        <f t="shared" si="3"/>
        <v>50401718</v>
      </c>
      <c r="P524" s="162"/>
    </row>
    <row r="525" spans="1:16" ht="15" customHeight="1">
      <c r="A525" s="170">
        <v>9</v>
      </c>
      <c r="D525" s="160" t="s">
        <v>247</v>
      </c>
      <c r="H525" s="160">
        <v>1720314</v>
      </c>
      <c r="J525" s="194">
        <f t="shared" si="2"/>
        <v>10.309573549111946</v>
      </c>
      <c r="L525" s="160">
        <f t="shared" si="3"/>
        <v>17735704</v>
      </c>
      <c r="P525" s="162"/>
    </row>
    <row r="526" spans="1:16" ht="15" customHeight="1">
      <c r="A526" s="170">
        <v>10</v>
      </c>
      <c r="D526" s="160" t="s">
        <v>248</v>
      </c>
      <c r="H526" s="160">
        <v>74033</v>
      </c>
      <c r="J526" s="194">
        <f t="shared" si="2"/>
        <v>141.5</v>
      </c>
      <c r="L526" s="160">
        <f t="shared" si="3"/>
        <v>10475670</v>
      </c>
      <c r="P526" s="162"/>
    </row>
    <row r="527" spans="1:16" ht="15" customHeight="1">
      <c r="A527" s="170">
        <v>11</v>
      </c>
      <c r="D527" s="160" t="s">
        <v>249</v>
      </c>
      <c r="H527" s="160">
        <v>648763</v>
      </c>
      <c r="J527" s="194">
        <f t="shared" si="2"/>
        <v>10.100294876603503</v>
      </c>
      <c r="L527" s="160">
        <f t="shared" si="3"/>
        <v>6552698</v>
      </c>
      <c r="P527" s="162"/>
    </row>
    <row r="528" spans="1:16" ht="15" customHeight="1">
      <c r="A528" s="170">
        <v>12</v>
      </c>
      <c r="D528" s="160" t="s">
        <v>250</v>
      </c>
      <c r="H528" s="180">
        <v>399519</v>
      </c>
      <c r="J528" s="194">
        <f t="shared" si="2"/>
        <v>-0.75</v>
      </c>
      <c r="L528" s="160">
        <f t="shared" si="3"/>
        <v>-299639</v>
      </c>
      <c r="P528" s="162"/>
    </row>
    <row r="529" spans="1:19" ht="15" customHeight="1">
      <c r="A529" s="170">
        <v>13</v>
      </c>
      <c r="D529" s="160" t="s">
        <v>251</v>
      </c>
      <c r="H529" s="160">
        <v>767088</v>
      </c>
      <c r="J529" s="194">
        <f t="shared" si="2"/>
        <v>-41.600053570249209</v>
      </c>
      <c r="L529" s="160">
        <f t="shared" si="3"/>
        <v>-31910902</v>
      </c>
      <c r="P529" s="269" t="s">
        <v>293</v>
      </c>
      <c r="Q529" s="270"/>
      <c r="R529" s="270"/>
      <c r="S529" s="271"/>
    </row>
    <row r="530" spans="1:19" ht="15" customHeight="1">
      <c r="A530" s="170">
        <v>14</v>
      </c>
      <c r="D530" s="160" t="s">
        <v>252</v>
      </c>
      <c r="H530" s="180">
        <v>23402</v>
      </c>
      <c r="I530" s="180"/>
      <c r="J530" s="194">
        <f t="shared" si="2"/>
        <v>-75.102876697334693</v>
      </c>
      <c r="L530" s="160">
        <f t="shared" si="3"/>
        <v>-1757558</v>
      </c>
      <c r="P530" s="272"/>
      <c r="Q530" s="273"/>
      <c r="R530" s="273"/>
      <c r="S530" s="274"/>
    </row>
    <row r="531" spans="1:19" ht="15" customHeight="1">
      <c r="A531" s="170">
        <v>15</v>
      </c>
      <c r="D531" s="160" t="s">
        <v>253</v>
      </c>
      <c r="H531" s="180">
        <v>410186</v>
      </c>
      <c r="I531" s="180"/>
      <c r="J531" s="194">
        <f t="shared" si="2"/>
        <v>0</v>
      </c>
      <c r="L531" s="160">
        <f t="shared" si="3"/>
        <v>0</v>
      </c>
      <c r="P531" s="272"/>
      <c r="Q531" s="273"/>
      <c r="R531" s="273"/>
      <c r="S531" s="274"/>
    </row>
    <row r="532" spans="1:19" ht="15" customHeight="1">
      <c r="A532" s="170">
        <v>16</v>
      </c>
      <c r="D532" s="160" t="s">
        <v>254</v>
      </c>
      <c r="H532" s="180">
        <v>1229298</v>
      </c>
      <c r="J532" s="194">
        <f t="shared" si="2"/>
        <v>39.829750486875184</v>
      </c>
      <c r="L532" s="160">
        <f t="shared" si="3"/>
        <v>48962633</v>
      </c>
      <c r="P532" s="272"/>
      <c r="Q532" s="273"/>
      <c r="R532" s="273"/>
      <c r="S532" s="274"/>
    </row>
    <row r="533" spans="1:19" ht="15" customHeight="1">
      <c r="A533" s="170">
        <v>17</v>
      </c>
      <c r="D533" s="160" t="s">
        <v>255</v>
      </c>
      <c r="H533" s="180">
        <v>1091902</v>
      </c>
      <c r="J533" s="194">
        <f t="shared" si="2"/>
        <v>0</v>
      </c>
      <c r="L533" s="160">
        <f t="shared" si="3"/>
        <v>0</v>
      </c>
      <c r="P533" s="272"/>
      <c r="Q533" s="273"/>
      <c r="R533" s="273"/>
      <c r="S533" s="274"/>
    </row>
    <row r="534" spans="1:19" ht="15" customHeight="1">
      <c r="A534" s="170">
        <v>18</v>
      </c>
      <c r="D534" s="160" t="s">
        <v>256</v>
      </c>
      <c r="H534" s="180">
        <v>804092.83800327987</v>
      </c>
      <c r="J534" s="194">
        <f t="shared" si="2"/>
        <v>0</v>
      </c>
      <c r="L534" s="160">
        <f t="shared" si="3"/>
        <v>0</v>
      </c>
      <c r="P534" s="272"/>
      <c r="Q534" s="273"/>
      <c r="R534" s="273"/>
      <c r="S534" s="274"/>
    </row>
    <row r="535" spans="1:19" ht="15" customHeight="1">
      <c r="A535" s="170">
        <v>19</v>
      </c>
      <c r="D535" s="160" t="s">
        <v>257</v>
      </c>
      <c r="H535" s="180">
        <v>346815</v>
      </c>
      <c r="J535" s="194">
        <f t="shared" si="2"/>
        <v>45.317908443129809</v>
      </c>
      <c r="L535" s="160">
        <f t="shared" si="3"/>
        <v>15716930</v>
      </c>
      <c r="P535" s="272"/>
      <c r="Q535" s="273"/>
      <c r="R535" s="273"/>
      <c r="S535" s="274"/>
    </row>
    <row r="536" spans="1:19" ht="15" customHeight="1">
      <c r="A536" s="170">
        <v>20</v>
      </c>
      <c r="D536" s="160" t="s">
        <v>258</v>
      </c>
      <c r="H536" s="180">
        <v>199691</v>
      </c>
      <c r="J536" s="194">
        <f t="shared" si="2"/>
        <v>66.055713278265017</v>
      </c>
      <c r="L536" s="160">
        <f t="shared" si="3"/>
        <v>13190731</v>
      </c>
      <c r="P536" s="272"/>
      <c r="Q536" s="273"/>
      <c r="R536" s="273"/>
      <c r="S536" s="274"/>
    </row>
    <row r="537" spans="1:19" ht="15" customHeight="1">
      <c r="A537" s="170">
        <v>21</v>
      </c>
      <c r="D537" s="160" t="s">
        <v>259</v>
      </c>
      <c r="H537" s="160">
        <v>3606116.1948761423</v>
      </c>
      <c r="J537" s="194">
        <f t="shared" si="2"/>
        <v>38.230313649160188</v>
      </c>
      <c r="L537" s="116">
        <f>ROUND(H537*J537,0)</f>
        <v>137862953</v>
      </c>
      <c r="P537" s="275"/>
      <c r="Q537" s="276"/>
      <c r="R537" s="276"/>
      <c r="S537" s="277"/>
    </row>
    <row r="538" spans="1:19" ht="15" customHeight="1">
      <c r="A538" s="170">
        <v>22</v>
      </c>
      <c r="E538" s="160" t="s">
        <v>260</v>
      </c>
      <c r="H538" s="183">
        <f>SUM(H518:H537)</f>
        <v>37805850.987251282</v>
      </c>
      <c r="J538" s="194"/>
      <c r="L538" s="183">
        <f>SUM(L518:L537)</f>
        <v>1153281169</v>
      </c>
    </row>
    <row r="539" spans="1:19" ht="15" customHeight="1">
      <c r="A539" s="170">
        <v>23</v>
      </c>
      <c r="J539" s="194"/>
      <c r="P539" s="162"/>
      <c r="Q539" s="191" t="s">
        <v>294</v>
      </c>
      <c r="R539" s="191" t="s">
        <v>295</v>
      </c>
    </row>
    <row r="540" spans="1:19" ht="15" customHeight="1">
      <c r="A540" s="170">
        <v>24</v>
      </c>
      <c r="D540" s="160" t="s">
        <v>261</v>
      </c>
      <c r="H540" s="160">
        <v>18604102.131319575</v>
      </c>
      <c r="J540" s="194">
        <f>J353</f>
        <v>0</v>
      </c>
      <c r="L540" s="160">
        <f>ROUND(H540*J540,0)</f>
        <v>0</v>
      </c>
      <c r="P540" s="163" t="s">
        <v>296</v>
      </c>
      <c r="Q540" s="206">
        <v>441122362.12330651</v>
      </c>
      <c r="R540" s="207">
        <v>441122362.12330651</v>
      </c>
      <c r="S540" s="160" t="b">
        <f>R540=Q540</f>
        <v>1</v>
      </c>
    </row>
    <row r="541" spans="1:19" ht="15" customHeight="1">
      <c r="A541" s="170">
        <v>25</v>
      </c>
      <c r="D541" s="160" t="s">
        <v>262</v>
      </c>
      <c r="H541" s="160">
        <v>7032232</v>
      </c>
      <c r="J541" s="194">
        <f t="shared" ref="J541:J550" si="4">J354</f>
        <v>159.7382832718522</v>
      </c>
      <c r="L541" s="160">
        <f>ROUND(H541*J541,0)</f>
        <v>1123316667</v>
      </c>
      <c r="P541" s="163"/>
      <c r="Q541" s="208"/>
      <c r="R541" s="209"/>
    </row>
    <row r="542" spans="1:19" ht="15" customHeight="1">
      <c r="A542" s="170">
        <v>26</v>
      </c>
      <c r="D542" s="160" t="s">
        <v>263</v>
      </c>
      <c r="H542" s="160">
        <v>175930</v>
      </c>
      <c r="J542" s="194">
        <f t="shared" si="4"/>
        <v>-155.99</v>
      </c>
      <c r="L542" s="160">
        <f>ROUND(H542*J542,0)</f>
        <v>-27443321</v>
      </c>
      <c r="P542" s="210"/>
      <c r="Q542" s="211"/>
      <c r="R542" s="209"/>
    </row>
    <row r="543" spans="1:19" ht="15" customHeight="1">
      <c r="A543" s="170">
        <v>27</v>
      </c>
      <c r="D543" s="160" t="s">
        <v>264</v>
      </c>
      <c r="H543" s="160">
        <v>596010</v>
      </c>
      <c r="J543" s="194">
        <f t="shared" si="4"/>
        <v>12.000000000000002</v>
      </c>
      <c r="L543" s="160">
        <f>ROUND(H543*J543,0)</f>
        <v>7152120</v>
      </c>
      <c r="Q543" s="208"/>
      <c r="R543" s="209"/>
    </row>
    <row r="544" spans="1:19" ht="15" customHeight="1">
      <c r="A544" s="170">
        <v>28</v>
      </c>
      <c r="D544" s="160" t="s">
        <v>265</v>
      </c>
      <c r="H544" s="160">
        <f>R544</f>
        <v>1721053.994621784</v>
      </c>
      <c r="J544" s="194">
        <f t="shared" si="4"/>
        <v>46.26</v>
      </c>
      <c r="L544" s="160">
        <f>ROUND(H544*J544,0)</f>
        <v>79615958</v>
      </c>
      <c r="P544" s="163" t="s">
        <v>297</v>
      </c>
      <c r="Q544" s="208">
        <v>1721053.994621784</v>
      </c>
      <c r="R544" s="209">
        <v>1721053.994621784</v>
      </c>
    </row>
    <row r="545" spans="1:19" ht="15" customHeight="1">
      <c r="A545" s="170">
        <v>29</v>
      </c>
      <c r="D545" s="160" t="s">
        <v>266</v>
      </c>
      <c r="H545" s="160">
        <f>R545</f>
        <v>7451800.3653027024</v>
      </c>
      <c r="J545" s="194">
        <f t="shared" si="4"/>
        <v>36.75</v>
      </c>
      <c r="L545" s="160">
        <f t="shared" ref="L545:L550" si="5">ROUND(H545*J545,0)</f>
        <v>273853663</v>
      </c>
      <c r="P545" s="163" t="s">
        <v>298</v>
      </c>
      <c r="Q545" s="208">
        <v>7451800.3653027024</v>
      </c>
      <c r="R545" s="209">
        <v>7451800.3653027024</v>
      </c>
    </row>
    <row r="546" spans="1:19" ht="15" customHeight="1">
      <c r="A546" s="170">
        <v>30</v>
      </c>
      <c r="D546" s="160" t="s">
        <v>267</v>
      </c>
      <c r="H546" s="160">
        <v>-1627632.0487019944</v>
      </c>
      <c r="J546" s="194">
        <f t="shared" si="4"/>
        <v>0</v>
      </c>
      <c r="L546" s="160">
        <f t="shared" si="5"/>
        <v>0</v>
      </c>
      <c r="Q546" s="208"/>
      <c r="R546" s="209"/>
      <c r="S546" s="191" t="s">
        <v>299</v>
      </c>
    </row>
    <row r="547" spans="1:19" ht="15" customHeight="1">
      <c r="A547" s="170">
        <v>31</v>
      </c>
      <c r="D547" s="160" t="s">
        <v>268</v>
      </c>
      <c r="H547" s="160">
        <f>R547</f>
        <v>12836661</v>
      </c>
      <c r="J547" s="194">
        <f t="shared" si="4"/>
        <v>91.701026099098712</v>
      </c>
      <c r="L547" s="160">
        <f t="shared" si="5"/>
        <v>1177134985</v>
      </c>
      <c r="P547" s="212" t="s">
        <v>300</v>
      </c>
      <c r="Q547" s="213">
        <f>ROUND($Q$540*S547,0)</f>
        <v>12836661</v>
      </c>
      <c r="R547" s="209">
        <v>12836661</v>
      </c>
      <c r="S547" s="178">
        <v>2.9100000000000001E-2</v>
      </c>
    </row>
    <row r="548" spans="1:19" ht="15" customHeight="1">
      <c r="A548" s="170">
        <v>32</v>
      </c>
      <c r="D548" s="160" t="s">
        <v>269</v>
      </c>
      <c r="H548" s="160">
        <f>R548</f>
        <v>220561</v>
      </c>
      <c r="J548" s="194">
        <f t="shared" si="4"/>
        <v>18.896262600395993</v>
      </c>
      <c r="L548" s="160">
        <f t="shared" si="5"/>
        <v>4167779</v>
      </c>
      <c r="P548" s="212" t="s">
        <v>301</v>
      </c>
      <c r="Q548" s="213">
        <f>ROUND($Q$540*S548,0)</f>
        <v>220561</v>
      </c>
      <c r="R548" s="209">
        <v>220561</v>
      </c>
      <c r="S548" s="178">
        <v>5.0000000000000001E-4</v>
      </c>
    </row>
    <row r="549" spans="1:19" ht="15" customHeight="1">
      <c r="A549" s="170">
        <v>33</v>
      </c>
      <c r="D549" s="160" t="s">
        <v>270</v>
      </c>
      <c r="H549" s="160">
        <f>R549</f>
        <v>176449</v>
      </c>
      <c r="J549" s="194">
        <f t="shared" si="4"/>
        <v>46.125</v>
      </c>
      <c r="L549" s="160">
        <f t="shared" si="5"/>
        <v>8138710</v>
      </c>
      <c r="P549" s="212" t="s">
        <v>302</v>
      </c>
      <c r="Q549" s="213">
        <f>ROUND($Q$540*S549,0)</f>
        <v>176449</v>
      </c>
      <c r="R549" s="209">
        <v>176449</v>
      </c>
      <c r="S549" s="178">
        <v>4.0000000000000002E-4</v>
      </c>
    </row>
    <row r="550" spans="1:19" ht="15" customHeight="1">
      <c r="A550" s="170">
        <v>34</v>
      </c>
      <c r="D550" s="160" t="s">
        <v>133</v>
      </c>
      <c r="H550" s="160">
        <f>R550</f>
        <v>23158924</v>
      </c>
      <c r="J550" s="194">
        <f t="shared" si="4"/>
        <v>0</v>
      </c>
      <c r="L550" s="160">
        <f t="shared" si="5"/>
        <v>0</v>
      </c>
      <c r="P550" s="212" t="s">
        <v>303</v>
      </c>
      <c r="Q550" s="213">
        <f>ROUND($Q$540*S550,0)</f>
        <v>23158924</v>
      </c>
      <c r="R550" s="209">
        <v>23158924</v>
      </c>
      <c r="S550" s="178">
        <v>5.2499999999999998E-2</v>
      </c>
    </row>
    <row r="551" spans="1:19" ht="15" customHeight="1">
      <c r="A551" s="170">
        <v>35</v>
      </c>
      <c r="H551" s="183"/>
      <c r="J551" s="187"/>
      <c r="L551" s="183"/>
      <c r="M551" s="173"/>
      <c r="N551" s="173"/>
      <c r="O551" s="173"/>
    </row>
    <row r="552" spans="1:19" ht="15" customHeight="1" thickBot="1">
      <c r="A552" s="170">
        <v>36</v>
      </c>
      <c r="D552" s="160" t="s">
        <v>271</v>
      </c>
      <c r="H552" s="198">
        <f>SUM(H538:H550)</f>
        <v>108151942.42979334</v>
      </c>
      <c r="I552" s="173"/>
      <c r="J552" s="173"/>
      <c r="K552" s="173"/>
      <c r="L552" s="173">
        <f>SUM(L538:L550)</f>
        <v>3799217730</v>
      </c>
      <c r="P552" s="160" t="s">
        <v>304</v>
      </c>
      <c r="Q552" s="160">
        <v>36392594.875172779</v>
      </c>
    </row>
    <row r="553" spans="1:19" ht="15" customHeight="1" thickTop="1">
      <c r="A553" s="170">
        <v>37</v>
      </c>
      <c r="H553" s="214"/>
      <c r="L553" s="179"/>
      <c r="P553" s="160" t="s">
        <v>305</v>
      </c>
      <c r="Q553" s="160">
        <f>Q540*SUM(S547:S550)</f>
        <v>36392594.875172786</v>
      </c>
    </row>
    <row r="554" spans="1:19" ht="15" customHeight="1">
      <c r="A554" s="170">
        <v>38</v>
      </c>
      <c r="L554" s="187"/>
      <c r="M554" s="187"/>
      <c r="N554" s="187"/>
      <c r="O554" s="187"/>
      <c r="P554" s="160" t="s">
        <v>306</v>
      </c>
      <c r="Q554" s="160">
        <f>Q552-Q553</f>
        <v>0</v>
      </c>
    </row>
    <row r="555" spans="1:19" ht="15" customHeight="1" thickBot="1">
      <c r="A555" s="170">
        <v>39</v>
      </c>
      <c r="D555" s="160" t="s">
        <v>272</v>
      </c>
      <c r="L555" s="189">
        <f>IF(H552=0,0,ROUND(L552/H552,2))</f>
        <v>35.130000000000003</v>
      </c>
      <c r="M555" s="187"/>
    </row>
    <row r="556" spans="1:19" ht="15" customHeight="1" thickTop="1">
      <c r="A556" s="170">
        <v>40</v>
      </c>
      <c r="K556" s="187"/>
      <c r="P556" s="160" t="s">
        <v>307</v>
      </c>
      <c r="Q556" s="160">
        <v>19865003.457569409</v>
      </c>
    </row>
    <row r="557" spans="1:19" ht="15" customHeight="1">
      <c r="A557" s="170">
        <v>41</v>
      </c>
      <c r="P557" s="160" t="s">
        <v>308</v>
      </c>
      <c r="Q557" s="215"/>
    </row>
    <row r="558" spans="1:19" ht="15" customHeight="1">
      <c r="A558" s="170">
        <v>42</v>
      </c>
      <c r="Q558" s="160">
        <f>Q556-Q557</f>
        <v>19865003.457569409</v>
      </c>
    </row>
    <row r="559" spans="1:19" ht="15" customHeight="1">
      <c r="A559" s="170">
        <v>43</v>
      </c>
    </row>
    <row r="560" spans="1:19" ht="15" customHeight="1">
      <c r="A560" s="170"/>
    </row>
    <row r="561" spans="1:16" ht="15" customHeight="1">
      <c r="A561" s="170"/>
    </row>
    <row r="562" spans="1:16" ht="15" customHeight="1">
      <c r="A562" s="170"/>
    </row>
    <row r="563" spans="1:16" ht="15" customHeight="1">
      <c r="A563" s="170"/>
    </row>
    <row r="564" spans="1:16" ht="15" customHeight="1">
      <c r="A564" s="170"/>
    </row>
    <row r="565" spans="1:16" ht="15" customHeight="1">
      <c r="A565" s="158" t="str">
        <f>+A505</f>
        <v>KENTUCKY-AMERICAN WATER COMPANY</v>
      </c>
      <c r="B565" s="158"/>
      <c r="C565" s="158"/>
      <c r="D565" s="158"/>
      <c r="E565" s="158"/>
      <c r="F565" s="158"/>
      <c r="G565" s="158"/>
      <c r="H565" s="158"/>
      <c r="I565" s="158"/>
      <c r="J565" s="158"/>
      <c r="K565" s="158"/>
      <c r="L565" s="158"/>
      <c r="M565" s="158"/>
      <c r="N565" s="158"/>
      <c r="O565" s="158"/>
      <c r="P565" s="158"/>
    </row>
    <row r="566" spans="1:16" ht="15" customHeight="1">
      <c r="A566" s="158" t="str">
        <f>+A506</f>
        <v>Case No. 2018-00358</v>
      </c>
      <c r="B566" s="158"/>
      <c r="C566" s="158"/>
      <c r="D566" s="158"/>
      <c r="E566" s="158"/>
      <c r="F566" s="158"/>
      <c r="G566" s="158"/>
      <c r="H566" s="158"/>
      <c r="I566" s="158"/>
      <c r="J566" s="158"/>
      <c r="K566" s="158"/>
      <c r="L566" s="158"/>
      <c r="M566" s="158"/>
      <c r="N566" s="158"/>
      <c r="O566" s="158"/>
      <c r="P566" s="158"/>
    </row>
    <row r="567" spans="1:16" ht="15" customHeight="1">
      <c r="A567" s="158" t="s">
        <v>221</v>
      </c>
      <c r="B567" s="158"/>
      <c r="C567" s="158"/>
      <c r="D567" s="158"/>
      <c r="E567" s="158"/>
      <c r="F567" s="158"/>
      <c r="G567" s="158"/>
      <c r="H567" s="158"/>
      <c r="I567" s="158"/>
      <c r="J567" s="158"/>
      <c r="K567" s="158"/>
      <c r="L567" s="158"/>
      <c r="M567" s="158"/>
      <c r="N567" s="158"/>
      <c r="O567" s="158"/>
      <c r="P567" s="158"/>
    </row>
    <row r="568" spans="1:16" ht="15" customHeight="1">
      <c r="A568" s="158" t="str">
        <f>A508</f>
        <v>Forecast Year at 6/30/2020</v>
      </c>
      <c r="B568" s="158"/>
      <c r="C568" s="158"/>
      <c r="D568" s="158"/>
      <c r="E568" s="158"/>
      <c r="F568" s="158"/>
      <c r="G568" s="158"/>
      <c r="H568" s="158"/>
      <c r="I568" s="158"/>
      <c r="J568" s="158"/>
      <c r="K568" s="158"/>
      <c r="L568" s="158"/>
      <c r="M568" s="158"/>
      <c r="N568" s="158"/>
      <c r="O568" s="158"/>
      <c r="P568" s="158"/>
    </row>
    <row r="569" spans="1:16" ht="15" customHeight="1">
      <c r="A569" s="159"/>
      <c r="B569" s="159"/>
      <c r="C569" s="159"/>
      <c r="D569" s="159"/>
      <c r="E569" s="159"/>
      <c r="F569" s="159"/>
      <c r="G569" s="159"/>
      <c r="H569" s="159"/>
      <c r="I569" s="159"/>
      <c r="J569" s="159"/>
      <c r="K569" s="159"/>
      <c r="L569" s="159"/>
      <c r="M569" s="159"/>
      <c r="N569" s="159"/>
      <c r="O569" s="162" t="s">
        <v>222</v>
      </c>
    </row>
    <row r="570" spans="1:16" s="163" customFormat="1">
      <c r="B570" s="164"/>
      <c r="D570" s="116"/>
      <c r="E570" s="116"/>
      <c r="F570" s="116"/>
      <c r="G570" s="116"/>
      <c r="H570" s="116"/>
      <c r="I570" s="116"/>
      <c r="J570" s="116"/>
      <c r="K570" s="116"/>
      <c r="L570" s="116"/>
      <c r="O570" s="165" t="e">
        <f ca="1">RIGHT(CELL("filename",$A$1),LEN(CELL("filename",$A$1))-SEARCH("\Rate Base",CELL("filename",$A$1),1))</f>
        <v>#VALUE!</v>
      </c>
    </row>
    <row r="571" spans="1:16" ht="15" customHeight="1">
      <c r="A571" s="166" t="str">
        <f>A511</f>
        <v>DATA: ___ BASE PERIOD _X_ FORECASTED PERIOD</v>
      </c>
      <c r="O571" s="162" t="s">
        <v>309</v>
      </c>
    </row>
    <row r="572" spans="1:16" ht="15" customHeight="1">
      <c r="A572" s="166" t="str">
        <f>+A512</f>
        <v>TYPE OF FILING:  _X_ ORIGINAL __ UPDATED __ REVISED</v>
      </c>
      <c r="O572" s="167" t="s">
        <v>317</v>
      </c>
    </row>
    <row r="573" spans="1:16" ht="15" customHeight="1">
      <c r="A573" s="166" t="s">
        <v>224</v>
      </c>
    </row>
    <row r="574" spans="1:16" ht="15" customHeight="1" thickBot="1">
      <c r="A574" s="160" t="s">
        <v>289</v>
      </c>
    </row>
    <row r="575" spans="1:16" ht="15" customHeight="1">
      <c r="A575" s="168"/>
      <c r="B575" s="168"/>
      <c r="C575" s="168"/>
      <c r="D575" s="168"/>
      <c r="E575" s="168"/>
      <c r="F575" s="168"/>
      <c r="G575" s="168"/>
      <c r="H575" s="168"/>
      <c r="I575" s="168"/>
      <c r="J575" s="168"/>
      <c r="K575" s="168"/>
      <c r="L575" s="168"/>
      <c r="M575" s="168"/>
      <c r="N575" s="168"/>
      <c r="O575" s="168"/>
    </row>
    <row r="576" spans="1:16" ht="15" customHeight="1">
      <c r="A576" s="170" t="s">
        <v>61</v>
      </c>
      <c r="I576" s="170" t="s">
        <v>310</v>
      </c>
      <c r="K576" s="170" t="s">
        <v>275</v>
      </c>
      <c r="P576" s="170"/>
    </row>
    <row r="577" spans="1:16" ht="15" customHeight="1" thickBot="1">
      <c r="A577" s="170" t="s">
        <v>71</v>
      </c>
      <c r="G577" s="186"/>
      <c r="H577" s="192"/>
      <c r="I577" s="185" t="s">
        <v>14</v>
      </c>
      <c r="J577" s="186"/>
      <c r="K577" s="170" t="s">
        <v>276</v>
      </c>
      <c r="L577" s="186"/>
      <c r="M577" s="185" t="s">
        <v>239</v>
      </c>
      <c r="N577" s="192"/>
      <c r="O577" s="192"/>
      <c r="P577" s="191"/>
    </row>
    <row r="578" spans="1:16" ht="15" customHeight="1">
      <c r="A578" s="171">
        <v>1</v>
      </c>
      <c r="B578" s="168"/>
      <c r="C578" s="168"/>
      <c r="D578" s="168"/>
      <c r="E578" s="168"/>
      <c r="F578" s="168"/>
      <c r="K578" s="168"/>
    </row>
    <row r="579" spans="1:16" ht="15" customHeight="1">
      <c r="A579" s="170">
        <v>2</v>
      </c>
    </row>
    <row r="580" spans="1:16" ht="15" customHeight="1">
      <c r="A580" s="170">
        <v>3</v>
      </c>
      <c r="D580" s="160" t="s">
        <v>277</v>
      </c>
      <c r="H580" s="173"/>
      <c r="I580" s="173">
        <v>81870501</v>
      </c>
      <c r="J580" s="173"/>
      <c r="K580" s="194">
        <f>K394</f>
        <v>14.93</v>
      </c>
      <c r="M580" s="173">
        <f>ROUND($K$580*I580,0)</f>
        <v>1222326580</v>
      </c>
      <c r="N580" s="173"/>
      <c r="O580" s="173"/>
      <c r="P580" s="162"/>
    </row>
    <row r="581" spans="1:16" ht="15" customHeight="1">
      <c r="A581" s="170">
        <v>4</v>
      </c>
      <c r="K581" s="194"/>
    </row>
    <row r="582" spans="1:16" ht="15" customHeight="1">
      <c r="A582" s="170">
        <v>5</v>
      </c>
      <c r="D582" s="160" t="s">
        <v>278</v>
      </c>
      <c r="I582" s="160">
        <v>2483215</v>
      </c>
      <c r="K582" s="194">
        <f>K396</f>
        <v>14.93</v>
      </c>
      <c r="M582" s="173">
        <f>ROUND($K$580*I582,0)</f>
        <v>37074400</v>
      </c>
    </row>
    <row r="583" spans="1:16" ht="15" customHeight="1">
      <c r="A583" s="170">
        <v>6</v>
      </c>
      <c r="H583" s="180"/>
      <c r="I583" s="180"/>
      <c r="K583" s="194"/>
    </row>
    <row r="584" spans="1:16" ht="15" customHeight="1">
      <c r="A584" s="170">
        <v>7</v>
      </c>
      <c r="D584" s="160" t="s">
        <v>279</v>
      </c>
      <c r="I584" s="160">
        <v>3611110</v>
      </c>
      <c r="K584" s="194">
        <f>K398</f>
        <v>15.09</v>
      </c>
      <c r="M584" s="160">
        <f>ROUND($K$584*I584,0)</f>
        <v>54491650</v>
      </c>
      <c r="P584" s="162"/>
    </row>
    <row r="585" spans="1:16" ht="15" customHeight="1">
      <c r="A585" s="170">
        <v>8</v>
      </c>
      <c r="I585" s="183"/>
      <c r="K585" s="187"/>
      <c r="M585" s="183"/>
    </row>
    <row r="586" spans="1:16" ht="15" customHeight="1" thickBot="1">
      <c r="A586" s="170">
        <v>9</v>
      </c>
      <c r="E586" s="160" t="s">
        <v>112</v>
      </c>
      <c r="H586" s="173"/>
      <c r="I586" s="198">
        <f>SUM(I580:I584)</f>
        <v>87964826</v>
      </c>
      <c r="J586" s="173"/>
      <c r="K586" s="187"/>
      <c r="M586" s="173">
        <f>SUM(M580:M584)</f>
        <v>1313892630</v>
      </c>
      <c r="N586" s="173"/>
      <c r="O586" s="173"/>
    </row>
    <row r="587" spans="1:16" ht="15" customHeight="1" thickTop="1">
      <c r="A587" s="170">
        <v>10</v>
      </c>
      <c r="K587" s="187"/>
      <c r="M587" s="179"/>
    </row>
    <row r="588" spans="1:16" ht="15" customHeight="1">
      <c r="A588" s="170">
        <v>11</v>
      </c>
    </row>
    <row r="589" spans="1:16" ht="15" customHeight="1">
      <c r="A589" s="170">
        <v>12</v>
      </c>
    </row>
    <row r="590" spans="1:16" ht="15" customHeight="1">
      <c r="A590" s="170">
        <v>13</v>
      </c>
    </row>
    <row r="591" spans="1:16" ht="15" customHeight="1">
      <c r="A591" s="170">
        <v>14</v>
      </c>
      <c r="K591" s="187"/>
    </row>
    <row r="592" spans="1:16" ht="15" customHeight="1">
      <c r="A592" s="170">
        <v>15</v>
      </c>
      <c r="K592" s="187"/>
    </row>
    <row r="593" spans="1:16" ht="15" customHeight="1">
      <c r="A593" s="170">
        <v>16</v>
      </c>
      <c r="K593" s="187"/>
    </row>
    <row r="594" spans="1:16" ht="15" customHeight="1">
      <c r="A594" s="170">
        <v>17</v>
      </c>
      <c r="K594" s="187"/>
    </row>
    <row r="595" spans="1:16" ht="15" customHeight="1">
      <c r="A595" s="170">
        <v>18</v>
      </c>
      <c r="K595" s="187"/>
    </row>
    <row r="596" spans="1:16" ht="15" customHeight="1">
      <c r="A596" s="170">
        <v>19</v>
      </c>
      <c r="H596" s="160" t="s">
        <v>280</v>
      </c>
      <c r="K596" s="187"/>
      <c r="L596" s="187">
        <f>ROUND(M586/I586,2)</f>
        <v>14.94</v>
      </c>
      <c r="M596" s="187"/>
      <c r="N596" s="187"/>
      <c r="O596" s="187"/>
    </row>
    <row r="597" spans="1:16" ht="15" customHeight="1">
      <c r="A597" s="170">
        <v>20</v>
      </c>
      <c r="K597" s="187"/>
      <c r="L597" s="187"/>
      <c r="M597" s="187"/>
      <c r="N597" s="187"/>
      <c r="O597" s="187"/>
    </row>
    <row r="598" spans="1:16" ht="15" customHeight="1">
      <c r="A598" s="170">
        <v>21</v>
      </c>
      <c r="H598" s="160" t="s">
        <v>281</v>
      </c>
      <c r="K598" s="187"/>
      <c r="L598" s="187"/>
      <c r="M598" s="187"/>
      <c r="N598" s="187"/>
      <c r="O598" s="187"/>
    </row>
    <row r="599" spans="1:16" ht="15" customHeight="1">
      <c r="A599" s="170">
        <v>22</v>
      </c>
      <c r="H599" s="160" t="s">
        <v>282</v>
      </c>
      <c r="K599" s="187"/>
      <c r="L599" s="194">
        <f>L413</f>
        <v>5.2</v>
      </c>
      <c r="M599" s="194"/>
      <c r="N599" s="194"/>
      <c r="O599" s="194"/>
      <c r="P599" s="162"/>
    </row>
    <row r="600" spans="1:16" ht="15" customHeight="1">
      <c r="A600" s="170">
        <v>23</v>
      </c>
      <c r="K600" s="187"/>
      <c r="L600" s="187"/>
      <c r="M600" s="187"/>
      <c r="N600" s="187"/>
      <c r="O600" s="187"/>
    </row>
    <row r="601" spans="1:16" ht="15" customHeight="1">
      <c r="A601" s="170">
        <v>24</v>
      </c>
      <c r="H601" s="160" t="s">
        <v>283</v>
      </c>
      <c r="K601" s="187"/>
      <c r="L601" s="187"/>
      <c r="M601" s="187"/>
      <c r="N601" s="187"/>
      <c r="O601" s="187"/>
    </row>
    <row r="602" spans="1:16" ht="15" customHeight="1">
      <c r="A602" s="170">
        <v>25</v>
      </c>
      <c r="H602" s="160" t="s">
        <v>284</v>
      </c>
      <c r="K602" s="187"/>
      <c r="L602" s="194">
        <v>23.24</v>
      </c>
      <c r="M602" s="194"/>
      <c r="N602" s="194"/>
      <c r="O602" s="194"/>
      <c r="P602" s="162"/>
    </row>
    <row r="603" spans="1:16" ht="15" customHeight="1">
      <c r="A603" s="170">
        <v>26</v>
      </c>
      <c r="K603" s="187"/>
      <c r="L603" s="202"/>
      <c r="M603" s="187"/>
      <c r="N603" s="187"/>
      <c r="O603" s="187"/>
    </row>
    <row r="604" spans="1:16" ht="15" customHeight="1">
      <c r="A604" s="170">
        <v>27</v>
      </c>
      <c r="H604" s="160" t="s">
        <v>285</v>
      </c>
      <c r="K604" s="187"/>
      <c r="L604" s="187"/>
      <c r="M604" s="187"/>
      <c r="N604" s="187"/>
      <c r="O604" s="187"/>
    </row>
    <row r="605" spans="1:16" ht="15" customHeight="1">
      <c r="A605" s="170">
        <v>28</v>
      </c>
      <c r="H605" s="160" t="s">
        <v>286</v>
      </c>
      <c r="K605" s="187"/>
      <c r="L605" s="187"/>
      <c r="M605" s="187"/>
      <c r="N605" s="187"/>
      <c r="O605" s="187"/>
    </row>
    <row r="606" spans="1:16" ht="15" customHeight="1" thickBot="1">
      <c r="A606" s="170">
        <v>29</v>
      </c>
      <c r="H606" s="160" t="s">
        <v>287</v>
      </c>
      <c r="K606" s="187"/>
      <c r="L606" s="187">
        <f>SUM(L596:L602)</f>
        <v>43.379999999999995</v>
      </c>
      <c r="M606" s="187"/>
      <c r="N606" s="187"/>
      <c r="O606" s="187"/>
    </row>
    <row r="607" spans="1:16" ht="15" customHeight="1" thickTop="1">
      <c r="A607" s="170">
        <v>30</v>
      </c>
      <c r="L607" s="179"/>
    </row>
    <row r="608" spans="1:16" ht="15" customHeight="1">
      <c r="A608" s="170">
        <v>31</v>
      </c>
    </row>
    <row r="609" spans="1:16" ht="15" customHeight="1">
      <c r="A609" s="170">
        <v>32</v>
      </c>
      <c r="K609" s="194"/>
      <c r="L609" s="187"/>
      <c r="P609" s="162"/>
    </row>
    <row r="610" spans="1:16" ht="15" customHeight="1">
      <c r="A610" s="170">
        <v>33</v>
      </c>
    </row>
    <row r="611" spans="1:16" ht="15" customHeight="1">
      <c r="A611" s="170">
        <v>34</v>
      </c>
      <c r="K611" s="187"/>
      <c r="L611" s="187"/>
    </row>
    <row r="612" spans="1:16" ht="15" customHeight="1">
      <c r="A612" s="170">
        <v>35</v>
      </c>
    </row>
    <row r="613" spans="1:16" ht="15" customHeight="1">
      <c r="A613" s="170">
        <v>36</v>
      </c>
    </row>
    <row r="614" spans="1:16" ht="15" customHeight="1">
      <c r="A614" s="170">
        <v>37</v>
      </c>
      <c r="L614" s="187"/>
    </row>
    <row r="615" spans="1:16" ht="15" customHeight="1">
      <c r="A615" s="170"/>
    </row>
    <row r="616" spans="1:16" ht="15" customHeight="1">
      <c r="A616" s="170"/>
    </row>
    <row r="617" spans="1:16" ht="15" customHeight="1">
      <c r="A617" s="170"/>
    </row>
    <row r="618" spans="1:16" ht="15" customHeight="1">
      <c r="A618" s="170"/>
    </row>
    <row r="619" spans="1:16" ht="15" customHeight="1">
      <c r="A619" s="170"/>
    </row>
    <row r="620" spans="1:16" ht="15" customHeight="1">
      <c r="A620" s="170"/>
    </row>
    <row r="621" spans="1:16" ht="15" customHeight="1">
      <c r="A621" s="170"/>
    </row>
    <row r="622" spans="1:16" ht="15" customHeight="1">
      <c r="A622" s="170"/>
    </row>
    <row r="623" spans="1:16" ht="15" customHeight="1">
      <c r="A623" s="170"/>
    </row>
    <row r="624" spans="1:16" ht="15" customHeight="1">
      <c r="A624" s="170"/>
    </row>
    <row r="625" spans="1:1" ht="15" customHeight="1">
      <c r="A625" s="170"/>
    </row>
    <row r="626" spans="1:1" ht="15" customHeight="1">
      <c r="A626" s="170"/>
    </row>
    <row r="627" spans="1:1" ht="15" customHeight="1">
      <c r="A627" s="170"/>
    </row>
    <row r="628" spans="1:1" ht="15" customHeight="1"/>
    <row r="629" spans="1:1" ht="15" customHeight="1"/>
    <row r="630" spans="1:1" ht="15" customHeight="1"/>
    <row r="631" spans="1:1" ht="15" customHeight="1"/>
    <row r="632" spans="1:1" ht="15" customHeight="1"/>
    <row r="633" spans="1:1" ht="15" customHeight="1"/>
    <row r="634" spans="1:1" ht="15" customHeight="1"/>
    <row r="635" spans="1:1" ht="15" customHeight="1"/>
    <row r="636" spans="1:1" ht="15" customHeight="1"/>
    <row r="637" spans="1:1" ht="15" customHeight="1"/>
    <row r="638" spans="1:1" ht="15" customHeight="1"/>
    <row r="639" spans="1:1" ht="15" customHeight="1"/>
    <row r="640" spans="1:1"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sheetData>
  <mergeCells count="2">
    <mergeCell ref="A190:P190"/>
    <mergeCell ref="P529:S537"/>
  </mergeCells>
  <conditionalFormatting sqref="S540">
    <cfRule type="cellIs" dxfId="2" priority="1" operator="equal">
      <formula>TRUE</formula>
    </cfRule>
  </conditionalFormatting>
  <printOptions horizontalCentered="1"/>
  <pageMargins left="0.75" right="0.75" top="1" bottom="1" header="0.5" footer="0.5"/>
  <pageSetup scale="45" fitToHeight="10" orientation="landscape" r:id="rId1"/>
  <headerFooter alignWithMargins="0"/>
  <rowBreaks count="9" manualBreakCount="9">
    <brk id="63" max="14" man="1"/>
    <brk id="126" max="14" man="1"/>
    <brk id="189" max="14" man="1"/>
    <brk id="252" max="14" man="1"/>
    <brk id="315" max="14" man="1"/>
    <brk id="378" max="14" man="1"/>
    <brk id="441" max="14" man="1"/>
    <brk id="504" max="14" man="1"/>
    <brk id="564"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48"/>
  <sheetViews>
    <sheetView showRuler="0" topLeftCell="A515" zoomScale="80" zoomScaleNormal="80" zoomScaleSheetLayoutView="79" workbookViewId="0">
      <selection activeCell="J550" sqref="J550"/>
    </sheetView>
  </sheetViews>
  <sheetFormatPr defaultColWidth="14.7109375" defaultRowHeight="15"/>
  <cols>
    <col min="1" max="1" width="6.28515625" style="160" customWidth="1"/>
    <col min="2" max="2" width="9" style="160" customWidth="1"/>
    <col min="3" max="3" width="19.7109375" style="160" customWidth="1"/>
    <col min="4" max="4" width="7.28515625" style="160" customWidth="1"/>
    <col min="5" max="6" width="15.5703125" style="160" customWidth="1"/>
    <col min="7" max="7" width="7" style="160" customWidth="1"/>
    <col min="8" max="8" width="19.42578125" style="160" customWidth="1"/>
    <col min="9" max="9" width="15.28515625" style="160" customWidth="1"/>
    <col min="10" max="10" width="13" style="160" bestFit="1" customWidth="1"/>
    <col min="11" max="11" width="14" style="160" bestFit="1" customWidth="1"/>
    <col min="12" max="12" width="15.42578125" style="160" bestFit="1" customWidth="1"/>
    <col min="13" max="13" width="15.5703125" style="160" customWidth="1"/>
    <col min="14" max="14" width="12.7109375" style="160" bestFit="1" customWidth="1"/>
    <col min="15" max="15" width="15.42578125" style="160" customWidth="1"/>
    <col min="16" max="16" width="28.42578125" style="160" customWidth="1"/>
    <col min="17" max="19" width="15" style="160" customWidth="1"/>
    <col min="20" max="20" width="17.5703125" style="160" bestFit="1" customWidth="1"/>
    <col min="21" max="22" width="14.7109375" style="160"/>
    <col min="23" max="24" width="19.140625" style="160" bestFit="1" customWidth="1"/>
    <col min="25" max="25" width="14.7109375" style="160"/>
    <col min="26" max="26" width="19.140625" style="160" bestFit="1" customWidth="1"/>
    <col min="27" max="27" width="19.42578125" style="160" bestFit="1" customWidth="1"/>
    <col min="28" max="16384" width="14.7109375" style="160"/>
  </cols>
  <sheetData>
    <row r="1" spans="1:19" ht="15" customHeight="1">
      <c r="A1" s="158" t="s">
        <v>54</v>
      </c>
      <c r="B1" s="159"/>
      <c r="C1" s="159"/>
      <c r="D1" s="159"/>
      <c r="E1" s="159"/>
      <c r="F1" s="159"/>
      <c r="G1" s="159"/>
      <c r="H1" s="159"/>
      <c r="I1" s="159"/>
      <c r="J1" s="159"/>
      <c r="K1" s="159"/>
      <c r="L1" s="159"/>
      <c r="M1" s="159"/>
      <c r="N1" s="159"/>
      <c r="O1" s="159"/>
      <c r="P1" s="159"/>
      <c r="S1" s="161" t="e">
        <f ca="1">RIGHT(CELL("filename",$A$1),LEN(CELL("filename",$A$1))-SEARCH("\Exhibits",CELL("filename",$A$1),1))</f>
        <v>#VALUE!</v>
      </c>
    </row>
    <row r="2" spans="1:19" ht="15" customHeight="1">
      <c r="A2" s="158" t="s">
        <v>311</v>
      </c>
      <c r="B2" s="159"/>
      <c r="C2" s="159"/>
      <c r="D2" s="159"/>
      <c r="E2" s="159"/>
      <c r="F2" s="159"/>
      <c r="G2" s="159"/>
      <c r="H2" s="159"/>
      <c r="I2" s="159"/>
      <c r="J2" s="159"/>
      <c r="K2" s="159"/>
      <c r="L2" s="159"/>
      <c r="M2" s="159"/>
      <c r="N2" s="159"/>
      <c r="O2" s="159"/>
      <c r="P2" s="159"/>
    </row>
    <row r="3" spans="1:19" ht="15" customHeight="1">
      <c r="A3" s="158" t="s">
        <v>191</v>
      </c>
      <c r="B3" s="159"/>
      <c r="C3" s="159"/>
      <c r="D3" s="159"/>
      <c r="E3" s="159"/>
      <c r="F3" s="159"/>
      <c r="G3" s="159"/>
      <c r="H3" s="159"/>
      <c r="I3" s="159"/>
      <c r="J3" s="159"/>
      <c r="K3" s="159"/>
      <c r="L3" s="159"/>
      <c r="M3" s="159"/>
      <c r="N3" s="159"/>
      <c r="O3" s="159"/>
      <c r="P3" s="159"/>
    </row>
    <row r="4" spans="1:19" ht="15" customHeight="1">
      <c r="A4" s="158" t="s">
        <v>312</v>
      </c>
      <c r="B4" s="159"/>
      <c r="C4" s="159"/>
      <c r="D4" s="159"/>
      <c r="E4" s="159"/>
      <c r="F4" s="159"/>
      <c r="G4" s="159"/>
      <c r="H4" s="159"/>
      <c r="I4" s="159"/>
      <c r="J4" s="159"/>
      <c r="K4" s="159"/>
      <c r="L4" s="159"/>
      <c r="M4" s="159"/>
      <c r="N4" s="159"/>
      <c r="O4" s="159"/>
      <c r="P4" s="159"/>
    </row>
    <row r="5" spans="1:19" ht="15" customHeight="1">
      <c r="A5" s="159"/>
      <c r="B5" s="159"/>
      <c r="C5" s="159"/>
      <c r="D5" s="159"/>
      <c r="E5" s="159"/>
      <c r="F5" s="159"/>
      <c r="G5" s="159"/>
      <c r="H5" s="159"/>
      <c r="I5" s="159"/>
      <c r="J5" s="159"/>
      <c r="K5" s="159"/>
      <c r="L5" s="159"/>
      <c r="M5" s="159"/>
      <c r="N5" s="159"/>
      <c r="O5" s="162" t="s">
        <v>192</v>
      </c>
    </row>
    <row r="6" spans="1:19" s="163" customFormat="1">
      <c r="B6" s="164"/>
      <c r="D6" s="116"/>
      <c r="E6" s="116"/>
      <c r="F6" s="116"/>
      <c r="G6" s="116"/>
      <c r="H6" s="116"/>
      <c r="I6" s="116"/>
      <c r="J6" s="116"/>
      <c r="K6" s="116"/>
      <c r="L6" s="116"/>
      <c r="O6" s="165" t="e">
        <f ca="1">RIGHT(CELL("filename",$A$1),LEN(CELL("filename",$A$1))-SEARCH("\Rate Base",CELL("filename",$A$1),1))</f>
        <v>#VALUE!</v>
      </c>
    </row>
    <row r="7" spans="1:19" ht="15" customHeight="1">
      <c r="A7" s="166" t="s">
        <v>313</v>
      </c>
      <c r="O7" s="162" t="s">
        <v>193</v>
      </c>
    </row>
    <row r="8" spans="1:19" ht="15" customHeight="1">
      <c r="A8" s="166" t="s">
        <v>314</v>
      </c>
      <c r="O8" s="167" t="s">
        <v>317</v>
      </c>
    </row>
    <row r="9" spans="1:19" ht="15" customHeight="1">
      <c r="A9" s="160" t="s">
        <v>194</v>
      </c>
    </row>
    <row r="10" spans="1:19" ht="15" customHeight="1" thickBot="1"/>
    <row r="11" spans="1:19" ht="15" customHeight="1">
      <c r="A11" s="168"/>
      <c r="B11" s="168"/>
      <c r="C11" s="168"/>
      <c r="D11" s="168"/>
      <c r="E11" s="168"/>
      <c r="F11" s="169" t="s">
        <v>195</v>
      </c>
      <c r="G11" s="169"/>
      <c r="H11" s="168"/>
      <c r="I11" s="168"/>
      <c r="J11" s="168"/>
      <c r="K11" s="168"/>
      <c r="L11" s="168"/>
      <c r="M11" s="168"/>
      <c r="N11" s="168"/>
      <c r="O11" s="168"/>
    </row>
    <row r="12" spans="1:19" ht="15" customHeight="1">
      <c r="A12" s="170" t="s">
        <v>61</v>
      </c>
      <c r="F12" s="159" t="s">
        <v>196</v>
      </c>
      <c r="G12" s="159"/>
      <c r="I12" s="170" t="s">
        <v>197</v>
      </c>
      <c r="K12" s="170" t="s">
        <v>112</v>
      </c>
      <c r="M12" s="170" t="s">
        <v>198</v>
      </c>
      <c r="O12" s="170" t="s">
        <v>198</v>
      </c>
    </row>
    <row r="13" spans="1:19" ht="15" customHeight="1" thickBot="1">
      <c r="A13" s="170" t="s">
        <v>71</v>
      </c>
      <c r="C13" s="160" t="s">
        <v>199</v>
      </c>
      <c r="F13" s="159" t="s">
        <v>200</v>
      </c>
      <c r="G13" s="159"/>
      <c r="I13" s="170" t="s">
        <v>201</v>
      </c>
      <c r="K13" s="170" t="s">
        <v>202</v>
      </c>
      <c r="M13" s="170" t="s">
        <v>203</v>
      </c>
      <c r="O13" s="170" t="s">
        <v>14</v>
      </c>
    </row>
    <row r="14" spans="1:19" ht="15" customHeight="1">
      <c r="A14" s="171">
        <v>1</v>
      </c>
      <c r="B14" s="168"/>
      <c r="C14" s="168"/>
      <c r="D14" s="168"/>
      <c r="E14" s="168"/>
      <c r="F14" s="168"/>
      <c r="G14" s="168"/>
      <c r="H14" s="168"/>
      <c r="I14" s="168"/>
      <c r="J14" s="168"/>
      <c r="K14" s="168"/>
      <c r="L14" s="168"/>
      <c r="M14" s="168"/>
      <c r="N14" s="168"/>
      <c r="O14" s="168"/>
    </row>
    <row r="15" spans="1:19" ht="15" customHeight="1">
      <c r="A15" s="170">
        <v>2</v>
      </c>
      <c r="B15" s="172"/>
    </row>
    <row r="16" spans="1:19" ht="15" customHeight="1" thickBot="1">
      <c r="A16" s="170">
        <v>3</v>
      </c>
      <c r="C16" s="160" t="s">
        <v>204</v>
      </c>
      <c r="F16" s="159" t="s">
        <v>205</v>
      </c>
      <c r="G16" s="159"/>
      <c r="I16" s="170" t="s">
        <v>206</v>
      </c>
      <c r="K16" s="173">
        <f>L283</f>
        <v>2686000</v>
      </c>
      <c r="M16" s="174">
        <v>1</v>
      </c>
      <c r="O16" s="173">
        <f>ROUND(M16*K16,0)</f>
        <v>2686000</v>
      </c>
    </row>
    <row r="17" spans="1:15" ht="15" customHeight="1" thickTop="1">
      <c r="A17" s="170">
        <v>4</v>
      </c>
      <c r="K17" s="175"/>
      <c r="M17" s="176"/>
      <c r="O17" s="175"/>
    </row>
    <row r="18" spans="1:15" ht="15" customHeight="1">
      <c r="A18" s="170">
        <v>5</v>
      </c>
      <c r="K18" s="177"/>
      <c r="M18" s="178"/>
      <c r="O18" s="177"/>
    </row>
    <row r="19" spans="1:15" ht="15" customHeight="1">
      <c r="A19" s="170">
        <v>6</v>
      </c>
      <c r="K19" s="177"/>
      <c r="M19" s="178"/>
      <c r="O19" s="177"/>
    </row>
    <row r="20" spans="1:15" ht="15" customHeight="1" thickBot="1">
      <c r="A20" s="170">
        <v>7</v>
      </c>
      <c r="C20" s="160" t="s">
        <v>207</v>
      </c>
      <c r="F20" s="159" t="s">
        <v>208</v>
      </c>
      <c r="G20" s="159"/>
      <c r="I20" s="170" t="s">
        <v>209</v>
      </c>
      <c r="K20" s="173">
        <f>F149</f>
        <v>807789.43458333332</v>
      </c>
      <c r="M20" s="174">
        <v>1</v>
      </c>
      <c r="O20" s="173">
        <f>ROUND(M20*K20,0)</f>
        <v>807789</v>
      </c>
    </row>
    <row r="21" spans="1:15" ht="15" customHeight="1" thickTop="1">
      <c r="A21" s="170"/>
      <c r="K21" s="179"/>
      <c r="M21" s="179"/>
      <c r="O21" s="179"/>
    </row>
    <row r="22" spans="1:15" ht="15" customHeight="1">
      <c r="A22" s="170"/>
    </row>
    <row r="23" spans="1:15" ht="15" customHeight="1">
      <c r="A23" s="170"/>
      <c r="B23" s="172"/>
    </row>
    <row r="24" spans="1:15" ht="15" customHeight="1">
      <c r="A24" s="170"/>
      <c r="F24" s="159"/>
      <c r="G24" s="159"/>
      <c r="I24" s="170"/>
    </row>
    <row r="25" spans="1:15" ht="15" customHeight="1">
      <c r="A25" s="170"/>
    </row>
    <row r="26" spans="1:15" ht="15" customHeight="1">
      <c r="A26" s="170"/>
    </row>
    <row r="27" spans="1:15" ht="15" customHeight="1">
      <c r="A27" s="170"/>
    </row>
    <row r="28" spans="1:15" ht="15" customHeight="1">
      <c r="A28" s="170"/>
      <c r="F28" s="159"/>
      <c r="G28" s="159"/>
      <c r="I28" s="170"/>
    </row>
    <row r="29" spans="1:15" ht="15" customHeight="1">
      <c r="A29" s="170"/>
    </row>
    <row r="30" spans="1:15" ht="15" customHeight="1">
      <c r="A30" s="170"/>
    </row>
    <row r="31" spans="1:15" ht="15" customHeight="1">
      <c r="A31" s="170"/>
      <c r="B31" s="172"/>
    </row>
    <row r="32" spans="1:15" ht="15" customHeight="1">
      <c r="A32" s="170"/>
      <c r="F32" s="159"/>
      <c r="G32" s="159"/>
      <c r="I32" s="170"/>
    </row>
    <row r="33" spans="1:9" ht="15" customHeight="1">
      <c r="A33" s="170"/>
    </row>
    <row r="34" spans="1:9" ht="15" customHeight="1">
      <c r="A34" s="170"/>
    </row>
    <row r="35" spans="1:9" ht="15" customHeight="1">
      <c r="A35" s="170"/>
    </row>
    <row r="36" spans="1:9" ht="15" customHeight="1">
      <c r="A36" s="170"/>
      <c r="F36" s="159"/>
      <c r="G36" s="159"/>
      <c r="I36" s="170"/>
    </row>
    <row r="37" spans="1:9" ht="15" customHeight="1">
      <c r="A37" s="170"/>
    </row>
    <row r="38" spans="1:9" ht="15" customHeight="1">
      <c r="A38" s="170"/>
    </row>
    <row r="39" spans="1:9" ht="15" customHeight="1">
      <c r="A39" s="170"/>
      <c r="B39" s="172"/>
    </row>
    <row r="40" spans="1:9" ht="15" customHeight="1">
      <c r="A40" s="170"/>
      <c r="F40" s="159"/>
      <c r="G40" s="159"/>
      <c r="I40" s="170"/>
    </row>
    <row r="41" spans="1:9" ht="15" customHeight="1">
      <c r="A41" s="170"/>
    </row>
    <row r="42" spans="1:9" ht="15" customHeight="1">
      <c r="A42" s="170"/>
    </row>
    <row r="43" spans="1:9" ht="15" customHeight="1">
      <c r="A43" s="170"/>
    </row>
    <row r="44" spans="1:9" ht="15" customHeight="1">
      <c r="A44" s="170"/>
      <c r="F44" s="159"/>
      <c r="G44" s="159"/>
      <c r="I44" s="170"/>
    </row>
    <row r="45" spans="1:9" ht="15" customHeight="1">
      <c r="A45" s="170"/>
    </row>
    <row r="46" spans="1:9" ht="15" customHeight="1">
      <c r="A46" s="170"/>
    </row>
    <row r="47" spans="1:9" ht="15" customHeight="1">
      <c r="A47" s="170"/>
    </row>
    <row r="48" spans="1:9" ht="15" customHeight="1">
      <c r="A48" s="170"/>
    </row>
    <row r="49" spans="1:16" ht="15" customHeight="1">
      <c r="A49" s="170"/>
    </row>
    <row r="50" spans="1:16" ht="15" customHeight="1">
      <c r="A50" s="170"/>
    </row>
    <row r="51" spans="1:16" ht="15" customHeight="1">
      <c r="A51" s="170"/>
    </row>
    <row r="52" spans="1:16" ht="15" customHeight="1">
      <c r="A52" s="170"/>
    </row>
    <row r="53" spans="1:16" ht="15" customHeight="1">
      <c r="A53" s="170"/>
    </row>
    <row r="54" spans="1:16" ht="15" customHeight="1">
      <c r="A54" s="170"/>
    </row>
    <row r="55" spans="1:16" ht="15" customHeight="1">
      <c r="A55" s="170"/>
    </row>
    <row r="56" spans="1:16" ht="15" customHeight="1">
      <c r="A56" s="170"/>
    </row>
    <row r="57" spans="1:16" ht="15" customHeight="1">
      <c r="A57" s="170"/>
    </row>
    <row r="58" spans="1:16" ht="15" customHeight="1">
      <c r="A58" s="170"/>
    </row>
    <row r="59" spans="1:16" ht="15" customHeight="1">
      <c r="A59" s="170"/>
    </row>
    <row r="60" spans="1:16" ht="15" customHeight="1">
      <c r="A60" s="170"/>
    </row>
    <row r="61" spans="1:16" ht="15" customHeight="1">
      <c r="A61" s="170"/>
    </row>
    <row r="62" spans="1:16" ht="15" customHeight="1">
      <c r="A62" s="170"/>
    </row>
    <row r="63" spans="1:16" ht="15" customHeight="1">
      <c r="A63" s="170"/>
    </row>
    <row r="64" spans="1:16" ht="15" customHeight="1">
      <c r="A64" s="158" t="str">
        <f>+A1</f>
        <v>KENTUCKY-AMERICAN WATER COMPANY</v>
      </c>
      <c r="B64" s="159"/>
      <c r="C64" s="159"/>
      <c r="D64" s="159"/>
      <c r="E64" s="159"/>
      <c r="F64" s="159"/>
      <c r="G64" s="159"/>
      <c r="H64" s="159"/>
      <c r="I64" s="159"/>
      <c r="J64" s="159"/>
      <c r="K64" s="159"/>
      <c r="L64" s="159"/>
      <c r="M64" s="159"/>
      <c r="N64" s="159"/>
      <c r="O64" s="159"/>
      <c r="P64" s="159"/>
    </row>
    <row r="65" spans="1:16" ht="15" customHeight="1">
      <c r="A65" s="158" t="str">
        <f>+A2</f>
        <v>Case No. 2018-00358</v>
      </c>
      <c r="B65" s="159"/>
      <c r="C65" s="159"/>
      <c r="D65" s="159"/>
      <c r="E65" s="159"/>
      <c r="F65" s="159"/>
      <c r="G65" s="159"/>
      <c r="H65" s="159"/>
      <c r="I65" s="159"/>
      <c r="J65" s="159"/>
      <c r="K65" s="159"/>
      <c r="L65" s="159"/>
      <c r="M65" s="159"/>
      <c r="N65" s="159"/>
      <c r="O65" s="159"/>
      <c r="P65" s="159"/>
    </row>
    <row r="66" spans="1:16" ht="15" customHeight="1">
      <c r="A66" s="158" t="s">
        <v>191</v>
      </c>
      <c r="B66" s="159"/>
      <c r="C66" s="159"/>
      <c r="D66" s="159"/>
      <c r="E66" s="159"/>
      <c r="F66" s="159"/>
      <c r="G66" s="159"/>
      <c r="H66" s="159"/>
      <c r="I66" s="159"/>
      <c r="J66" s="159"/>
      <c r="K66" s="159"/>
      <c r="L66" s="159"/>
      <c r="M66" s="159"/>
      <c r="N66" s="159"/>
      <c r="O66" s="159"/>
      <c r="P66" s="159"/>
    </row>
    <row r="67" spans="1:16" ht="15" customHeight="1">
      <c r="A67" s="158" t="s">
        <v>315</v>
      </c>
      <c r="B67" s="159"/>
      <c r="C67" s="159"/>
      <c r="D67" s="159"/>
      <c r="E67" s="159"/>
      <c r="F67" s="159"/>
      <c r="G67" s="159"/>
      <c r="H67" s="159"/>
      <c r="I67" s="159"/>
      <c r="J67" s="159"/>
      <c r="K67" s="159"/>
      <c r="L67" s="159"/>
      <c r="M67" s="159"/>
      <c r="N67" s="159"/>
      <c r="O67" s="159"/>
      <c r="P67" s="159"/>
    </row>
    <row r="68" spans="1:16" ht="15" customHeight="1">
      <c r="A68" s="159"/>
      <c r="B68" s="159"/>
      <c r="C68" s="159"/>
      <c r="D68" s="159"/>
      <c r="E68" s="159"/>
      <c r="F68" s="159"/>
      <c r="G68" s="159"/>
      <c r="H68" s="159"/>
      <c r="I68" s="159"/>
      <c r="J68" s="159"/>
      <c r="K68" s="159"/>
      <c r="L68" s="159"/>
      <c r="M68" s="159"/>
      <c r="N68" s="159"/>
      <c r="O68" s="162" t="s">
        <v>192</v>
      </c>
    </row>
    <row r="69" spans="1:16" s="163" customFormat="1">
      <c r="B69" s="164"/>
      <c r="D69" s="116"/>
      <c r="E69" s="116"/>
      <c r="F69" s="116"/>
      <c r="G69" s="116"/>
      <c r="H69" s="116"/>
      <c r="I69" s="116"/>
      <c r="J69" s="116"/>
      <c r="K69" s="116"/>
      <c r="L69" s="116"/>
      <c r="O69" s="165" t="e">
        <f ca="1">RIGHT(CELL("filename",$A$1),LEN(CELL("filename",$A$1))-SEARCH("\Rate Base",CELL("filename",$A$1),1))</f>
        <v>#VALUE!</v>
      </c>
    </row>
    <row r="70" spans="1:16" ht="15" customHeight="1">
      <c r="A70" s="166" t="s">
        <v>316</v>
      </c>
      <c r="O70" s="162" t="s">
        <v>210</v>
      </c>
    </row>
    <row r="71" spans="1:16" ht="15" customHeight="1">
      <c r="A71" s="166" t="s">
        <v>314</v>
      </c>
      <c r="O71" s="167" t="s">
        <v>317</v>
      </c>
    </row>
    <row r="72" spans="1:16" ht="15" customHeight="1">
      <c r="A72" s="166" t="s">
        <v>194</v>
      </c>
    </row>
    <row r="73" spans="1:16" ht="15" customHeight="1" thickBot="1"/>
    <row r="74" spans="1:16" ht="15" customHeight="1">
      <c r="A74" s="168"/>
      <c r="B74" s="168"/>
      <c r="C74" s="168"/>
      <c r="D74" s="168"/>
      <c r="E74" s="168"/>
      <c r="F74" s="169" t="s">
        <v>195</v>
      </c>
      <c r="G74" s="169"/>
      <c r="H74" s="168"/>
      <c r="I74" s="168"/>
      <c r="J74" s="168"/>
      <c r="K74" s="168"/>
      <c r="L74" s="168"/>
      <c r="M74" s="168"/>
      <c r="N74" s="168"/>
      <c r="O74" s="168"/>
    </row>
    <row r="75" spans="1:16" ht="15" customHeight="1">
      <c r="A75" s="170" t="s">
        <v>61</v>
      </c>
      <c r="F75" s="159" t="s">
        <v>196</v>
      </c>
      <c r="G75" s="159"/>
      <c r="I75" s="170" t="s">
        <v>197</v>
      </c>
      <c r="K75" s="170" t="s">
        <v>112</v>
      </c>
      <c r="M75" s="170" t="s">
        <v>198</v>
      </c>
      <c r="O75" s="170" t="s">
        <v>198</v>
      </c>
    </row>
    <row r="76" spans="1:16" ht="15" customHeight="1" thickBot="1">
      <c r="A76" s="170" t="s">
        <v>71</v>
      </c>
      <c r="C76" s="160" t="s">
        <v>199</v>
      </c>
      <c r="F76" s="159" t="s">
        <v>200</v>
      </c>
      <c r="G76" s="159"/>
      <c r="I76" s="170" t="s">
        <v>201</v>
      </c>
      <c r="K76" s="170" t="s">
        <v>202</v>
      </c>
      <c r="M76" s="170" t="s">
        <v>203</v>
      </c>
      <c r="O76" s="170" t="s">
        <v>14</v>
      </c>
    </row>
    <row r="77" spans="1:16" ht="15" customHeight="1">
      <c r="A77" s="171">
        <v>1</v>
      </c>
      <c r="B77" s="168"/>
      <c r="C77" s="168"/>
      <c r="D77" s="168"/>
      <c r="E77" s="168"/>
      <c r="F77" s="168"/>
      <c r="G77" s="168"/>
      <c r="H77" s="168"/>
      <c r="I77" s="168"/>
      <c r="J77" s="168"/>
      <c r="K77" s="168"/>
      <c r="L77" s="168"/>
      <c r="M77" s="168"/>
      <c r="N77" s="168"/>
      <c r="O77" s="168"/>
    </row>
    <row r="78" spans="1:16" ht="15" customHeight="1">
      <c r="A78" s="170">
        <v>2</v>
      </c>
    </row>
    <row r="79" spans="1:16" ht="15" customHeight="1">
      <c r="A79" s="170">
        <v>3</v>
      </c>
    </row>
    <row r="80" spans="1:16" ht="15" customHeight="1">
      <c r="A80" s="170">
        <v>4</v>
      </c>
    </row>
    <row r="81" spans="1:15" ht="15" customHeight="1">
      <c r="A81" s="170">
        <v>5</v>
      </c>
      <c r="B81" s="172"/>
      <c r="M81" s="180"/>
    </row>
    <row r="82" spans="1:15" ht="15" customHeight="1" thickBot="1">
      <c r="A82" s="170">
        <v>6</v>
      </c>
      <c r="C82" s="160" t="s">
        <v>204</v>
      </c>
      <c r="F82" s="159" t="s">
        <v>205</v>
      </c>
      <c r="G82" s="159"/>
      <c r="I82" s="170" t="s">
        <v>211</v>
      </c>
      <c r="K82" s="173">
        <f>L472</f>
        <v>-3973000</v>
      </c>
      <c r="M82" s="174">
        <v>1</v>
      </c>
      <c r="O82" s="173">
        <f>ROUND(M82*K82,0)</f>
        <v>-3973000</v>
      </c>
    </row>
    <row r="83" spans="1:15" ht="15" customHeight="1" thickTop="1">
      <c r="A83" s="170">
        <v>7</v>
      </c>
      <c r="K83" s="175"/>
      <c r="M83" s="176"/>
      <c r="O83" s="175"/>
    </row>
    <row r="84" spans="1:15" ht="15" customHeight="1">
      <c r="A84" s="170">
        <v>8</v>
      </c>
      <c r="K84" s="177"/>
      <c r="M84" s="178"/>
      <c r="O84" s="177"/>
    </row>
    <row r="85" spans="1:15" ht="15" customHeight="1">
      <c r="A85" s="170">
        <v>9</v>
      </c>
      <c r="K85" s="177"/>
      <c r="M85" s="178"/>
      <c r="O85" s="177"/>
    </row>
    <row r="86" spans="1:15" ht="15" customHeight="1" thickBot="1">
      <c r="A86" s="170">
        <v>10</v>
      </c>
      <c r="C86" s="160" t="s">
        <v>207</v>
      </c>
      <c r="F86" s="159" t="s">
        <v>212</v>
      </c>
      <c r="G86" s="159"/>
      <c r="I86" s="170" t="s">
        <v>213</v>
      </c>
      <c r="K86" s="173">
        <f>J215</f>
        <v>807789</v>
      </c>
      <c r="M86" s="174">
        <v>1</v>
      </c>
      <c r="O86" s="173">
        <f>ROUND(M86*K86,0)</f>
        <v>807789</v>
      </c>
    </row>
    <row r="87" spans="1:15" ht="15" customHeight="1" thickTop="1">
      <c r="A87" s="170"/>
      <c r="K87" s="179"/>
      <c r="M87" s="179"/>
      <c r="O87" s="179"/>
    </row>
    <row r="88" spans="1:15" ht="15" customHeight="1">
      <c r="A88" s="170"/>
    </row>
    <row r="89" spans="1:15" ht="15" customHeight="1">
      <c r="A89" s="170"/>
      <c r="B89" s="172"/>
    </row>
    <row r="90" spans="1:15" ht="15" customHeight="1">
      <c r="A90" s="170"/>
      <c r="F90" s="159"/>
      <c r="G90" s="159"/>
      <c r="I90" s="170"/>
    </row>
    <row r="91" spans="1:15" ht="15" customHeight="1">
      <c r="A91" s="170"/>
    </row>
    <row r="92" spans="1:15" ht="15" customHeight="1">
      <c r="A92" s="170"/>
    </row>
    <row r="93" spans="1:15" ht="15" customHeight="1">
      <c r="A93" s="170"/>
    </row>
    <row r="94" spans="1:15" ht="15" customHeight="1">
      <c r="A94" s="170"/>
      <c r="F94" s="159"/>
      <c r="G94" s="159"/>
      <c r="I94" s="170"/>
    </row>
    <row r="95" spans="1:15" ht="15" customHeight="1">
      <c r="A95" s="170"/>
    </row>
    <row r="96" spans="1:15" ht="15" customHeight="1">
      <c r="A96" s="170"/>
    </row>
    <row r="97" spans="1:9" ht="15" customHeight="1">
      <c r="A97" s="170"/>
      <c r="B97" s="172"/>
    </row>
    <row r="98" spans="1:9" ht="15" customHeight="1">
      <c r="A98" s="170"/>
      <c r="F98" s="159"/>
      <c r="G98" s="159"/>
      <c r="I98" s="170"/>
    </row>
    <row r="99" spans="1:9" ht="15" customHeight="1">
      <c r="A99" s="170"/>
    </row>
    <row r="100" spans="1:9" ht="15" customHeight="1">
      <c r="A100" s="170"/>
    </row>
    <row r="101" spans="1:9" ht="15" customHeight="1">
      <c r="A101" s="170"/>
    </row>
    <row r="102" spans="1:9" ht="15" customHeight="1">
      <c r="A102" s="170"/>
      <c r="F102" s="159"/>
      <c r="G102" s="159"/>
      <c r="I102" s="170"/>
    </row>
    <row r="103" spans="1:9" ht="15" customHeight="1">
      <c r="A103" s="170"/>
    </row>
    <row r="104" spans="1:9" ht="15" customHeight="1">
      <c r="A104" s="170"/>
    </row>
    <row r="105" spans="1:9" ht="15" customHeight="1">
      <c r="A105" s="170"/>
      <c r="B105" s="172"/>
    </row>
    <row r="106" spans="1:9" ht="15" customHeight="1">
      <c r="A106" s="170"/>
      <c r="F106" s="159"/>
      <c r="G106" s="159"/>
      <c r="I106" s="170"/>
    </row>
    <row r="107" spans="1:9" ht="15" customHeight="1">
      <c r="A107" s="170"/>
    </row>
    <row r="108" spans="1:9" ht="15" customHeight="1">
      <c r="A108" s="170"/>
    </row>
    <row r="109" spans="1:9" ht="15" customHeight="1">
      <c r="A109" s="170"/>
    </row>
    <row r="110" spans="1:9" ht="15" customHeight="1">
      <c r="A110" s="170"/>
      <c r="F110" s="159"/>
      <c r="G110" s="159"/>
      <c r="I110" s="170"/>
    </row>
    <row r="111" spans="1:9" ht="15" customHeight="1">
      <c r="A111" s="170"/>
    </row>
    <row r="112" spans="1:9" ht="15" customHeight="1">
      <c r="A112" s="170"/>
    </row>
    <row r="113" spans="1:16" ht="15" customHeight="1">
      <c r="A113" s="170"/>
    </row>
    <row r="114" spans="1:16" ht="15" customHeight="1">
      <c r="A114" s="170"/>
    </row>
    <row r="115" spans="1:16" ht="15" customHeight="1">
      <c r="A115" s="170"/>
    </row>
    <row r="116" spans="1:16" ht="15" customHeight="1">
      <c r="A116" s="170"/>
    </row>
    <row r="117" spans="1:16" ht="15" customHeight="1">
      <c r="A117" s="170"/>
    </row>
    <row r="118" spans="1:16" ht="15" customHeight="1">
      <c r="A118" s="170"/>
    </row>
    <row r="119" spans="1:16" ht="15" customHeight="1">
      <c r="A119" s="170"/>
    </row>
    <row r="120" spans="1:16" ht="15" customHeight="1">
      <c r="A120" s="170"/>
    </row>
    <row r="121" spans="1:16" ht="15" customHeight="1">
      <c r="A121" s="170"/>
    </row>
    <row r="122" spans="1:16" ht="15" customHeight="1">
      <c r="A122" s="170"/>
    </row>
    <row r="123" spans="1:16" ht="15" customHeight="1">
      <c r="A123" s="170"/>
    </row>
    <row r="124" spans="1:16" ht="15" customHeight="1">
      <c r="A124" s="170"/>
    </row>
    <row r="125" spans="1:16" ht="15" customHeight="1">
      <c r="A125" s="170"/>
    </row>
    <row r="126" spans="1:16" ht="15" customHeight="1">
      <c r="A126" s="170"/>
    </row>
    <row r="127" spans="1:16" ht="15" customHeight="1">
      <c r="A127" s="158" t="str">
        <f>+A64</f>
        <v>KENTUCKY-AMERICAN WATER COMPANY</v>
      </c>
      <c r="B127" s="158"/>
      <c r="C127" s="158"/>
      <c r="D127" s="158"/>
      <c r="E127" s="158"/>
      <c r="F127" s="158"/>
      <c r="G127" s="158"/>
      <c r="H127" s="158"/>
      <c r="I127" s="158"/>
      <c r="J127" s="158"/>
      <c r="K127" s="158"/>
      <c r="L127" s="158"/>
      <c r="M127" s="158"/>
      <c r="N127" s="158"/>
      <c r="O127" s="158"/>
      <c r="P127" s="158"/>
    </row>
    <row r="128" spans="1:16" ht="15" customHeight="1">
      <c r="A128" s="158" t="str">
        <f>+A65</f>
        <v>Case No. 2018-00358</v>
      </c>
      <c r="B128" s="158"/>
      <c r="C128" s="158"/>
      <c r="D128" s="158"/>
      <c r="E128" s="158"/>
      <c r="F128" s="158"/>
      <c r="G128" s="158"/>
      <c r="H128" s="158"/>
      <c r="I128" s="158"/>
      <c r="J128" s="158"/>
      <c r="K128" s="158"/>
      <c r="L128" s="158"/>
      <c r="M128" s="158"/>
      <c r="N128" s="158"/>
      <c r="O128" s="158"/>
      <c r="P128" s="158"/>
    </row>
    <row r="129" spans="1:16" ht="15" customHeight="1">
      <c r="A129" s="158" t="s">
        <v>214</v>
      </c>
      <c r="B129" s="158"/>
      <c r="C129" s="158"/>
      <c r="D129" s="158"/>
      <c r="E129" s="158"/>
      <c r="F129" s="158"/>
      <c r="G129" s="158"/>
      <c r="H129" s="158"/>
      <c r="I129" s="158"/>
      <c r="J129" s="158"/>
      <c r="K129" s="158"/>
      <c r="L129" s="158"/>
      <c r="M129" s="158"/>
      <c r="N129" s="158"/>
      <c r="O129" s="158"/>
      <c r="P129" s="158"/>
    </row>
    <row r="130" spans="1:16" ht="15" customHeight="1">
      <c r="A130" s="158" t="str">
        <f>+A4</f>
        <v>Base Year at 2/28/19</v>
      </c>
      <c r="B130" s="158"/>
      <c r="C130" s="158"/>
      <c r="D130" s="158"/>
      <c r="E130" s="158"/>
      <c r="F130" s="158"/>
      <c r="G130" s="158"/>
      <c r="H130" s="158"/>
      <c r="I130" s="158"/>
      <c r="J130" s="158"/>
      <c r="K130" s="158"/>
      <c r="L130" s="158"/>
      <c r="M130" s="158"/>
      <c r="N130" s="158"/>
      <c r="O130" s="158"/>
      <c r="P130" s="158"/>
    </row>
    <row r="131" spans="1:16" ht="15" customHeight="1">
      <c r="A131" s="159"/>
      <c r="B131" s="159"/>
      <c r="C131" s="159"/>
      <c r="D131" s="159"/>
      <c r="E131" s="159"/>
      <c r="F131" s="159"/>
      <c r="G131" s="159"/>
      <c r="H131" s="159"/>
      <c r="I131" s="159"/>
      <c r="J131" s="159"/>
      <c r="K131" s="159"/>
      <c r="L131" s="159"/>
      <c r="M131" s="159"/>
      <c r="N131" s="159"/>
      <c r="O131" s="159"/>
      <c r="P131" s="162" t="s">
        <v>215</v>
      </c>
    </row>
    <row r="132" spans="1:16" s="163" customFormat="1">
      <c r="B132" s="164"/>
      <c r="D132" s="116"/>
      <c r="E132" s="116"/>
      <c r="F132" s="116"/>
      <c r="G132" s="116"/>
      <c r="H132" s="116"/>
      <c r="I132" s="116"/>
      <c r="J132" s="116"/>
      <c r="K132" s="116"/>
      <c r="L132" s="116"/>
      <c r="P132" s="165" t="e">
        <f ca="1">RIGHT(CELL("filename",$A$1),LEN(CELL("filename",$A$1))-SEARCH("\Rate Base",CELL("filename",$A$1),1))</f>
        <v>#VALUE!</v>
      </c>
    </row>
    <row r="133" spans="1:16" ht="15" customHeight="1">
      <c r="A133" s="166" t="str">
        <f>+A7</f>
        <v>DATA: _X_ BASE PERIOD ___ FORECASTED PERIOD</v>
      </c>
      <c r="P133" s="162" t="s">
        <v>193</v>
      </c>
    </row>
    <row r="134" spans="1:16" ht="15" customHeight="1">
      <c r="A134" s="166" t="str">
        <f>+A8</f>
        <v>TYPE OF FILING:  _X_ ORIGINAL __ UPDATED __ REVISED</v>
      </c>
      <c r="P134" s="167" t="s">
        <v>317</v>
      </c>
    </row>
    <row r="135" spans="1:16" ht="15" customHeight="1">
      <c r="A135" s="160" t="s">
        <v>216</v>
      </c>
    </row>
    <row r="136" spans="1:16" ht="15" customHeight="1" thickBot="1"/>
    <row r="137" spans="1:16" ht="15" customHeight="1">
      <c r="A137" s="168"/>
      <c r="B137" s="168"/>
      <c r="C137" s="168"/>
      <c r="D137" s="168"/>
      <c r="E137" s="168"/>
      <c r="F137" s="181" t="s">
        <v>217</v>
      </c>
      <c r="G137" s="181"/>
      <c r="H137" s="181"/>
      <c r="I137" s="181"/>
      <c r="J137" s="181"/>
      <c r="K137" s="168"/>
      <c r="L137" s="181" t="s">
        <v>218</v>
      </c>
      <c r="M137" s="169"/>
      <c r="N137" s="169"/>
      <c r="O137" s="169"/>
      <c r="P137" s="169"/>
    </row>
    <row r="138" spans="1:16" ht="15" customHeight="1">
      <c r="A138" s="170" t="s">
        <v>61</v>
      </c>
      <c r="F138" s="170" t="s">
        <v>112</v>
      </c>
      <c r="H138" s="170" t="s">
        <v>198</v>
      </c>
      <c r="J138" s="170" t="s">
        <v>198</v>
      </c>
      <c r="L138" s="170" t="s">
        <v>112</v>
      </c>
      <c r="N138" s="170" t="s">
        <v>198</v>
      </c>
      <c r="P138" s="170" t="s">
        <v>198</v>
      </c>
    </row>
    <row r="139" spans="1:16" ht="15" customHeight="1" thickBot="1">
      <c r="A139" s="170" t="s">
        <v>71</v>
      </c>
      <c r="C139" s="160" t="s">
        <v>219</v>
      </c>
      <c r="F139" s="170" t="s">
        <v>202</v>
      </c>
      <c r="H139" s="170" t="s">
        <v>203</v>
      </c>
      <c r="J139" s="170" t="s">
        <v>14</v>
      </c>
      <c r="L139" s="170" t="s">
        <v>202</v>
      </c>
      <c r="N139" s="170" t="s">
        <v>203</v>
      </c>
      <c r="P139" s="170" t="s">
        <v>14</v>
      </c>
    </row>
    <row r="140" spans="1:16" ht="15" customHeight="1">
      <c r="A140" s="171">
        <v>1</v>
      </c>
      <c r="B140" s="168"/>
      <c r="C140" s="168"/>
      <c r="D140" s="168"/>
      <c r="E140" s="168"/>
      <c r="F140" s="168"/>
      <c r="G140" s="168"/>
      <c r="H140" s="168"/>
      <c r="I140" s="168"/>
      <c r="J140" s="168"/>
      <c r="K140" s="168"/>
      <c r="L140" s="168"/>
      <c r="M140" s="168"/>
      <c r="N140" s="168"/>
      <c r="O140" s="168"/>
      <c r="P140" s="168"/>
    </row>
    <row r="141" spans="1:16" ht="15" customHeight="1">
      <c r="A141" s="170">
        <v>2</v>
      </c>
      <c r="B141" s="172"/>
    </row>
    <row r="142" spans="1:16" ht="15" customHeight="1">
      <c r="A142" s="170">
        <v>3</v>
      </c>
      <c r="C142" s="182" t="s">
        <v>207</v>
      </c>
    </row>
    <row r="143" spans="1:16" ht="15" customHeight="1">
      <c r="A143" s="170">
        <v>4</v>
      </c>
    </row>
    <row r="144" spans="1:16" ht="15" customHeight="1">
      <c r="A144" s="170">
        <v>5</v>
      </c>
    </row>
    <row r="145" spans="1:16" ht="15" customHeight="1" thickBot="1">
      <c r="A145" s="170">
        <v>6</v>
      </c>
      <c r="C145" s="160" t="s">
        <v>220</v>
      </c>
      <c r="F145" s="177">
        <v>807789.43458333332</v>
      </c>
      <c r="H145" s="174">
        <v>1</v>
      </c>
      <c r="J145" s="173">
        <f>ROUND($H$145*F145,0)</f>
        <v>807789</v>
      </c>
      <c r="L145" s="173">
        <f>+J145</f>
        <v>807789</v>
      </c>
      <c r="M145" s="172"/>
      <c r="N145" s="178">
        <f>H145</f>
        <v>1</v>
      </c>
      <c r="P145" s="173">
        <f>ROUND($H$145*L145,0)</f>
        <v>807789</v>
      </c>
    </row>
    <row r="146" spans="1:16" ht="15" customHeight="1" thickTop="1">
      <c r="A146" s="170">
        <v>7</v>
      </c>
      <c r="H146" s="179"/>
      <c r="M146" s="172"/>
      <c r="N146" s="179"/>
    </row>
    <row r="147" spans="1:16" ht="15" customHeight="1">
      <c r="A147" s="170">
        <v>8</v>
      </c>
      <c r="J147" s="160">
        <f>ROUND($H$145*F147,0)</f>
        <v>0</v>
      </c>
      <c r="L147" s="160">
        <f>+J147</f>
        <v>0</v>
      </c>
      <c r="M147" s="172"/>
      <c r="P147" s="160">
        <f>ROUND($H$145*L147,0)</f>
        <v>0</v>
      </c>
    </row>
    <row r="148" spans="1:16" ht="15" customHeight="1">
      <c r="A148" s="170">
        <v>9</v>
      </c>
      <c r="F148" s="183"/>
      <c r="J148" s="183"/>
      <c r="L148" s="183"/>
      <c r="P148" s="183"/>
    </row>
    <row r="149" spans="1:16" ht="15" customHeight="1" thickBot="1">
      <c r="A149" s="170">
        <v>10</v>
      </c>
      <c r="F149" s="173">
        <f>F145+F147</f>
        <v>807789.43458333332</v>
      </c>
      <c r="J149" s="173">
        <f>J145+J147</f>
        <v>807789</v>
      </c>
      <c r="L149" s="173">
        <f>L145+L147</f>
        <v>807789</v>
      </c>
      <c r="P149" s="173">
        <f>P145+P147</f>
        <v>807789</v>
      </c>
    </row>
    <row r="150" spans="1:16" ht="15" customHeight="1" thickTop="1">
      <c r="A150" s="170">
        <v>11</v>
      </c>
      <c r="F150" s="179"/>
      <c r="J150" s="179"/>
      <c r="L150" s="179"/>
      <c r="P150" s="179"/>
    </row>
    <row r="151" spans="1:16" ht="15" customHeight="1">
      <c r="A151" s="170">
        <v>12</v>
      </c>
      <c r="B151" s="172"/>
    </row>
    <row r="152" spans="1:16" ht="15" customHeight="1">
      <c r="A152" s="170">
        <v>13</v>
      </c>
      <c r="C152" s="182"/>
    </row>
    <row r="153" spans="1:16" ht="15" customHeight="1">
      <c r="A153" s="170"/>
    </row>
    <row r="154" spans="1:16" ht="15" customHeight="1">
      <c r="A154" s="170"/>
    </row>
    <row r="155" spans="1:16" ht="15" customHeight="1">
      <c r="A155" s="170"/>
    </row>
    <row r="156" spans="1:16" ht="15" customHeight="1">
      <c r="A156" s="170"/>
    </row>
    <row r="157" spans="1:16" ht="15" customHeight="1">
      <c r="A157" s="170"/>
    </row>
    <row r="158" spans="1:16" ht="15" customHeight="1">
      <c r="A158" s="170"/>
    </row>
    <row r="159" spans="1:16" ht="15" customHeight="1">
      <c r="A159" s="170"/>
    </row>
    <row r="160" spans="1:16" ht="15" customHeight="1">
      <c r="A160" s="170"/>
    </row>
    <row r="161" spans="1:3" ht="15" customHeight="1">
      <c r="A161" s="170"/>
      <c r="B161" s="172"/>
    </row>
    <row r="162" spans="1:3" ht="15" customHeight="1">
      <c r="A162" s="170"/>
      <c r="C162" s="182"/>
    </row>
    <row r="163" spans="1:3" ht="15" customHeight="1">
      <c r="A163" s="170"/>
    </row>
    <row r="164" spans="1:3" ht="15" customHeight="1">
      <c r="A164" s="170"/>
    </row>
    <row r="165" spans="1:3" ht="15" customHeight="1">
      <c r="A165" s="170"/>
    </row>
    <row r="166" spans="1:3" ht="15" customHeight="1">
      <c r="A166" s="170"/>
    </row>
    <row r="167" spans="1:3" ht="15" customHeight="1">
      <c r="A167" s="170"/>
    </row>
    <row r="168" spans="1:3" ht="15" customHeight="1">
      <c r="A168" s="170"/>
    </row>
    <row r="169" spans="1:3" ht="15" customHeight="1">
      <c r="A169" s="170"/>
    </row>
    <row r="170" spans="1:3" ht="15" customHeight="1">
      <c r="A170" s="170"/>
    </row>
    <row r="171" spans="1:3" ht="15" customHeight="1">
      <c r="A171" s="170"/>
      <c r="B171" s="172"/>
    </row>
    <row r="172" spans="1:3" ht="15" customHeight="1">
      <c r="A172" s="170"/>
      <c r="C172" s="182"/>
    </row>
    <row r="173" spans="1:3" ht="15" customHeight="1">
      <c r="A173" s="170"/>
    </row>
    <row r="174" spans="1:3" ht="15" customHeight="1">
      <c r="A174" s="170"/>
    </row>
    <row r="175" spans="1:3" ht="15" customHeight="1">
      <c r="A175" s="170"/>
    </row>
    <row r="176" spans="1:3" ht="15" customHeight="1">
      <c r="A176" s="170"/>
    </row>
    <row r="177" spans="1:16" ht="15" customHeight="1">
      <c r="A177" s="170"/>
    </row>
    <row r="178" spans="1:16" ht="15" customHeight="1">
      <c r="A178" s="170"/>
    </row>
    <row r="179" spans="1:16" ht="15" customHeight="1">
      <c r="A179" s="170"/>
    </row>
    <row r="180" spans="1:16" ht="15" customHeight="1">
      <c r="A180" s="170"/>
    </row>
    <row r="181" spans="1:16" ht="15" customHeight="1">
      <c r="A181" s="170"/>
    </row>
    <row r="182" spans="1:16" ht="15" customHeight="1">
      <c r="A182" s="170"/>
    </row>
    <row r="183" spans="1:16" ht="15" customHeight="1">
      <c r="A183" s="170"/>
    </row>
    <row r="184" spans="1:16" ht="15" customHeight="1">
      <c r="A184" s="170"/>
    </row>
    <row r="185" spans="1:16" ht="15" customHeight="1">
      <c r="A185" s="170"/>
    </row>
    <row r="186" spans="1:16" ht="15" customHeight="1">
      <c r="A186" s="170"/>
    </row>
    <row r="187" spans="1:16" ht="15" customHeight="1">
      <c r="A187" s="170"/>
    </row>
    <row r="188" spans="1:16" ht="15" customHeight="1">
      <c r="A188" s="170"/>
    </row>
    <row r="189" spans="1:16" ht="15" customHeight="1">
      <c r="A189" s="170"/>
    </row>
    <row r="190" spans="1:16" ht="15" customHeight="1">
      <c r="A190" s="268" t="str">
        <f>+A127</f>
        <v>KENTUCKY-AMERICAN WATER COMPANY</v>
      </c>
      <c r="B190" s="268"/>
      <c r="C190" s="268"/>
      <c r="D190" s="268"/>
      <c r="E190" s="268"/>
      <c r="F190" s="268"/>
      <c r="G190" s="268"/>
      <c r="H190" s="268"/>
      <c r="I190" s="268"/>
      <c r="J190" s="268"/>
      <c r="K190" s="268"/>
      <c r="L190" s="268"/>
      <c r="M190" s="268"/>
      <c r="N190" s="268"/>
      <c r="O190" s="268"/>
      <c r="P190" s="268"/>
    </row>
    <row r="191" spans="1:16" ht="15" customHeight="1">
      <c r="A191" s="158" t="str">
        <f>+A128</f>
        <v>Case No. 2018-00358</v>
      </c>
      <c r="B191" s="158"/>
      <c r="C191" s="158"/>
      <c r="D191" s="158"/>
      <c r="E191" s="158"/>
      <c r="F191" s="158"/>
      <c r="G191" s="158"/>
      <c r="H191" s="158"/>
      <c r="I191" s="158"/>
      <c r="J191" s="158"/>
      <c r="K191" s="158"/>
      <c r="L191" s="158"/>
      <c r="M191" s="158"/>
      <c r="N191" s="158"/>
      <c r="O191" s="158"/>
      <c r="P191" s="158"/>
    </row>
    <row r="192" spans="1:16" ht="15" customHeight="1">
      <c r="A192" s="158" t="str">
        <f>+A129</f>
        <v>WORKING CAPITAL COMPONENTS</v>
      </c>
      <c r="B192" s="158"/>
      <c r="C192" s="158"/>
      <c r="D192" s="158"/>
      <c r="E192" s="158"/>
      <c r="F192" s="158"/>
      <c r="G192" s="158"/>
      <c r="H192" s="158"/>
      <c r="I192" s="158"/>
      <c r="J192" s="158"/>
      <c r="K192" s="158"/>
      <c r="L192" s="158"/>
      <c r="M192" s="158"/>
      <c r="N192" s="158"/>
      <c r="O192" s="158"/>
      <c r="P192" s="158"/>
    </row>
    <row r="193" spans="1:16" ht="15" customHeight="1">
      <c r="A193" s="158" t="str">
        <f>+A67</f>
        <v>Forecast Year at 6/30/2020</v>
      </c>
      <c r="B193" s="158"/>
      <c r="C193" s="158"/>
      <c r="D193" s="158"/>
      <c r="E193" s="158"/>
      <c r="F193" s="158"/>
      <c r="G193" s="158"/>
      <c r="H193" s="158"/>
      <c r="I193" s="158"/>
      <c r="J193" s="158"/>
      <c r="K193" s="158"/>
      <c r="L193" s="158"/>
      <c r="M193" s="158"/>
      <c r="N193" s="158"/>
      <c r="O193" s="158"/>
      <c r="P193" s="158"/>
    </row>
    <row r="194" spans="1:16" ht="15" customHeight="1">
      <c r="A194" s="159"/>
      <c r="B194" s="159"/>
      <c r="C194" s="159"/>
      <c r="D194" s="159"/>
      <c r="E194" s="159"/>
      <c r="F194" s="159"/>
      <c r="G194" s="159"/>
      <c r="H194" s="159"/>
      <c r="I194" s="159"/>
      <c r="J194" s="159"/>
      <c r="K194" s="159"/>
      <c r="L194" s="159"/>
      <c r="M194" s="159"/>
      <c r="N194" s="159"/>
      <c r="O194" s="159"/>
      <c r="P194" s="162" t="s">
        <v>215</v>
      </c>
    </row>
    <row r="195" spans="1:16" s="163" customFormat="1">
      <c r="B195" s="164"/>
      <c r="D195" s="116"/>
      <c r="E195" s="116"/>
      <c r="F195" s="116"/>
      <c r="G195" s="116"/>
      <c r="H195" s="116"/>
      <c r="I195" s="116"/>
      <c r="J195" s="116"/>
      <c r="K195" s="116"/>
      <c r="L195" s="116"/>
      <c r="P195" s="165" t="e">
        <f ca="1">RIGHT(CELL("filename",$A$1),LEN(CELL("filename",$A$1))-SEARCH("\Rate Base",CELL("filename",$A$1),1))</f>
        <v>#VALUE!</v>
      </c>
    </row>
    <row r="196" spans="1:16" ht="15" customHeight="1">
      <c r="A196" s="166" t="str">
        <f>A70</f>
        <v>DATA: ___ BASE PERIOD _X_ FORECASTED PERIOD</v>
      </c>
      <c r="P196" s="162" t="s">
        <v>210</v>
      </c>
    </row>
    <row r="197" spans="1:16" ht="15" customHeight="1">
      <c r="A197" s="166" t="str">
        <f>+A71</f>
        <v>TYPE OF FILING:  _X_ ORIGINAL __ UPDATED __ REVISED</v>
      </c>
      <c r="P197" s="167" t="s">
        <v>317</v>
      </c>
    </row>
    <row r="198" spans="1:16" ht="15" customHeight="1">
      <c r="A198" s="166" t="s">
        <v>216</v>
      </c>
    </row>
    <row r="199" spans="1:16" ht="15" customHeight="1" thickBot="1"/>
    <row r="200" spans="1:16" ht="15" customHeight="1">
      <c r="A200" s="168"/>
      <c r="B200" s="168"/>
      <c r="C200" s="168"/>
      <c r="D200" s="168"/>
      <c r="E200" s="168"/>
      <c r="F200" s="181" t="s">
        <v>217</v>
      </c>
      <c r="G200" s="181"/>
      <c r="H200" s="181"/>
      <c r="I200" s="181"/>
      <c r="J200" s="181"/>
      <c r="K200" s="168"/>
      <c r="L200" s="181" t="s">
        <v>218</v>
      </c>
      <c r="M200" s="169"/>
      <c r="N200" s="169"/>
      <c r="O200" s="169"/>
      <c r="P200" s="169"/>
    </row>
    <row r="201" spans="1:16" ht="15" customHeight="1">
      <c r="A201" s="170" t="s">
        <v>61</v>
      </c>
      <c r="F201" s="170" t="s">
        <v>112</v>
      </c>
      <c r="H201" s="170" t="s">
        <v>198</v>
      </c>
      <c r="J201" s="170" t="s">
        <v>198</v>
      </c>
      <c r="L201" s="170" t="s">
        <v>112</v>
      </c>
      <c r="N201" s="170" t="s">
        <v>198</v>
      </c>
      <c r="P201" s="170" t="s">
        <v>198</v>
      </c>
    </row>
    <row r="202" spans="1:16" ht="15" customHeight="1" thickBot="1">
      <c r="A202" s="170" t="s">
        <v>71</v>
      </c>
      <c r="C202" s="160" t="s">
        <v>219</v>
      </c>
      <c r="F202" s="170" t="s">
        <v>202</v>
      </c>
      <c r="H202" s="170" t="s">
        <v>203</v>
      </c>
      <c r="J202" s="170" t="s">
        <v>14</v>
      </c>
      <c r="L202" s="170" t="s">
        <v>202</v>
      </c>
      <c r="N202" s="170" t="s">
        <v>203</v>
      </c>
      <c r="P202" s="170" t="s">
        <v>14</v>
      </c>
    </row>
    <row r="203" spans="1:16" ht="15" customHeight="1">
      <c r="A203" s="171">
        <v>1</v>
      </c>
      <c r="B203" s="168"/>
      <c r="C203" s="168"/>
      <c r="D203" s="168"/>
      <c r="E203" s="168"/>
      <c r="F203" s="168"/>
      <c r="G203" s="168"/>
      <c r="H203" s="168"/>
      <c r="I203" s="168"/>
      <c r="J203" s="168"/>
      <c r="K203" s="168"/>
      <c r="L203" s="168"/>
      <c r="M203" s="168"/>
      <c r="N203" s="168"/>
      <c r="O203" s="168"/>
      <c r="P203" s="168"/>
    </row>
    <row r="204" spans="1:16" ht="15" customHeight="1">
      <c r="A204" s="170">
        <v>2</v>
      </c>
    </row>
    <row r="205" spans="1:16" ht="15" customHeight="1">
      <c r="A205" s="170">
        <v>3</v>
      </c>
    </row>
    <row r="206" spans="1:16" ht="15" customHeight="1">
      <c r="A206" s="170">
        <v>4</v>
      </c>
    </row>
    <row r="207" spans="1:16" ht="15" customHeight="1">
      <c r="A207" s="170">
        <v>5</v>
      </c>
      <c r="B207" s="172"/>
    </row>
    <row r="208" spans="1:16" ht="15" customHeight="1">
      <c r="A208" s="170">
        <v>6</v>
      </c>
      <c r="C208" s="182" t="s">
        <v>207</v>
      </c>
    </row>
    <row r="209" spans="1:16" ht="15" customHeight="1">
      <c r="A209" s="170">
        <v>7</v>
      </c>
    </row>
    <row r="210" spans="1:16" ht="15" customHeight="1">
      <c r="A210" s="170">
        <v>8</v>
      </c>
    </row>
    <row r="211" spans="1:16" ht="15" customHeight="1" thickBot="1">
      <c r="A211" s="170">
        <v>9</v>
      </c>
      <c r="C211" s="160" t="s">
        <v>207</v>
      </c>
      <c r="F211" s="177">
        <v>807789.43458333332</v>
      </c>
      <c r="H211" s="174">
        <v>1</v>
      </c>
      <c r="J211" s="173">
        <f>ROUND($H$211*F211,0)</f>
        <v>807789</v>
      </c>
      <c r="L211" s="173">
        <f>+J211</f>
        <v>807789</v>
      </c>
      <c r="M211" s="172"/>
      <c r="N211" s="178">
        <f>H211</f>
        <v>1</v>
      </c>
      <c r="P211" s="173">
        <f>ROUND($H$211*L211,0)</f>
        <v>807789</v>
      </c>
    </row>
    <row r="212" spans="1:16" ht="15" customHeight="1" thickTop="1">
      <c r="A212" s="170">
        <v>10</v>
      </c>
      <c r="H212" s="179"/>
      <c r="N212" s="179"/>
    </row>
    <row r="213" spans="1:16" ht="15" customHeight="1">
      <c r="A213" s="170">
        <v>11</v>
      </c>
      <c r="J213" s="160">
        <f>ROUND($H$211*F213,0)</f>
        <v>0</v>
      </c>
      <c r="L213" s="160">
        <f>+J213</f>
        <v>0</v>
      </c>
      <c r="M213" s="172"/>
      <c r="P213" s="160">
        <f>ROUND($H$211*L213,0)</f>
        <v>0</v>
      </c>
    </row>
    <row r="214" spans="1:16" ht="15" customHeight="1">
      <c r="A214" s="170">
        <v>12</v>
      </c>
      <c r="F214" s="183"/>
      <c r="J214" s="183"/>
      <c r="L214" s="183"/>
      <c r="P214" s="183"/>
    </row>
    <row r="215" spans="1:16" ht="15" customHeight="1" thickBot="1">
      <c r="A215" s="170">
        <v>13</v>
      </c>
      <c r="F215" s="173">
        <f>F211+F213</f>
        <v>807789.43458333332</v>
      </c>
      <c r="J215" s="173">
        <f>J211+J213</f>
        <v>807789</v>
      </c>
      <c r="L215" s="173">
        <f>L211+L213</f>
        <v>807789</v>
      </c>
      <c r="P215" s="173">
        <f>P211+P213</f>
        <v>807789</v>
      </c>
    </row>
    <row r="216" spans="1:16" ht="15" customHeight="1" thickTop="1">
      <c r="A216" s="170">
        <v>14</v>
      </c>
      <c r="F216" s="179"/>
      <c r="J216" s="179"/>
      <c r="L216" s="179"/>
      <c r="P216" s="179"/>
    </row>
    <row r="217" spans="1:16" ht="15" customHeight="1">
      <c r="A217" s="170">
        <v>15</v>
      </c>
      <c r="B217" s="172"/>
    </row>
    <row r="218" spans="1:16" ht="15" customHeight="1">
      <c r="A218" s="170">
        <v>16</v>
      </c>
      <c r="C218" s="182"/>
    </row>
    <row r="219" spans="1:16" ht="15" customHeight="1">
      <c r="A219" s="170">
        <v>17</v>
      </c>
    </row>
    <row r="220" spans="1:16" ht="15" customHeight="1">
      <c r="A220" s="170">
        <v>18</v>
      </c>
    </row>
    <row r="221" spans="1:16" ht="15" customHeight="1">
      <c r="A221" s="170">
        <v>19</v>
      </c>
      <c r="C221" s="182"/>
    </row>
    <row r="222" spans="1:16" ht="15" customHeight="1">
      <c r="A222" s="170"/>
    </row>
    <row r="223" spans="1:16" ht="15" customHeight="1">
      <c r="A223" s="170"/>
    </row>
    <row r="224" spans="1:16" ht="15" customHeight="1">
      <c r="A224" s="170"/>
    </row>
    <row r="225" spans="1:5" ht="15" customHeight="1">
      <c r="A225" s="170"/>
    </row>
    <row r="226" spans="1:5" ht="15" customHeight="1">
      <c r="A226" s="170"/>
    </row>
    <row r="227" spans="1:5" ht="15" customHeight="1">
      <c r="A227" s="170"/>
      <c r="B227" s="172"/>
    </row>
    <row r="228" spans="1:5" ht="15" customHeight="1">
      <c r="A228" s="170"/>
      <c r="C228" s="182"/>
    </row>
    <row r="229" spans="1:5" ht="15" customHeight="1">
      <c r="A229" s="170"/>
    </row>
    <row r="230" spans="1:5" ht="15" customHeight="1">
      <c r="A230" s="170"/>
    </row>
    <row r="231" spans="1:5" ht="15" customHeight="1">
      <c r="A231" s="170"/>
    </row>
    <row r="232" spans="1:5" ht="15" customHeight="1">
      <c r="A232" s="170"/>
    </row>
    <row r="233" spans="1:5" ht="15" customHeight="1">
      <c r="A233" s="170"/>
    </row>
    <row r="234" spans="1:5" ht="15" customHeight="1">
      <c r="A234" s="170"/>
    </row>
    <row r="235" spans="1:5" ht="15" customHeight="1">
      <c r="A235" s="170"/>
    </row>
    <row r="236" spans="1:5" ht="15" customHeight="1">
      <c r="A236" s="170"/>
      <c r="B236" s="172"/>
    </row>
    <row r="237" spans="1:5" ht="15" customHeight="1">
      <c r="A237" s="170"/>
      <c r="C237" s="184"/>
      <c r="D237" s="172"/>
      <c r="E237" s="172"/>
    </row>
    <row r="238" spans="1:5" ht="15" customHeight="1">
      <c r="A238" s="170"/>
      <c r="C238" s="172"/>
      <c r="D238" s="172"/>
      <c r="E238" s="172"/>
    </row>
    <row r="239" spans="1:5" ht="15" customHeight="1">
      <c r="A239" s="170"/>
      <c r="C239" s="172"/>
      <c r="D239" s="172"/>
      <c r="E239" s="172"/>
    </row>
    <row r="240" spans="1:5" ht="15" customHeight="1">
      <c r="A240" s="170"/>
      <c r="C240" s="172"/>
      <c r="D240" s="172"/>
      <c r="E240" s="172"/>
    </row>
    <row r="241" spans="1:16" ht="15" customHeight="1">
      <c r="A241" s="170"/>
      <c r="C241" s="172"/>
      <c r="D241" s="172"/>
      <c r="E241" s="172"/>
    </row>
    <row r="242" spans="1:16" ht="15" customHeight="1">
      <c r="A242" s="170"/>
      <c r="C242" s="172"/>
      <c r="D242" s="172"/>
      <c r="E242" s="172"/>
    </row>
    <row r="243" spans="1:16" ht="15" customHeight="1">
      <c r="A243" s="170"/>
      <c r="C243" s="172"/>
      <c r="D243" s="172"/>
      <c r="E243" s="172"/>
    </row>
    <row r="244" spans="1:16" ht="15" customHeight="1">
      <c r="A244" s="170"/>
      <c r="C244" s="172"/>
      <c r="D244" s="172"/>
      <c r="E244" s="172"/>
    </row>
    <row r="245" spans="1:16" ht="15" customHeight="1">
      <c r="A245" s="170"/>
      <c r="C245" s="172"/>
      <c r="D245" s="172"/>
      <c r="E245" s="172"/>
    </row>
    <row r="246" spans="1:16" ht="15" customHeight="1">
      <c r="A246" s="170"/>
    </row>
    <row r="247" spans="1:16" ht="15" customHeight="1">
      <c r="A247" s="170"/>
    </row>
    <row r="248" spans="1:16" ht="15" customHeight="1">
      <c r="A248" s="170"/>
    </row>
    <row r="249" spans="1:16" ht="15" customHeight="1">
      <c r="A249" s="170"/>
    </row>
    <row r="250" spans="1:16" ht="15" customHeight="1">
      <c r="A250" s="170"/>
    </row>
    <row r="251" spans="1:16" ht="15" customHeight="1">
      <c r="A251" s="170"/>
    </row>
    <row r="252" spans="1:16" ht="15" customHeight="1">
      <c r="A252" s="170"/>
    </row>
    <row r="253" spans="1:16" ht="15" customHeight="1">
      <c r="A253" s="158" t="str">
        <f>+A190</f>
        <v>KENTUCKY-AMERICAN WATER COMPANY</v>
      </c>
      <c r="B253" s="159"/>
      <c r="C253" s="159"/>
      <c r="D253" s="159"/>
      <c r="E253" s="159"/>
      <c r="F253" s="159"/>
      <c r="G253" s="159"/>
      <c r="H253" s="159"/>
      <c r="I253" s="159"/>
      <c r="J253" s="159"/>
      <c r="K253" s="159"/>
      <c r="L253" s="159"/>
      <c r="M253" s="159"/>
      <c r="N253" s="159"/>
      <c r="O253" s="159"/>
      <c r="P253" s="159"/>
    </row>
    <row r="254" spans="1:16" ht="15" customHeight="1">
      <c r="A254" s="158" t="str">
        <f>+A191</f>
        <v>Case No. 2018-00358</v>
      </c>
      <c r="B254" s="159"/>
      <c r="C254" s="159"/>
      <c r="D254" s="159"/>
      <c r="E254" s="159"/>
      <c r="F254" s="159"/>
      <c r="G254" s="159"/>
      <c r="H254" s="159"/>
      <c r="I254" s="159"/>
      <c r="J254" s="159"/>
      <c r="K254" s="159"/>
      <c r="L254" s="159"/>
      <c r="M254" s="159"/>
      <c r="N254" s="159"/>
      <c r="O254" s="159"/>
      <c r="P254" s="159"/>
    </row>
    <row r="255" spans="1:16" ht="15" customHeight="1">
      <c r="A255" s="158" t="s">
        <v>221</v>
      </c>
      <c r="B255" s="159"/>
      <c r="C255" s="159"/>
      <c r="D255" s="159"/>
      <c r="E255" s="159"/>
      <c r="F255" s="159"/>
      <c r="G255" s="159"/>
      <c r="H255" s="159"/>
      <c r="I255" s="159"/>
      <c r="J255" s="159"/>
      <c r="K255" s="159"/>
      <c r="L255" s="159"/>
      <c r="M255" s="159"/>
      <c r="N255" s="159"/>
      <c r="O255" s="159"/>
      <c r="P255" s="159"/>
    </row>
    <row r="256" spans="1:16" ht="15" customHeight="1">
      <c r="A256" s="158" t="str">
        <f>+A130</f>
        <v>Base Year at 2/28/19</v>
      </c>
      <c r="B256" s="159"/>
      <c r="C256" s="159"/>
      <c r="D256" s="159"/>
      <c r="E256" s="159"/>
      <c r="F256" s="159"/>
      <c r="G256" s="159"/>
      <c r="H256" s="159"/>
      <c r="I256" s="159"/>
      <c r="J256" s="159"/>
      <c r="K256" s="159"/>
      <c r="L256" s="159"/>
      <c r="M256" s="159"/>
      <c r="N256" s="159"/>
      <c r="O256" s="159"/>
      <c r="P256" s="159"/>
    </row>
    <row r="257" spans="1:16" ht="15" customHeight="1">
      <c r="A257" s="159"/>
      <c r="B257" s="159"/>
      <c r="C257" s="159"/>
      <c r="D257" s="159"/>
      <c r="E257" s="159"/>
      <c r="F257" s="159"/>
      <c r="G257" s="159"/>
      <c r="H257" s="159"/>
      <c r="I257" s="159"/>
      <c r="J257" s="159"/>
      <c r="K257" s="159"/>
      <c r="L257" s="159"/>
      <c r="M257" s="159"/>
      <c r="N257" s="159"/>
      <c r="O257" s="162" t="s">
        <v>222</v>
      </c>
    </row>
    <row r="258" spans="1:16" s="163" customFormat="1">
      <c r="B258" s="164"/>
      <c r="D258" s="116"/>
      <c r="E258" s="116"/>
      <c r="F258" s="116"/>
      <c r="G258" s="116"/>
      <c r="H258" s="116"/>
      <c r="I258" s="116"/>
      <c r="J258" s="116"/>
      <c r="K258" s="116"/>
      <c r="L258" s="116"/>
      <c r="O258" s="165" t="e">
        <f ca="1">RIGHT(CELL("filename",$A$1),LEN(CELL("filename",$A$1))-SEARCH("\Rate Base",CELL("filename",$A$1),1))</f>
        <v>#VALUE!</v>
      </c>
    </row>
    <row r="259" spans="1:16" ht="15" customHeight="1">
      <c r="A259" s="166" t="str">
        <f>+A133</f>
        <v>DATA: _X_ BASE PERIOD ___ FORECASTED PERIOD</v>
      </c>
      <c r="O259" s="162" t="s">
        <v>223</v>
      </c>
    </row>
    <row r="260" spans="1:16" ht="15" customHeight="1">
      <c r="A260" s="166" t="str">
        <f>+A134</f>
        <v>TYPE OF FILING:  _X_ ORIGINAL __ UPDATED __ REVISED</v>
      </c>
      <c r="O260" s="167" t="s">
        <v>317</v>
      </c>
    </row>
    <row r="261" spans="1:16" ht="15" customHeight="1">
      <c r="A261" s="160" t="s">
        <v>224</v>
      </c>
    </row>
    <row r="262" spans="1:16" ht="15" customHeight="1" thickBot="1"/>
    <row r="263" spans="1:16" ht="15" customHeight="1">
      <c r="A263" s="168"/>
      <c r="B263" s="168"/>
      <c r="C263" s="168"/>
      <c r="D263" s="168"/>
      <c r="E263" s="168"/>
      <c r="F263" s="168"/>
      <c r="G263" s="168"/>
      <c r="H263" s="168"/>
      <c r="I263" s="168"/>
      <c r="J263" s="168"/>
      <c r="K263" s="168"/>
      <c r="L263" s="168"/>
      <c r="M263" s="168"/>
      <c r="N263" s="168"/>
      <c r="O263" s="168"/>
    </row>
    <row r="264" spans="1:16" ht="15" customHeight="1">
      <c r="A264" s="170" t="s">
        <v>61</v>
      </c>
      <c r="O264" s="170"/>
      <c r="P264" s="170"/>
    </row>
    <row r="265" spans="1:16" ht="15" customHeight="1" thickBot="1">
      <c r="A265" s="170" t="s">
        <v>71</v>
      </c>
      <c r="E265" s="170" t="s">
        <v>219</v>
      </c>
      <c r="J265" s="170" t="s">
        <v>225</v>
      </c>
      <c r="L265" s="185" t="s">
        <v>14</v>
      </c>
      <c r="M265" s="172"/>
      <c r="O265" s="186"/>
      <c r="P265" s="170"/>
    </row>
    <row r="266" spans="1:16" ht="15" customHeight="1">
      <c r="A266" s="171">
        <v>1</v>
      </c>
      <c r="B266" s="168"/>
      <c r="C266" s="168"/>
      <c r="D266" s="168"/>
      <c r="E266" s="168"/>
      <c r="F266" s="168"/>
      <c r="G266" s="168"/>
      <c r="H266" s="168"/>
      <c r="I266" s="168"/>
      <c r="J266" s="168"/>
      <c r="K266" s="168"/>
      <c r="L266" s="168"/>
      <c r="M266" s="168"/>
      <c r="N266" s="168"/>
    </row>
    <row r="267" spans="1:16" ht="15" customHeight="1">
      <c r="A267" s="170">
        <v>2</v>
      </c>
    </row>
    <row r="268" spans="1:16" ht="15" customHeight="1" thickBot="1">
      <c r="A268" s="170">
        <v>3</v>
      </c>
      <c r="E268" s="160" t="s">
        <v>226</v>
      </c>
      <c r="L268" s="173">
        <f>H365</f>
        <v>92044385.145780146</v>
      </c>
      <c r="O268" s="162"/>
    </row>
    <row r="269" spans="1:16" ht="15" customHeight="1" thickTop="1">
      <c r="A269" s="170">
        <v>4</v>
      </c>
      <c r="L269" s="179"/>
    </row>
    <row r="270" spans="1:16" ht="15" customHeight="1">
      <c r="A270" s="170">
        <v>5</v>
      </c>
      <c r="E270" s="160" t="s">
        <v>227</v>
      </c>
      <c r="L270" s="160">
        <f>ROUND(L268/365,0)</f>
        <v>252176</v>
      </c>
    </row>
    <row r="271" spans="1:16" ht="15" customHeight="1">
      <c r="A271" s="170">
        <v>6</v>
      </c>
    </row>
    <row r="272" spans="1:16" ht="15" customHeight="1">
      <c r="A272" s="170">
        <v>7</v>
      </c>
      <c r="E272" s="160" t="s">
        <v>228</v>
      </c>
    </row>
    <row r="273" spans="1:15" ht="15" customHeight="1">
      <c r="A273" s="170">
        <v>8</v>
      </c>
    </row>
    <row r="274" spans="1:15" ht="15" customHeight="1">
      <c r="A274" s="170">
        <v>9</v>
      </c>
      <c r="E274" s="160" t="s">
        <v>229</v>
      </c>
      <c r="J274" s="187">
        <f>+L420</f>
        <v>43.37</v>
      </c>
      <c r="O274" s="162"/>
    </row>
    <row r="275" spans="1:15" ht="15" customHeight="1">
      <c r="A275" s="170">
        <v>10</v>
      </c>
      <c r="J275" s="187"/>
    </row>
    <row r="276" spans="1:15" ht="15" customHeight="1">
      <c r="A276" s="170">
        <v>11</v>
      </c>
      <c r="E276" s="160" t="s">
        <v>230</v>
      </c>
      <c r="J276" s="188">
        <f>+L368</f>
        <v>32.72</v>
      </c>
      <c r="O276" s="162"/>
    </row>
    <row r="277" spans="1:15" ht="15" customHeight="1">
      <c r="A277" s="170">
        <v>12</v>
      </c>
      <c r="J277" s="187"/>
    </row>
    <row r="278" spans="1:15" ht="15" customHeight="1" thickBot="1">
      <c r="A278" s="170">
        <v>13</v>
      </c>
      <c r="E278" s="160" t="s">
        <v>231</v>
      </c>
      <c r="J278" s="189">
        <f>+J274-J276</f>
        <v>10.649999999999999</v>
      </c>
    </row>
    <row r="279" spans="1:15" ht="15" customHeight="1" thickTop="1">
      <c r="A279" s="170">
        <v>14</v>
      </c>
      <c r="J279" s="187"/>
    </row>
    <row r="280" spans="1:15" ht="15" customHeight="1" thickBot="1">
      <c r="A280" s="170">
        <v>15</v>
      </c>
      <c r="F280" s="160" t="s">
        <v>232</v>
      </c>
      <c r="L280" s="190">
        <f>ROUND(J278*L270,0)</f>
        <v>2685674</v>
      </c>
    </row>
    <row r="281" spans="1:15" ht="15" customHeight="1" thickTop="1">
      <c r="A281" s="170">
        <v>16</v>
      </c>
      <c r="L281" s="179"/>
    </row>
    <row r="282" spans="1:15" ht="15" customHeight="1">
      <c r="A282" s="170">
        <v>17</v>
      </c>
    </row>
    <row r="283" spans="1:15" ht="15" customHeight="1" thickBot="1">
      <c r="A283" s="170">
        <v>18</v>
      </c>
      <c r="F283" s="160" t="s">
        <v>233</v>
      </c>
      <c r="L283" s="173">
        <f>ROUND(L280,-3)</f>
        <v>2686000</v>
      </c>
    </row>
    <row r="284" spans="1:15" ht="15" customHeight="1" thickTop="1">
      <c r="A284" s="170"/>
      <c r="L284" s="179"/>
    </row>
    <row r="285" spans="1:15" ht="15" customHeight="1">
      <c r="A285" s="170"/>
    </row>
    <row r="286" spans="1:15" ht="15" customHeight="1">
      <c r="A286" s="170"/>
    </row>
    <row r="287" spans="1:15" ht="15" customHeight="1">
      <c r="A287" s="170"/>
    </row>
    <row r="288" spans="1:15" ht="15" customHeight="1">
      <c r="A288" s="170"/>
    </row>
    <row r="289" spans="1:1" ht="15" customHeight="1">
      <c r="A289" s="170"/>
    </row>
    <row r="290" spans="1:1" ht="15" customHeight="1">
      <c r="A290" s="170"/>
    </row>
    <row r="291" spans="1:1" ht="15" customHeight="1">
      <c r="A291" s="170"/>
    </row>
    <row r="292" spans="1:1" ht="15" customHeight="1">
      <c r="A292" s="170"/>
    </row>
    <row r="293" spans="1:1" ht="15" customHeight="1">
      <c r="A293" s="170"/>
    </row>
    <row r="294" spans="1:1" ht="15" customHeight="1">
      <c r="A294" s="170"/>
    </row>
    <row r="295" spans="1:1" ht="15" customHeight="1">
      <c r="A295" s="170"/>
    </row>
    <row r="296" spans="1:1" ht="15" customHeight="1">
      <c r="A296" s="170"/>
    </row>
    <row r="297" spans="1:1" ht="15" customHeight="1">
      <c r="A297" s="170"/>
    </row>
    <row r="298" spans="1:1" ht="15" customHeight="1">
      <c r="A298" s="170"/>
    </row>
    <row r="299" spans="1:1" ht="15" customHeight="1">
      <c r="A299" s="170"/>
    </row>
    <row r="300" spans="1:1" ht="15" customHeight="1">
      <c r="A300" s="170"/>
    </row>
    <row r="301" spans="1:1" ht="15" customHeight="1">
      <c r="A301" s="170"/>
    </row>
    <row r="302" spans="1:1" ht="15" customHeight="1">
      <c r="A302" s="170"/>
    </row>
    <row r="303" spans="1:1" ht="15" customHeight="1">
      <c r="A303" s="170"/>
    </row>
    <row r="304" spans="1:1" ht="15" customHeight="1">
      <c r="A304" s="170"/>
    </row>
    <row r="305" spans="1:16" ht="15" customHeight="1">
      <c r="A305" s="170"/>
    </row>
    <row r="306" spans="1:16" ht="15" customHeight="1">
      <c r="A306" s="170"/>
    </row>
    <row r="307" spans="1:16" ht="15" customHeight="1">
      <c r="A307" s="170"/>
    </row>
    <row r="308" spans="1:16" ht="15" customHeight="1">
      <c r="A308" s="170"/>
    </row>
    <row r="309" spans="1:16" ht="15" customHeight="1">
      <c r="A309" s="170"/>
    </row>
    <row r="310" spans="1:16" ht="15" customHeight="1">
      <c r="A310" s="170"/>
    </row>
    <row r="311" spans="1:16" ht="15" customHeight="1">
      <c r="A311" s="170"/>
    </row>
    <row r="312" spans="1:16" ht="15" customHeight="1">
      <c r="A312" s="170"/>
    </row>
    <row r="313" spans="1:16" ht="15" customHeight="1">
      <c r="A313" s="170"/>
    </row>
    <row r="314" spans="1:16" ht="15" customHeight="1">
      <c r="A314" s="170"/>
    </row>
    <row r="315" spans="1:16" ht="15" customHeight="1">
      <c r="A315" s="170"/>
    </row>
    <row r="316" spans="1:16" ht="15" customHeight="1">
      <c r="A316" s="158" t="str">
        <f>+A253</f>
        <v>KENTUCKY-AMERICAN WATER COMPANY</v>
      </c>
      <c r="B316" s="159"/>
      <c r="C316" s="159"/>
      <c r="D316" s="159"/>
      <c r="E316" s="159"/>
      <c r="F316" s="159"/>
      <c r="G316" s="159"/>
      <c r="H316" s="159"/>
      <c r="I316" s="159"/>
      <c r="J316" s="159"/>
      <c r="K316" s="159"/>
      <c r="L316" s="159"/>
      <c r="M316" s="159"/>
      <c r="N316" s="159"/>
      <c r="O316" s="159"/>
      <c r="P316" s="159"/>
    </row>
    <row r="317" spans="1:16" ht="15" customHeight="1">
      <c r="A317" s="158" t="str">
        <f>+A254</f>
        <v>Case No. 2018-00358</v>
      </c>
      <c r="B317" s="159"/>
      <c r="C317" s="159"/>
      <c r="D317" s="159"/>
      <c r="E317" s="159"/>
      <c r="F317" s="159"/>
      <c r="G317" s="159"/>
      <c r="H317" s="159"/>
      <c r="I317" s="159"/>
      <c r="J317" s="159"/>
      <c r="K317" s="159"/>
      <c r="L317" s="159"/>
      <c r="M317" s="159"/>
      <c r="N317" s="159"/>
      <c r="O317" s="159"/>
      <c r="P317" s="159"/>
    </row>
    <row r="318" spans="1:16" ht="15" customHeight="1">
      <c r="A318" s="158" t="s">
        <v>221</v>
      </c>
      <c r="B318" s="159"/>
      <c r="C318" s="159"/>
      <c r="D318" s="159"/>
      <c r="E318" s="159"/>
      <c r="F318" s="159"/>
      <c r="G318" s="159"/>
      <c r="H318" s="159"/>
      <c r="I318" s="159"/>
      <c r="J318" s="159"/>
      <c r="K318" s="159"/>
      <c r="L318" s="159"/>
      <c r="M318" s="159"/>
      <c r="N318" s="159"/>
      <c r="O318" s="159"/>
      <c r="P318" s="159"/>
    </row>
    <row r="319" spans="1:16" ht="15" customHeight="1">
      <c r="A319" s="158" t="str">
        <f>+A256</f>
        <v>Base Year at 2/28/19</v>
      </c>
      <c r="B319" s="159"/>
      <c r="C319" s="159"/>
      <c r="D319" s="159"/>
      <c r="E319" s="159"/>
      <c r="F319" s="159"/>
      <c r="G319" s="159"/>
      <c r="H319" s="159"/>
      <c r="I319" s="159"/>
      <c r="J319" s="159"/>
      <c r="K319" s="159"/>
      <c r="L319" s="159"/>
      <c r="M319" s="159"/>
      <c r="N319" s="159"/>
      <c r="O319" s="159"/>
      <c r="P319" s="159"/>
    </row>
    <row r="320" spans="1:16" ht="15" customHeight="1">
      <c r="A320" s="159"/>
      <c r="B320" s="159"/>
      <c r="C320" s="159"/>
      <c r="D320" s="159"/>
      <c r="E320" s="159"/>
      <c r="F320" s="159"/>
      <c r="G320" s="159"/>
      <c r="H320" s="159"/>
      <c r="I320" s="159"/>
      <c r="J320" s="159"/>
      <c r="K320" s="159"/>
      <c r="L320" s="159"/>
      <c r="M320" s="159"/>
      <c r="N320" s="159"/>
      <c r="O320" s="162" t="s">
        <v>222</v>
      </c>
    </row>
    <row r="321" spans="1:18" s="163" customFormat="1">
      <c r="B321" s="164"/>
      <c r="D321" s="116"/>
      <c r="E321" s="116"/>
      <c r="F321" s="116"/>
      <c r="G321" s="116"/>
      <c r="H321" s="116"/>
      <c r="I321" s="116"/>
      <c r="J321" s="116"/>
      <c r="K321" s="116"/>
      <c r="L321" s="116"/>
      <c r="O321" s="165" t="e">
        <f ca="1">RIGHT(CELL("filename",$A$1),LEN(CELL("filename",$A$1))-SEARCH("\Rate Base",CELL("filename",$A$1),1))</f>
        <v>#VALUE!</v>
      </c>
    </row>
    <row r="322" spans="1:18" ht="15" customHeight="1">
      <c r="A322" s="166" t="str">
        <f>+A259</f>
        <v>DATA: _X_ BASE PERIOD ___ FORECASTED PERIOD</v>
      </c>
      <c r="O322" s="162" t="s">
        <v>234</v>
      </c>
    </row>
    <row r="323" spans="1:18" ht="15" customHeight="1">
      <c r="A323" s="166" t="str">
        <f>+A260</f>
        <v>TYPE OF FILING:  _X_ ORIGINAL __ UPDATED __ REVISED</v>
      </c>
      <c r="O323" s="167" t="s">
        <v>317</v>
      </c>
    </row>
    <row r="324" spans="1:18" ht="15" customHeight="1">
      <c r="A324" s="160" t="s">
        <v>235</v>
      </c>
    </row>
    <row r="325" spans="1:18" ht="15" customHeight="1" thickBot="1">
      <c r="K325" s="186"/>
    </row>
    <row r="326" spans="1:18" ht="15" customHeight="1">
      <c r="A326" s="168"/>
      <c r="B326" s="168"/>
      <c r="C326" s="168"/>
      <c r="D326" s="168"/>
      <c r="E326" s="168"/>
      <c r="F326" s="168"/>
      <c r="G326" s="168"/>
      <c r="H326" s="168"/>
      <c r="I326" s="168"/>
      <c r="J326" s="171" t="s">
        <v>236</v>
      </c>
      <c r="L326" s="168"/>
      <c r="M326" s="168"/>
      <c r="N326" s="168"/>
      <c r="O326" s="168"/>
    </row>
    <row r="327" spans="1:18" ht="15" customHeight="1">
      <c r="A327" s="170" t="s">
        <v>61</v>
      </c>
      <c r="J327" s="170" t="s">
        <v>237</v>
      </c>
    </row>
    <row r="328" spans="1:18" ht="15" customHeight="1" thickBot="1">
      <c r="A328" s="170" t="s">
        <v>71</v>
      </c>
      <c r="E328" s="170" t="s">
        <v>219</v>
      </c>
      <c r="G328" s="186"/>
      <c r="H328" s="185" t="s">
        <v>14</v>
      </c>
      <c r="I328" s="191"/>
      <c r="J328" s="170" t="s">
        <v>238</v>
      </c>
      <c r="K328" s="186"/>
      <c r="L328" s="170" t="s">
        <v>239</v>
      </c>
      <c r="M328" s="191"/>
      <c r="N328" s="191"/>
      <c r="O328" s="192"/>
      <c r="P328" s="191"/>
    </row>
    <row r="329" spans="1:18" ht="15" customHeight="1">
      <c r="A329" s="171">
        <v>1</v>
      </c>
      <c r="B329" s="168"/>
      <c r="C329" s="168"/>
      <c r="D329" s="168"/>
      <c r="E329" s="168"/>
      <c r="F329" s="168"/>
      <c r="H329" s="168"/>
      <c r="I329" s="168"/>
      <c r="J329" s="168"/>
      <c r="L329" s="168"/>
      <c r="M329" s="168"/>
      <c r="N329" s="168"/>
    </row>
    <row r="330" spans="1:18" ht="15" customHeight="1">
      <c r="A330" s="170">
        <v>2</v>
      </c>
    </row>
    <row r="331" spans="1:18" ht="15" customHeight="1">
      <c r="A331" s="170">
        <v>3</v>
      </c>
      <c r="D331" s="160" t="s">
        <v>240</v>
      </c>
      <c r="H331" s="193">
        <v>7184124</v>
      </c>
      <c r="I331" s="173"/>
      <c r="J331" s="194">
        <v>12</v>
      </c>
      <c r="L331" s="173">
        <f>ROUND(H331*J331,0)</f>
        <v>86209488</v>
      </c>
      <c r="M331" s="173"/>
      <c r="N331" s="173"/>
      <c r="O331" s="194"/>
      <c r="P331" s="162"/>
      <c r="R331" s="128"/>
    </row>
    <row r="332" spans="1:18" ht="15" customHeight="1">
      <c r="A332" s="170">
        <v>4</v>
      </c>
      <c r="D332" s="160" t="s">
        <v>241</v>
      </c>
      <c r="H332" s="180">
        <v>4136407.9799161823</v>
      </c>
      <c r="J332" s="194">
        <v>26.40159918137627</v>
      </c>
      <c r="L332" s="160">
        <f>ROUND(H332*J332,0)</f>
        <v>109207786</v>
      </c>
      <c r="M332" s="173"/>
      <c r="N332" s="173"/>
      <c r="O332" s="194"/>
      <c r="P332" s="162"/>
      <c r="R332" s="128"/>
    </row>
    <row r="333" spans="1:18" ht="15" customHeight="1">
      <c r="A333" s="170">
        <v>5</v>
      </c>
      <c r="D333" s="160" t="s">
        <v>242</v>
      </c>
      <c r="H333" s="160">
        <v>1902436.9872043957</v>
      </c>
      <c r="J333" s="194">
        <v>41.38910668832149</v>
      </c>
      <c r="L333" s="160">
        <f>ROUND(H333*J333,0)</f>
        <v>78740167</v>
      </c>
      <c r="M333" s="173"/>
      <c r="N333" s="173"/>
      <c r="O333" s="194"/>
      <c r="P333" s="162"/>
      <c r="R333" s="128"/>
    </row>
    <row r="334" spans="1:18" ht="15" customHeight="1">
      <c r="A334" s="170">
        <v>6</v>
      </c>
      <c r="D334" s="160" t="s">
        <v>243</v>
      </c>
      <c r="H334" s="160">
        <v>299237</v>
      </c>
      <c r="J334" s="128">
        <v>52.54147037580239</v>
      </c>
      <c r="L334" s="160">
        <f>ROUND(H334*J334,0)</f>
        <v>15722352</v>
      </c>
      <c r="M334" s="173"/>
      <c r="N334" s="173"/>
      <c r="O334" s="194"/>
      <c r="P334" s="162"/>
      <c r="R334" s="128"/>
    </row>
    <row r="335" spans="1:18" ht="15" customHeight="1">
      <c r="A335" s="170">
        <v>7</v>
      </c>
      <c r="D335" s="160" t="s">
        <v>244</v>
      </c>
      <c r="H335" s="160">
        <v>510056</v>
      </c>
      <c r="J335" s="194">
        <v>241.51</v>
      </c>
      <c r="L335" s="160">
        <f t="shared" ref="L335:L350" si="0">ROUND(H335*J335,0)</f>
        <v>123183625</v>
      </c>
      <c r="M335" s="173"/>
      <c r="N335" s="173"/>
      <c r="O335" s="194"/>
      <c r="P335" s="162"/>
      <c r="R335" s="128"/>
    </row>
    <row r="336" spans="1:18" ht="15" customHeight="1">
      <c r="A336" s="170">
        <v>8</v>
      </c>
      <c r="D336" s="160" t="s">
        <v>245</v>
      </c>
      <c r="H336" s="180">
        <v>9384894</v>
      </c>
      <c r="J336" s="194">
        <v>-3.5042</v>
      </c>
      <c r="L336" s="160">
        <f t="shared" si="0"/>
        <v>-32886546</v>
      </c>
      <c r="M336" s="173"/>
      <c r="N336" s="173"/>
      <c r="O336" s="194"/>
      <c r="P336" s="162"/>
      <c r="R336" s="128"/>
    </row>
    <row r="337" spans="1:20" ht="15" customHeight="1">
      <c r="A337" s="170">
        <v>9</v>
      </c>
      <c r="D337" s="160" t="s">
        <v>246</v>
      </c>
      <c r="H337" s="180">
        <v>914525</v>
      </c>
      <c r="J337" s="194">
        <v>53.366324295175033</v>
      </c>
      <c r="L337" s="160">
        <f t="shared" si="0"/>
        <v>48804838</v>
      </c>
      <c r="M337" s="173"/>
      <c r="N337" s="173"/>
      <c r="O337" s="194"/>
      <c r="P337" s="162"/>
      <c r="R337" s="128"/>
    </row>
    <row r="338" spans="1:20" ht="15" customHeight="1">
      <c r="A338" s="170">
        <v>10</v>
      </c>
      <c r="D338" s="160" t="s">
        <v>247</v>
      </c>
      <c r="H338" s="160">
        <v>1415517</v>
      </c>
      <c r="J338" s="194">
        <v>10.309573549111946</v>
      </c>
      <c r="L338" s="160">
        <f t="shared" si="0"/>
        <v>14593377</v>
      </c>
      <c r="M338" s="173"/>
      <c r="N338" s="173"/>
      <c r="O338" s="194"/>
      <c r="P338" s="162"/>
      <c r="R338" s="128"/>
    </row>
    <row r="339" spans="1:20" ht="15" customHeight="1">
      <c r="A339" s="170">
        <v>11</v>
      </c>
      <c r="D339" s="160" t="s">
        <v>248</v>
      </c>
      <c r="H339" s="160">
        <v>114601</v>
      </c>
      <c r="J339" s="194">
        <v>141.5</v>
      </c>
      <c r="L339" s="160">
        <f t="shared" si="0"/>
        <v>16216042</v>
      </c>
      <c r="M339" s="173"/>
      <c r="N339" s="173"/>
      <c r="O339" s="194"/>
      <c r="P339" s="162"/>
      <c r="R339" s="128"/>
    </row>
    <row r="340" spans="1:20" ht="15" customHeight="1">
      <c r="A340" s="170">
        <v>12</v>
      </c>
      <c r="D340" s="160" t="s">
        <v>249</v>
      </c>
      <c r="H340" s="160">
        <v>578137</v>
      </c>
      <c r="J340" s="194">
        <v>10.100294876603503</v>
      </c>
      <c r="L340" s="160">
        <f t="shared" si="0"/>
        <v>5839354</v>
      </c>
      <c r="M340" s="173"/>
      <c r="N340" s="173"/>
      <c r="O340" s="194"/>
      <c r="P340" s="162"/>
      <c r="R340" s="128"/>
    </row>
    <row r="341" spans="1:20" ht="15" customHeight="1">
      <c r="A341" s="170">
        <v>13</v>
      </c>
      <c r="D341" s="160" t="s">
        <v>250</v>
      </c>
      <c r="H341" s="160">
        <v>439161</v>
      </c>
      <c r="J341" s="194">
        <v>-0.75</v>
      </c>
      <c r="L341" s="160">
        <f t="shared" si="0"/>
        <v>-329371</v>
      </c>
      <c r="M341" s="173"/>
      <c r="N341" s="173"/>
      <c r="O341" s="194"/>
      <c r="P341" s="162"/>
      <c r="R341" s="128"/>
    </row>
    <row r="342" spans="1:20" ht="15" customHeight="1">
      <c r="A342" s="170">
        <v>14</v>
      </c>
      <c r="D342" s="160" t="s">
        <v>251</v>
      </c>
      <c r="H342" s="160">
        <v>686069</v>
      </c>
      <c r="J342" s="194">
        <v>-41.600053570249209</v>
      </c>
      <c r="L342" s="160">
        <f t="shared" si="0"/>
        <v>-28540507</v>
      </c>
      <c r="M342" s="173"/>
      <c r="N342" s="173"/>
      <c r="O342" s="194"/>
      <c r="P342" s="162"/>
      <c r="R342" s="128"/>
    </row>
    <row r="343" spans="1:20" ht="15" customHeight="1">
      <c r="A343" s="170">
        <v>15</v>
      </c>
      <c r="D343" s="160" t="s">
        <v>252</v>
      </c>
      <c r="H343" s="160">
        <v>22122</v>
      </c>
      <c r="J343" s="194">
        <v>-75.102876697334693</v>
      </c>
      <c r="L343" s="160">
        <f t="shared" si="0"/>
        <v>-1661426</v>
      </c>
      <c r="M343" s="173"/>
      <c r="N343" s="173"/>
      <c r="O343" s="194"/>
      <c r="P343" s="162"/>
      <c r="R343" s="128"/>
    </row>
    <row r="344" spans="1:20" ht="15" customHeight="1">
      <c r="A344" s="170">
        <v>16</v>
      </c>
      <c r="D344" s="160" t="s">
        <v>253</v>
      </c>
      <c r="H344" s="180">
        <v>289720</v>
      </c>
      <c r="J344" s="194">
        <v>0</v>
      </c>
      <c r="L344" s="160">
        <f t="shared" si="0"/>
        <v>0</v>
      </c>
      <c r="M344" s="173"/>
      <c r="N344" s="173"/>
      <c r="O344" s="194"/>
      <c r="P344" s="162"/>
      <c r="R344" s="128"/>
    </row>
    <row r="345" spans="1:20" ht="15" customHeight="1">
      <c r="A345" s="170">
        <v>17</v>
      </c>
      <c r="D345" s="160" t="s">
        <v>254</v>
      </c>
      <c r="G345" s="180"/>
      <c r="H345" s="180">
        <v>1124817</v>
      </c>
      <c r="J345" s="194">
        <v>39.829750486875184</v>
      </c>
      <c r="L345" s="160">
        <f t="shared" si="0"/>
        <v>44801180</v>
      </c>
      <c r="M345" s="173"/>
      <c r="N345" s="173"/>
      <c r="O345" s="194"/>
      <c r="P345" s="162"/>
      <c r="R345" s="128"/>
    </row>
    <row r="346" spans="1:20" ht="15" customHeight="1">
      <c r="A346" s="170">
        <v>18</v>
      </c>
      <c r="D346" s="160" t="s">
        <v>255</v>
      </c>
      <c r="H346" s="180">
        <v>839228</v>
      </c>
      <c r="J346" s="194">
        <v>0</v>
      </c>
      <c r="L346" s="180">
        <f t="shared" si="0"/>
        <v>0</v>
      </c>
      <c r="M346" s="173"/>
      <c r="N346" s="173"/>
      <c r="O346" s="194"/>
      <c r="P346" s="162"/>
      <c r="R346" s="128"/>
    </row>
    <row r="347" spans="1:20" ht="15" customHeight="1">
      <c r="A347" s="170">
        <v>19</v>
      </c>
      <c r="D347" s="160" t="s">
        <v>256</v>
      </c>
      <c r="H347" s="160">
        <v>859138.83800327987</v>
      </c>
      <c r="J347" s="194">
        <v>0</v>
      </c>
      <c r="L347" s="180">
        <f t="shared" si="0"/>
        <v>0</v>
      </c>
      <c r="M347" s="173"/>
      <c r="N347" s="173"/>
      <c r="O347" s="194"/>
      <c r="P347" s="162"/>
      <c r="R347" s="128"/>
    </row>
    <row r="348" spans="1:20" ht="15" customHeight="1">
      <c r="A348" s="170">
        <v>20</v>
      </c>
      <c r="D348" s="160" t="s">
        <v>257</v>
      </c>
      <c r="H348" s="160">
        <v>285259</v>
      </c>
      <c r="J348" s="194">
        <v>45.317908443129809</v>
      </c>
      <c r="L348" s="180">
        <f t="shared" si="0"/>
        <v>12927341</v>
      </c>
      <c r="M348" s="173"/>
      <c r="N348" s="173"/>
      <c r="O348" s="194"/>
      <c r="P348" s="162"/>
      <c r="R348" s="128"/>
    </row>
    <row r="349" spans="1:20" ht="15" customHeight="1">
      <c r="A349" s="170">
        <v>21</v>
      </c>
      <c r="D349" s="160" t="s">
        <v>258</v>
      </c>
      <c r="H349" s="160">
        <v>126714</v>
      </c>
      <c r="J349" s="194">
        <v>66.055713278265017</v>
      </c>
      <c r="L349" s="180">
        <f t="shared" si="0"/>
        <v>8370184</v>
      </c>
      <c r="M349" s="173"/>
      <c r="N349" s="173"/>
      <c r="O349" s="194"/>
      <c r="P349" s="162"/>
      <c r="R349" s="128"/>
    </row>
    <row r="350" spans="1:20" ht="15" customHeight="1">
      <c r="A350" s="170">
        <v>22</v>
      </c>
      <c r="D350" s="160" t="s">
        <v>259</v>
      </c>
      <c r="H350" s="180">
        <v>3173469.1948761423</v>
      </c>
      <c r="J350" s="195">
        <v>38.230313649160188</v>
      </c>
      <c r="L350" s="160">
        <f t="shared" si="0"/>
        <v>121322723</v>
      </c>
      <c r="M350" s="173"/>
      <c r="N350" s="173"/>
      <c r="O350" s="194"/>
      <c r="P350" s="162"/>
      <c r="Q350" s="196"/>
      <c r="R350" s="197"/>
      <c r="S350" s="196"/>
      <c r="T350" s="196"/>
    </row>
    <row r="351" spans="1:20" ht="15" customHeight="1">
      <c r="A351" s="170">
        <v>23</v>
      </c>
      <c r="E351" s="160" t="s">
        <v>260</v>
      </c>
      <c r="H351" s="183">
        <f>SUM(H331:H350)</f>
        <v>34285634</v>
      </c>
      <c r="J351" s="187"/>
      <c r="L351" s="183">
        <f>SUM(L331:L350)</f>
        <v>622520607</v>
      </c>
      <c r="M351" s="173"/>
      <c r="N351" s="173"/>
      <c r="O351" s="194"/>
      <c r="Q351" s="183"/>
    </row>
    <row r="352" spans="1:20" ht="15" customHeight="1">
      <c r="A352" s="170">
        <v>24</v>
      </c>
      <c r="J352" s="187"/>
      <c r="O352" s="187"/>
      <c r="P352" s="162"/>
    </row>
    <row r="353" spans="1:20" ht="15" customHeight="1">
      <c r="A353" s="170">
        <v>25</v>
      </c>
      <c r="D353" s="160" t="s">
        <v>261</v>
      </c>
      <c r="H353" s="160">
        <v>16551585</v>
      </c>
      <c r="J353" s="194">
        <v>0</v>
      </c>
      <c r="L353" s="180">
        <f>ROUND(H353*J353,0)</f>
        <v>0</v>
      </c>
      <c r="O353" s="187"/>
      <c r="P353" s="162"/>
      <c r="R353" s="128"/>
    </row>
    <row r="354" spans="1:20" ht="15" customHeight="1">
      <c r="A354" s="170">
        <v>26</v>
      </c>
      <c r="D354" s="160" t="s">
        <v>262</v>
      </c>
      <c r="H354" s="160">
        <v>6602250</v>
      </c>
      <c r="J354" s="187">
        <v>159.7382832718522</v>
      </c>
      <c r="L354" s="180">
        <f>ROUND(H354*J354,0)</f>
        <v>1054632081</v>
      </c>
      <c r="M354" s="173"/>
      <c r="N354" s="173"/>
      <c r="O354" s="194"/>
      <c r="P354" s="162"/>
      <c r="R354" s="128"/>
    </row>
    <row r="355" spans="1:20" ht="15" customHeight="1">
      <c r="A355" s="170">
        <v>27</v>
      </c>
      <c r="D355" s="160" t="s">
        <v>263</v>
      </c>
      <c r="H355" s="160">
        <v>193619</v>
      </c>
      <c r="J355" s="194">
        <v>-155.99</v>
      </c>
      <c r="L355" s="160">
        <f>ROUND(H355*J355,0)</f>
        <v>-30202628</v>
      </c>
      <c r="O355" s="187"/>
      <c r="P355" s="162"/>
      <c r="R355" s="128"/>
    </row>
    <row r="356" spans="1:20" ht="15" customHeight="1">
      <c r="A356" s="170">
        <v>28</v>
      </c>
      <c r="D356" s="160" t="s">
        <v>264</v>
      </c>
      <c r="H356" s="160">
        <v>566558</v>
      </c>
      <c r="J356" s="194">
        <v>12.000000000000002</v>
      </c>
      <c r="L356" s="160">
        <f>ROUND(H356*J356,0)</f>
        <v>6798696</v>
      </c>
      <c r="M356" s="173"/>
      <c r="N356" s="173"/>
      <c r="O356" s="194"/>
      <c r="P356" s="162"/>
      <c r="R356" s="128"/>
    </row>
    <row r="357" spans="1:20" ht="15" customHeight="1">
      <c r="A357" s="170">
        <v>29</v>
      </c>
      <c r="D357" s="160" t="s">
        <v>265</v>
      </c>
      <c r="H357" s="160">
        <v>1042164.2999302045</v>
      </c>
      <c r="J357" s="194">
        <v>46.26</v>
      </c>
      <c r="L357" s="160">
        <f t="shared" ref="L357:L363" si="1">ROUND(H357*J357,0)</f>
        <v>48210521</v>
      </c>
      <c r="M357" s="173"/>
      <c r="N357" s="173"/>
      <c r="O357" s="194"/>
      <c r="P357" s="162"/>
      <c r="R357" s="128"/>
    </row>
    <row r="358" spans="1:20" ht="15" customHeight="1">
      <c r="A358" s="170">
        <v>30</v>
      </c>
      <c r="D358" s="160" t="s">
        <v>266</v>
      </c>
      <c r="H358" s="160">
        <v>4831489.9500022596</v>
      </c>
      <c r="J358" s="194">
        <v>36.75</v>
      </c>
      <c r="L358" s="160">
        <f t="shared" si="1"/>
        <v>177557256</v>
      </c>
      <c r="M358" s="173"/>
      <c r="N358" s="173"/>
      <c r="O358" s="194"/>
      <c r="P358" s="162"/>
      <c r="R358" s="128"/>
    </row>
    <row r="359" spans="1:20" ht="15" customHeight="1">
      <c r="A359" s="170">
        <v>31</v>
      </c>
      <c r="D359" s="160" t="s">
        <v>267</v>
      </c>
      <c r="H359" s="160">
        <v>-809478.10415232752</v>
      </c>
      <c r="J359" s="194">
        <v>0</v>
      </c>
      <c r="L359" s="160">
        <f t="shared" si="1"/>
        <v>0</v>
      </c>
      <c r="M359" s="173"/>
      <c r="N359" s="173"/>
      <c r="O359" s="194"/>
      <c r="P359" s="162"/>
      <c r="R359" s="128"/>
    </row>
    <row r="360" spans="1:20" ht="15" customHeight="1">
      <c r="A360" s="170">
        <v>32</v>
      </c>
      <c r="D360" s="160" t="s">
        <v>268</v>
      </c>
      <c r="H360" s="160">
        <v>12233304</v>
      </c>
      <c r="J360" s="194">
        <v>91.701026099098712</v>
      </c>
      <c r="L360" s="160">
        <f t="shared" si="1"/>
        <v>1121806529</v>
      </c>
      <c r="M360" s="173"/>
      <c r="N360" s="173"/>
      <c r="O360" s="194"/>
      <c r="R360" s="128"/>
    </row>
    <row r="361" spans="1:20" ht="15" customHeight="1">
      <c r="A361" s="170">
        <v>33</v>
      </c>
      <c r="D361" s="160" t="s">
        <v>269</v>
      </c>
      <c r="H361" s="160">
        <v>244370</v>
      </c>
      <c r="J361" s="194">
        <v>18.896262600395993</v>
      </c>
      <c r="L361" s="160">
        <f t="shared" si="1"/>
        <v>4617680</v>
      </c>
      <c r="M361" s="173"/>
      <c r="N361" s="173"/>
      <c r="O361" s="194"/>
      <c r="R361" s="128"/>
    </row>
    <row r="362" spans="1:20" ht="15" customHeight="1">
      <c r="A362" s="170">
        <v>34</v>
      </c>
      <c r="D362" s="160" t="s">
        <v>270</v>
      </c>
      <c r="H362" s="160">
        <v>127578</v>
      </c>
      <c r="J362" s="194">
        <v>46.125</v>
      </c>
      <c r="L362" s="160">
        <f t="shared" si="1"/>
        <v>5884535</v>
      </c>
      <c r="M362" s="173"/>
      <c r="N362" s="173"/>
      <c r="O362" s="194"/>
      <c r="R362" s="128"/>
    </row>
    <row r="363" spans="1:20" ht="15" customHeight="1">
      <c r="A363" s="170">
        <v>35</v>
      </c>
      <c r="D363" s="160" t="s">
        <v>133</v>
      </c>
      <c r="H363" s="160">
        <v>16175311</v>
      </c>
      <c r="J363" s="194">
        <v>0</v>
      </c>
      <c r="L363" s="180">
        <f t="shared" si="1"/>
        <v>0</v>
      </c>
      <c r="M363" s="173"/>
      <c r="N363" s="173"/>
      <c r="O363" s="194"/>
      <c r="Q363" s="196"/>
      <c r="R363" s="197"/>
      <c r="S363" s="196"/>
      <c r="T363" s="196"/>
    </row>
    <row r="364" spans="1:20" ht="15" customHeight="1">
      <c r="A364" s="170">
        <v>36</v>
      </c>
      <c r="H364" s="183"/>
      <c r="K364" s="187"/>
      <c r="L364" s="183"/>
      <c r="O364" s="187"/>
    </row>
    <row r="365" spans="1:20" ht="15" customHeight="1" thickBot="1">
      <c r="A365" s="170">
        <v>37</v>
      </c>
      <c r="D365" s="160" t="s">
        <v>271</v>
      </c>
      <c r="H365" s="198">
        <f>SUM(H351:H363)</f>
        <v>92044385.145780146</v>
      </c>
      <c r="I365" s="173"/>
      <c r="J365" s="173"/>
      <c r="K365" s="187"/>
      <c r="L365" s="173">
        <f>SUM(L351:L363)</f>
        <v>3011825277</v>
      </c>
      <c r="M365" s="173"/>
      <c r="N365" s="173"/>
      <c r="O365" s="173"/>
      <c r="Q365" s="198"/>
      <c r="R365" s="198"/>
      <c r="S365" s="198"/>
      <c r="T365" s="198"/>
    </row>
    <row r="366" spans="1:20" ht="15" customHeight="1" thickTop="1">
      <c r="A366" s="170">
        <v>38</v>
      </c>
      <c r="K366" s="187"/>
      <c r="L366" s="179"/>
    </row>
    <row r="367" spans="1:20" ht="15" customHeight="1">
      <c r="A367" s="170">
        <v>39</v>
      </c>
      <c r="K367" s="187"/>
    </row>
    <row r="368" spans="1:20" ht="15" customHeight="1" thickBot="1">
      <c r="A368" s="170">
        <v>40</v>
      </c>
      <c r="D368" s="160" t="s">
        <v>272</v>
      </c>
      <c r="K368" s="187"/>
      <c r="L368" s="189">
        <f>IF(H365=0,0,ROUND(L365/H365,2))</f>
        <v>32.72</v>
      </c>
      <c r="M368" s="187"/>
      <c r="N368" s="187"/>
      <c r="O368" s="187"/>
      <c r="S368" s="187"/>
      <c r="T368" s="189"/>
    </row>
    <row r="369" spans="1:16" ht="15" customHeight="1" thickTop="1">
      <c r="A369" s="170">
        <v>41</v>
      </c>
    </row>
    <row r="370" spans="1:16" ht="15" customHeight="1">
      <c r="A370" s="170">
        <v>42</v>
      </c>
    </row>
    <row r="371" spans="1:16" ht="15" customHeight="1">
      <c r="A371" s="170">
        <v>43</v>
      </c>
    </row>
    <row r="372" spans="1:16" ht="15" customHeight="1">
      <c r="A372" s="170">
        <v>44</v>
      </c>
    </row>
    <row r="373" spans="1:16" ht="15" customHeight="1">
      <c r="A373" s="170"/>
    </row>
    <row r="374" spans="1:16" ht="15" customHeight="1">
      <c r="A374" s="170"/>
    </row>
    <row r="375" spans="1:16" ht="15" customHeight="1">
      <c r="A375" s="170"/>
    </row>
    <row r="376" spans="1:16" ht="15" customHeight="1">
      <c r="A376" s="170"/>
    </row>
    <row r="377" spans="1:16" ht="15" customHeight="1">
      <c r="A377" s="170"/>
    </row>
    <row r="378" spans="1:16" ht="15" customHeight="1"/>
    <row r="379" spans="1:16" ht="15" customHeight="1">
      <c r="A379" s="158" t="str">
        <f>+A316</f>
        <v>KENTUCKY-AMERICAN WATER COMPANY</v>
      </c>
      <c r="B379" s="158"/>
      <c r="C379" s="158"/>
      <c r="D379" s="158"/>
      <c r="E379" s="158"/>
      <c r="F379" s="158"/>
      <c r="G379" s="158"/>
      <c r="H379" s="158"/>
      <c r="I379" s="158"/>
      <c r="J379" s="158"/>
      <c r="K379" s="158"/>
      <c r="L379" s="158"/>
      <c r="M379" s="158"/>
      <c r="N379" s="158"/>
      <c r="O379" s="158"/>
      <c r="P379" s="158"/>
    </row>
    <row r="380" spans="1:16" ht="15" customHeight="1">
      <c r="A380" s="158" t="str">
        <f>+A317</f>
        <v>Case No. 2018-00358</v>
      </c>
      <c r="B380" s="158"/>
      <c r="C380" s="158"/>
      <c r="D380" s="158"/>
      <c r="E380" s="158"/>
      <c r="F380" s="158"/>
      <c r="G380" s="158"/>
      <c r="H380" s="158"/>
      <c r="I380" s="158"/>
      <c r="J380" s="158"/>
      <c r="K380" s="158"/>
      <c r="L380" s="158"/>
      <c r="M380" s="158"/>
      <c r="N380" s="158"/>
      <c r="O380" s="158"/>
      <c r="P380" s="158"/>
    </row>
    <row r="381" spans="1:16" ht="15" customHeight="1">
      <c r="A381" s="158" t="s">
        <v>221</v>
      </c>
      <c r="B381" s="158"/>
      <c r="C381" s="158"/>
      <c r="D381" s="158"/>
      <c r="E381" s="158"/>
      <c r="F381" s="158"/>
      <c r="G381" s="158"/>
      <c r="H381" s="158"/>
      <c r="I381" s="158"/>
      <c r="J381" s="158"/>
      <c r="K381" s="158"/>
      <c r="L381" s="158"/>
      <c r="M381" s="158"/>
      <c r="N381" s="158"/>
      <c r="O381" s="158"/>
      <c r="P381" s="158"/>
    </row>
    <row r="382" spans="1:16" ht="15" customHeight="1">
      <c r="A382" s="158" t="str">
        <f>+A319</f>
        <v>Base Year at 2/28/19</v>
      </c>
      <c r="B382" s="158"/>
      <c r="C382" s="158"/>
      <c r="D382" s="158"/>
      <c r="E382" s="158"/>
      <c r="F382" s="158"/>
      <c r="G382" s="158"/>
      <c r="H382" s="158"/>
      <c r="I382" s="158"/>
      <c r="J382" s="158"/>
      <c r="K382" s="158"/>
      <c r="L382" s="158"/>
      <c r="M382" s="158"/>
      <c r="N382" s="158"/>
      <c r="O382" s="158"/>
      <c r="P382" s="158"/>
    </row>
    <row r="383" spans="1:16" ht="15" customHeight="1">
      <c r="A383" s="159"/>
      <c r="B383" s="159"/>
      <c r="C383" s="159"/>
      <c r="D383" s="159"/>
      <c r="E383" s="159"/>
      <c r="F383" s="159"/>
      <c r="G383" s="159"/>
      <c r="H383" s="159"/>
      <c r="I383" s="159"/>
      <c r="J383" s="159"/>
      <c r="K383" s="159"/>
      <c r="L383" s="159"/>
      <c r="M383" s="159"/>
      <c r="N383" s="159"/>
      <c r="O383" s="162" t="s">
        <v>222</v>
      </c>
    </row>
    <row r="384" spans="1:16" s="163" customFormat="1">
      <c r="B384" s="164"/>
      <c r="D384" s="116"/>
      <c r="E384" s="116"/>
      <c r="F384" s="116"/>
      <c r="G384" s="116"/>
      <c r="H384" s="116"/>
      <c r="I384" s="116"/>
      <c r="J384" s="116"/>
      <c r="K384" s="116"/>
      <c r="L384" s="116"/>
      <c r="O384" s="165" t="e">
        <f ca="1">RIGHT(CELL("filename",$A$1),LEN(CELL("filename",$A$1))-SEARCH("\Rate Base",CELL("filename",$A$1),1))</f>
        <v>#VALUE!</v>
      </c>
    </row>
    <row r="385" spans="1:16" ht="15" customHeight="1">
      <c r="A385" s="166" t="str">
        <f>+A322</f>
        <v>DATA: _X_ BASE PERIOD ___ FORECASTED PERIOD</v>
      </c>
      <c r="O385" s="162" t="s">
        <v>273</v>
      </c>
    </row>
    <row r="386" spans="1:16" ht="15" customHeight="1">
      <c r="A386" s="166" t="str">
        <f>+A260</f>
        <v>TYPE OF FILING:  _X_ ORIGINAL __ UPDATED __ REVISED</v>
      </c>
      <c r="O386" s="167" t="s">
        <v>317</v>
      </c>
    </row>
    <row r="387" spans="1:16" ht="15" customHeight="1">
      <c r="A387" s="160" t="s">
        <v>235</v>
      </c>
    </row>
    <row r="388" spans="1:16" ht="15" customHeight="1" thickBot="1"/>
    <row r="389" spans="1:16" ht="15" customHeight="1">
      <c r="A389" s="168"/>
      <c r="B389" s="168"/>
      <c r="C389" s="168"/>
      <c r="D389" s="168"/>
      <c r="E389" s="168"/>
      <c r="F389" s="168"/>
      <c r="G389" s="168"/>
      <c r="H389" s="168"/>
      <c r="I389" s="168"/>
      <c r="J389" s="168"/>
      <c r="K389" s="168"/>
      <c r="L389" s="168"/>
      <c r="M389" s="168"/>
      <c r="N389" s="168"/>
      <c r="O389" s="168"/>
    </row>
    <row r="390" spans="1:16" ht="15" customHeight="1">
      <c r="A390" s="170" t="s">
        <v>61</v>
      </c>
      <c r="I390" s="170" t="s">
        <v>274</v>
      </c>
      <c r="K390" s="170" t="s">
        <v>275</v>
      </c>
    </row>
    <row r="391" spans="1:16" ht="15" customHeight="1" thickBot="1">
      <c r="A391" s="170" t="s">
        <v>71</v>
      </c>
      <c r="D391" s="172"/>
      <c r="I391" s="170" t="s">
        <v>14</v>
      </c>
      <c r="K391" s="170" t="s">
        <v>276</v>
      </c>
      <c r="M391" s="170" t="s">
        <v>239</v>
      </c>
    </row>
    <row r="392" spans="1:16" ht="15" customHeight="1">
      <c r="A392" s="171">
        <v>1</v>
      </c>
      <c r="B392" s="168"/>
      <c r="C392" s="168"/>
      <c r="D392" s="168"/>
      <c r="E392" s="168"/>
      <c r="F392" s="168"/>
      <c r="G392" s="168"/>
      <c r="H392" s="168"/>
      <c r="I392" s="168"/>
      <c r="J392" s="168"/>
      <c r="K392" s="168"/>
      <c r="L392" s="168"/>
      <c r="M392" s="168"/>
      <c r="N392" s="168"/>
      <c r="O392" s="168"/>
    </row>
    <row r="393" spans="1:16" ht="15" customHeight="1">
      <c r="A393" s="170">
        <v>2</v>
      </c>
    </row>
    <row r="394" spans="1:16" ht="15" customHeight="1">
      <c r="A394" s="170">
        <v>3</v>
      </c>
      <c r="E394" s="160" t="s">
        <v>277</v>
      </c>
      <c r="I394" s="173">
        <v>86574605</v>
      </c>
      <c r="J394" s="172"/>
      <c r="K394" s="194">
        <v>14.93</v>
      </c>
      <c r="M394" s="173">
        <f>ROUND(K394*I394,0)</f>
        <v>1292558853</v>
      </c>
      <c r="P394" s="162"/>
    </row>
    <row r="395" spans="1:16" ht="15" customHeight="1">
      <c r="A395" s="170">
        <v>4</v>
      </c>
      <c r="J395" s="172"/>
      <c r="K395" s="194"/>
    </row>
    <row r="396" spans="1:16" ht="15" customHeight="1">
      <c r="A396" s="170">
        <v>5</v>
      </c>
      <c r="E396" s="160" t="s">
        <v>278</v>
      </c>
      <c r="I396" s="160">
        <v>2520765</v>
      </c>
      <c r="K396" s="194">
        <v>14.93</v>
      </c>
      <c r="L396" s="187"/>
      <c r="M396" s="160">
        <f>ROUND(K396*I396,0)</f>
        <v>37635021</v>
      </c>
      <c r="P396" s="162"/>
    </row>
    <row r="397" spans="1:16" ht="15" customHeight="1">
      <c r="A397" s="170">
        <v>6</v>
      </c>
      <c r="K397" s="194"/>
    </row>
    <row r="398" spans="1:16" ht="15" customHeight="1">
      <c r="A398" s="170">
        <v>7</v>
      </c>
      <c r="E398" s="160" t="s">
        <v>279</v>
      </c>
      <c r="G398" s="199"/>
      <c r="I398" s="160">
        <v>2812617</v>
      </c>
      <c r="J398" s="172"/>
      <c r="K398" s="194">
        <v>15.09</v>
      </c>
      <c r="L398" s="180"/>
      <c r="M398" s="160">
        <f>ROUND(K398*I398,0)</f>
        <v>42442391</v>
      </c>
      <c r="P398" s="162"/>
    </row>
    <row r="399" spans="1:16" ht="15" customHeight="1">
      <c r="A399" s="170">
        <v>8</v>
      </c>
      <c r="G399" s="199"/>
      <c r="I399" s="183"/>
      <c r="M399" s="183"/>
    </row>
    <row r="400" spans="1:16" ht="15" customHeight="1" thickBot="1">
      <c r="A400" s="170">
        <v>9</v>
      </c>
      <c r="F400" s="160" t="s">
        <v>112</v>
      </c>
      <c r="I400" s="200">
        <f>SUM(I394:I398)</f>
        <v>91907987</v>
      </c>
      <c r="M400" s="198">
        <f>SUM(M394:M398)</f>
        <v>1372636265</v>
      </c>
    </row>
    <row r="401" spans="1:13" ht="15" customHeight="1" thickTop="1">
      <c r="A401" s="170">
        <v>10</v>
      </c>
    </row>
    <row r="402" spans="1:13" ht="15" customHeight="1">
      <c r="A402" s="170">
        <v>11</v>
      </c>
    </row>
    <row r="403" spans="1:13" ht="15" customHeight="1">
      <c r="A403" s="170">
        <v>12</v>
      </c>
    </row>
    <row r="404" spans="1:13" ht="15" customHeight="1">
      <c r="A404" s="170">
        <v>13</v>
      </c>
    </row>
    <row r="405" spans="1:13" ht="15" customHeight="1">
      <c r="A405" s="170">
        <v>14</v>
      </c>
    </row>
    <row r="406" spans="1:13" ht="15" customHeight="1">
      <c r="A406" s="170">
        <v>15</v>
      </c>
    </row>
    <row r="407" spans="1:13" ht="15" customHeight="1">
      <c r="A407" s="170">
        <v>16</v>
      </c>
    </row>
    <row r="408" spans="1:13" ht="15" customHeight="1">
      <c r="A408" s="170">
        <v>17</v>
      </c>
    </row>
    <row r="409" spans="1:13" ht="15" customHeight="1">
      <c r="A409" s="170">
        <v>18</v>
      </c>
    </row>
    <row r="410" spans="1:13" ht="15" customHeight="1">
      <c r="A410" s="170">
        <v>19</v>
      </c>
      <c r="H410" s="160" t="s">
        <v>280</v>
      </c>
      <c r="L410" s="187">
        <f>ROUND(M400/I400,2)</f>
        <v>14.93</v>
      </c>
    </row>
    <row r="411" spans="1:13" ht="15" customHeight="1">
      <c r="A411" s="170">
        <v>20</v>
      </c>
    </row>
    <row r="412" spans="1:13" ht="15" customHeight="1">
      <c r="A412" s="170">
        <v>21</v>
      </c>
      <c r="H412" s="160" t="s">
        <v>281</v>
      </c>
    </row>
    <row r="413" spans="1:13" ht="15" customHeight="1">
      <c r="A413" s="170">
        <v>22</v>
      </c>
      <c r="H413" s="160" t="s">
        <v>282</v>
      </c>
      <c r="L413" s="194">
        <v>5.2</v>
      </c>
    </row>
    <row r="414" spans="1:13" ht="15" customHeight="1">
      <c r="A414" s="170">
        <v>23</v>
      </c>
      <c r="L414" s="194"/>
    </row>
    <row r="415" spans="1:13" ht="15" customHeight="1">
      <c r="A415" s="170">
        <v>24</v>
      </c>
      <c r="H415" s="160" t="s">
        <v>283</v>
      </c>
      <c r="L415" s="194"/>
    </row>
    <row r="416" spans="1:13" ht="15" customHeight="1">
      <c r="A416" s="170">
        <v>25</v>
      </c>
      <c r="H416" s="160" t="s">
        <v>284</v>
      </c>
      <c r="L416" s="194">
        <v>23.24</v>
      </c>
      <c r="M416" s="201"/>
    </row>
    <row r="417" spans="1:12" ht="15" customHeight="1">
      <c r="A417" s="170">
        <v>26</v>
      </c>
      <c r="L417" s="202"/>
    </row>
    <row r="418" spans="1:12" ht="15" customHeight="1">
      <c r="A418" s="170">
        <v>27</v>
      </c>
      <c r="H418" s="160" t="s">
        <v>285</v>
      </c>
      <c r="L418" s="187"/>
    </row>
    <row r="419" spans="1:12" ht="15" customHeight="1">
      <c r="A419" s="170">
        <v>28</v>
      </c>
      <c r="H419" s="160" t="s">
        <v>286</v>
      </c>
      <c r="L419" s="187"/>
    </row>
    <row r="420" spans="1:12" ht="15" customHeight="1" thickBot="1">
      <c r="A420" s="170">
        <v>29</v>
      </c>
      <c r="H420" s="160" t="s">
        <v>287</v>
      </c>
      <c r="L420" s="187">
        <f>SUM(L410:L416)</f>
        <v>43.37</v>
      </c>
    </row>
    <row r="421" spans="1:12" ht="15" customHeight="1" thickTop="1">
      <c r="A421" s="170"/>
      <c r="L421" s="179"/>
    </row>
    <row r="422" spans="1:12" ht="15" customHeight="1">
      <c r="A422" s="170"/>
    </row>
    <row r="423" spans="1:12" ht="15" customHeight="1">
      <c r="A423" s="170"/>
    </row>
    <row r="424" spans="1:12" ht="15" customHeight="1">
      <c r="A424" s="170"/>
    </row>
    <row r="425" spans="1:12" ht="15" customHeight="1">
      <c r="A425" s="170"/>
    </row>
    <row r="426" spans="1:12" ht="15" customHeight="1">
      <c r="A426" s="170"/>
    </row>
    <row r="427" spans="1:12" ht="15" customHeight="1">
      <c r="A427" s="170"/>
    </row>
    <row r="428" spans="1:12" ht="15" customHeight="1">
      <c r="A428" s="170"/>
    </row>
    <row r="429" spans="1:12" ht="15" customHeight="1">
      <c r="A429" s="170"/>
    </row>
    <row r="430" spans="1:12" ht="15" customHeight="1">
      <c r="A430" s="170"/>
    </row>
    <row r="431" spans="1:12" ht="15" customHeight="1">
      <c r="A431" s="170"/>
    </row>
    <row r="432" spans="1:12" ht="15" customHeight="1">
      <c r="A432" s="170"/>
    </row>
    <row r="433" spans="1:16" ht="15" customHeight="1">
      <c r="A433" s="170"/>
    </row>
    <row r="434" spans="1:16" ht="15" customHeight="1">
      <c r="A434" s="170"/>
    </row>
    <row r="435" spans="1:16" ht="15" customHeight="1">
      <c r="A435" s="170"/>
    </row>
    <row r="436" spans="1:16" ht="15" customHeight="1">
      <c r="A436" s="170"/>
    </row>
    <row r="437" spans="1:16" ht="15" customHeight="1">
      <c r="A437" s="170"/>
    </row>
    <row r="438" spans="1:16" ht="15" customHeight="1">
      <c r="A438" s="170"/>
    </row>
    <row r="439" spans="1:16" ht="15" customHeight="1">
      <c r="A439" s="170"/>
    </row>
    <row r="440" spans="1:16" ht="15" customHeight="1">
      <c r="A440" s="170"/>
    </row>
    <row r="441" spans="1:16" ht="15" customHeight="1">
      <c r="A441" s="170"/>
    </row>
    <row r="442" spans="1:16" ht="15" customHeight="1">
      <c r="A442" s="158" t="str">
        <f>+A379</f>
        <v>KENTUCKY-AMERICAN WATER COMPANY</v>
      </c>
      <c r="B442" s="158"/>
      <c r="C442" s="158"/>
      <c r="D442" s="158"/>
      <c r="E442" s="158"/>
      <c r="F442" s="158"/>
      <c r="G442" s="158"/>
      <c r="H442" s="158"/>
      <c r="I442" s="158"/>
      <c r="J442" s="158"/>
      <c r="K442" s="158"/>
      <c r="L442" s="158"/>
      <c r="M442" s="158"/>
      <c r="N442" s="158"/>
      <c r="O442" s="158"/>
      <c r="P442" s="158"/>
    </row>
    <row r="443" spans="1:16" ht="15" customHeight="1">
      <c r="A443" s="158" t="str">
        <f>+A380</f>
        <v>Case No. 2018-00358</v>
      </c>
      <c r="B443" s="158"/>
      <c r="C443" s="158"/>
      <c r="D443" s="158"/>
      <c r="E443" s="158"/>
      <c r="F443" s="158"/>
      <c r="G443" s="158"/>
      <c r="H443" s="158"/>
      <c r="I443" s="158"/>
      <c r="J443" s="158"/>
      <c r="K443" s="158"/>
      <c r="L443" s="158"/>
      <c r="M443" s="158"/>
      <c r="N443" s="158"/>
      <c r="O443" s="158"/>
      <c r="P443" s="158"/>
    </row>
    <row r="444" spans="1:16" ht="15" customHeight="1">
      <c r="A444" s="158" t="s">
        <v>221</v>
      </c>
      <c r="B444" s="158"/>
      <c r="C444" s="158"/>
      <c r="D444" s="158"/>
      <c r="E444" s="158"/>
      <c r="F444" s="158"/>
      <c r="G444" s="158"/>
      <c r="H444" s="158"/>
      <c r="I444" s="158"/>
      <c r="J444" s="158"/>
      <c r="K444" s="158"/>
      <c r="L444" s="158"/>
      <c r="M444" s="158"/>
      <c r="N444" s="158"/>
      <c r="O444" s="158"/>
      <c r="P444" s="158"/>
    </row>
    <row r="445" spans="1:16" ht="15" customHeight="1">
      <c r="A445" s="158" t="str">
        <f>+A193</f>
        <v>Forecast Year at 6/30/2020</v>
      </c>
      <c r="B445" s="158"/>
      <c r="C445" s="158"/>
      <c r="D445" s="158"/>
      <c r="E445" s="158"/>
      <c r="F445" s="158"/>
      <c r="G445" s="158"/>
      <c r="H445" s="158"/>
      <c r="I445" s="158"/>
      <c r="J445" s="158"/>
      <c r="K445" s="158"/>
      <c r="L445" s="158"/>
      <c r="M445" s="158"/>
      <c r="N445" s="158"/>
      <c r="O445" s="158"/>
      <c r="P445" s="158"/>
    </row>
    <row r="446" spans="1:16" ht="15" customHeight="1">
      <c r="A446" s="159"/>
      <c r="B446" s="159"/>
      <c r="C446" s="159"/>
      <c r="D446" s="159"/>
      <c r="E446" s="159"/>
      <c r="F446" s="159"/>
      <c r="G446" s="159"/>
      <c r="H446" s="159"/>
      <c r="I446" s="159"/>
      <c r="J446" s="159"/>
      <c r="K446" s="159"/>
      <c r="L446" s="159"/>
      <c r="M446" s="159"/>
      <c r="N446" s="159"/>
      <c r="O446" s="162" t="s">
        <v>222</v>
      </c>
    </row>
    <row r="447" spans="1:16" s="163" customFormat="1">
      <c r="B447" s="164"/>
      <c r="D447" s="116"/>
      <c r="E447" s="116"/>
      <c r="F447" s="116"/>
      <c r="G447" s="116"/>
      <c r="H447" s="116"/>
      <c r="I447" s="116"/>
      <c r="J447" s="116"/>
      <c r="K447" s="116"/>
      <c r="L447" s="116"/>
      <c r="O447" s="165" t="e">
        <f ca="1">RIGHT(CELL("filename",$A$1),LEN(CELL("filename",$A$1))-SEARCH("\Rate Base",CELL("filename",$A$1),1))</f>
        <v>#VALUE!</v>
      </c>
    </row>
    <row r="448" spans="1:16" ht="15" customHeight="1">
      <c r="A448" s="166" t="str">
        <f>A196</f>
        <v>DATA: ___ BASE PERIOD _X_ FORECASTED PERIOD</v>
      </c>
      <c r="O448" s="162" t="s">
        <v>288</v>
      </c>
    </row>
    <row r="449" spans="1:15" ht="15" customHeight="1">
      <c r="A449" s="166" t="str">
        <f>A197</f>
        <v>TYPE OF FILING:  _X_ ORIGINAL __ UPDATED __ REVISED</v>
      </c>
      <c r="O449" s="167" t="s">
        <v>317</v>
      </c>
    </row>
    <row r="450" spans="1:15" ht="15" customHeight="1">
      <c r="A450" s="166" t="s">
        <v>224</v>
      </c>
    </row>
    <row r="451" spans="1:15" ht="15" customHeight="1" thickBot="1">
      <c r="A451" s="160" t="s">
        <v>289</v>
      </c>
    </row>
    <row r="452" spans="1:15" ht="15" customHeight="1">
      <c r="A452" s="168"/>
      <c r="B452" s="168"/>
      <c r="C452" s="168"/>
      <c r="D452" s="168"/>
      <c r="E452" s="168"/>
      <c r="F452" s="168"/>
      <c r="G452" s="168"/>
      <c r="H452" s="168"/>
      <c r="I452" s="168"/>
      <c r="J452" s="168"/>
      <c r="K452" s="168"/>
      <c r="L452" s="168"/>
      <c r="M452" s="168"/>
      <c r="N452" s="168"/>
      <c r="O452" s="168"/>
    </row>
    <row r="453" spans="1:15" ht="15" customHeight="1">
      <c r="A453" s="170" t="s">
        <v>61</v>
      </c>
    </row>
    <row r="454" spans="1:15" ht="15" customHeight="1" thickBot="1">
      <c r="A454" s="170" t="s">
        <v>71</v>
      </c>
      <c r="E454" s="170" t="s">
        <v>219</v>
      </c>
      <c r="J454" s="170" t="s">
        <v>225</v>
      </c>
      <c r="L454" s="170" t="s">
        <v>14</v>
      </c>
      <c r="M454" s="186"/>
      <c r="N454" s="186"/>
      <c r="O454" s="186"/>
    </row>
    <row r="455" spans="1:15" ht="15" customHeight="1">
      <c r="A455" s="171">
        <v>1</v>
      </c>
      <c r="B455" s="168"/>
      <c r="C455" s="168"/>
      <c r="D455" s="168"/>
      <c r="E455" s="168"/>
      <c r="F455" s="168"/>
      <c r="G455" s="168"/>
      <c r="H455" s="168"/>
      <c r="I455" s="168"/>
      <c r="J455" s="168"/>
      <c r="K455" s="168"/>
      <c r="L455" s="168"/>
    </row>
    <row r="456" spans="1:15" ht="15" customHeight="1">
      <c r="A456" s="170">
        <v>2</v>
      </c>
    </row>
    <row r="457" spans="1:15" ht="15" customHeight="1" thickBot="1">
      <c r="A457" s="170">
        <v>3</v>
      </c>
      <c r="E457" s="160" t="s">
        <v>226</v>
      </c>
      <c r="L457" s="173">
        <f>H553</f>
        <v>108151942.42979334</v>
      </c>
      <c r="M457" s="173"/>
      <c r="N457" s="173"/>
      <c r="O457" s="162"/>
    </row>
    <row r="458" spans="1:15" ht="15" customHeight="1" thickTop="1">
      <c r="A458" s="170">
        <v>4</v>
      </c>
      <c r="L458" s="179"/>
    </row>
    <row r="459" spans="1:15" ht="15" customHeight="1">
      <c r="A459" s="170">
        <v>5</v>
      </c>
      <c r="E459" s="160" t="s">
        <v>227</v>
      </c>
      <c r="L459" s="160">
        <f>ROUND(L457/365,0)</f>
        <v>296307</v>
      </c>
    </row>
    <row r="460" spans="1:15" ht="15" customHeight="1">
      <c r="A460" s="170">
        <v>6</v>
      </c>
    </row>
    <row r="461" spans="1:15" ht="15" customHeight="1">
      <c r="A461" s="170">
        <v>7</v>
      </c>
      <c r="E461" s="160" t="s">
        <v>228</v>
      </c>
    </row>
    <row r="462" spans="1:15" ht="15" customHeight="1">
      <c r="A462" s="170">
        <v>8</v>
      </c>
    </row>
    <row r="463" spans="1:15" ht="15" customHeight="1">
      <c r="A463" s="170">
        <v>9</v>
      </c>
      <c r="E463" s="160" t="s">
        <v>229</v>
      </c>
      <c r="J463" s="187">
        <f>L607</f>
        <v>43.379999999999995</v>
      </c>
      <c r="K463" s="187"/>
      <c r="L463" s="187"/>
      <c r="M463" s="187"/>
      <c r="N463" s="187"/>
      <c r="O463" s="162"/>
    </row>
    <row r="464" spans="1:15" ht="15" customHeight="1">
      <c r="A464" s="170">
        <v>10</v>
      </c>
      <c r="J464" s="187"/>
    </row>
    <row r="465" spans="1:15" ht="15" customHeight="1">
      <c r="A465" s="170">
        <v>11</v>
      </c>
      <c r="E465" s="160" t="s">
        <v>230</v>
      </c>
      <c r="J465" s="188">
        <f>+L556</f>
        <v>56.79</v>
      </c>
      <c r="M465" s="187"/>
      <c r="N465" s="187"/>
      <c r="O465" s="162"/>
    </row>
    <row r="466" spans="1:15" ht="15" customHeight="1">
      <c r="A466" s="170">
        <v>12</v>
      </c>
      <c r="J466" s="187"/>
    </row>
    <row r="467" spans="1:15" ht="15" customHeight="1" thickBot="1">
      <c r="A467" s="170">
        <v>13</v>
      </c>
      <c r="E467" s="160" t="s">
        <v>231</v>
      </c>
      <c r="J467" s="189">
        <f>+J463-J465</f>
        <v>-13.410000000000004</v>
      </c>
      <c r="M467" s="187"/>
      <c r="N467" s="187"/>
      <c r="O467" s="187"/>
    </row>
    <row r="468" spans="1:15" ht="15" customHeight="1" thickTop="1">
      <c r="A468" s="170">
        <v>14</v>
      </c>
    </row>
    <row r="469" spans="1:15" ht="15" customHeight="1" thickBot="1">
      <c r="A469" s="170">
        <v>15</v>
      </c>
      <c r="F469" s="160" t="s">
        <v>232</v>
      </c>
      <c r="L469" s="203">
        <f>ROUND($J$467*L459,0)</f>
        <v>-3973477</v>
      </c>
      <c r="M469" s="173"/>
      <c r="N469" s="173"/>
      <c r="O469" s="173"/>
    </row>
    <row r="470" spans="1:15" ht="15" customHeight="1" thickTop="1">
      <c r="A470" s="170">
        <v>16</v>
      </c>
    </row>
    <row r="471" spans="1:15" ht="15" customHeight="1">
      <c r="A471" s="170">
        <v>17</v>
      </c>
    </row>
    <row r="472" spans="1:15" ht="15" customHeight="1" thickBot="1">
      <c r="A472" s="170">
        <v>18</v>
      </c>
      <c r="F472" s="160" t="s">
        <v>233</v>
      </c>
      <c r="L472" s="198">
        <f>ROUND(L469,-3)</f>
        <v>-3973000</v>
      </c>
      <c r="M472" s="173"/>
      <c r="N472" s="173"/>
      <c r="O472" s="173"/>
    </row>
    <row r="473" spans="1:15" ht="15" customHeight="1" thickTop="1">
      <c r="A473" s="170"/>
    </row>
    <row r="474" spans="1:15" ht="15" customHeight="1">
      <c r="A474" s="170"/>
    </row>
    <row r="475" spans="1:15" ht="15" customHeight="1">
      <c r="A475" s="170"/>
    </row>
    <row r="476" spans="1:15" ht="15" customHeight="1">
      <c r="A476" s="170"/>
    </row>
    <row r="477" spans="1:15" ht="15" customHeight="1">
      <c r="A477" s="170"/>
    </row>
    <row r="478" spans="1:15" ht="15" customHeight="1">
      <c r="A478" s="170"/>
    </row>
    <row r="479" spans="1:15" ht="15" customHeight="1">
      <c r="A479" s="170"/>
    </row>
    <row r="480" spans="1:15" ht="15" customHeight="1">
      <c r="A480" s="170"/>
    </row>
    <row r="481" spans="1:1" ht="15" customHeight="1">
      <c r="A481" s="170"/>
    </row>
    <row r="482" spans="1:1" ht="15" customHeight="1">
      <c r="A482" s="170"/>
    </row>
    <row r="483" spans="1:1" ht="15" customHeight="1">
      <c r="A483" s="170"/>
    </row>
    <row r="484" spans="1:1" ht="15" customHeight="1">
      <c r="A484" s="170"/>
    </row>
    <row r="485" spans="1:1" ht="15" customHeight="1">
      <c r="A485" s="170"/>
    </row>
    <row r="486" spans="1:1" ht="15" customHeight="1">
      <c r="A486" s="170"/>
    </row>
    <row r="487" spans="1:1" ht="15" customHeight="1">
      <c r="A487" s="170"/>
    </row>
    <row r="488" spans="1:1" ht="15" customHeight="1">
      <c r="A488" s="170"/>
    </row>
    <row r="489" spans="1:1" ht="15" customHeight="1">
      <c r="A489" s="170"/>
    </row>
    <row r="490" spans="1:1" ht="15" customHeight="1">
      <c r="A490" s="170"/>
    </row>
    <row r="491" spans="1:1" ht="15" customHeight="1">
      <c r="A491" s="170"/>
    </row>
    <row r="492" spans="1:1" ht="15" customHeight="1">
      <c r="A492" s="170"/>
    </row>
    <row r="493" spans="1:1" ht="15" customHeight="1">
      <c r="A493" s="170"/>
    </row>
    <row r="494" spans="1:1" ht="15" customHeight="1">
      <c r="A494" s="170"/>
    </row>
    <row r="495" spans="1:1" ht="15" customHeight="1">
      <c r="A495" s="170"/>
    </row>
    <row r="496" spans="1:1" ht="15" customHeight="1">
      <c r="A496" s="170"/>
    </row>
    <row r="497" spans="1:16" ht="15" customHeight="1">
      <c r="A497" s="170"/>
    </row>
    <row r="498" spans="1:16" ht="15" customHeight="1">
      <c r="A498" s="170"/>
    </row>
    <row r="499" spans="1:16" ht="15" customHeight="1">
      <c r="A499" s="170"/>
    </row>
    <row r="500" spans="1:16" ht="15" customHeight="1">
      <c r="A500" s="170"/>
    </row>
    <row r="501" spans="1:16" ht="15" customHeight="1">
      <c r="A501" s="170"/>
    </row>
    <row r="502" spans="1:16" ht="15" customHeight="1">
      <c r="A502" s="170"/>
    </row>
    <row r="503" spans="1:16" ht="15" customHeight="1">
      <c r="A503" s="170"/>
    </row>
    <row r="504" spans="1:16" ht="15" customHeight="1">
      <c r="A504" s="170"/>
    </row>
    <row r="505" spans="1:16" ht="15" customHeight="1">
      <c r="A505" s="158" t="str">
        <f>+A442</f>
        <v>KENTUCKY-AMERICAN WATER COMPANY</v>
      </c>
      <c r="B505" s="158"/>
      <c r="C505" s="158"/>
      <c r="D505" s="158"/>
      <c r="E505" s="158"/>
      <c r="F505" s="158"/>
      <c r="G505" s="158"/>
      <c r="H505" s="158"/>
      <c r="I505" s="158"/>
      <c r="J505" s="158"/>
      <c r="K505" s="158"/>
      <c r="L505" s="158"/>
      <c r="M505" s="158"/>
      <c r="N505" s="158"/>
      <c r="O505" s="158"/>
      <c r="P505" s="158"/>
    </row>
    <row r="506" spans="1:16" ht="15" customHeight="1">
      <c r="A506" s="158" t="str">
        <f>+A443</f>
        <v>Case No. 2018-00358</v>
      </c>
      <c r="B506" s="158"/>
      <c r="C506" s="158"/>
      <c r="D506" s="158"/>
      <c r="E506" s="158"/>
      <c r="F506" s="158"/>
      <c r="G506" s="158"/>
      <c r="H506" s="158"/>
      <c r="I506" s="158"/>
      <c r="J506" s="158"/>
      <c r="K506" s="158"/>
      <c r="L506" s="158"/>
      <c r="M506" s="158"/>
      <c r="N506" s="158"/>
      <c r="O506" s="158"/>
      <c r="P506" s="158"/>
    </row>
    <row r="507" spans="1:16" ht="15" customHeight="1">
      <c r="A507" s="158" t="s">
        <v>221</v>
      </c>
      <c r="B507" s="158"/>
      <c r="C507" s="158"/>
      <c r="D507" s="158"/>
      <c r="E507" s="158"/>
      <c r="F507" s="158"/>
      <c r="G507" s="158"/>
      <c r="H507" s="158"/>
      <c r="I507" s="158"/>
      <c r="J507" s="158"/>
      <c r="K507" s="158"/>
      <c r="L507" s="158"/>
      <c r="M507" s="158"/>
      <c r="N507" s="158"/>
      <c r="O507" s="158"/>
      <c r="P507" s="158"/>
    </row>
    <row r="508" spans="1:16" ht="15" customHeight="1">
      <c r="A508" s="158" t="str">
        <f>A445</f>
        <v>Forecast Year at 6/30/2020</v>
      </c>
      <c r="B508" s="158"/>
      <c r="C508" s="158"/>
      <c r="D508" s="158"/>
      <c r="E508" s="158"/>
      <c r="F508" s="158"/>
      <c r="G508" s="158"/>
      <c r="H508" s="158"/>
      <c r="I508" s="158"/>
      <c r="J508" s="158"/>
      <c r="K508" s="158"/>
      <c r="L508" s="158"/>
      <c r="M508" s="158"/>
      <c r="N508" s="158"/>
      <c r="O508" s="158"/>
      <c r="P508" s="158"/>
    </row>
    <row r="509" spans="1:16" ht="15" customHeight="1">
      <c r="A509" s="159"/>
      <c r="B509" s="159"/>
      <c r="C509" s="159"/>
      <c r="D509" s="159"/>
      <c r="E509" s="159"/>
      <c r="F509" s="159"/>
      <c r="G509" s="159"/>
      <c r="H509" s="159"/>
      <c r="I509" s="159"/>
      <c r="J509" s="159"/>
      <c r="K509" s="159"/>
      <c r="L509" s="159"/>
      <c r="M509" s="159"/>
      <c r="N509" s="159"/>
      <c r="O509" s="162" t="s">
        <v>222</v>
      </c>
    </row>
    <row r="510" spans="1:16" s="163" customFormat="1">
      <c r="B510" s="164"/>
      <c r="D510" s="116"/>
      <c r="E510" s="116"/>
      <c r="F510" s="116"/>
      <c r="G510" s="116"/>
      <c r="H510" s="116"/>
      <c r="I510" s="116"/>
      <c r="J510" s="116"/>
      <c r="K510" s="116"/>
      <c r="L510" s="116"/>
      <c r="O510" s="165" t="e">
        <f ca="1">RIGHT(CELL("filename",$A$1),LEN(CELL("filename",$A$1))-SEARCH("\Rate Base",CELL("filename",$A$1),1))</f>
        <v>#VALUE!</v>
      </c>
    </row>
    <row r="511" spans="1:16" ht="15" customHeight="1">
      <c r="A511" s="166" t="str">
        <f>A448</f>
        <v>DATA: ___ BASE PERIOD _X_ FORECASTED PERIOD</v>
      </c>
      <c r="O511" s="162" t="s">
        <v>290</v>
      </c>
    </row>
    <row r="512" spans="1:16" ht="15" customHeight="1">
      <c r="A512" s="166" t="str">
        <f>+A449</f>
        <v>TYPE OF FILING:  _X_ ORIGINAL __ UPDATED __ REVISED</v>
      </c>
      <c r="O512" s="167" t="s">
        <v>317</v>
      </c>
    </row>
    <row r="513" spans="1:16" ht="15" customHeight="1">
      <c r="A513" s="166" t="s">
        <v>224</v>
      </c>
    </row>
    <row r="514" spans="1:16" ht="15" customHeight="1" thickBot="1">
      <c r="A514" s="160" t="s">
        <v>291</v>
      </c>
      <c r="G514" s="186"/>
      <c r="K514" s="186"/>
      <c r="L514" s="186"/>
    </row>
    <row r="515" spans="1:16" ht="15" customHeight="1">
      <c r="A515" s="168"/>
      <c r="B515" s="168"/>
      <c r="C515" s="168"/>
      <c r="D515" s="168"/>
      <c r="E515" s="168"/>
      <c r="F515" s="168"/>
      <c r="H515" s="168"/>
      <c r="I515" s="168"/>
      <c r="J515" s="171" t="s">
        <v>236</v>
      </c>
      <c r="K515" s="168"/>
      <c r="M515" s="168"/>
      <c r="N515" s="168"/>
      <c r="O515" s="168"/>
    </row>
    <row r="516" spans="1:16" ht="15" customHeight="1">
      <c r="A516" s="170" t="s">
        <v>61</v>
      </c>
      <c r="J516" s="170" t="s">
        <v>237</v>
      </c>
    </row>
    <row r="517" spans="1:16" ht="15" customHeight="1" thickBot="1">
      <c r="A517" s="170" t="s">
        <v>71</v>
      </c>
      <c r="D517" s="186"/>
      <c r="E517" s="185" t="s">
        <v>292</v>
      </c>
      <c r="F517" s="186"/>
      <c r="G517" s="186"/>
      <c r="H517" s="185" t="s">
        <v>14</v>
      </c>
      <c r="I517" s="185"/>
      <c r="J517" s="185" t="s">
        <v>238</v>
      </c>
      <c r="K517" s="185"/>
      <c r="L517" s="185" t="s">
        <v>239</v>
      </c>
      <c r="M517" s="186"/>
      <c r="N517" s="186"/>
      <c r="O517" s="186"/>
      <c r="P517" s="172"/>
    </row>
    <row r="518" spans="1:16" ht="15" customHeight="1">
      <c r="A518" s="171">
        <v>1</v>
      </c>
      <c r="B518" s="168"/>
      <c r="C518" s="168"/>
      <c r="D518" s="160" t="s">
        <v>240</v>
      </c>
      <c r="H518" s="204">
        <v>7802450</v>
      </c>
      <c r="I518" s="205"/>
      <c r="J518" s="194">
        <f t="shared" ref="J518:J537" si="2">J331</f>
        <v>12</v>
      </c>
      <c r="K518" s="205"/>
      <c r="L518" s="160">
        <f>ROUND(H518*$J518,0)</f>
        <v>93629400</v>
      </c>
      <c r="P518" s="162"/>
    </row>
    <row r="519" spans="1:16" ht="15" customHeight="1">
      <c r="A519" s="170">
        <v>2</v>
      </c>
      <c r="D519" s="160" t="s">
        <v>241</v>
      </c>
      <c r="H519" s="180">
        <v>4470869.9799161823</v>
      </c>
      <c r="I519" s="180"/>
      <c r="J519" s="194">
        <f t="shared" si="2"/>
        <v>26.40159918137627</v>
      </c>
      <c r="K519" s="180"/>
      <c r="L519" s="160">
        <f t="shared" ref="L519:L536" si="3">ROUND(H519*$J519,0)</f>
        <v>118038117</v>
      </c>
      <c r="P519" s="162"/>
    </row>
    <row r="520" spans="1:16" ht="15" customHeight="1">
      <c r="A520" s="170">
        <v>4</v>
      </c>
      <c r="D520" s="160" t="s">
        <v>242</v>
      </c>
      <c r="H520" s="160">
        <v>2887865.9872043957</v>
      </c>
      <c r="J520" s="194">
        <f t="shared" si="2"/>
        <v>41.38910668832149</v>
      </c>
      <c r="L520" s="160">
        <f t="shared" si="3"/>
        <v>119526193</v>
      </c>
      <c r="P520" s="162"/>
    </row>
    <row r="521" spans="1:16" ht="15" customHeight="1">
      <c r="A521" s="170">
        <v>5</v>
      </c>
      <c r="D521" s="160" t="s">
        <v>243</v>
      </c>
      <c r="H521" s="180">
        <v>252496</v>
      </c>
      <c r="J521" s="194">
        <f t="shared" si="2"/>
        <v>52.54147037580239</v>
      </c>
      <c r="L521" s="160">
        <f t="shared" si="3"/>
        <v>13266511</v>
      </c>
      <c r="P521" s="162"/>
    </row>
    <row r="522" spans="1:16" ht="15" customHeight="1">
      <c r="A522" s="170">
        <v>6</v>
      </c>
      <c r="D522" s="160" t="s">
        <v>244</v>
      </c>
      <c r="H522" s="160">
        <v>407483</v>
      </c>
      <c r="J522" s="194">
        <f t="shared" si="2"/>
        <v>241.51</v>
      </c>
      <c r="L522" s="160">
        <f t="shared" si="3"/>
        <v>98411219</v>
      </c>
      <c r="P522" s="162"/>
    </row>
    <row r="523" spans="1:16" ht="15" customHeight="1">
      <c r="A523" s="170">
        <v>7</v>
      </c>
      <c r="D523" s="160" t="s">
        <v>245</v>
      </c>
      <c r="H523" s="180">
        <v>9719017.9872512836</v>
      </c>
      <c r="J523" s="217">
        <f>15.21+30.42</f>
        <v>45.63</v>
      </c>
      <c r="L523" s="160">
        <f t="shared" si="3"/>
        <v>443478791</v>
      </c>
      <c r="P523" s="162"/>
    </row>
    <row r="524" spans="1:16" ht="15" customHeight="1">
      <c r="A524" s="170">
        <v>8</v>
      </c>
      <c r="D524" s="160" t="s">
        <v>246</v>
      </c>
      <c r="H524" s="160">
        <v>944448</v>
      </c>
      <c r="J524" s="194">
        <f t="shared" si="2"/>
        <v>53.366324295175033</v>
      </c>
      <c r="L524" s="160">
        <f t="shared" si="3"/>
        <v>50401718</v>
      </c>
      <c r="P524" s="162"/>
    </row>
    <row r="525" spans="1:16" ht="15" customHeight="1">
      <c r="A525" s="170">
        <v>9</v>
      </c>
      <c r="D525" s="160" t="s">
        <v>247</v>
      </c>
      <c r="H525" s="160">
        <v>1720314</v>
      </c>
      <c r="J525" s="194">
        <f t="shared" si="2"/>
        <v>10.309573549111946</v>
      </c>
      <c r="L525" s="160">
        <f t="shared" si="3"/>
        <v>17735704</v>
      </c>
      <c r="P525" s="162"/>
    </row>
    <row r="526" spans="1:16" ht="15" customHeight="1">
      <c r="A526" s="170">
        <v>10</v>
      </c>
      <c r="D526" s="160" t="s">
        <v>248</v>
      </c>
      <c r="H526" s="160">
        <v>74033</v>
      </c>
      <c r="J526" s="194">
        <f t="shared" si="2"/>
        <v>141.5</v>
      </c>
      <c r="L526" s="160">
        <f t="shared" si="3"/>
        <v>10475670</v>
      </c>
      <c r="P526" s="162"/>
    </row>
    <row r="527" spans="1:16" ht="15" customHeight="1">
      <c r="A527" s="170">
        <v>11</v>
      </c>
      <c r="D527" s="160" t="s">
        <v>249</v>
      </c>
      <c r="H527" s="160">
        <v>648763</v>
      </c>
      <c r="J527" s="194">
        <f t="shared" si="2"/>
        <v>10.100294876603503</v>
      </c>
      <c r="L527" s="160">
        <f t="shared" si="3"/>
        <v>6552698</v>
      </c>
      <c r="P527" s="162"/>
    </row>
    <row r="528" spans="1:16" ht="15" customHeight="1">
      <c r="A528" s="170">
        <v>12</v>
      </c>
      <c r="D528" s="160" t="s">
        <v>250</v>
      </c>
      <c r="H528" s="180">
        <v>399519</v>
      </c>
      <c r="J528" s="194">
        <f t="shared" si="2"/>
        <v>-0.75</v>
      </c>
      <c r="L528" s="160">
        <f t="shared" si="3"/>
        <v>-299639</v>
      </c>
      <c r="P528" s="162"/>
    </row>
    <row r="529" spans="1:19" ht="15" customHeight="1">
      <c r="A529" s="170">
        <v>13</v>
      </c>
      <c r="D529" s="160" t="s">
        <v>251</v>
      </c>
      <c r="H529" s="160">
        <v>767088</v>
      </c>
      <c r="J529" s="194">
        <f t="shared" si="2"/>
        <v>-41.600053570249209</v>
      </c>
      <c r="L529" s="160">
        <f t="shared" si="3"/>
        <v>-31910902</v>
      </c>
      <c r="P529" s="269" t="s">
        <v>293</v>
      </c>
      <c r="Q529" s="270"/>
      <c r="R529" s="270"/>
      <c r="S529" s="271"/>
    </row>
    <row r="530" spans="1:19" ht="15" customHeight="1">
      <c r="A530" s="170">
        <v>14</v>
      </c>
      <c r="D530" s="160" t="s">
        <v>252</v>
      </c>
      <c r="H530" s="180">
        <v>23402</v>
      </c>
      <c r="I530" s="180"/>
      <c r="J530" s="194">
        <f t="shared" si="2"/>
        <v>-75.102876697334693</v>
      </c>
      <c r="L530" s="160">
        <f t="shared" si="3"/>
        <v>-1757558</v>
      </c>
      <c r="P530" s="272"/>
      <c r="Q530" s="273"/>
      <c r="R530" s="273"/>
      <c r="S530" s="274"/>
    </row>
    <row r="531" spans="1:19" ht="15" customHeight="1">
      <c r="A531" s="170">
        <v>15</v>
      </c>
      <c r="D531" s="160" t="s">
        <v>253</v>
      </c>
      <c r="H531" s="180">
        <v>410186</v>
      </c>
      <c r="I531" s="180"/>
      <c r="J531" s="194">
        <f t="shared" si="2"/>
        <v>0</v>
      </c>
      <c r="L531" s="160">
        <f t="shared" si="3"/>
        <v>0</v>
      </c>
      <c r="P531" s="272"/>
      <c r="Q531" s="273"/>
      <c r="R531" s="273"/>
      <c r="S531" s="274"/>
    </row>
    <row r="532" spans="1:19" ht="15" customHeight="1">
      <c r="A532" s="170">
        <v>16</v>
      </c>
      <c r="D532" s="160" t="s">
        <v>254</v>
      </c>
      <c r="H532" s="180">
        <v>1229298</v>
      </c>
      <c r="J532" s="194">
        <f t="shared" si="2"/>
        <v>39.829750486875184</v>
      </c>
      <c r="L532" s="160">
        <f t="shared" si="3"/>
        <v>48962633</v>
      </c>
      <c r="P532" s="272"/>
      <c r="Q532" s="273"/>
      <c r="R532" s="273"/>
      <c r="S532" s="274"/>
    </row>
    <row r="533" spans="1:19" ht="15" customHeight="1">
      <c r="A533" s="170">
        <v>17</v>
      </c>
      <c r="D533" s="160" t="s">
        <v>255</v>
      </c>
      <c r="H533" s="180">
        <v>1091902</v>
      </c>
      <c r="J533" s="194">
        <f t="shared" si="2"/>
        <v>0</v>
      </c>
      <c r="L533" s="160">
        <f t="shared" si="3"/>
        <v>0</v>
      </c>
      <c r="P533" s="272"/>
      <c r="Q533" s="273"/>
      <c r="R533" s="273"/>
      <c r="S533" s="274"/>
    </row>
    <row r="534" spans="1:19" ht="15" customHeight="1">
      <c r="A534" s="170">
        <v>18</v>
      </c>
      <c r="D534" s="160" t="s">
        <v>256</v>
      </c>
      <c r="H534" s="180">
        <v>804092.83800327987</v>
      </c>
      <c r="J534" s="194">
        <f t="shared" si="2"/>
        <v>0</v>
      </c>
      <c r="L534" s="160">
        <f t="shared" si="3"/>
        <v>0</v>
      </c>
      <c r="P534" s="272"/>
      <c r="Q534" s="273"/>
      <c r="R534" s="273"/>
      <c r="S534" s="274"/>
    </row>
    <row r="535" spans="1:19" ht="15" customHeight="1">
      <c r="A535" s="170">
        <v>19</v>
      </c>
      <c r="D535" s="160" t="s">
        <v>257</v>
      </c>
      <c r="H535" s="180">
        <v>346815</v>
      </c>
      <c r="J535" s="194">
        <f t="shared" si="2"/>
        <v>45.317908443129809</v>
      </c>
      <c r="L535" s="160">
        <f t="shared" si="3"/>
        <v>15716930</v>
      </c>
      <c r="P535" s="272"/>
      <c r="Q535" s="273"/>
      <c r="R535" s="273"/>
      <c r="S535" s="274"/>
    </row>
    <row r="536" spans="1:19" ht="15" customHeight="1">
      <c r="A536" s="170">
        <v>20</v>
      </c>
      <c r="D536" s="160" t="s">
        <v>258</v>
      </c>
      <c r="H536" s="180">
        <v>199691</v>
      </c>
      <c r="J536" s="194">
        <f t="shared" si="2"/>
        <v>66.055713278265017</v>
      </c>
      <c r="L536" s="160">
        <f t="shared" si="3"/>
        <v>13190731</v>
      </c>
      <c r="P536" s="272"/>
      <c r="Q536" s="273"/>
      <c r="R536" s="273"/>
      <c r="S536" s="274"/>
    </row>
    <row r="537" spans="1:19" ht="15" customHeight="1">
      <c r="A537" s="170">
        <v>21</v>
      </c>
      <c r="D537" s="160" t="s">
        <v>259</v>
      </c>
      <c r="H537" s="160">
        <v>3606116.1948761423</v>
      </c>
      <c r="J537" s="194">
        <f t="shared" si="2"/>
        <v>38.230313649160188</v>
      </c>
      <c r="L537" s="116">
        <f>ROUND(H537*J537,0)</f>
        <v>137862953</v>
      </c>
      <c r="P537" s="275"/>
      <c r="Q537" s="276"/>
      <c r="R537" s="276"/>
      <c r="S537" s="277"/>
    </row>
    <row r="538" spans="1:19" ht="15" customHeight="1">
      <c r="A538" s="170">
        <v>22</v>
      </c>
      <c r="E538" s="160" t="s">
        <v>260</v>
      </c>
      <c r="H538" s="183">
        <f>SUM(H518:H537)</f>
        <v>37805850.987251282</v>
      </c>
      <c r="J538" s="194"/>
      <c r="L538" s="183">
        <f>SUM(L518:L537)</f>
        <v>1153281169</v>
      </c>
    </row>
    <row r="539" spans="1:19" ht="15" customHeight="1">
      <c r="A539" s="170">
        <v>23</v>
      </c>
      <c r="J539" s="194"/>
      <c r="P539" s="162"/>
      <c r="Q539" s="191" t="s">
        <v>294</v>
      </c>
      <c r="R539" s="191" t="s">
        <v>295</v>
      </c>
    </row>
    <row r="540" spans="1:19" ht="15" customHeight="1">
      <c r="A540" s="170">
        <v>24</v>
      </c>
      <c r="D540" s="160" t="s">
        <v>261</v>
      </c>
      <c r="H540" s="160">
        <v>18604102.131319575</v>
      </c>
      <c r="J540" s="194">
        <f>J353</f>
        <v>0</v>
      </c>
      <c r="L540" s="160">
        <f>ROUND(H540*J540,0)</f>
        <v>0</v>
      </c>
      <c r="P540" s="163" t="s">
        <v>296</v>
      </c>
      <c r="Q540" s="206">
        <v>441122362.12330651</v>
      </c>
      <c r="R540" s="207">
        <v>441122362.12330651</v>
      </c>
      <c r="S540" s="160" t="b">
        <f>R540=Q540</f>
        <v>1</v>
      </c>
    </row>
    <row r="541" spans="1:19" ht="15" customHeight="1">
      <c r="A541" s="170">
        <v>25</v>
      </c>
      <c r="D541" s="160" t="s">
        <v>262</v>
      </c>
      <c r="H541" s="160">
        <v>7032232</v>
      </c>
      <c r="J541" s="194">
        <f t="shared" ref="J541:J549" si="4">J354</f>
        <v>159.7382832718522</v>
      </c>
      <c r="L541" s="160">
        <f>ROUND(H541*J541,0)</f>
        <v>1123316667</v>
      </c>
      <c r="P541" s="163"/>
      <c r="Q541" s="208"/>
      <c r="R541" s="209"/>
    </row>
    <row r="542" spans="1:19" ht="15" customHeight="1">
      <c r="A542" s="170">
        <v>26</v>
      </c>
      <c r="D542" s="160" t="s">
        <v>263</v>
      </c>
      <c r="H542" s="160">
        <v>175930</v>
      </c>
      <c r="J542" s="194">
        <f t="shared" si="4"/>
        <v>-155.99</v>
      </c>
      <c r="L542" s="160">
        <f>ROUND(H542*J542,0)</f>
        <v>-27443321</v>
      </c>
      <c r="P542" s="210"/>
      <c r="Q542" s="211"/>
      <c r="R542" s="209"/>
    </row>
    <row r="543" spans="1:19" ht="15" customHeight="1">
      <c r="A543" s="170">
        <v>27</v>
      </c>
      <c r="D543" s="160" t="s">
        <v>264</v>
      </c>
      <c r="H543" s="160">
        <v>596010</v>
      </c>
      <c r="J543" s="194">
        <f t="shared" si="4"/>
        <v>12.000000000000002</v>
      </c>
      <c r="L543" s="160">
        <f>ROUND(H543*J543,0)</f>
        <v>7152120</v>
      </c>
      <c r="Q543" s="208"/>
      <c r="R543" s="209"/>
    </row>
    <row r="544" spans="1:19" ht="15" customHeight="1">
      <c r="A544" s="170">
        <v>28</v>
      </c>
      <c r="D544" s="160" t="s">
        <v>265</v>
      </c>
      <c r="H544" s="160">
        <f>R544</f>
        <v>1721053.994621784</v>
      </c>
      <c r="J544" s="194">
        <f t="shared" si="4"/>
        <v>46.26</v>
      </c>
      <c r="L544" s="160">
        <f>ROUND(H544*J544,0)</f>
        <v>79615958</v>
      </c>
      <c r="P544" s="163" t="s">
        <v>297</v>
      </c>
      <c r="Q544" s="208">
        <v>1721053.994621784</v>
      </c>
      <c r="R544" s="209">
        <v>1721053.994621784</v>
      </c>
    </row>
    <row r="545" spans="1:19" ht="15" customHeight="1">
      <c r="A545" s="170">
        <v>29</v>
      </c>
      <c r="D545" s="160" t="s">
        <v>266</v>
      </c>
      <c r="H545" s="160">
        <f>R545</f>
        <v>7451800.3653027024</v>
      </c>
      <c r="J545" s="194">
        <f t="shared" si="4"/>
        <v>36.75</v>
      </c>
      <c r="L545" s="160">
        <f t="shared" ref="L545:L551" si="5">ROUND(H545*J545,0)</f>
        <v>273853663</v>
      </c>
      <c r="P545" s="163" t="s">
        <v>298</v>
      </c>
      <c r="Q545" s="208">
        <v>7451800.3653027024</v>
      </c>
      <c r="R545" s="209">
        <v>7451800.3653027024</v>
      </c>
    </row>
    <row r="546" spans="1:19" ht="15" customHeight="1">
      <c r="A546" s="170">
        <v>30</v>
      </c>
      <c r="D546" s="160" t="s">
        <v>267</v>
      </c>
      <c r="H546" s="160">
        <v>-1627632.0487019944</v>
      </c>
      <c r="J546" s="194">
        <f t="shared" si="4"/>
        <v>0</v>
      </c>
      <c r="L546" s="160">
        <f t="shared" si="5"/>
        <v>0</v>
      </c>
      <c r="Q546" s="208"/>
      <c r="R546" s="209"/>
      <c r="S546" s="191" t="s">
        <v>299</v>
      </c>
    </row>
    <row r="547" spans="1:19" ht="15" customHeight="1">
      <c r="A547" s="170">
        <v>31</v>
      </c>
      <c r="D547" s="160" t="s">
        <v>268</v>
      </c>
      <c r="H547" s="160">
        <f>R547</f>
        <v>12836661</v>
      </c>
      <c r="J547" s="194">
        <f t="shared" si="4"/>
        <v>91.701026099098712</v>
      </c>
      <c r="L547" s="160">
        <f t="shared" si="5"/>
        <v>1177134985</v>
      </c>
      <c r="P547" s="212" t="s">
        <v>300</v>
      </c>
      <c r="Q547" s="213">
        <f>ROUND($Q$540*S547,0)</f>
        <v>12836661</v>
      </c>
      <c r="R547" s="209">
        <v>12836661</v>
      </c>
      <c r="S547" s="178">
        <v>2.9100000000000001E-2</v>
      </c>
    </row>
    <row r="548" spans="1:19" ht="15" customHeight="1">
      <c r="A548" s="170">
        <v>32</v>
      </c>
      <c r="D548" s="160" t="s">
        <v>269</v>
      </c>
      <c r="H548" s="160">
        <f>R548</f>
        <v>220561</v>
      </c>
      <c r="J548" s="194">
        <f t="shared" si="4"/>
        <v>18.896262600395993</v>
      </c>
      <c r="L548" s="160">
        <f t="shared" si="5"/>
        <v>4167779</v>
      </c>
      <c r="P548" s="212" t="s">
        <v>301</v>
      </c>
      <c r="Q548" s="213">
        <f>ROUND($Q$540*S548,0)</f>
        <v>220561</v>
      </c>
      <c r="R548" s="209">
        <v>220561</v>
      </c>
      <c r="S548" s="178">
        <v>5.0000000000000001E-4</v>
      </c>
    </row>
    <row r="549" spans="1:19" ht="15" customHeight="1">
      <c r="A549" s="170">
        <v>33</v>
      </c>
      <c r="D549" s="160" t="s">
        <v>270</v>
      </c>
      <c r="H549" s="160">
        <f>R549</f>
        <v>176449</v>
      </c>
      <c r="J549" s="194">
        <f t="shared" si="4"/>
        <v>46.125</v>
      </c>
      <c r="L549" s="160">
        <f t="shared" si="5"/>
        <v>8138710</v>
      </c>
      <c r="P549" s="212" t="s">
        <v>302</v>
      </c>
      <c r="Q549" s="213">
        <f>ROUND($Q$540*S549,0)</f>
        <v>176449</v>
      </c>
      <c r="R549" s="209">
        <v>176449</v>
      </c>
      <c r="S549" s="178">
        <v>4.0000000000000002E-4</v>
      </c>
    </row>
    <row r="550" spans="1:19" ht="15" customHeight="1">
      <c r="A550" s="170"/>
      <c r="D550" s="216" t="s">
        <v>328</v>
      </c>
      <c r="E550" s="216"/>
      <c r="F550" s="216"/>
      <c r="G550" s="216"/>
      <c r="H550" s="216">
        <f>R540*S551*0.75</f>
        <v>17369193.008605193</v>
      </c>
      <c r="I550" s="216"/>
      <c r="J550" s="217">
        <v>134.9</v>
      </c>
      <c r="K550" s="216"/>
      <c r="L550" s="216">
        <f t="shared" si="5"/>
        <v>2343104137</v>
      </c>
      <c r="P550" s="212"/>
      <c r="Q550" s="213"/>
      <c r="R550" s="209"/>
      <c r="S550" s="178"/>
    </row>
    <row r="551" spans="1:19" ht="15" customHeight="1">
      <c r="A551" s="170">
        <v>34</v>
      </c>
      <c r="D551" s="216" t="s">
        <v>329</v>
      </c>
      <c r="E551" s="216"/>
      <c r="F551" s="216"/>
      <c r="G551" s="216"/>
      <c r="H551" s="216">
        <f>R551-H550</f>
        <v>5789730.9913948067</v>
      </c>
      <c r="I551" s="216"/>
      <c r="J551" s="217">
        <f>J363</f>
        <v>0</v>
      </c>
      <c r="K551" s="216"/>
      <c r="L551" s="216">
        <f t="shared" si="5"/>
        <v>0</v>
      </c>
      <c r="P551" s="212" t="s">
        <v>303</v>
      </c>
      <c r="Q551" s="213">
        <f>ROUND($Q$540*S551,0)</f>
        <v>23158924</v>
      </c>
      <c r="R551" s="209">
        <v>23158924</v>
      </c>
      <c r="S551" s="178">
        <v>5.2499999999999998E-2</v>
      </c>
    </row>
    <row r="552" spans="1:19" ht="15" customHeight="1">
      <c r="A552" s="170">
        <v>35</v>
      </c>
      <c r="H552" s="183"/>
      <c r="J552" s="187"/>
      <c r="L552" s="183"/>
      <c r="M552" s="173"/>
      <c r="N552" s="173"/>
      <c r="O552" s="173"/>
    </row>
    <row r="553" spans="1:19" ht="15" customHeight="1" thickBot="1">
      <c r="A553" s="170">
        <v>36</v>
      </c>
      <c r="D553" s="160" t="s">
        <v>271</v>
      </c>
      <c r="H553" s="198">
        <f>SUM(H538:H551)</f>
        <v>108151942.42979334</v>
      </c>
      <c r="I553" s="173"/>
      <c r="J553" s="173"/>
      <c r="K553" s="173"/>
      <c r="L553" s="173">
        <f>SUM(L538:L551)</f>
        <v>6142321867</v>
      </c>
      <c r="P553" s="160" t="s">
        <v>304</v>
      </c>
      <c r="Q553" s="160">
        <v>36392594.875172779</v>
      </c>
      <c r="S553" s="160">
        <f>R540*S551</f>
        <v>23158924.011473592</v>
      </c>
    </row>
    <row r="554" spans="1:19" ht="15" customHeight="1" thickTop="1">
      <c r="A554" s="170">
        <v>37</v>
      </c>
      <c r="H554" s="214"/>
      <c r="L554" s="179"/>
      <c r="P554" s="160" t="s">
        <v>305</v>
      </c>
      <c r="Q554" s="160">
        <f>Q540*SUM(S547:S551)</f>
        <v>36392594.875172786</v>
      </c>
    </row>
    <row r="555" spans="1:19" ht="15" customHeight="1">
      <c r="A555" s="170">
        <v>38</v>
      </c>
      <c r="L555" s="187"/>
      <c r="M555" s="187"/>
      <c r="N555" s="187"/>
      <c r="O555" s="187"/>
      <c r="P555" s="160" t="s">
        <v>306</v>
      </c>
      <c r="Q555" s="160">
        <f>Q553-Q554</f>
        <v>0</v>
      </c>
    </row>
    <row r="556" spans="1:19" ht="15" customHeight="1" thickBot="1">
      <c r="A556" s="170">
        <v>39</v>
      </c>
      <c r="D556" s="160" t="s">
        <v>272</v>
      </c>
      <c r="L556" s="189">
        <f>IF(H553=0,0,ROUND(L553/H553,2))</f>
        <v>56.79</v>
      </c>
      <c r="M556" s="187"/>
      <c r="S556" s="160">
        <f>R540*S551</f>
        <v>23158924.011473592</v>
      </c>
    </row>
    <row r="557" spans="1:19" ht="15" customHeight="1" thickTop="1">
      <c r="A557" s="170">
        <v>40</v>
      </c>
      <c r="K557" s="187"/>
      <c r="P557" s="160" t="s">
        <v>307</v>
      </c>
      <c r="Q557" s="160">
        <v>19865003.457569409</v>
      </c>
    </row>
    <row r="558" spans="1:19" ht="15" customHeight="1">
      <c r="A558" s="170">
        <v>41</v>
      </c>
      <c r="P558" s="160" t="s">
        <v>308</v>
      </c>
      <c r="Q558" s="215"/>
    </row>
    <row r="559" spans="1:19" ht="15" customHeight="1">
      <c r="A559" s="170">
        <v>42</v>
      </c>
      <c r="Q559" s="160">
        <f>Q557-Q558</f>
        <v>19865003.457569409</v>
      </c>
    </row>
    <row r="560" spans="1:19" ht="15" customHeight="1">
      <c r="A560" s="170">
        <v>43</v>
      </c>
    </row>
    <row r="561" spans="1:16" ht="15" customHeight="1">
      <c r="A561" s="170"/>
    </row>
    <row r="562" spans="1:16" ht="15" customHeight="1">
      <c r="A562" s="170"/>
    </row>
    <row r="563" spans="1:16" ht="15" customHeight="1">
      <c r="A563" s="170"/>
    </row>
    <row r="564" spans="1:16" ht="15" customHeight="1">
      <c r="A564" s="170"/>
    </row>
    <row r="565" spans="1:16" ht="15" customHeight="1">
      <c r="A565" s="170"/>
    </row>
    <row r="566" spans="1:16" ht="15" customHeight="1">
      <c r="A566" s="158" t="str">
        <f>+A505</f>
        <v>KENTUCKY-AMERICAN WATER COMPANY</v>
      </c>
      <c r="B566" s="158"/>
      <c r="C566" s="158"/>
      <c r="D566" s="158"/>
      <c r="E566" s="158"/>
      <c r="F566" s="158"/>
      <c r="G566" s="158"/>
      <c r="H566" s="158"/>
      <c r="I566" s="158"/>
      <c r="J566" s="158"/>
      <c r="K566" s="158"/>
      <c r="L566" s="158"/>
      <c r="M566" s="158"/>
      <c r="N566" s="158"/>
      <c r="O566" s="158"/>
      <c r="P566" s="158"/>
    </row>
    <row r="567" spans="1:16" ht="15" customHeight="1">
      <c r="A567" s="158" t="str">
        <f>+A506</f>
        <v>Case No. 2018-00358</v>
      </c>
      <c r="B567" s="158"/>
      <c r="C567" s="158"/>
      <c r="D567" s="158"/>
      <c r="E567" s="158"/>
      <c r="F567" s="158"/>
      <c r="G567" s="158"/>
      <c r="H567" s="158"/>
      <c r="I567" s="158"/>
      <c r="J567" s="158"/>
      <c r="K567" s="158"/>
      <c r="L567" s="158"/>
      <c r="M567" s="158"/>
      <c r="N567" s="158"/>
      <c r="O567" s="158"/>
      <c r="P567" s="158"/>
    </row>
    <row r="568" spans="1:16" ht="15" customHeight="1">
      <c r="A568" s="158" t="s">
        <v>221</v>
      </c>
      <c r="B568" s="158"/>
      <c r="C568" s="158"/>
      <c r="D568" s="158"/>
      <c r="E568" s="158"/>
      <c r="F568" s="158"/>
      <c r="G568" s="158"/>
      <c r="H568" s="158"/>
      <c r="I568" s="158"/>
      <c r="J568" s="158"/>
      <c r="K568" s="158"/>
      <c r="L568" s="158"/>
      <c r="M568" s="158"/>
      <c r="N568" s="158"/>
      <c r="O568" s="158"/>
      <c r="P568" s="158"/>
    </row>
    <row r="569" spans="1:16" ht="15" customHeight="1">
      <c r="A569" s="158" t="str">
        <f>A508</f>
        <v>Forecast Year at 6/30/2020</v>
      </c>
      <c r="B569" s="158"/>
      <c r="C569" s="158"/>
      <c r="D569" s="158"/>
      <c r="E569" s="158"/>
      <c r="F569" s="158"/>
      <c r="G569" s="158"/>
      <c r="H569" s="158"/>
      <c r="I569" s="158"/>
      <c r="J569" s="158"/>
      <c r="K569" s="158"/>
      <c r="L569" s="158"/>
      <c r="M569" s="158"/>
      <c r="N569" s="158"/>
      <c r="O569" s="158"/>
      <c r="P569" s="158"/>
    </row>
    <row r="570" spans="1:16" ht="15" customHeight="1">
      <c r="A570" s="159"/>
      <c r="B570" s="159"/>
      <c r="C570" s="159"/>
      <c r="D570" s="159"/>
      <c r="E570" s="159"/>
      <c r="F570" s="159"/>
      <c r="G570" s="159"/>
      <c r="H570" s="159"/>
      <c r="I570" s="159"/>
      <c r="J570" s="159"/>
      <c r="K570" s="159"/>
      <c r="L570" s="159"/>
      <c r="M570" s="159"/>
      <c r="N570" s="159"/>
      <c r="O570" s="162" t="s">
        <v>222</v>
      </c>
    </row>
    <row r="571" spans="1:16" s="163" customFormat="1">
      <c r="B571" s="164"/>
      <c r="D571" s="116"/>
      <c r="E571" s="116"/>
      <c r="F571" s="116"/>
      <c r="G571" s="116"/>
      <c r="H571" s="116"/>
      <c r="I571" s="116"/>
      <c r="J571" s="116"/>
      <c r="K571" s="116"/>
      <c r="L571" s="116"/>
      <c r="O571" s="165" t="e">
        <f ca="1">RIGHT(CELL("filename",$A$1),LEN(CELL("filename",$A$1))-SEARCH("\Rate Base",CELL("filename",$A$1),1))</f>
        <v>#VALUE!</v>
      </c>
    </row>
    <row r="572" spans="1:16" ht="15" customHeight="1">
      <c r="A572" s="166" t="str">
        <f>A511</f>
        <v>DATA: ___ BASE PERIOD _X_ FORECASTED PERIOD</v>
      </c>
      <c r="O572" s="162" t="s">
        <v>309</v>
      </c>
    </row>
    <row r="573" spans="1:16" ht="15" customHeight="1">
      <c r="A573" s="166" t="str">
        <f>+A512</f>
        <v>TYPE OF FILING:  _X_ ORIGINAL __ UPDATED __ REVISED</v>
      </c>
      <c r="O573" s="167" t="s">
        <v>317</v>
      </c>
    </row>
    <row r="574" spans="1:16" ht="15" customHeight="1">
      <c r="A574" s="166" t="s">
        <v>224</v>
      </c>
    </row>
    <row r="575" spans="1:16" ht="15" customHeight="1" thickBot="1">
      <c r="A575" s="160" t="s">
        <v>289</v>
      </c>
    </row>
    <row r="576" spans="1:16" ht="15" customHeight="1">
      <c r="A576" s="168"/>
      <c r="B576" s="168"/>
      <c r="C576" s="168"/>
      <c r="D576" s="168"/>
      <c r="E576" s="168"/>
      <c r="F576" s="168"/>
      <c r="G576" s="168"/>
      <c r="H576" s="168"/>
      <c r="I576" s="168"/>
      <c r="J576" s="168"/>
      <c r="K576" s="168"/>
      <c r="L576" s="168"/>
      <c r="M576" s="168"/>
      <c r="N576" s="168"/>
      <c r="O576" s="168"/>
    </row>
    <row r="577" spans="1:16" ht="15" customHeight="1">
      <c r="A577" s="170" t="s">
        <v>61</v>
      </c>
      <c r="I577" s="170" t="s">
        <v>310</v>
      </c>
      <c r="K577" s="170" t="s">
        <v>275</v>
      </c>
      <c r="P577" s="170"/>
    </row>
    <row r="578" spans="1:16" ht="15" customHeight="1" thickBot="1">
      <c r="A578" s="170" t="s">
        <v>71</v>
      </c>
      <c r="G578" s="186"/>
      <c r="H578" s="192"/>
      <c r="I578" s="185" t="s">
        <v>14</v>
      </c>
      <c r="J578" s="186"/>
      <c r="K578" s="170" t="s">
        <v>276</v>
      </c>
      <c r="L578" s="186"/>
      <c r="M578" s="185" t="s">
        <v>239</v>
      </c>
      <c r="N578" s="192"/>
      <c r="O578" s="192"/>
      <c r="P578" s="191"/>
    </row>
    <row r="579" spans="1:16" ht="15" customHeight="1">
      <c r="A579" s="171">
        <v>1</v>
      </c>
      <c r="B579" s="168"/>
      <c r="C579" s="168"/>
      <c r="D579" s="168"/>
      <c r="E579" s="168"/>
      <c r="F579" s="168"/>
      <c r="K579" s="168"/>
    </row>
    <row r="580" spans="1:16" ht="15" customHeight="1">
      <c r="A580" s="170">
        <v>2</v>
      </c>
    </row>
    <row r="581" spans="1:16" ht="15" customHeight="1">
      <c r="A581" s="170">
        <v>3</v>
      </c>
      <c r="D581" s="160" t="s">
        <v>277</v>
      </c>
      <c r="H581" s="173"/>
      <c r="I581" s="173">
        <v>81870501</v>
      </c>
      <c r="J581" s="173"/>
      <c r="K581" s="194">
        <f>K394</f>
        <v>14.93</v>
      </c>
      <c r="M581" s="173">
        <f>ROUND($K$581*I581,0)</f>
        <v>1222326580</v>
      </c>
      <c r="N581" s="173"/>
      <c r="O581" s="173"/>
      <c r="P581" s="162"/>
    </row>
    <row r="582" spans="1:16" ht="15" customHeight="1">
      <c r="A582" s="170">
        <v>4</v>
      </c>
      <c r="K582" s="194"/>
    </row>
    <row r="583" spans="1:16" ht="15" customHeight="1">
      <c r="A583" s="170">
        <v>5</v>
      </c>
      <c r="D583" s="160" t="s">
        <v>278</v>
      </c>
      <c r="I583" s="160">
        <v>2483215</v>
      </c>
      <c r="K583" s="194">
        <f>K396</f>
        <v>14.93</v>
      </c>
      <c r="M583" s="173">
        <f>ROUND($K$581*I583,0)</f>
        <v>37074400</v>
      </c>
    </row>
    <row r="584" spans="1:16" ht="15" customHeight="1">
      <c r="A584" s="170">
        <v>6</v>
      </c>
      <c r="H584" s="180"/>
      <c r="I584" s="180"/>
      <c r="K584" s="194"/>
    </row>
    <row r="585" spans="1:16" ht="15" customHeight="1">
      <c r="A585" s="170">
        <v>7</v>
      </c>
      <c r="D585" s="160" t="s">
        <v>279</v>
      </c>
      <c r="I585" s="160">
        <v>3611110</v>
      </c>
      <c r="K585" s="194">
        <f>K398</f>
        <v>15.09</v>
      </c>
      <c r="M585" s="160">
        <f>ROUND($K$585*I585,0)</f>
        <v>54491650</v>
      </c>
      <c r="P585" s="162"/>
    </row>
    <row r="586" spans="1:16" ht="15" customHeight="1">
      <c r="A586" s="170">
        <v>8</v>
      </c>
      <c r="I586" s="183"/>
      <c r="K586" s="187"/>
      <c r="M586" s="183"/>
    </row>
    <row r="587" spans="1:16" ht="15" customHeight="1" thickBot="1">
      <c r="A587" s="170">
        <v>9</v>
      </c>
      <c r="E587" s="160" t="s">
        <v>112</v>
      </c>
      <c r="H587" s="173"/>
      <c r="I587" s="198">
        <f>SUM(I581:I585)</f>
        <v>87964826</v>
      </c>
      <c r="J587" s="173"/>
      <c r="K587" s="187"/>
      <c r="M587" s="173">
        <f>SUM(M581:M585)</f>
        <v>1313892630</v>
      </c>
      <c r="N587" s="173"/>
      <c r="O587" s="173"/>
    </row>
    <row r="588" spans="1:16" ht="15" customHeight="1" thickTop="1">
      <c r="A588" s="170">
        <v>10</v>
      </c>
      <c r="K588" s="187"/>
      <c r="M588" s="179"/>
    </row>
    <row r="589" spans="1:16" ht="15" customHeight="1">
      <c r="A589" s="170">
        <v>11</v>
      </c>
    </row>
    <row r="590" spans="1:16" ht="15" customHeight="1">
      <c r="A590" s="170">
        <v>12</v>
      </c>
    </row>
    <row r="591" spans="1:16" ht="15" customHeight="1">
      <c r="A591" s="170">
        <v>13</v>
      </c>
    </row>
    <row r="592" spans="1:16" ht="15" customHeight="1">
      <c r="A592" s="170">
        <v>14</v>
      </c>
      <c r="K592" s="187"/>
    </row>
    <row r="593" spans="1:16" ht="15" customHeight="1">
      <c r="A593" s="170">
        <v>15</v>
      </c>
      <c r="K593" s="187"/>
    </row>
    <row r="594" spans="1:16" ht="15" customHeight="1">
      <c r="A594" s="170">
        <v>16</v>
      </c>
      <c r="K594" s="187"/>
    </row>
    <row r="595" spans="1:16" ht="15" customHeight="1">
      <c r="A595" s="170">
        <v>17</v>
      </c>
      <c r="K595" s="187"/>
    </row>
    <row r="596" spans="1:16" ht="15" customHeight="1">
      <c r="A596" s="170">
        <v>18</v>
      </c>
      <c r="K596" s="187"/>
    </row>
    <row r="597" spans="1:16" ht="15" customHeight="1">
      <c r="A597" s="170">
        <v>19</v>
      </c>
      <c r="H597" s="160" t="s">
        <v>280</v>
      </c>
      <c r="K597" s="187"/>
      <c r="L597" s="187">
        <f>ROUND(M587/I587,2)</f>
        <v>14.94</v>
      </c>
      <c r="M597" s="187"/>
      <c r="N597" s="187"/>
      <c r="O597" s="187"/>
    </row>
    <row r="598" spans="1:16" ht="15" customHeight="1">
      <c r="A598" s="170">
        <v>20</v>
      </c>
      <c r="K598" s="187"/>
      <c r="L598" s="187"/>
      <c r="M598" s="187"/>
      <c r="N598" s="187"/>
      <c r="O598" s="187"/>
    </row>
    <row r="599" spans="1:16" ht="15" customHeight="1">
      <c r="A599" s="170">
        <v>21</v>
      </c>
      <c r="H599" s="160" t="s">
        <v>281</v>
      </c>
      <c r="K599" s="187"/>
      <c r="L599" s="187"/>
      <c r="M599" s="187"/>
      <c r="N599" s="187"/>
      <c r="O599" s="187"/>
    </row>
    <row r="600" spans="1:16" ht="15" customHeight="1">
      <c r="A600" s="170">
        <v>22</v>
      </c>
      <c r="H600" s="160" t="s">
        <v>282</v>
      </c>
      <c r="K600" s="187"/>
      <c r="L600" s="194">
        <f>L413</f>
        <v>5.2</v>
      </c>
      <c r="M600" s="194"/>
      <c r="N600" s="194"/>
      <c r="O600" s="194"/>
      <c r="P600" s="162"/>
    </row>
    <row r="601" spans="1:16" ht="15" customHeight="1">
      <c r="A601" s="170">
        <v>23</v>
      </c>
      <c r="K601" s="187"/>
      <c r="L601" s="187"/>
      <c r="M601" s="187"/>
      <c r="N601" s="187"/>
      <c r="O601" s="187"/>
    </row>
    <row r="602" spans="1:16" ht="15" customHeight="1">
      <c r="A602" s="170">
        <v>24</v>
      </c>
      <c r="H602" s="160" t="s">
        <v>283</v>
      </c>
      <c r="K602" s="187"/>
      <c r="L602" s="187"/>
      <c r="M602" s="187"/>
      <c r="N602" s="187"/>
      <c r="O602" s="187"/>
    </row>
    <row r="603" spans="1:16" ht="15" customHeight="1">
      <c r="A603" s="170">
        <v>25</v>
      </c>
      <c r="H603" s="160" t="s">
        <v>284</v>
      </c>
      <c r="K603" s="187"/>
      <c r="L603" s="194">
        <v>23.24</v>
      </c>
      <c r="M603" s="194"/>
      <c r="N603" s="194"/>
      <c r="O603" s="194"/>
      <c r="P603" s="162"/>
    </row>
    <row r="604" spans="1:16" ht="15" customHeight="1">
      <c r="A604" s="170">
        <v>26</v>
      </c>
      <c r="K604" s="187"/>
      <c r="L604" s="202"/>
      <c r="M604" s="187"/>
      <c r="N604" s="187"/>
      <c r="O604" s="187"/>
    </row>
    <row r="605" spans="1:16" ht="15" customHeight="1">
      <c r="A605" s="170">
        <v>27</v>
      </c>
      <c r="H605" s="160" t="s">
        <v>285</v>
      </c>
      <c r="K605" s="187"/>
      <c r="L605" s="187"/>
      <c r="M605" s="187"/>
      <c r="N605" s="187"/>
      <c r="O605" s="187"/>
    </row>
    <row r="606" spans="1:16" ht="15" customHeight="1">
      <c r="A606" s="170">
        <v>28</v>
      </c>
      <c r="H606" s="160" t="s">
        <v>286</v>
      </c>
      <c r="K606" s="187"/>
      <c r="L606" s="187"/>
      <c r="M606" s="187"/>
      <c r="N606" s="187"/>
      <c r="O606" s="187"/>
    </row>
    <row r="607" spans="1:16" ht="15" customHeight="1" thickBot="1">
      <c r="A607" s="170">
        <v>29</v>
      </c>
      <c r="H607" s="160" t="s">
        <v>287</v>
      </c>
      <c r="K607" s="187"/>
      <c r="L607" s="187">
        <f>SUM(L597:L603)</f>
        <v>43.379999999999995</v>
      </c>
      <c r="M607" s="187"/>
      <c r="N607" s="187"/>
      <c r="O607" s="187"/>
    </row>
    <row r="608" spans="1:16" ht="15" customHeight="1" thickTop="1">
      <c r="A608" s="170">
        <v>30</v>
      </c>
      <c r="L608" s="179"/>
    </row>
    <row r="609" spans="1:16" ht="15" customHeight="1">
      <c r="A609" s="170">
        <v>31</v>
      </c>
    </row>
    <row r="610" spans="1:16" ht="15" customHeight="1">
      <c r="A610" s="170">
        <v>32</v>
      </c>
      <c r="K610" s="194"/>
      <c r="L610" s="187"/>
      <c r="P610" s="162"/>
    </row>
    <row r="611" spans="1:16" ht="15" customHeight="1">
      <c r="A611" s="170">
        <v>33</v>
      </c>
    </row>
    <row r="612" spans="1:16" ht="15" customHeight="1">
      <c r="A612" s="170">
        <v>34</v>
      </c>
      <c r="K612" s="187"/>
      <c r="L612" s="187"/>
    </row>
    <row r="613" spans="1:16" ht="15" customHeight="1">
      <c r="A613" s="170">
        <v>35</v>
      </c>
    </row>
    <row r="614" spans="1:16" ht="15" customHeight="1">
      <c r="A614" s="170">
        <v>36</v>
      </c>
    </row>
    <row r="615" spans="1:16" ht="15" customHeight="1">
      <c r="A615" s="170">
        <v>37</v>
      </c>
      <c r="L615" s="187"/>
    </row>
    <row r="616" spans="1:16" ht="15" customHeight="1">
      <c r="A616" s="170"/>
    </row>
    <row r="617" spans="1:16" ht="15" customHeight="1">
      <c r="A617" s="170"/>
    </row>
    <row r="618" spans="1:16" ht="15" customHeight="1">
      <c r="A618" s="170"/>
    </row>
    <row r="619" spans="1:16" ht="15" customHeight="1">
      <c r="A619" s="170"/>
    </row>
    <row r="620" spans="1:16" ht="15" customHeight="1">
      <c r="A620" s="170"/>
    </row>
    <row r="621" spans="1:16" ht="15" customHeight="1">
      <c r="A621" s="170"/>
    </row>
    <row r="622" spans="1:16" ht="15" customHeight="1">
      <c r="A622" s="170"/>
    </row>
    <row r="623" spans="1:16" ht="15" customHeight="1">
      <c r="A623" s="170"/>
    </row>
    <row r="624" spans="1:16" ht="15" customHeight="1">
      <c r="A624" s="170"/>
    </row>
    <row r="625" spans="1:1" ht="15" customHeight="1">
      <c r="A625" s="170"/>
    </row>
    <row r="626" spans="1:1" ht="15" customHeight="1">
      <c r="A626" s="170"/>
    </row>
    <row r="627" spans="1:1" ht="15" customHeight="1">
      <c r="A627" s="170"/>
    </row>
    <row r="628" spans="1:1" ht="15" customHeight="1">
      <c r="A628" s="170"/>
    </row>
    <row r="629" spans="1:1" ht="15" customHeight="1"/>
    <row r="630" spans="1:1" ht="15" customHeight="1"/>
    <row r="631" spans="1:1" ht="15" customHeight="1"/>
    <row r="632" spans="1:1" ht="15" customHeight="1"/>
    <row r="633" spans="1:1" ht="15" customHeight="1"/>
    <row r="634" spans="1:1" ht="15" customHeight="1"/>
    <row r="635" spans="1:1" ht="15" customHeight="1"/>
    <row r="636" spans="1:1" ht="15" customHeight="1"/>
    <row r="637" spans="1:1" ht="15" customHeight="1"/>
    <row r="638" spans="1:1" ht="15" customHeight="1"/>
    <row r="639" spans="1:1" ht="15" customHeight="1"/>
    <row r="640" spans="1:1"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sheetData>
  <mergeCells count="2">
    <mergeCell ref="A190:P190"/>
    <mergeCell ref="P529:S537"/>
  </mergeCells>
  <conditionalFormatting sqref="S540">
    <cfRule type="cellIs" dxfId="1" priority="1" operator="equal">
      <formula>TRUE</formula>
    </cfRule>
  </conditionalFormatting>
  <printOptions horizontalCentered="1"/>
  <pageMargins left="0.75" right="0.75" top="1" bottom="1" header="0.5" footer="0.5"/>
  <pageSetup scale="45" fitToHeight="10" orientation="landscape" r:id="rId1"/>
  <headerFooter alignWithMargins="0"/>
  <rowBreaks count="9" manualBreakCount="9">
    <brk id="63" max="14" man="1"/>
    <brk id="126" max="14" man="1"/>
    <brk id="189" max="14" man="1"/>
    <brk id="252" max="14" man="1"/>
    <brk id="315" max="14" man="1"/>
    <brk id="378" max="14" man="1"/>
    <brk id="441" max="14" man="1"/>
    <brk id="504" max="14" man="1"/>
    <brk id="56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Summ Rev Req</vt:lpstr>
      <vt:lpstr>Rate Base</vt:lpstr>
      <vt:lpstr>COC</vt:lpstr>
      <vt:lpstr>Gross Rev Conversion Factor</vt:lpstr>
      <vt:lpstr>As Filed Sch J WPs</vt:lpstr>
      <vt:lpstr>Adjusted Sch J WPs </vt:lpstr>
      <vt:lpstr>Sch B-5 - As Filed</vt:lpstr>
      <vt:lpstr>Sch B-5 - Adjust #1</vt:lpstr>
      <vt:lpstr>Sch B-5 - Adjust #2</vt:lpstr>
      <vt:lpstr>Sch B-5 - Adjust #3</vt:lpstr>
      <vt:lpstr>Cap Adds - Slippage</vt:lpstr>
      <vt:lpstr>FTEs - PR and PR Related Exp</vt:lpstr>
      <vt:lpstr>PP - KU Rate Increase</vt:lpstr>
      <vt:lpstr>Rate Case Amort</vt:lpstr>
      <vt:lpstr>TCJA and State EDIT</vt:lpstr>
      <vt:lpstr>'Summ Rev Req'!Print_Area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2019-03-15T20:11:55Z</dcterms:created>
  <dcterms:modified xsi:type="dcterms:W3CDTF">2019-03-15T20:13:18Z</dcterms:modified>
</cp:coreProperties>
</file>