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1875" yWindow="465" windowWidth="16725" windowHeight="21135" firstSheet="1" activeTab="7"/>
  </bookViews>
  <sheets>
    <sheet name="Historical Bond Yields" sheetId="29" r:id="rId1"/>
    <sheet name="Figure 1" sheetId="30" r:id="rId2"/>
    <sheet name="RAB3" sheetId="19" r:id="rId3"/>
    <sheet name="RAB4" sheetId="20" r:id="rId4"/>
    <sheet name="RAB5" sheetId="25" r:id="rId5"/>
    <sheet name="RAB6" sheetId="26" r:id="rId6"/>
    <sheet name="RAB7" sheetId="7" r:id="rId7"/>
    <sheet name="RAB8" sheetId="16" r:id="rId8"/>
    <sheet name="Table 1 " sheetId="31" r:id="rId9"/>
    <sheet name="Table 2" sheetId="33" r:id="rId10"/>
    <sheet name="Table 3" sheetId="32" r:id="rId11"/>
    <sheet name="Table 4" sheetId="28" r:id="rId12"/>
    <sheet name="Table 5" sheetId="34" r:id="rId13"/>
    <sheet name="Table 6" sheetId="3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123Graph_A" localSheetId="8" hidden="1">[1]G!#REF!</definedName>
    <definedName name="__123Graph_A" hidden="1">[1]G!#REF!</definedName>
    <definedName name="__123Graph_B" localSheetId="8" hidden="1">[1]G!#REF!</definedName>
    <definedName name="__123Graph_B" hidden="1">[1]G!#REF!</definedName>
    <definedName name="__123Graph_C" localSheetId="8" hidden="1">[1]G!#REF!</definedName>
    <definedName name="__123Graph_C" hidden="1">[1]G!#REF!</definedName>
    <definedName name="__123Graph_D" localSheetId="8" hidden="1">'[2]C-3.10'!#REF!</definedName>
    <definedName name="__123Graph_D" hidden="1">'[2]C-3.10'!#REF!</definedName>
    <definedName name="__123Graph_E" localSheetId="8" hidden="1">[1]G!#REF!</definedName>
    <definedName name="__123Graph_E" hidden="1">[1]G!#REF!</definedName>
    <definedName name="__123Graph_F" localSheetId="8" hidden="1">[1]G!#REF!</definedName>
    <definedName name="__123Graph_F" hidden="1">[1]G!#REF!</definedName>
    <definedName name="_Fill" hidden="1">'[3]Bond Returns'!$A$8:$A$107</definedName>
    <definedName name="_Key1" localSheetId="0" hidden="1">#REF!</definedName>
    <definedName name="_Key1" localSheetId="8" hidden="1">#REF!</definedName>
    <definedName name="_Key1" hidden="1">#REF!</definedName>
    <definedName name="_Key11" localSheetId="0" hidden="1">#REF!</definedName>
    <definedName name="_Key11" localSheetId="8" hidden="1">#REF!</definedName>
    <definedName name="_Key11" hidden="1">#REF!</definedName>
    <definedName name="_Key2" localSheetId="0" hidden="1">#REF!</definedName>
    <definedName name="_Key2" localSheetId="8" hidden="1">#REF!</definedName>
    <definedName name="_Key2" hidden="1">#REF!</definedName>
    <definedName name="_new23" localSheetId="0" hidden="1">{#N/A,#N/A,FALSE,"SCA";#N/A,#N/A,FALSE,"NCA";#N/A,#N/A,FALSE,"SAZ";#N/A,#N/A,FALSE,"CAZ";#N/A,#N/A,FALSE,"SNV";#N/A,#N/A,FALSE,"NNV";#N/A,#N/A,FALSE,"PP";#N/A,#N/A,FALSE,"SA"}</definedName>
    <definedName name="_new23" localSheetId="8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0" hidden="1">{#N/A,#N/A,FALSE,"SCA";#N/A,#N/A,FALSE,"NCA";#N/A,#N/A,FALSE,"SAZ";#N/A,#N/A,FALSE,"CAZ";#N/A,#N/A,FALSE,"SNV";#N/A,#N/A,FALSE,"NNV";#N/A,#N/A,FALSE,"PP";#N/A,#N/A,FALSE,"SA"}</definedName>
    <definedName name="_new37" localSheetId="8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8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0" hidden="1">{#N/A,#N/A,FALSE,"SCA";#N/A,#N/A,FALSE,"NCA";#N/A,#N/A,FALSE,"SAZ";#N/A,#N/A,FALSE,"CAZ";#N/A,#N/A,FALSE,"SNV";#N/A,#N/A,FALSE,"NNV";#N/A,#N/A,FALSE,"PP";#N/A,#N/A,FALSE,"SA"}</definedName>
    <definedName name="_new43" localSheetId="8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0" hidden="1">{#N/A,#N/A,FALSE,"SCA";#N/A,#N/A,FALSE,"NCA";#N/A,#N/A,FALSE,"SAZ";#N/A,#N/A,FALSE,"CAZ";#N/A,#N/A,FALSE,"SNV";#N/A,#N/A,FALSE,"NNV";#N/A,#N/A,FALSE,"PP";#N/A,#N/A,FALSE,"SA"}</definedName>
    <definedName name="_new57" localSheetId="8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0" hidden="1">{#N/A,#N/A,FALSE,"SCA";#N/A,#N/A,FALSE,"NCA";#N/A,#N/A,FALSE,"SAZ";#N/A,#N/A,FALSE,"CAZ";#N/A,#N/A,FALSE,"SNV";#N/A,#N/A,FALSE,"NNV";#N/A,#N/A,FALSE,"PP";#N/A,#N/A,FALSE,"SA"}</definedName>
    <definedName name="_new58" localSheetId="8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8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0" hidden="1">{#N/A,#N/A,FALSE,"SCA";#N/A,#N/A,FALSE,"NCA";#N/A,#N/A,FALSE,"SAZ";#N/A,#N/A,FALSE,"CAZ";#N/A,#N/A,FALSE,"SNV";#N/A,#N/A,FALSE,"NNV";#N/A,#N/A,FALSE,"PP";#N/A,#N/A,FALSE,"SA"}</definedName>
    <definedName name="_new71" localSheetId="8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0" hidden="1">{#N/A,#N/A,FALSE,"SCA";#N/A,#N/A,FALSE,"NCA";#N/A,#N/A,FALSE,"SAZ";#N/A,#N/A,FALSE,"CAZ";#N/A,#N/A,FALSE,"SNV";#N/A,#N/A,FALSE,"NNV";#N/A,#N/A,FALSE,"PP";#N/A,#N/A,FALSE,"SA"}</definedName>
    <definedName name="_new72" localSheetId="8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8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8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8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localSheetId="8" hidden="1">#REF!</definedName>
    <definedName name="_Regression_Out" hidden="1">#REF!</definedName>
    <definedName name="_Regression_X" localSheetId="0" hidden="1">#REF!</definedName>
    <definedName name="_Regression_X" localSheetId="8" hidden="1">#REF!</definedName>
    <definedName name="_Regression_X" hidden="1">#REF!</definedName>
    <definedName name="_Regression_Y" localSheetId="0" hidden="1">#REF!</definedName>
    <definedName name="_Regression_Y" localSheetId="8" hidden="1">#REF!</definedName>
    <definedName name="_Regression_Y" hidden="1">#REF!</definedName>
    <definedName name="_Sort" hidden="1">#REF!</definedName>
    <definedName name="_sort2" hidden="1">#REF!</definedName>
    <definedName name="AS2DocOpenMode" hidden="1">"AS2DocumentEdit"</definedName>
    <definedName name="bb_MDMyNTU0NDRBODY1NDVEQz" localSheetId="0" hidden="1">#REF!</definedName>
    <definedName name="bb_MDMyNTU0NDRBODY1NDVEQz" localSheetId="8" hidden="1">#REF!</definedName>
    <definedName name="bb_MDMyNTU0NDRBODY1NDVEQz" hidden="1">#REF!</definedName>
    <definedName name="Bloomberg_Earnings_Growth" localSheetId="0">#REF!</definedName>
    <definedName name="Bloomberg_Earnings_Growth" localSheetId="8">#REF!</definedName>
    <definedName name="Bloomberg_Earnings_Growth">#REF!</definedName>
    <definedName name="BLPH2" localSheetId="0" hidden="1">'[4]Commercial Paper'!#REF!</definedName>
    <definedName name="BLPH2" localSheetId="8" hidden="1">'[4]Commercial Paper'!#REF!</definedName>
    <definedName name="BLPH2" hidden="1">'[4]Commercial Paper'!#REF!</definedName>
    <definedName name="BLPH3" localSheetId="0" hidden="1">'[4]Commercial Paper'!#REF!</definedName>
    <definedName name="BLPH3" localSheetId="8" hidden="1">'[4]Commercial Paper'!#REF!</definedName>
    <definedName name="BLPH3" hidden="1">'[4]Commercial Paper'!#REF!</definedName>
    <definedName name="BLPH4" localSheetId="0" hidden="1">'[4]Commercial Paper'!#REF!</definedName>
    <definedName name="BLPH4" localSheetId="8" hidden="1">'[4]Commercial Paper'!#REF!</definedName>
    <definedName name="BLPH4" hidden="1">'[4]Commercial Paper'!#REF!</definedName>
    <definedName name="BLPH5" localSheetId="0" hidden="1">'[4]Commercial Paper'!#REF!</definedName>
    <definedName name="BLPH5" localSheetId="8" hidden="1">'[4]Commercial Paper'!#REF!</definedName>
    <definedName name="BLPH5" hidden="1">'[4]Commercial Paper'!#REF!</definedName>
    <definedName name="BLPH6" localSheetId="8" hidden="1">'[4]Commercial Paper'!#REF!</definedName>
    <definedName name="BLPH6" hidden="1">'[4]Commercial Paper'!#REF!</definedName>
    <definedName name="BR" localSheetId="8">#REF!</definedName>
    <definedName name="BR">#REF!</definedName>
    <definedName name="BR_SV" localSheetId="8">#REF!</definedName>
    <definedName name="BR_SV">#REF!</definedName>
    <definedName name="capitalization">'[5]CS Data'!$B$16:$J$69</definedName>
    <definedName name="Common" localSheetId="0" hidden="1">{#N/A,#N/A,FALSE,"SCA";#N/A,#N/A,FALSE,"NCA";#N/A,#N/A,FALSE,"SAZ";#N/A,#N/A,FALSE,"CAZ";#N/A,#N/A,FALSE,"SNV";#N/A,#N/A,FALSE,"NNV";#N/A,#N/A,FALSE,"PP";#N/A,#N/A,FALSE,"SA"}</definedName>
    <definedName name="Common" localSheetId="8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mposite" localSheetId="0">[6]COMPINDEX!$A$1:$AT$73</definedName>
    <definedName name="Composite" localSheetId="8">[7]COMPINDEX!$A$1:$AT$73</definedName>
    <definedName name="Composite">[8]COMPINDEX!$A$1:$AT$73</definedName>
    <definedName name="cover" localSheetId="0" hidden="1">#REF!</definedName>
    <definedName name="cover" localSheetId="8" hidden="1">#REF!</definedName>
    <definedName name="cover" hidden="1">#REF!</definedName>
    <definedName name="d" localSheetId="0" hidden="1">#REF!</definedName>
    <definedName name="d" localSheetId="8" hidden="1">#REF!</definedName>
    <definedName name="d" hidden="1">#REF!</definedName>
    <definedName name="DATA">#N/A</definedName>
    <definedName name="Dividend" localSheetId="0">#REF!</definedName>
    <definedName name="Dividend" localSheetId="8">#REF!</definedName>
    <definedName name="Dividend">#REF!</definedName>
    <definedName name="Dividend_Ticker" localSheetId="8">#REF!</definedName>
    <definedName name="Dividend_Ticker">#REF!</definedName>
    <definedName name="EV__LASTREFTIME__" hidden="1">39198.5712152778</definedName>
    <definedName name="f" hidden="1">#REF!</definedName>
    <definedName name="Growth_Rates_Ticker">#REF!</definedName>
    <definedName name="HTML_CodePage" hidden="1">1252</definedName>
    <definedName name="HTML_Control" localSheetId="0" hidden="1">{"'Sheet1'!$A$1:$O$40"}</definedName>
    <definedName name="HTML_Control" localSheetId="8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s_Group">#REF!</definedName>
    <definedName name="Inputs_Ticker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" localSheetId="0" hidden="1">{#N/A,#N/A,FALSE,"SCA";#N/A,#N/A,FALSE,"NCA";#N/A,#N/A,FALSE,"SAZ";#N/A,#N/A,FALSE,"CAZ";#N/A,#N/A,FALSE,"SNV";#N/A,#N/A,FALSE,"NNV";#N/A,#N/A,FALSE,"PP";#N/A,#N/A,FALSE,"SA"}</definedName>
    <definedName name="je" localSheetId="8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jhlkqFL" localSheetId="0" hidden="1">{"'Sheet1'!$A$1:$O$40"}</definedName>
    <definedName name="jhlkqFL" localSheetId="8" hidden="1">{"'Sheet1'!$A$1:$O$40"}</definedName>
    <definedName name="jhlkqFL" hidden="1">{"'Sheet1'!$A$1:$O$40"}</definedName>
    <definedName name="l" hidden="1">#REF!</definedName>
    <definedName name="NADA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8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#N/A</definedName>
    <definedName name="NONE" localSheetId="0" hidden="1">{#N/A,#N/A,FALSE,"SCA";#N/A,#N/A,FALSE,"NCA";#N/A,#N/A,FALSE,"SAZ";#N/A,#N/A,FALSE,"CAZ";#N/A,#N/A,FALSE,"SNV";#N/A,#N/A,FALSE,"NNV";#N/A,#N/A,FALSE,"PP";#N/A,#N/A,FALSE,"SA"}</definedName>
    <definedName name="NONE" localSheetId="8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PERO" localSheetId="0" hidden="1">{#N/A,#N/A,FALSE,"SCA";#N/A,#N/A,FALSE,"NCA";#N/A,#N/A,FALSE,"SAZ";#N/A,#N/A,FALSE,"CAZ";#N/A,#N/A,FALSE,"SNV";#N/A,#N/A,FALSE,"NNV";#N/A,#N/A,FALSE,"PP";#N/A,#N/A,FALSE,"SA"}</definedName>
    <definedName name="PERO" localSheetId="8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rice">#REF!</definedName>
    <definedName name="Price_Ticker">#REF!</definedName>
    <definedName name="_xlnm.Print_Area" localSheetId="0">'Historical Bond Yields'!$A$44:$D$171</definedName>
    <definedName name="_xlnm.Print_Area" localSheetId="2">'RAB3'!$B$1:$J$48</definedName>
    <definedName name="_xlnm.Print_Area" localSheetId="3">'RAB4'!$B$1:$H$54</definedName>
    <definedName name="_xlnm.Print_Area" localSheetId="4">'RAB5'!$B$10:$J$97</definedName>
    <definedName name="_xlnm.Print_Area" localSheetId="5">'RAB6'!$B$4:$I$64</definedName>
    <definedName name="_xlnm.Print_Area" localSheetId="6">'RAB7'!$A$1:$K$97</definedName>
    <definedName name="_xlnm.Print_Area" localSheetId="7">'RAB8'!$A$1:$K$28</definedName>
    <definedName name="_xlnm.Print_Titles" localSheetId="0">'Historical Bond Yields'!$2:$7</definedName>
    <definedName name="_xlnm.Print_Titles" localSheetId="4">'RAB5'!$4:$8</definedName>
    <definedName name="Print_Titles_MI" localSheetId="0">'Historical Bond Yields'!$2:$7</definedName>
    <definedName name="Rankings" localSheetId="0">[6]RANKINGS!$C$1:$I$232</definedName>
    <definedName name="Rankings" localSheetId="8">[7]RANKINGS!$C$1:$I$232</definedName>
    <definedName name="Rankings">[8]RANKINGS!$C$1:$I$232</definedName>
    <definedName name="Ratios">'[9]SNL Data'!$A$6:$S$226</definedName>
    <definedName name="Report_Pages" localSheetId="0">[6]CATMASTER!$A$1:$AC$290</definedName>
    <definedName name="Report_Pages" localSheetId="8">[7]CATMASTER!$A$1:$AC$290</definedName>
    <definedName name="Report_Pages">[8]CATMASTER!$A$1:$AC$290</definedName>
    <definedName name="riskmeasures">'[5]Utility Proxy Group'!$B$13:$N$65</definedName>
    <definedName name="rk" localSheetId="0" hidden="1">{#N/A,#N/A,FALSE,"SCA";#N/A,#N/A,FALSE,"NCA";#N/A,#N/A,FALSE,"SAZ";#N/A,#N/A,FALSE,"CAZ";#N/A,#N/A,FALSE,"SNV";#N/A,#N/A,FALSE,"NNV";#N/A,#N/A,FALSE,"PP";#N/A,#N/A,FALSE,"SA"}</definedName>
    <definedName name="rk" localSheetId="8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S" hidden="1">#REF!</definedName>
    <definedName name="SAPBEXrevision" hidden="1">41</definedName>
    <definedName name="SAPBEXsysID" hidden="1">"PBW"</definedName>
    <definedName name="SAPBEXwbID" hidden="1">"3TD2FVG7ME7U056LVECBWI4A2"</definedName>
    <definedName name="SI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8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tockprice">'[10]Stock Price (Combination)'!$C$1:$AQ$33</definedName>
    <definedName name="Value_Line_Book_Value_Growth" localSheetId="0">#REF!</definedName>
    <definedName name="Value_Line_Book_Value_Growth" localSheetId="8">#REF!</definedName>
    <definedName name="Value_Line_Book_Value_Growth">#REF!</definedName>
    <definedName name="Value_Line_Dividends_Growth" localSheetId="0">#REF!</definedName>
    <definedName name="Value_Line_Dividends_Growth">#REF!</definedName>
    <definedName name="Value_Line_Earnings_Growth" localSheetId="0">#REF!</definedName>
    <definedName name="Value_Line_Earnings_Growth">#REF!</definedName>
    <definedName name="vldatabase">'[5]Value Line Data'!$B$13:$AE$65</definedName>
    <definedName name="wrn.agexpense." localSheetId="0" hidden="1">{"pb",#N/A,FALSE,"Sheet3";"pd",#N/A,FALSE,"Sheet3";"pe",#N/A,FALSE,"Sheet3"}</definedName>
    <definedName name="wrn.agexpense." localSheetId="8" hidden="1">{"pb",#N/A,FALSE,"Sheet3";"pd",#N/A,FALSE,"Sheet3";"pe",#N/A,FALSE,"Sheet3"}</definedName>
    <definedName name="wrn.agexpense." hidden="1">{"pb",#N/A,FALSE,"Sheet3";"pd",#N/A,FALSE,"Sheet3";"pe",#N/A,FALSE,"Sheet3"}</definedName>
    <definedName name="wrn.AllRjs." localSheetId="0" hidden="1">{#N/A,#N/A,FALSE,"SCA";#N/A,#N/A,FALSE,"NCA";#N/A,#N/A,FALSE,"SAZ";#N/A,#N/A,FALSE,"CAZ";#N/A,#N/A,FALSE,"SNV";#N/A,#N/A,FALSE,"NNV";#N/A,#N/A,FALSE,"PP";#N/A,#N/A,FALSE,"SA"}</definedName>
    <definedName name="wrn.AllRjs." localSheetId="8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0" hidden="1">{#N/A,#N/A,FALSE,"SCA";#N/A,#N/A,FALSE,"NCA";#N/A,#N/A,FALSE,"SAZ";#N/A,#N/A,FALSE,"CAZ";#N/A,#N/A,FALSE,"SNV";#N/A,#N/A,FALSE,"NNV";#N/A,#N/A,FALSE,"PP";#N/A,#N/A,FALSE,"SA"}</definedName>
    <definedName name="wrn.alrjs." localSheetId="8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8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8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8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0" hidden="1">{"PF",#N/A,FALSE,"Sheet4";"PG",#N/A,FALSE,"Sheet4";"PH",#N/A,FALSE,"Sheet4";"PI",#N/A,FALSE,"Sheet4";"PJ",#N/A,FALSE,"Sheet4"}</definedName>
    <definedName name="wrn.OMEXPENSE." localSheetId="8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printtable1." localSheetId="0" hidden="1">{"print1",#N/A,FALSE,"D21CUSTS"}</definedName>
    <definedName name="wrn.printtable1." localSheetId="8" hidden="1">{"print1",#N/A,FALSE,"D21CUSTS"}</definedName>
    <definedName name="wrn.printtable1." hidden="1">{"print1",#N/A,FALSE,"D21CUSTS"}</definedName>
    <definedName name="wrn.printtable2." localSheetId="0" hidden="1">{"print2",#N/A,FALSE,"D21CUSTS"}</definedName>
    <definedName name="wrn.printtable2." localSheetId="8" hidden="1">{"print2",#N/A,FALSE,"D21CUSTS"}</definedName>
    <definedName name="wrn.printtable2." hidden="1">{"print2",#N/A,FALSE,"D21CUSTS"}</definedName>
    <definedName name="wrn.printtable3." localSheetId="0" hidden="1">{"print3",#N/A,FALSE,"D21CUSTS"}</definedName>
    <definedName name="wrn.printtable3." localSheetId="8" hidden="1">{"print3",#N/A,FALSE,"D21CUSTS"}</definedName>
    <definedName name="wrn.printtable3." hidden="1">{"print3",#N/A,FALSE,"D21CUSTS"}</definedName>
    <definedName name="wrn.printtable4." localSheetId="0" hidden="1">{"print4",#N/A,FALSE,"D21CUSTS"}</definedName>
    <definedName name="wrn.printtable4." localSheetId="8" hidden="1">{"print4",#N/A,FALSE,"D21CUSTS"}</definedName>
    <definedName name="wrn.printtable4." hidden="1">{"print4",#N/A,FALSE,"D21CUSTS"}</definedName>
    <definedName name="wrn.Projected._.Def._.Adjustments.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8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8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localSheetId="0" hidden="1">{"print1",#N/A,FALSE,"D21CUSTS";"print2",#N/A,FALSE,"D21CUSTS";"print3",#N/A,FALSE,"D21CUSTS";"print4",#N/A,FALSE,"D21CUSTS"}</definedName>
    <definedName name="wrn.tables." localSheetId="8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X" hidden="1">#REF!</definedName>
    <definedName name="xxx" localSheetId="0" hidden="1">{"'Sheet1'!$A$1:$O$40"}</definedName>
    <definedName name="xxx" localSheetId="8" hidden="1">{"'Sheet1'!$A$1:$O$40"}</definedName>
    <definedName name="xxx" hidden="1">{"'Sheet1'!$A$1:$O$40"}</definedName>
    <definedName name="Y" hidden="1">#REF!</definedName>
    <definedName name="Yahoo_Earnings_Growth">#REF!</definedName>
    <definedName name="Yield" localSheetId="0">#REF!</definedName>
    <definedName name="Yield" localSheetId="8">#REF!</definedName>
    <definedName name="Yield">#REF!</definedName>
    <definedName name="Z" localSheetId="8" hidden="1">#REF!</definedName>
    <definedName name="Z" hidden="1">#REF!</definedName>
    <definedName name="Zacks_Earnings_Growth">#REF!</definedName>
    <definedName name="zzz" localSheetId="0" hidden="1">{"'Sheet1'!$A$1:$O$40"}</definedName>
    <definedName name="zzz" localSheetId="8" hidden="1">{"'Sheet1'!$A$1:$O$40"}</definedName>
    <definedName name="zzz" hidden="1">{"'Sheet1'!$A$1:$O$40"}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20" l="1"/>
  <c r="H28" i="26"/>
  <c r="B10" i="35" l="1"/>
  <c r="B11" i="35" s="1"/>
  <c r="B12" i="35" s="1"/>
  <c r="B13" i="35" s="1"/>
  <c r="B14" i="35" s="1"/>
  <c r="B15" i="35" s="1"/>
  <c r="B16" i="35" s="1"/>
  <c r="B17" i="35" s="1"/>
  <c r="F23" i="34" l="1"/>
  <c r="G23" i="34"/>
  <c r="H23" i="34"/>
  <c r="F24" i="34"/>
  <c r="G24" i="34"/>
  <c r="H24" i="34"/>
  <c r="E24" i="34"/>
  <c r="E23" i="34"/>
  <c r="E247" i="29" l="1"/>
  <c r="E235" i="29"/>
  <c r="E38" i="32" l="1"/>
  <c r="E37" i="32"/>
  <c r="E34" i="32"/>
  <c r="E33" i="32"/>
  <c r="E32" i="32"/>
  <c r="K90" i="7" l="1"/>
  <c r="E81" i="7" l="1"/>
  <c r="E83" i="7" s="1"/>
  <c r="E89" i="7" s="1"/>
  <c r="J26" i="28" l="1"/>
  <c r="D307" i="29" l="1"/>
  <c r="D306" i="29"/>
  <c r="D305" i="29"/>
  <c r="D304" i="29"/>
  <c r="D303" i="29"/>
  <c r="D302" i="29"/>
  <c r="D301" i="29"/>
  <c r="D300" i="29"/>
  <c r="D299" i="29"/>
  <c r="D298" i="29"/>
  <c r="D297" i="29"/>
  <c r="D296" i="29"/>
  <c r="D295" i="29"/>
  <c r="D294" i="29"/>
  <c r="D293" i="29"/>
  <c r="D292" i="29"/>
  <c r="D291" i="29"/>
  <c r="D290" i="29"/>
  <c r="D289" i="29"/>
  <c r="D288" i="29"/>
  <c r="D287" i="29"/>
  <c r="D286" i="29"/>
  <c r="D285" i="29"/>
  <c r="D284" i="29"/>
  <c r="D283" i="29"/>
  <c r="D282" i="29"/>
  <c r="D281" i="29"/>
  <c r="D280" i="29"/>
  <c r="D279" i="29"/>
  <c r="D278" i="29"/>
  <c r="D277" i="29"/>
  <c r="D276" i="29"/>
  <c r="D275" i="29"/>
  <c r="D274" i="29"/>
  <c r="D273" i="29"/>
  <c r="D272" i="29"/>
  <c r="D271" i="29"/>
  <c r="D270" i="29"/>
  <c r="D269" i="29"/>
  <c r="D268" i="29"/>
  <c r="D267" i="29"/>
  <c r="D266" i="29"/>
  <c r="D265" i="29"/>
  <c r="D264" i="29"/>
  <c r="D263" i="29"/>
  <c r="D262" i="29"/>
  <c r="D261" i="29"/>
  <c r="D260" i="29"/>
  <c r="D259" i="29"/>
  <c r="D258" i="29"/>
  <c r="D257" i="29"/>
  <c r="D256" i="29"/>
  <c r="D255" i="29"/>
  <c r="D254" i="29"/>
  <c r="D253" i="29"/>
  <c r="D252" i="29"/>
  <c r="D251" i="29"/>
  <c r="D250" i="29"/>
  <c r="D249" i="29"/>
  <c r="D248" i="29"/>
  <c r="D247" i="29"/>
  <c r="D246" i="29"/>
  <c r="D245" i="29"/>
  <c r="D244" i="29"/>
  <c r="D243" i="29"/>
  <c r="D242" i="29"/>
  <c r="D241" i="29"/>
  <c r="D240" i="29"/>
  <c r="D239" i="29"/>
  <c r="D238" i="29"/>
  <c r="D237" i="29"/>
  <c r="D236" i="29"/>
  <c r="D235" i="29"/>
  <c r="D234" i="29"/>
  <c r="D233" i="29"/>
  <c r="D232" i="29"/>
  <c r="D231" i="29"/>
  <c r="D230" i="29"/>
  <c r="D229" i="29"/>
  <c r="D228" i="29"/>
  <c r="D227" i="29"/>
  <c r="D226" i="29"/>
  <c r="D225" i="29"/>
  <c r="D224" i="29"/>
  <c r="D223" i="29"/>
  <c r="D222" i="29"/>
  <c r="D221" i="29"/>
  <c r="D220" i="29"/>
  <c r="D219" i="29"/>
  <c r="D218" i="29"/>
  <c r="D217" i="29"/>
  <c r="D216" i="29"/>
  <c r="D215" i="29"/>
  <c r="D214" i="29"/>
  <c r="D213" i="29"/>
  <c r="D212" i="29"/>
  <c r="D211" i="29"/>
  <c r="D210" i="29"/>
  <c r="D209" i="29"/>
  <c r="D208" i="29"/>
  <c r="D207" i="29"/>
  <c r="D206" i="29"/>
  <c r="D205" i="29"/>
  <c r="D204" i="29"/>
  <c r="D203" i="29"/>
  <c r="D202" i="29"/>
  <c r="D201" i="29"/>
  <c r="D200" i="29"/>
  <c r="D199" i="29"/>
  <c r="D198" i="29"/>
  <c r="D197" i="29"/>
  <c r="D196" i="29"/>
  <c r="D195" i="29"/>
  <c r="D194" i="29"/>
  <c r="D193" i="29"/>
  <c r="D192" i="29"/>
  <c r="D191" i="29"/>
  <c r="D190" i="29"/>
  <c r="D189" i="29"/>
  <c r="D188" i="29"/>
  <c r="D187" i="29"/>
  <c r="D186" i="29"/>
  <c r="D185" i="29"/>
  <c r="D184" i="29"/>
  <c r="D183" i="29"/>
  <c r="D182" i="29"/>
  <c r="D181" i="29"/>
  <c r="D180" i="29"/>
  <c r="D179" i="29"/>
  <c r="D178" i="29"/>
  <c r="D177" i="29"/>
  <c r="D176" i="29"/>
  <c r="D175" i="29"/>
  <c r="D174" i="29"/>
  <c r="D173" i="29"/>
  <c r="D172" i="29"/>
  <c r="D171" i="29"/>
  <c r="D170" i="29"/>
  <c r="D169" i="29"/>
  <c r="D168" i="29"/>
  <c r="D167" i="29"/>
  <c r="D166" i="29"/>
  <c r="D165" i="29"/>
  <c r="D164" i="29"/>
  <c r="D163" i="29"/>
  <c r="D162" i="29"/>
  <c r="D161" i="29"/>
  <c r="D160" i="29"/>
  <c r="D159" i="29"/>
  <c r="D158" i="29"/>
  <c r="D157" i="29"/>
  <c r="D156" i="29"/>
  <c r="D155" i="29"/>
  <c r="D154" i="29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E115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E103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E91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E79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E67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E55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E43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A16" i="7" l="1"/>
  <c r="K89" i="7" l="1"/>
  <c r="J70" i="7"/>
  <c r="E70" i="7"/>
  <c r="K14" i="7" l="1"/>
  <c r="K32" i="7"/>
  <c r="H91" i="25"/>
  <c r="J89" i="25"/>
  <c r="J91" i="25" s="1"/>
  <c r="I89" i="25"/>
  <c r="I91" i="25" s="1"/>
  <c r="H89" i="25"/>
  <c r="G89" i="25"/>
  <c r="G91" i="25" s="1"/>
  <c r="F89" i="25"/>
  <c r="F91" i="25" s="1"/>
  <c r="E89" i="25"/>
  <c r="E91" i="25" s="1"/>
  <c r="E92" i="25" s="1"/>
  <c r="H42" i="25"/>
  <c r="J40" i="25"/>
  <c r="J42" i="25" s="1"/>
  <c r="I40" i="25"/>
  <c r="I42" i="25" s="1"/>
  <c r="H40" i="25"/>
  <c r="G40" i="25"/>
  <c r="G42" i="25" s="1"/>
  <c r="F40" i="25"/>
  <c r="F42" i="25" s="1"/>
  <c r="E40" i="25"/>
  <c r="E42" i="25" s="1"/>
  <c r="E43" i="25" s="1"/>
  <c r="I35" i="25"/>
  <c r="H35" i="25"/>
  <c r="E35" i="25"/>
  <c r="J33" i="25"/>
  <c r="J35" i="25" s="1"/>
  <c r="I33" i="25"/>
  <c r="H33" i="25"/>
  <c r="G33" i="25"/>
  <c r="G35" i="25" s="1"/>
  <c r="F33" i="25"/>
  <c r="F35" i="25" s="1"/>
  <c r="E33" i="25"/>
  <c r="I21" i="25"/>
  <c r="H21" i="25"/>
  <c r="E21" i="25"/>
  <c r="J19" i="25"/>
  <c r="J21" i="25" s="1"/>
  <c r="I19" i="25"/>
  <c r="H19" i="25"/>
  <c r="G19" i="25"/>
  <c r="G21" i="25" s="1"/>
  <c r="F19" i="25"/>
  <c r="F21" i="25" s="1"/>
  <c r="E19" i="25"/>
  <c r="J14" i="25"/>
  <c r="I14" i="25"/>
  <c r="F14" i="25"/>
  <c r="E14" i="25"/>
  <c r="J12" i="25"/>
  <c r="I12" i="25"/>
  <c r="H12" i="25"/>
  <c r="H14" i="25" s="1"/>
  <c r="G12" i="25"/>
  <c r="G14" i="25" s="1"/>
  <c r="F12" i="25"/>
  <c r="E12" i="25"/>
  <c r="E36" i="25" l="1"/>
  <c r="E22" i="25"/>
  <c r="E15" i="25"/>
  <c r="K28" i="26"/>
  <c r="K26" i="26"/>
  <c r="G31" i="26"/>
  <c r="G29" i="26"/>
  <c r="F49" i="26" s="1"/>
  <c r="G30" i="26"/>
  <c r="H30" i="26"/>
  <c r="I30" i="26"/>
  <c r="G28" i="26"/>
  <c r="I28" i="26"/>
  <c r="J82" i="25"/>
  <c r="J84" i="25" s="1"/>
  <c r="I82" i="25"/>
  <c r="I84" i="25" s="1"/>
  <c r="H82" i="25"/>
  <c r="H84" i="25" s="1"/>
  <c r="G82" i="25"/>
  <c r="G84" i="25" s="1"/>
  <c r="F82" i="25"/>
  <c r="F84" i="25" s="1"/>
  <c r="E82" i="25"/>
  <c r="E84" i="25" s="1"/>
  <c r="J75" i="25"/>
  <c r="J77" i="25"/>
  <c r="E85" i="25" l="1"/>
  <c r="F22" i="20"/>
  <c r="G22" i="20"/>
  <c r="H22" i="20"/>
  <c r="E22" i="20"/>
  <c r="H21" i="20"/>
  <c r="F21" i="20"/>
  <c r="E21" i="20"/>
  <c r="D39" i="20" s="1"/>
  <c r="E12" i="19" l="1"/>
  <c r="E14" i="19" s="1"/>
  <c r="F12" i="19"/>
  <c r="F14" i="19" s="1"/>
  <c r="G12" i="19"/>
  <c r="G14" i="19" s="1"/>
  <c r="H12" i="19"/>
  <c r="I12" i="19"/>
  <c r="I14" i="19" s="1"/>
  <c r="J12" i="19"/>
  <c r="J14" i="19" s="1"/>
  <c r="H14" i="19"/>
  <c r="E19" i="19"/>
  <c r="E21" i="19" s="1"/>
  <c r="F19" i="19"/>
  <c r="F21" i="19" s="1"/>
  <c r="G19" i="19"/>
  <c r="H19" i="19"/>
  <c r="H21" i="19" s="1"/>
  <c r="I19" i="19"/>
  <c r="I21" i="19" s="1"/>
  <c r="J19" i="19"/>
  <c r="J21" i="19" s="1"/>
  <c r="G21" i="19"/>
  <c r="E26" i="19"/>
  <c r="E28" i="19" s="1"/>
  <c r="F26" i="19"/>
  <c r="F28" i="19" s="1"/>
  <c r="G26" i="19"/>
  <c r="G28" i="19" s="1"/>
  <c r="H26" i="19"/>
  <c r="H28" i="19" s="1"/>
  <c r="I26" i="19"/>
  <c r="I28" i="19" s="1"/>
  <c r="J26" i="19"/>
  <c r="J28" i="19" s="1"/>
  <c r="E33" i="19"/>
  <c r="E35" i="19" s="1"/>
  <c r="F33" i="19"/>
  <c r="F35" i="19" s="1"/>
  <c r="G33" i="19"/>
  <c r="G35" i="19" s="1"/>
  <c r="H33" i="19"/>
  <c r="H35" i="19" s="1"/>
  <c r="I33" i="19"/>
  <c r="I35" i="19" s="1"/>
  <c r="J33" i="19"/>
  <c r="J35" i="19" s="1"/>
  <c r="E40" i="19"/>
  <c r="E42" i="19" s="1"/>
  <c r="F40" i="19"/>
  <c r="F42" i="19" s="1"/>
  <c r="G40" i="19"/>
  <c r="H40" i="19"/>
  <c r="I40" i="19"/>
  <c r="I42" i="19" s="1"/>
  <c r="J40" i="19"/>
  <c r="J42" i="19" s="1"/>
  <c r="G42" i="19"/>
  <c r="H42" i="19"/>
  <c r="E48" i="20"/>
  <c r="E39" i="20"/>
  <c r="F39" i="20"/>
  <c r="G39" i="20"/>
  <c r="D48" i="20"/>
  <c r="F48" i="20"/>
  <c r="G48" i="20"/>
  <c r="E26" i="25"/>
  <c r="E28" i="25" s="1"/>
  <c r="F26" i="25"/>
  <c r="F28" i="25" s="1"/>
  <c r="G26" i="25"/>
  <c r="G28" i="25" s="1"/>
  <c r="H26" i="25"/>
  <c r="H28" i="25" s="1"/>
  <c r="I26" i="25"/>
  <c r="I28" i="25" s="1"/>
  <c r="J26" i="25"/>
  <c r="J28" i="25" s="1"/>
  <c r="E47" i="25"/>
  <c r="E49" i="25" s="1"/>
  <c r="F47" i="25"/>
  <c r="F49" i="25" s="1"/>
  <c r="G47" i="25"/>
  <c r="G49" i="25" s="1"/>
  <c r="H47" i="25"/>
  <c r="H49" i="25" s="1"/>
  <c r="I47" i="25"/>
  <c r="I49" i="25" s="1"/>
  <c r="J47" i="25"/>
  <c r="J49" i="25" s="1"/>
  <c r="E54" i="25"/>
  <c r="E56" i="25" s="1"/>
  <c r="F54" i="25"/>
  <c r="F56" i="25" s="1"/>
  <c r="G54" i="25"/>
  <c r="G56" i="25" s="1"/>
  <c r="H54" i="25"/>
  <c r="I54" i="25"/>
  <c r="I56" i="25" s="1"/>
  <c r="J54" i="25"/>
  <c r="J56" i="25" s="1"/>
  <c r="H56" i="25"/>
  <c r="E61" i="25"/>
  <c r="E63" i="25" s="1"/>
  <c r="F61" i="25"/>
  <c r="F63" i="25" s="1"/>
  <c r="G61" i="25"/>
  <c r="H61" i="25"/>
  <c r="H63" i="25" s="1"/>
  <c r="I61" i="25"/>
  <c r="I63" i="25" s="1"/>
  <c r="J61" i="25"/>
  <c r="J63" i="25" s="1"/>
  <c r="G63" i="25"/>
  <c r="E68" i="25"/>
  <c r="E70" i="25" s="1"/>
  <c r="F68" i="25"/>
  <c r="F70" i="25" s="1"/>
  <c r="G68" i="25"/>
  <c r="H68" i="25"/>
  <c r="H70" i="25" s="1"/>
  <c r="I68" i="25"/>
  <c r="I70" i="25" s="1"/>
  <c r="J68" i="25"/>
  <c r="J70" i="25" s="1"/>
  <c r="G70" i="25"/>
  <c r="E75" i="25"/>
  <c r="E77" i="25" s="1"/>
  <c r="F75" i="25"/>
  <c r="G75" i="25"/>
  <c r="G77" i="25" s="1"/>
  <c r="H75" i="25"/>
  <c r="H77" i="25" s="1"/>
  <c r="I75" i="25"/>
  <c r="I77" i="25" s="1"/>
  <c r="F77" i="25"/>
  <c r="F28" i="26"/>
  <c r="E49" i="26" s="1"/>
  <c r="G49" i="26"/>
  <c r="H49" i="26"/>
  <c r="F30" i="26"/>
  <c r="E58" i="26" s="1"/>
  <c r="F58" i="26"/>
  <c r="G58" i="26"/>
  <c r="H58" i="26"/>
  <c r="A17" i="7"/>
  <c r="A19" i="7" s="1"/>
  <c r="A20" i="7" s="1"/>
  <c r="A22" i="7" s="1"/>
  <c r="A24" i="7" s="1"/>
  <c r="A25" i="7" s="1"/>
  <c r="A27" i="7" s="1"/>
  <c r="A28" i="7" s="1"/>
  <c r="A35" i="7"/>
  <c r="A38" i="7"/>
  <c r="A40" i="7" s="1"/>
  <c r="A42" i="7" s="1"/>
  <c r="A43" i="7" s="1"/>
  <c r="A45" i="7" s="1"/>
  <c r="A46" i="7" s="1"/>
  <c r="C40" i="7"/>
  <c r="C42" i="7"/>
  <c r="K17" i="7"/>
  <c r="K20" i="7" s="1"/>
  <c r="K35" i="7"/>
  <c r="K38" i="7" s="1"/>
  <c r="K22" i="7"/>
  <c r="K40" i="7" s="1"/>
  <c r="G16" i="16"/>
  <c r="I16" i="16"/>
  <c r="G22" i="16"/>
  <c r="I22" i="16" s="1"/>
  <c r="K22" i="16" s="1"/>
  <c r="G31" i="28"/>
  <c r="G18" i="16" l="1"/>
  <c r="I18" i="16" s="1"/>
  <c r="I20" i="16" s="1"/>
  <c r="I24" i="16" s="1"/>
  <c r="G94" i="25"/>
  <c r="J94" i="25"/>
  <c r="F94" i="25"/>
  <c r="E94" i="25"/>
  <c r="I94" i="25"/>
  <c r="H94" i="25"/>
  <c r="E45" i="19"/>
  <c r="H45" i="19"/>
  <c r="G45" i="19"/>
  <c r="J45" i="19"/>
  <c r="F45" i="19"/>
  <c r="I45" i="19"/>
  <c r="E57" i="25"/>
  <c r="E29" i="25"/>
  <c r="H48" i="20"/>
  <c r="H39" i="20"/>
  <c r="E15" i="19"/>
  <c r="I58" i="26"/>
  <c r="E43" i="19"/>
  <c r="E36" i="19"/>
  <c r="E22" i="19"/>
  <c r="K25" i="7"/>
  <c r="K28" i="7" s="1"/>
  <c r="E71" i="25"/>
  <c r="E64" i="25"/>
  <c r="I49" i="26"/>
  <c r="E78" i="25"/>
  <c r="E50" i="25"/>
  <c r="E29" i="19"/>
  <c r="K43" i="7" l="1"/>
  <c r="K46" i="7" s="1"/>
  <c r="G20" i="16"/>
  <c r="G24" i="16" s="1"/>
  <c r="K18" i="16"/>
  <c r="K20" i="16" s="1"/>
  <c r="K24" i="16" s="1"/>
  <c r="E95" i="25"/>
  <c r="E47" i="26" s="1"/>
  <c r="E56" i="26" s="1"/>
  <c r="E60" i="26" s="1"/>
  <c r="E62" i="26" s="1"/>
  <c r="E46" i="19"/>
  <c r="D37" i="20" s="1"/>
  <c r="E51" i="26" l="1"/>
  <c r="E53" i="26" s="1"/>
  <c r="F47" i="26"/>
  <c r="F51" i="26" s="1"/>
  <c r="F53" i="26" s="1"/>
  <c r="E37" i="20"/>
  <c r="D41" i="20"/>
  <c r="D43" i="20" s="1"/>
  <c r="D46" i="20"/>
  <c r="D50" i="20" s="1"/>
  <c r="D52" i="20" s="1"/>
  <c r="G47" i="26" l="1"/>
  <c r="H47" i="26" s="1"/>
  <c r="F56" i="26"/>
  <c r="F37" i="20"/>
  <c r="E41" i="20"/>
  <c r="E43" i="20" s="1"/>
  <c r="E46" i="20"/>
  <c r="E50" i="20" s="1"/>
  <c r="E52" i="20" s="1"/>
  <c r="G56" i="26" l="1"/>
  <c r="G60" i="26" s="1"/>
  <c r="G62" i="26" s="1"/>
  <c r="G51" i="26"/>
  <c r="G53" i="26" s="1"/>
  <c r="F60" i="26"/>
  <c r="F62" i="26" s="1"/>
  <c r="H51" i="26"/>
  <c r="H53" i="26" s="1"/>
  <c r="H56" i="26"/>
  <c r="I47" i="26"/>
  <c r="F41" i="20"/>
  <c r="F43" i="20" s="1"/>
  <c r="F46" i="20"/>
  <c r="F50" i="20" s="1"/>
  <c r="F52" i="20" s="1"/>
  <c r="G37" i="20"/>
  <c r="H37" i="20" s="1"/>
  <c r="E18" i="32" l="1"/>
  <c r="E28" i="32"/>
  <c r="E29" i="32"/>
  <c r="K53" i="26"/>
  <c r="H41" i="20"/>
  <c r="H43" i="20" s="1"/>
  <c r="E20" i="32" s="1"/>
  <c r="H46" i="20"/>
  <c r="H50" i="20" s="1"/>
  <c r="H52" i="20" s="1"/>
  <c r="E24" i="32" s="1"/>
  <c r="G41" i="20"/>
  <c r="G43" i="20" s="1"/>
  <c r="E19" i="32" s="1"/>
  <c r="G46" i="20"/>
  <c r="G50" i="20" s="1"/>
  <c r="G52" i="20" s="1"/>
  <c r="E23" i="32" s="1"/>
  <c r="I51" i="26"/>
  <c r="I53" i="26" s="1"/>
  <c r="E30" i="32" s="1"/>
  <c r="I56" i="26"/>
  <c r="I60" i="26" s="1"/>
  <c r="I62" i="26" s="1"/>
  <c r="H60" i="26"/>
  <c r="H62" i="26" s="1"/>
  <c r="K62" i="26" s="1"/>
  <c r="E22" i="32" l="1"/>
  <c r="J43" i="20"/>
  <c r="J52" i="20"/>
</calcChain>
</file>

<file path=xl/sharedStrings.xml><?xml version="1.0" encoding="utf-8"?>
<sst xmlns="http://schemas.openxmlformats.org/spreadsheetml/2006/main" count="571" uniqueCount="243">
  <si>
    <t>Median Values</t>
  </si>
  <si>
    <t>Supporting Data for CAPM Analyses</t>
  </si>
  <si>
    <t>Avg. Yield</t>
  </si>
  <si>
    <t>Forecasted Data:</t>
  </si>
  <si>
    <t>CAPM Cost of Equity</t>
    <phoneticPr fontId="6" type="noConversion"/>
  </si>
  <si>
    <t>York Water Company</t>
    <phoneticPr fontId="6" type="noConversion"/>
  </si>
  <si>
    <t>Earnings Gr.</t>
  </si>
  <si>
    <t>Earning Gr.</t>
  </si>
  <si>
    <t>Risk-free Rate of Return, 5-Year Treasury Bond</t>
  </si>
  <si>
    <t>Atmos Energy</t>
    <phoneticPr fontId="6" type="noConversion"/>
  </si>
  <si>
    <t>Southwest Gas</t>
    <phoneticPr fontId="6" type="noConversion"/>
  </si>
  <si>
    <t>American Water Works</t>
    <phoneticPr fontId="6" type="noConversion"/>
  </si>
  <si>
    <t>American States Water</t>
    <phoneticPr fontId="6" type="noConversion"/>
  </si>
  <si>
    <t>Value Line</t>
    <phoneticPr fontId="6" type="noConversion"/>
  </si>
  <si>
    <t>Beta</t>
    <phoneticPr fontId="6" type="noConversion"/>
  </si>
  <si>
    <t>American Water Works</t>
    <phoneticPr fontId="6" type="noConversion"/>
  </si>
  <si>
    <t xml:space="preserve">California Water </t>
    <phoneticPr fontId="6" type="noConversion"/>
  </si>
  <si>
    <t>Growth Rate</t>
  </si>
  <si>
    <t>Geometric</t>
  </si>
  <si>
    <t>Mean</t>
  </si>
  <si>
    <t>Arithmetic</t>
  </si>
  <si>
    <t>York Water Company</t>
    <phoneticPr fontId="6" type="noConversion"/>
  </si>
  <si>
    <t>Middlesex Water Company</t>
    <phoneticPr fontId="6" type="noConversion"/>
  </si>
  <si>
    <t>California Water Service Group</t>
    <phoneticPr fontId="6" type="noConversion"/>
  </si>
  <si>
    <t>N/A</t>
    <phoneticPr fontId="6" type="noConversion"/>
  </si>
  <si>
    <t>CAPM Return on Equity</t>
  </si>
  <si>
    <t>Illinois American Water Company</t>
    <phoneticPr fontId="6" type="noConversion"/>
  </si>
  <si>
    <t>Indiana American Water Company</t>
    <phoneticPr fontId="6" type="noConversion"/>
  </si>
  <si>
    <t>Iowa American Water Company</t>
    <phoneticPr fontId="6" type="noConversion"/>
  </si>
  <si>
    <t>Missouri American Water Company</t>
    <phoneticPr fontId="6" type="noConversion"/>
  </si>
  <si>
    <t>Pennsylvania American Water Company</t>
    <phoneticPr fontId="6" type="noConversion"/>
  </si>
  <si>
    <t>Virginia American Water Company</t>
    <phoneticPr fontId="6" type="noConversion"/>
  </si>
  <si>
    <t>West Virginia American Water Company</t>
    <phoneticPr fontId="6" type="noConversion"/>
  </si>
  <si>
    <t>Average ROE Award</t>
    <phoneticPr fontId="6" type="noConversion"/>
  </si>
  <si>
    <t>Earnings</t>
  </si>
  <si>
    <t>Book Value</t>
  </si>
  <si>
    <t>Expected Div. Yield</t>
  </si>
  <si>
    <t>Median Growth Rate</t>
  </si>
  <si>
    <t>Average of Last Six Months</t>
  </si>
  <si>
    <t>Risk Premium</t>
  </si>
  <si>
    <t>(2)</t>
  </si>
  <si>
    <t>(3)</t>
  </si>
  <si>
    <t>(4)</t>
  </si>
  <si>
    <t>Company</t>
  </si>
  <si>
    <t>DPS</t>
  </si>
  <si>
    <t>Page 1 of 2</t>
  </si>
  <si>
    <t>Page 2 of 2</t>
  </si>
  <si>
    <t>AVERAGE PRICE, DIVIDEND AND DIVIDEND YIELD</t>
  </si>
  <si>
    <t>KENTUCKY AMERICAN WATER COMPANY</t>
    <phoneticPr fontId="6" type="noConversion"/>
  </si>
  <si>
    <t>6 mos. Avg.</t>
  </si>
  <si>
    <t>Value Line</t>
  </si>
  <si>
    <t>Line</t>
  </si>
  <si>
    <t>No.</t>
  </si>
  <si>
    <t>Market Required Return Estimate</t>
  </si>
  <si>
    <t>South Jersey Industries</t>
    <phoneticPr fontId="6" type="noConversion"/>
  </si>
  <si>
    <t>Middlesex Water</t>
    <phoneticPr fontId="6" type="noConversion"/>
  </si>
  <si>
    <t>York Water Company</t>
    <phoneticPr fontId="6" type="noConversion"/>
  </si>
  <si>
    <t>KENTUCKY AMERICAN WATER COMPANY</t>
    <phoneticPr fontId="6" type="noConversion"/>
  </si>
  <si>
    <t>American States Water</t>
    <phoneticPr fontId="6" type="noConversion"/>
  </si>
  <si>
    <t>DCF Growth Rate Analysis</t>
  </si>
  <si>
    <t>(1)</t>
  </si>
  <si>
    <t>EPS</t>
  </si>
  <si>
    <t>Sources:</t>
  </si>
  <si>
    <t>Average</t>
  </si>
  <si>
    <t>Dividend Yield</t>
  </si>
  <si>
    <t>DCF Return on Equity</t>
  </si>
  <si>
    <t>6 month average</t>
  </si>
  <si>
    <t>High Price ($)</t>
  </si>
  <si>
    <t>Low Price ($)</t>
  </si>
  <si>
    <t>Avg. Price ($)</t>
  </si>
  <si>
    <t>Dividend ($)</t>
  </si>
  <si>
    <t>Mo. Avg. Div.</t>
  </si>
  <si>
    <t>Sources:  Value Line reports</t>
  </si>
  <si>
    <t>Zacks</t>
  </si>
  <si>
    <t>Long-Term Annual Income Return on Long-Term Government Bonds</t>
  </si>
  <si>
    <t>Source:  Yahoo! Finance</t>
  </si>
  <si>
    <t>Method 1:</t>
  </si>
  <si>
    <t>Method 2:</t>
  </si>
  <si>
    <t>Source: Value Line Investment Survey</t>
  </si>
  <si>
    <t>5-Year Treasury Bond, Value Line Beta</t>
  </si>
  <si>
    <t>Capital Asset Pricing Model Analysis</t>
  </si>
  <si>
    <t>Average of</t>
  </si>
  <si>
    <t>All Gr. Rates</t>
  </si>
  <si>
    <t>Historic Market Premium</t>
  </si>
  <si>
    <t>Long-Term Annual Return on Stocks</t>
  </si>
  <si>
    <t>Historical Market Risk Premium</t>
  </si>
  <si>
    <t>Beta * Market Premium</t>
  </si>
  <si>
    <t>(5)</t>
  </si>
  <si>
    <t>Zack's</t>
  </si>
  <si>
    <t>Dividend Gr.</t>
  </si>
  <si>
    <t>5 Year Treasury Bond Data</t>
  </si>
  <si>
    <t>Average Monthly Dividend Yield</t>
  </si>
  <si>
    <t>Average 6-month Dividend Yield</t>
  </si>
  <si>
    <t>Yahoo!</t>
  </si>
  <si>
    <t>Finance</t>
  </si>
  <si>
    <t>Value Line Investment Survey, January 11, 2019</t>
  </si>
  <si>
    <t>Zacks and Yahoo! Finance Earnings Reports, retrieved February 20, 2019</t>
  </si>
  <si>
    <t>Averages</t>
  </si>
  <si>
    <t>Atmos Energy</t>
  </si>
  <si>
    <t>New Jersey Resources</t>
  </si>
  <si>
    <t>ONE Gas, Inc.</t>
  </si>
  <si>
    <t>Spire, Inc.</t>
  </si>
  <si>
    <t>New Jersey Resources Corp.</t>
  </si>
  <si>
    <t>South Jersey Industries, Inc.</t>
  </si>
  <si>
    <t>Zack's and Yahoo! Finance Earnings Reports, retrieved February 20, 2019</t>
  </si>
  <si>
    <t>Value Line Investment Survey, January 11 and March 1, 2019</t>
  </si>
  <si>
    <t>Northwest Natural Holding Co.</t>
  </si>
  <si>
    <t>Southwest Gas Holdings, Inc.</t>
  </si>
  <si>
    <t xml:space="preserve">Northwest Natural </t>
  </si>
  <si>
    <t>Avg. Value Line Earnings Growth excl. Northwest Natural</t>
  </si>
  <si>
    <t>Median Value Line Earnings Growth excl. Northwest Natural</t>
  </si>
  <si>
    <t>30-Year Treasury Bond, Value Line Beta</t>
  </si>
  <si>
    <t>Risk-free Rate of Return, 30-Year Treasury Bond</t>
  </si>
  <si>
    <t>30 Year Treasury Bond Data</t>
  </si>
  <si>
    <t>Value Line Market Return Data:</t>
  </si>
  <si>
    <t>Value Line Median Growth Rates:</t>
  </si>
  <si>
    <t>Average Dividend Yield</t>
  </si>
  <si>
    <t>Estimated Market Return</t>
  </si>
  <si>
    <t>Value Line Projected 3-5 Yr.</t>
  </si>
  <si>
    <t>Median Annual Total Return</t>
  </si>
  <si>
    <t>Average of Projected Mkt.</t>
  </si>
  <si>
    <t>Returns</t>
  </si>
  <si>
    <t>Adjusted</t>
  </si>
  <si>
    <t>South Jersey Industries</t>
  </si>
  <si>
    <t>Southwest Gas Holdings</t>
  </si>
  <si>
    <t>HISTORICAL BOND YIELDS</t>
  </si>
  <si>
    <t>30-Yr.</t>
  </si>
  <si>
    <t>Mergent</t>
  </si>
  <si>
    <t>Treas. Bond</t>
  </si>
  <si>
    <t>Utility Bonds</t>
  </si>
  <si>
    <t>Difference</t>
  </si>
  <si>
    <t>ND</t>
  </si>
  <si>
    <t>Page 1 of 1</t>
  </si>
  <si>
    <t>Exhibit ____ (RAB-7)</t>
  </si>
  <si>
    <t>TABLE 1</t>
  </si>
  <si>
    <t>Georgia American Water Company</t>
  </si>
  <si>
    <t>California American Water Company</t>
  </si>
  <si>
    <t>N/A</t>
  </si>
  <si>
    <t>Hawaii American Water Company</t>
  </si>
  <si>
    <t>Kentucky American Water Company</t>
  </si>
  <si>
    <t>Maryland American Water Company</t>
  </si>
  <si>
    <t>Michigan American Water Company</t>
  </si>
  <si>
    <t>New Jersey American Water Company</t>
  </si>
  <si>
    <t>New YorkAmerican Water Company</t>
  </si>
  <si>
    <t>Tennessee American Water Company</t>
  </si>
  <si>
    <t>ROE</t>
  </si>
  <si>
    <t>Allowed</t>
  </si>
  <si>
    <t>Date</t>
  </si>
  <si>
    <t>Not specified</t>
  </si>
  <si>
    <t>Comm.</t>
  </si>
  <si>
    <t>5/17</t>
  </si>
  <si>
    <t>2/16</t>
  </si>
  <si>
    <t>Source:  KAW response to Commission Staff's 2nd RFI, No. 89</t>
  </si>
  <si>
    <t>Proxy Group Beta</t>
  </si>
  <si>
    <t>Proxy Group Beta * Risk Premium</t>
  </si>
  <si>
    <t>for Windows, February 20, 2019</t>
  </si>
  <si>
    <t>TABLE 2</t>
  </si>
  <si>
    <t>Bond Yields and DJUA</t>
  </si>
  <si>
    <t>Federal</t>
  </si>
  <si>
    <t>30-Year</t>
  </si>
  <si>
    <t>Avg. Utility</t>
  </si>
  <si>
    <t>Funds Rate %</t>
  </si>
  <si>
    <t>Treasury %</t>
  </si>
  <si>
    <t>Bond %</t>
  </si>
  <si>
    <t>DJUA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</si>
  <si>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</si>
  <si>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</si>
  <si>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</si>
  <si>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</si>
  <si>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</si>
  <si>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</si>
  <si>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</si>
  <si>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</si>
  <si>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</si>
  <si>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</si>
  <si>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</si>
  <si>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</si>
  <si>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 Federal Reserve, Mergent Bond Record, Yahoo! Finance</t>
  </si>
  <si>
    <t>WATER PROXY GROUP</t>
  </si>
  <si>
    <t>DCF RETURN ON EQUITY CALCULATION</t>
  </si>
  <si>
    <t>COMBINED UTILITY PROXY GROUP</t>
  </si>
  <si>
    <t>Combined Utility Proxy Group</t>
  </si>
  <si>
    <t>Water Group Average Beta</t>
  </si>
  <si>
    <t>Combined Utility Proxy Group Average Beta</t>
  </si>
  <si>
    <t>Average Growth Rates</t>
  </si>
  <si>
    <t>- High</t>
  </si>
  <si>
    <t>- Low</t>
  </si>
  <si>
    <t>- Average</t>
  </si>
  <si>
    <t>Median Growth Rates:</t>
  </si>
  <si>
    <t>CAPM:</t>
  </si>
  <si>
    <t>- 5-Year Treasury Bond</t>
  </si>
  <si>
    <t>- 30-Year Treasury Bond</t>
  </si>
  <si>
    <t>- Historical Returns</t>
  </si>
  <si>
    <t>Constant Growth DCF:</t>
  </si>
  <si>
    <t>Water Utility Group</t>
  </si>
  <si>
    <t>Combined Utility Group</t>
  </si>
  <si>
    <t>6.74% - 8.05%</t>
  </si>
  <si>
    <t>American States Water</t>
  </si>
  <si>
    <t>Moody's</t>
  </si>
  <si>
    <t>A2</t>
  </si>
  <si>
    <t>A3</t>
  </si>
  <si>
    <t>NR</t>
  </si>
  <si>
    <t>Aa3</t>
  </si>
  <si>
    <t>Baa2</t>
  </si>
  <si>
    <t>S&amp;P</t>
  </si>
  <si>
    <t>A+</t>
  </si>
  <si>
    <t>A</t>
  </si>
  <si>
    <t>BBB+</t>
  </si>
  <si>
    <t>BBB</t>
  </si>
  <si>
    <t>A-</t>
  </si>
  <si>
    <t>American Water Works</t>
  </si>
  <si>
    <t>Exhibit ____(RAB-3)</t>
  </si>
  <si>
    <t>Exhibit ____ (RAB-4)</t>
  </si>
  <si>
    <t>Exhibit ____ (RAB-8)</t>
  </si>
  <si>
    <t>Combined Utility Group &amp; AWW Credit Ratings</t>
  </si>
  <si>
    <t>TABLE 3</t>
  </si>
  <si>
    <t>Summary Of ROE Estimates</t>
  </si>
  <si>
    <t>TABLE 4</t>
  </si>
  <si>
    <t>American Water Works Authorized ROEs</t>
  </si>
  <si>
    <t>30-Day</t>
  </si>
  <si>
    <t>DCF</t>
  </si>
  <si>
    <t>90-Day</t>
  </si>
  <si>
    <t>180-Day</t>
  </si>
  <si>
    <t xml:space="preserve">Projected </t>
  </si>
  <si>
    <t>Average (Mean)</t>
  </si>
  <si>
    <t>Median</t>
  </si>
  <si>
    <t>TABLE 5</t>
  </si>
  <si>
    <t>Bulkley CUPG DCF Results Excluding High-End Outliers</t>
  </si>
  <si>
    <t xml:space="preserve">Source:  Attachments AEB-2 and AEB-4, </t>
  </si>
  <si>
    <t>Northwest Natural Holding Co. and South Jersey Industries excluded</t>
  </si>
  <si>
    <t>TABLE 6</t>
  </si>
  <si>
    <t>KAW Historical ROE</t>
  </si>
  <si>
    <t>Source: AG First RFI, No. 55</t>
  </si>
  <si>
    <t>2018 ROE is preliminary</t>
  </si>
  <si>
    <t>(Line 1 minus Line 3)</t>
  </si>
  <si>
    <t>(Line 5 * Line 6)</t>
  </si>
  <si>
    <t>(Line 8 plus Line 3)</t>
  </si>
  <si>
    <t>(Line 11 minus Line 13)</t>
  </si>
  <si>
    <t>Line 16 * Line 15)</t>
  </si>
  <si>
    <t>(Line 18 plus Line 13)</t>
  </si>
  <si>
    <r>
      <t xml:space="preserve">Source:  </t>
    </r>
    <r>
      <rPr>
        <i/>
        <sz val="10"/>
        <rFont val="Arial"/>
        <family val="2"/>
      </rPr>
      <t>2018 SBBI Yearbook, Stocks, Bonds, Bills, and Inflation</t>
    </r>
    <r>
      <rPr>
        <sz val="10"/>
        <rFont val="Arial"/>
      </rPr>
      <t>, Duff and Phelps; pp. 6-17, 10-31</t>
    </r>
  </si>
  <si>
    <t>Current 30-Year Treasury Bond Yield</t>
  </si>
  <si>
    <t>CUPG Beta, Value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</si>
</sst>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00"/>
    <numFmt numFmtId="168" formatCode="_(* #,##0.000_);_(* \(#,##0.000\);_(* &quot;-&quot;??_);_(@_)"/>
    <numFmt numFmtId="169" formatCode="mmmm\-yy"/>
  </numFmts>
  <fonts count="26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9"/>
      <name val="Arial"/>
      <family val="2"/>
    </font>
    <font>
      <u/>
      <sz val="9"/>
      <name val="Arial"/>
      <family val="2"/>
    </font>
    <font>
      <sz val="8"/>
      <name val="Arial"/>
    </font>
    <font>
      <u/>
      <sz val="10"/>
      <name val="Arial"/>
      <family val="2"/>
    </font>
    <font>
      <sz val="9"/>
      <name val="Arial"/>
      <family val="2"/>
    </font>
    <font>
      <sz val="10"/>
      <name val="Arial"/>
    </font>
    <font>
      <b/>
      <i/>
      <sz val="10"/>
      <name val="Arial"/>
    </font>
    <font>
      <sz val="10"/>
      <name val="Arial"/>
    </font>
    <font>
      <b/>
      <u val="doubleAccounting"/>
      <sz val="10"/>
      <name val="Arial"/>
    </font>
    <font>
      <b/>
      <sz val="10"/>
      <name val="Arial"/>
    </font>
    <font>
      <sz val="8"/>
      <name val="Arial"/>
    </font>
    <font>
      <u val="singleAccounting"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</font>
    <font>
      <u/>
      <sz val="10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20" fillId="0" borderId="0"/>
  </cellStyleXfs>
  <cellXfs count="257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Continuous"/>
    </xf>
    <xf numFmtId="10" fontId="0" fillId="0" borderId="0" xfId="0" applyNumberFormat="1"/>
    <xf numFmtId="0" fontId="0" fillId="0" borderId="0" xfId="0" applyBorder="1"/>
    <xf numFmtId="0" fontId="4" fillId="0" borderId="0" xfId="0" applyFont="1"/>
    <xf numFmtId="10" fontId="4" fillId="0" borderId="0" xfId="0" applyNumberFormat="1" applyFont="1" applyProtection="1"/>
    <xf numFmtId="10" fontId="4" fillId="0" borderId="0" xfId="0" applyNumberFormat="1" applyFont="1"/>
    <xf numFmtId="10" fontId="5" fillId="0" borderId="0" xfId="2" applyNumberFormat="1" applyFont="1"/>
    <xf numFmtId="0" fontId="7" fillId="0" borderId="0" xfId="0" applyFont="1" applyAlignment="1">
      <alignment horizontal="center"/>
    </xf>
    <xf numFmtId="10" fontId="0" fillId="0" borderId="0" xfId="0" applyNumberFormat="1" applyBorder="1"/>
    <xf numFmtId="0" fontId="0" fillId="0" borderId="0" xfId="0" applyAlignment="1">
      <alignment horizontal="right"/>
    </xf>
    <xf numFmtId="10" fontId="5" fillId="0" borderId="0" xfId="2" applyNumberFormat="1" applyFont="1" applyBorder="1"/>
    <xf numFmtId="167" fontId="0" fillId="0" borderId="0" xfId="0" applyNumberFormat="1"/>
    <xf numFmtId="10" fontId="4" fillId="0" borderId="0" xfId="0" applyNumberFormat="1" applyFont="1" applyBorder="1"/>
    <xf numFmtId="0" fontId="3" fillId="0" borderId="2" xfId="0" applyFont="1" applyBorder="1" applyAlignment="1">
      <alignment horizontal="centerContinuous"/>
    </xf>
    <xf numFmtId="0" fontId="8" fillId="0" borderId="0" xfId="0" applyFont="1"/>
    <xf numFmtId="14" fontId="0" fillId="0" borderId="0" xfId="0" applyNumberFormat="1"/>
    <xf numFmtId="43" fontId="8" fillId="0" borderId="0" xfId="0" applyNumberFormat="1" applyFont="1"/>
    <xf numFmtId="43" fontId="8" fillId="0" borderId="0" xfId="0" applyNumberFormat="1" applyFont="1" applyProtection="1"/>
    <xf numFmtId="0" fontId="3" fillId="0" borderId="0" xfId="0" applyFont="1" applyBorder="1" applyAlignment="1">
      <alignment horizontal="centerContinuous"/>
    </xf>
    <xf numFmtId="10" fontId="4" fillId="0" borderId="0" xfId="2" applyNumberFormat="1" applyFont="1" applyBorder="1"/>
    <xf numFmtId="10" fontId="4" fillId="0" borderId="0" xfId="2" applyNumberFormat="1" applyFont="1"/>
    <xf numFmtId="0" fontId="1" fillId="0" borderId="0" xfId="0" applyFont="1"/>
    <xf numFmtId="0" fontId="1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168" fontId="0" fillId="0" borderId="0" xfId="1" applyNumberFormat="1" applyFont="1"/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 applyProtection="1">
      <alignment horizontal="centerContinuous"/>
    </xf>
    <xf numFmtId="0" fontId="3" fillId="0" borderId="0" xfId="0" applyFont="1" applyBorder="1"/>
    <xf numFmtId="0" fontId="9" fillId="0" borderId="0" xfId="0" applyFont="1" applyBorder="1"/>
    <xf numFmtId="168" fontId="9" fillId="0" borderId="0" xfId="1" applyNumberFormat="1" applyFont="1"/>
    <xf numFmtId="168" fontId="9" fillId="0" borderId="0" xfId="1" applyNumberFormat="1" applyFont="1" applyBorder="1" applyProtection="1"/>
    <xf numFmtId="164" fontId="9" fillId="0" borderId="0" xfId="0" applyNumberFormat="1" applyFont="1" applyBorder="1" applyProtection="1"/>
    <xf numFmtId="10" fontId="9" fillId="0" borderId="0" xfId="0" applyNumberFormat="1" applyFont="1" applyBorder="1" applyProtection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left"/>
    </xf>
    <xf numFmtId="10" fontId="9" fillId="0" borderId="0" xfId="2" applyNumberFormat="1" applyFont="1" applyBorder="1" applyProtection="1"/>
    <xf numFmtId="0" fontId="3" fillId="0" borderId="2" xfId="0" applyFont="1" applyBorder="1"/>
    <xf numFmtId="0" fontId="9" fillId="0" borderId="3" xfId="0" applyFont="1" applyBorder="1"/>
    <xf numFmtId="0" fontId="9" fillId="0" borderId="6" xfId="0" applyFont="1" applyBorder="1"/>
    <xf numFmtId="0" fontId="9" fillId="0" borderId="2" xfId="0" applyFont="1" applyBorder="1"/>
    <xf numFmtId="0" fontId="9" fillId="0" borderId="0" xfId="0" applyFont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Fill="1" applyBorder="1" applyAlignment="1">
      <alignment horizontal="center"/>
    </xf>
    <xf numFmtId="10" fontId="9" fillId="0" borderId="0" xfId="2" applyNumberFormat="1" applyFont="1" applyBorder="1"/>
    <xf numFmtId="10" fontId="9" fillId="0" borderId="0" xfId="2" applyNumberFormat="1" applyFont="1" applyBorder="1" applyAlignment="1" applyProtection="1">
      <alignment horizontal="right"/>
    </xf>
    <xf numFmtId="0" fontId="9" fillId="0" borderId="2" xfId="0" applyFont="1" applyFill="1" applyBorder="1"/>
    <xf numFmtId="10" fontId="9" fillId="0" borderId="0" xfId="0" applyNumberFormat="1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7" fontId="9" fillId="0" borderId="12" xfId="0" applyNumberFormat="1" applyFont="1" applyBorder="1" applyProtection="1"/>
    <xf numFmtId="0" fontId="9" fillId="0" borderId="13" xfId="0" applyFont="1" applyBorder="1"/>
    <xf numFmtId="7" fontId="9" fillId="0" borderId="0" xfId="0" applyNumberFormat="1" applyFont="1" applyAlignment="1" applyProtection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10" fontId="9" fillId="0" borderId="14" xfId="0" applyNumberFormat="1" applyFont="1" applyBorder="1" applyAlignment="1" applyProtection="1">
      <alignment horizontal="centerContinuous"/>
    </xf>
    <xf numFmtId="10" fontId="9" fillId="0" borderId="14" xfId="0" applyNumberFormat="1" applyFont="1" applyBorder="1" applyAlignment="1" applyProtection="1"/>
    <xf numFmtId="0" fontId="9" fillId="0" borderId="0" xfId="0" applyFont="1" applyAlignment="1"/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/>
    <xf numFmtId="0" fontId="7" fillId="0" borderId="14" xfId="0" applyFont="1" applyBorder="1" applyAlignment="1"/>
    <xf numFmtId="10" fontId="9" fillId="0" borderId="0" xfId="0" applyNumberFormat="1" applyFont="1"/>
    <xf numFmtId="10" fontId="9" fillId="0" borderId="0" xfId="0" applyNumberFormat="1" applyFont="1" applyProtection="1"/>
    <xf numFmtId="10" fontId="9" fillId="0" borderId="3" xfId="0" applyNumberFormat="1" applyFont="1" applyBorder="1"/>
    <xf numFmtId="10" fontId="7" fillId="0" borderId="0" xfId="2" applyNumberFormat="1" applyFont="1"/>
    <xf numFmtId="10" fontId="7" fillId="0" borderId="3" xfId="2" applyNumberFormat="1" applyFont="1" applyBorder="1"/>
    <xf numFmtId="0" fontId="10" fillId="0" borderId="2" xfId="0" applyFont="1" applyBorder="1"/>
    <xf numFmtId="0" fontId="10" fillId="0" borderId="0" xfId="0" applyFont="1"/>
    <xf numFmtId="0" fontId="11" fillId="0" borderId="0" xfId="0" applyFont="1"/>
    <xf numFmtId="10" fontId="10" fillId="0" borderId="0" xfId="0" applyNumberFormat="1" applyFont="1"/>
    <xf numFmtId="10" fontId="10" fillId="0" borderId="3" xfId="0" applyNumberFormat="1" applyFont="1" applyBorder="1"/>
    <xf numFmtId="0" fontId="11" fillId="0" borderId="8" xfId="0" applyFont="1" applyBorder="1"/>
    <xf numFmtId="0" fontId="11" fillId="0" borderId="15" xfId="0" applyFont="1" applyBorder="1"/>
    <xf numFmtId="0" fontId="11" fillId="0" borderId="9" xfId="0" applyFont="1" applyBorder="1"/>
    <xf numFmtId="0" fontId="11" fillId="0" borderId="16" xfId="0" applyFont="1" applyBorder="1"/>
    <xf numFmtId="0" fontId="7" fillId="0" borderId="0" xfId="0" applyFont="1"/>
    <xf numFmtId="10" fontId="7" fillId="0" borderId="0" xfId="0" applyNumberFormat="1" applyFont="1" applyProtection="1"/>
    <xf numFmtId="0" fontId="7" fillId="0" borderId="0" xfId="0" applyFont="1" applyAlignment="1">
      <alignment horizontal="centerContinuous"/>
    </xf>
    <xf numFmtId="43" fontId="9" fillId="0" borderId="0" xfId="0" applyNumberFormat="1" applyFont="1"/>
    <xf numFmtId="2" fontId="7" fillId="0" borderId="0" xfId="0" applyNumberFormat="1" applyFont="1"/>
    <xf numFmtId="10" fontId="7" fillId="0" borderId="0" xfId="0" applyNumberFormat="1" applyFont="1"/>
    <xf numFmtId="10" fontId="12" fillId="0" borderId="0" xfId="0" applyNumberFormat="1" applyFont="1" applyBorder="1"/>
    <xf numFmtId="0" fontId="12" fillId="0" borderId="0" xfId="0" applyFont="1"/>
    <xf numFmtId="10" fontId="12" fillId="0" borderId="0" xfId="0" applyNumberFormat="1" applyFont="1"/>
    <xf numFmtId="0" fontId="13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0" fontId="9" fillId="0" borderId="3" xfId="2" applyNumberFormat="1" applyFont="1" applyBorder="1"/>
    <xf numFmtId="10" fontId="9" fillId="0" borderId="3" xfId="2" applyNumberFormat="1" applyFont="1" applyBorder="1" applyAlignment="1" applyProtection="1">
      <alignment horizontal="right"/>
    </xf>
    <xf numFmtId="10" fontId="9" fillId="0" borderId="3" xfId="2" applyNumberFormat="1" applyFont="1" applyBorder="1" applyProtection="1"/>
    <xf numFmtId="168" fontId="1" fillId="0" borderId="0" xfId="1" applyNumberFormat="1" applyFont="1" applyBorder="1" applyProtection="1"/>
    <xf numFmtId="168" fontId="1" fillId="0" borderId="0" xfId="1" applyNumberFormat="1" applyFont="1"/>
    <xf numFmtId="10" fontId="1" fillId="0" borderId="0" xfId="0" applyNumberFormat="1" applyFont="1" applyBorder="1" applyProtection="1"/>
    <xf numFmtId="164" fontId="1" fillId="0" borderId="0" xfId="0" applyNumberFormat="1" applyFont="1" applyBorder="1" applyProtection="1"/>
    <xf numFmtId="10" fontId="1" fillId="0" borderId="0" xfId="2" applyNumberFormat="1" applyFont="1" applyBorder="1"/>
    <xf numFmtId="10" fontId="1" fillId="0" borderId="3" xfId="2" applyNumberFormat="1" applyFont="1" applyBorder="1"/>
    <xf numFmtId="10" fontId="1" fillId="0" borderId="0" xfId="2" applyNumberFormat="1" applyFont="1" applyBorder="1" applyAlignment="1">
      <alignment horizontal="right"/>
    </xf>
    <xf numFmtId="10" fontId="1" fillId="0" borderId="0" xfId="2" applyNumberFormat="1" applyFont="1" applyBorder="1" applyProtection="1"/>
    <xf numFmtId="10" fontId="0" fillId="0" borderId="0" xfId="2" applyNumberFormat="1" applyFont="1" applyBorder="1"/>
    <xf numFmtId="165" fontId="1" fillId="0" borderId="0" xfId="0" applyNumberFormat="1" applyFont="1" applyAlignment="1" applyProtection="1">
      <alignment horizontal="centerContinuous"/>
    </xf>
    <xf numFmtId="0" fontId="1" fillId="0" borderId="0" xfId="0" applyFont="1" applyAlignment="1">
      <alignment horizontal="center"/>
    </xf>
    <xf numFmtId="10" fontId="1" fillId="0" borderId="0" xfId="0" applyNumberFormat="1" applyFont="1" applyProtection="1"/>
    <xf numFmtId="165" fontId="1" fillId="0" borderId="0" xfId="0" applyNumberFormat="1" applyFont="1" applyProtection="1"/>
    <xf numFmtId="166" fontId="1" fillId="0" borderId="0" xfId="0" applyNumberFormat="1" applyFont="1" applyProtection="1"/>
    <xf numFmtId="17" fontId="1" fillId="0" borderId="0" xfId="0" applyNumberFormat="1" applyFont="1"/>
    <xf numFmtId="0" fontId="1" fillId="0" borderId="0" xfId="0" applyFont="1" applyAlignment="1">
      <alignment horizontal="left"/>
    </xf>
    <xf numFmtId="43" fontId="1" fillId="0" borderId="0" xfId="1" applyNumberFormat="1" applyFont="1" applyProtection="1"/>
    <xf numFmtId="43" fontId="1" fillId="0" borderId="0" xfId="0" applyNumberFormat="1" applyFont="1"/>
    <xf numFmtId="0" fontId="1" fillId="0" borderId="9" xfId="0" applyFont="1" applyBorder="1" applyAlignment="1">
      <alignment horizontal="center"/>
    </xf>
    <xf numFmtId="10" fontId="1" fillId="0" borderId="0" xfId="2" applyNumberFormat="1" applyFont="1"/>
    <xf numFmtId="2" fontId="1" fillId="0" borderId="0" xfId="0" applyNumberFormat="1" applyFont="1"/>
    <xf numFmtId="0" fontId="0" fillId="0" borderId="0" xfId="0" applyFill="1" applyBorder="1"/>
    <xf numFmtId="10" fontId="0" fillId="0" borderId="3" xfId="2" applyNumberFormat="1" applyFont="1" applyBorder="1"/>
    <xf numFmtId="17" fontId="0" fillId="0" borderId="4" xfId="0" applyNumberFormat="1" applyBorder="1"/>
    <xf numFmtId="164" fontId="1" fillId="0" borderId="0" xfId="0" applyNumberFormat="1" applyFont="1" applyAlignment="1" applyProtection="1">
      <alignment horizontal="left"/>
    </xf>
    <xf numFmtId="0" fontId="0" fillId="0" borderId="0" xfId="0" applyAlignment="1">
      <alignment horizontal="left"/>
    </xf>
    <xf numFmtId="43" fontId="15" fillId="0" borderId="0" xfId="1" applyNumberFormat="1" applyFont="1" applyProtection="1"/>
    <xf numFmtId="10" fontId="1" fillId="0" borderId="0" xfId="2" applyNumberFormat="1" applyFont="1" applyFill="1" applyBorder="1"/>
    <xf numFmtId="10" fontId="9" fillId="0" borderId="0" xfId="2" applyNumberFormat="1" applyFont="1" applyFill="1" applyBorder="1" applyProtection="1"/>
    <xf numFmtId="0" fontId="16" fillId="0" borderId="0" xfId="0" applyFont="1"/>
    <xf numFmtId="0" fontId="17" fillId="0" borderId="2" xfId="0" applyFont="1" applyBorder="1"/>
    <xf numFmtId="0" fontId="17" fillId="0" borderId="3" xfId="0" applyFont="1" applyFill="1" applyBorder="1" applyAlignment="1">
      <alignment horizontal="center"/>
    </xf>
    <xf numFmtId="0" fontId="17" fillId="0" borderId="0" xfId="0" quotePrefix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0" fontId="16" fillId="0" borderId="0" xfId="0" applyFont="1" applyBorder="1"/>
    <xf numFmtId="0" fontId="16" fillId="0" borderId="2" xfId="0" applyFont="1" applyBorder="1" applyAlignment="1">
      <alignment horizontal="centerContinuous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 applyAlignment="1">
      <alignment horizontal="centerContinuous"/>
    </xf>
    <xf numFmtId="164" fontId="1" fillId="0" borderId="0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Continuous"/>
    </xf>
    <xf numFmtId="0" fontId="9" fillId="0" borderId="3" xfId="0" applyFont="1" applyBorder="1" applyAlignment="1">
      <alignment horizontal="centerContinuous"/>
    </xf>
    <xf numFmtId="0" fontId="17" fillId="0" borderId="3" xfId="0" quotePrefix="1" applyFont="1" applyBorder="1" applyAlignment="1">
      <alignment horizontal="center"/>
    </xf>
    <xf numFmtId="0" fontId="17" fillId="0" borderId="2" xfId="0" applyFont="1" applyFill="1" applyBorder="1"/>
    <xf numFmtId="10" fontId="1" fillId="0" borderId="0" xfId="0" applyNumberFormat="1" applyFont="1"/>
    <xf numFmtId="165" fontId="1" fillId="0" borderId="0" xfId="0" applyNumberFormat="1" applyFont="1"/>
    <xf numFmtId="169" fontId="0" fillId="0" borderId="0" xfId="0" quotePrefix="1" applyNumberFormat="1" applyAlignment="1">
      <alignment horizontal="left"/>
    </xf>
    <xf numFmtId="10" fontId="1" fillId="0" borderId="0" xfId="4" applyNumberFormat="1"/>
    <xf numFmtId="0" fontId="0" fillId="0" borderId="0" xfId="0" quotePrefix="1"/>
    <xf numFmtId="0" fontId="0" fillId="0" borderId="0" xfId="0" applyAlignment="1">
      <alignment horizontal="center"/>
    </xf>
    <xf numFmtId="10" fontId="0" fillId="0" borderId="0" xfId="4" applyNumberFormat="1" applyFont="1"/>
    <xf numFmtId="10" fontId="17" fillId="0" borderId="0" xfId="0" applyNumberFormat="1" applyFont="1"/>
    <xf numFmtId="0" fontId="17" fillId="0" borderId="0" xfId="0" applyFont="1"/>
    <xf numFmtId="0" fontId="17" fillId="0" borderId="0" xfId="0" applyFont="1" applyBorder="1"/>
    <xf numFmtId="0" fontId="17" fillId="0" borderId="0" xfId="0" applyFont="1" applyFill="1" applyBorder="1"/>
    <xf numFmtId="43" fontId="17" fillId="0" borderId="0" xfId="1" applyNumberFormat="1" applyFont="1" applyProtection="1"/>
    <xf numFmtId="17" fontId="17" fillId="0" borderId="0" xfId="0" quotePrefix="1" applyNumberFormat="1" applyFont="1"/>
    <xf numFmtId="0" fontId="1" fillId="0" borderId="0" xfId="5" applyFont="1"/>
    <xf numFmtId="0" fontId="18" fillId="0" borderId="0" xfId="5"/>
    <xf numFmtId="0" fontId="0" fillId="0" borderId="0" xfId="5" applyFont="1" applyAlignment="1">
      <alignment horizontal="center"/>
    </xf>
    <xf numFmtId="0" fontId="1" fillId="0" borderId="0" xfId="5" applyFont="1" applyAlignment="1">
      <alignment horizontal="center"/>
    </xf>
    <xf numFmtId="17" fontId="1" fillId="0" borderId="0" xfId="5" applyNumberFormat="1" applyFont="1"/>
    <xf numFmtId="165" fontId="1" fillId="0" borderId="0" xfId="5" applyNumberFormat="1" applyFont="1"/>
    <xf numFmtId="39" fontId="1" fillId="0" borderId="0" xfId="5" applyNumberFormat="1" applyFont="1"/>
    <xf numFmtId="39" fontId="18" fillId="0" borderId="0" xfId="5" applyNumberFormat="1"/>
    <xf numFmtId="17" fontId="18" fillId="0" borderId="0" xfId="5" applyNumberFormat="1"/>
    <xf numFmtId="0" fontId="0" fillId="0" borderId="0" xfId="0" applyFont="1" applyAlignment="1">
      <alignment horizontal="right"/>
    </xf>
    <xf numFmtId="10" fontId="0" fillId="0" borderId="0" xfId="2" applyNumberFormat="1" applyFont="1" applyBorder="1" applyAlignment="1">
      <alignment horizontal="right"/>
    </xf>
    <xf numFmtId="14" fontId="0" fillId="0" borderId="0" xfId="0" applyNumberFormat="1" applyBorder="1"/>
    <xf numFmtId="14" fontId="17" fillId="0" borderId="0" xfId="0" quotePrefix="1" applyNumberFormat="1" applyFont="1" applyBorder="1" applyAlignment="1">
      <alignment horizontal="right"/>
    </xf>
    <xf numFmtId="0" fontId="17" fillId="0" borderId="0" xfId="0" quotePrefix="1" applyFont="1" applyBorder="1" applyAlignment="1">
      <alignment horizontal="right"/>
    </xf>
    <xf numFmtId="0" fontId="1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17" fillId="0" borderId="0" xfId="0" applyNumberFormat="1" applyFont="1" applyBorder="1"/>
    <xf numFmtId="10" fontId="0" fillId="0" borderId="3" xfId="2" applyNumberFormat="1" applyFont="1" applyBorder="1" applyAlignment="1">
      <alignment horizontal="right"/>
    </xf>
    <xf numFmtId="10" fontId="17" fillId="0" borderId="3" xfId="2" applyNumberFormat="1" applyFont="1" applyBorder="1" applyAlignment="1">
      <alignment horizontal="right"/>
    </xf>
    <xf numFmtId="0" fontId="0" fillId="0" borderId="2" xfId="0" applyFill="1" applyBorder="1"/>
    <xf numFmtId="0" fontId="0" fillId="0" borderId="2" xfId="0" applyFont="1" applyFill="1" applyBorder="1"/>
    <xf numFmtId="0" fontId="20" fillId="0" borderId="0" xfId="6"/>
    <xf numFmtId="0" fontId="21" fillId="0" borderId="17" xfId="6" applyFont="1" applyBorder="1" applyAlignment="1">
      <alignment horizontal="centerContinuous"/>
    </xf>
    <xf numFmtId="0" fontId="21" fillId="0" borderId="18" xfId="6" applyFont="1" applyBorder="1" applyAlignment="1">
      <alignment horizontal="centerContinuous"/>
    </xf>
    <xf numFmtId="0" fontId="20" fillId="0" borderId="18" xfId="6" applyBorder="1" applyAlignment="1">
      <alignment horizontal="centerContinuous"/>
    </xf>
    <xf numFmtId="0" fontId="20" fillId="0" borderId="19" xfId="6" applyBorder="1" applyAlignment="1">
      <alignment horizontal="centerContinuous"/>
    </xf>
    <xf numFmtId="0" fontId="21" fillId="0" borderId="20" xfId="6" applyFont="1" applyBorder="1" applyAlignment="1">
      <alignment horizontal="centerContinuous"/>
    </xf>
    <xf numFmtId="0" fontId="21" fillId="0" borderId="0" xfId="6" applyFont="1" applyAlignment="1">
      <alignment horizontal="centerContinuous"/>
    </xf>
    <xf numFmtId="0" fontId="20" fillId="0" borderId="0" xfId="6" applyAlignment="1">
      <alignment horizontal="centerContinuous"/>
    </xf>
    <xf numFmtId="0" fontId="20" fillId="0" borderId="3" xfId="6" applyBorder="1" applyAlignment="1">
      <alignment horizontal="centerContinuous"/>
    </xf>
    <xf numFmtId="0" fontId="20" fillId="0" borderId="20" xfId="6" applyBorder="1"/>
    <xf numFmtId="0" fontId="20" fillId="0" borderId="3" xfId="6" applyBorder="1"/>
    <xf numFmtId="0" fontId="19" fillId="0" borderId="20" xfId="6" applyFont="1" applyBorder="1"/>
    <xf numFmtId="0" fontId="19" fillId="0" borderId="0" xfId="6" applyFont="1" applyAlignment="1">
      <alignment horizontal="center"/>
    </xf>
    <xf numFmtId="0" fontId="19" fillId="0" borderId="3" xfId="6" applyFont="1" applyBorder="1" applyAlignment="1">
      <alignment horizontal="center"/>
    </xf>
    <xf numFmtId="0" fontId="22" fillId="0" borderId="0" xfId="6" applyFont="1" applyAlignment="1">
      <alignment horizontal="center"/>
    </xf>
    <xf numFmtId="0" fontId="22" fillId="0" borderId="3" xfId="6" applyFont="1" applyBorder="1" applyAlignment="1">
      <alignment horizontal="center"/>
    </xf>
    <xf numFmtId="0" fontId="22" fillId="0" borderId="20" xfId="6" applyFont="1" applyBorder="1" applyAlignment="1">
      <alignment horizontal="left"/>
    </xf>
    <xf numFmtId="0" fontId="22" fillId="0" borderId="0" xfId="6" applyFont="1" applyAlignment="1">
      <alignment horizontal="left"/>
    </xf>
    <xf numFmtId="0" fontId="19" fillId="0" borderId="0" xfId="6" applyFont="1"/>
    <xf numFmtId="0" fontId="19" fillId="0" borderId="3" xfId="6" applyFont="1" applyBorder="1"/>
    <xf numFmtId="0" fontId="19" fillId="0" borderId="20" xfId="6" applyFont="1" applyBorder="1" applyAlignment="1">
      <alignment horizontal="left"/>
    </xf>
    <xf numFmtId="2" fontId="0" fillId="0" borderId="0" xfId="0" applyNumberFormat="1"/>
    <xf numFmtId="2" fontId="18" fillId="0" borderId="0" xfId="5" applyNumberFormat="1"/>
    <xf numFmtId="2" fontId="19" fillId="0" borderId="3" xfId="6" applyNumberFormat="1" applyFont="1" applyBorder="1"/>
    <xf numFmtId="2" fontId="19" fillId="0" borderId="0" xfId="6" applyNumberFormat="1" applyFont="1"/>
    <xf numFmtId="2" fontId="22" fillId="0" borderId="0" xfId="6" applyNumberFormat="1" applyFont="1" applyAlignment="1">
      <alignment horizontal="left"/>
    </xf>
    <xf numFmtId="2" fontId="0" fillId="0" borderId="3" xfId="0" applyNumberFormat="1" applyBorder="1"/>
    <xf numFmtId="2" fontId="19" fillId="0" borderId="0" xfId="6" applyNumberFormat="1" applyFont="1" applyAlignment="1">
      <alignment horizontal="left"/>
    </xf>
    <xf numFmtId="2" fontId="19" fillId="0" borderId="0" xfId="6" applyNumberFormat="1" applyFont="1" applyAlignment="1">
      <alignment horizontal="right"/>
    </xf>
    <xf numFmtId="0" fontId="19" fillId="0" borderId="21" xfId="6" applyFont="1" applyBorder="1"/>
    <xf numFmtId="0" fontId="19" fillId="0" borderId="22" xfId="6" applyFont="1" applyBorder="1"/>
    <xf numFmtId="0" fontId="19" fillId="0" borderId="23" xfId="6" applyFont="1" applyBorder="1"/>
    <xf numFmtId="0" fontId="19" fillId="0" borderId="2" xfId="6" applyFont="1" applyBorder="1" applyAlignment="1">
      <alignment horizontal="left"/>
    </xf>
    <xf numFmtId="0" fontId="23" fillId="0" borderId="2" xfId="6" applyFont="1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16" fillId="0" borderId="20" xfId="0" applyFon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0" xfId="0" applyBorder="1"/>
    <xf numFmtId="0" fontId="0" fillId="0" borderId="24" xfId="0" applyBorder="1"/>
    <xf numFmtId="0" fontId="0" fillId="0" borderId="20" xfId="0" quotePrefix="1" applyBorder="1"/>
    <xf numFmtId="10" fontId="0" fillId="0" borderId="24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7" fillId="0" borderId="20" xfId="0" applyFont="1" applyBorder="1"/>
    <xf numFmtId="0" fontId="17" fillId="0" borderId="24" xfId="0" quotePrefix="1" applyFont="1" applyBorder="1" applyAlignment="1">
      <alignment horizontal="right"/>
    </xf>
    <xf numFmtId="0" fontId="17" fillId="0" borderId="20" xfId="0" applyFont="1" applyBorder="1"/>
    <xf numFmtId="0" fontId="17" fillId="0" borderId="0" xfId="0" applyFont="1" applyBorder="1" applyAlignment="1">
      <alignment horizontal="right"/>
    </xf>
    <xf numFmtId="0" fontId="17" fillId="0" borderId="24" xfId="0" applyFont="1" applyBorder="1" applyAlignment="1">
      <alignment horizontal="right"/>
    </xf>
    <xf numFmtId="0" fontId="17" fillId="0" borderId="20" xfId="0" applyFont="1" applyFill="1" applyBorder="1"/>
    <xf numFmtId="0" fontId="24" fillId="0" borderId="20" xfId="0" applyFont="1" applyBorder="1" applyAlignment="1">
      <alignment horizontal="centerContinuous"/>
    </xf>
    <xf numFmtId="0" fontId="7" fillId="0" borderId="24" xfId="0" applyFont="1" applyBorder="1" applyAlignment="1">
      <alignment horizontal="center"/>
    </xf>
    <xf numFmtId="10" fontId="0" fillId="0" borderId="25" xfId="2" applyNumberFormat="1" applyFont="1" applyBorder="1"/>
    <xf numFmtId="10" fontId="0" fillId="0" borderId="25" xfId="0" applyNumberFormat="1" applyBorder="1"/>
    <xf numFmtId="0" fontId="17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0" fontId="7" fillId="0" borderId="0" xfId="2" applyNumberFormat="1" applyFont="1" applyBorder="1"/>
    <xf numFmtId="10" fontId="7" fillId="0" borderId="0" xfId="0" applyNumberFormat="1" applyFont="1" applyBorder="1"/>
    <xf numFmtId="10" fontId="7" fillId="0" borderId="24" xfId="0" applyNumberFormat="1" applyFont="1" applyBorder="1"/>
    <xf numFmtId="0" fontId="0" fillId="0" borderId="17" xfId="0" applyBorder="1"/>
    <xf numFmtId="10" fontId="0" fillId="0" borderId="24" xfId="2" applyNumberFormat="1" applyFont="1" applyBorder="1"/>
    <xf numFmtId="0" fontId="17" fillId="0" borderId="21" xfId="0" applyFont="1" applyBorder="1"/>
    <xf numFmtId="0" fontId="0" fillId="0" borderId="0" xfId="0" quotePrefix="1" applyFont="1"/>
    <xf numFmtId="0" fontId="0" fillId="0" borderId="0" xfId="0" applyFont="1"/>
  </cellXfs>
  <cellStyles count="7">
    <cellStyle name="Comma" xfId="1" builtinId="3"/>
    <cellStyle name="Comma 2" xfId="3"/>
    <cellStyle name="Normal" xfId="0" builtinId="0"/>
    <cellStyle name="Normal 200" xfId="6"/>
    <cellStyle name="Normal 7 94 2" xfId="5"/>
    <cellStyle name="Percent" xfId="2" builtinId="5"/>
    <cellStyle name="Percent 10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externalLink" Target="externalLinks/externalLink4.xml"/><Relationship Id="rId26" Type="http://schemas.openxmlformats.org/officeDocument/2006/relationships/styles" Target="styles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externalLink" Target="externalLinks/externalLink3.xml"/><Relationship Id="rId25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calcChain" Target="calcChain.xml"/><Relationship Id="rId10" Type="http://schemas.openxmlformats.org/officeDocument/2006/relationships/worksheet" Target="worksheets/sheet9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externalLink" Target="externalLinks/externalLink8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BOND YIELDS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PUBLIC UTILITY BOND VS 30-YEAR TREASURY BOND</a:t>
            </a:r>
          </a:p>
        </c:rich>
      </c:tx>
      <c:layout>
        <c:manualLayout>
          <c:xMode val="edge"/>
          <c:yMode val="edge"/>
          <c:x val="0.24148148148148099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39309498566525E-2"/>
          <c:y val="0.13052343917622899"/>
          <c:w val="0.90666666666666695"/>
          <c:h val="0.723311546840958"/>
        </c:manualLayout>
      </c:layout>
      <c:lineChart>
        <c:grouping val="standard"/>
        <c:varyColors val="0"/>
        <c:ser>
          <c:idx val="0"/>
          <c:order val="0"/>
          <c:tx>
            <c:strRef>
              <c:f>'Historical Bond Yields'!$B$5:$B$6</c:f>
              <c:strCache>
                <c:ptCount val="2"/>
                <c:pt idx="0">
                  <c:v>30-Yr.</c:v>
                </c:pt>
                <c:pt idx="1">
                  <c:v>Treas. Bond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'Historical Bond Yields'!$A$176:$A$307</c:f>
              <c:numCache>
                <c:formatCode>mmm\-yy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'Historical Bond Yields'!$B$176:$B$307</c:f>
              <c:numCache>
                <c:formatCode>General</c:formatCode>
                <c:ptCount val="132"/>
                <c:pt idx="0">
                  <c:v>4.33</c:v>
                </c:pt>
                <c:pt idx="1">
                  <c:v>4.5199999999999996</c:v>
                </c:pt>
                <c:pt idx="2">
                  <c:v>4.3899999999999997</c:v>
                </c:pt>
                <c:pt idx="3">
                  <c:v>4.4400000000000004</c:v>
                </c:pt>
                <c:pt idx="4">
                  <c:v>4.5999999999999996</c:v>
                </c:pt>
                <c:pt idx="5">
                  <c:v>4.6900000000000004</c:v>
                </c:pt>
                <c:pt idx="6">
                  <c:v>4.57</c:v>
                </c:pt>
                <c:pt idx="7">
                  <c:v>4.5</c:v>
                </c:pt>
                <c:pt idx="8">
                  <c:v>4.2699999999999996</c:v>
                </c:pt>
                <c:pt idx="9">
                  <c:v>4.17</c:v>
                </c:pt>
                <c:pt idx="10">
                  <c:v>4</c:v>
                </c:pt>
                <c:pt idx="11">
                  <c:v>2.87</c:v>
                </c:pt>
                <c:pt idx="12">
                  <c:v>3.13</c:v>
                </c:pt>
                <c:pt idx="13">
                  <c:v>3.59</c:v>
                </c:pt>
                <c:pt idx="14">
                  <c:v>3.64</c:v>
                </c:pt>
                <c:pt idx="15">
                  <c:v>3.76</c:v>
                </c:pt>
                <c:pt idx="16">
                  <c:v>4.2300000000000004</c:v>
                </c:pt>
                <c:pt idx="17">
                  <c:v>4.5199999999999996</c:v>
                </c:pt>
                <c:pt idx="18">
                  <c:v>4.41</c:v>
                </c:pt>
                <c:pt idx="19">
                  <c:v>4.37</c:v>
                </c:pt>
                <c:pt idx="20">
                  <c:v>4.1900000000000004</c:v>
                </c:pt>
                <c:pt idx="21">
                  <c:v>4.1900000000000004</c:v>
                </c:pt>
                <c:pt idx="22">
                  <c:v>4.3099999999999996</c:v>
                </c:pt>
                <c:pt idx="23">
                  <c:v>4.49</c:v>
                </c:pt>
                <c:pt idx="24">
                  <c:v>4.5999999999999996</c:v>
                </c:pt>
                <c:pt idx="25">
                  <c:v>4.62</c:v>
                </c:pt>
                <c:pt idx="26">
                  <c:v>4.6399999999999997</c:v>
                </c:pt>
                <c:pt idx="27">
                  <c:v>4.6900000000000004</c:v>
                </c:pt>
                <c:pt idx="28">
                  <c:v>4.29</c:v>
                </c:pt>
                <c:pt idx="29">
                  <c:v>4.13</c:v>
                </c:pt>
                <c:pt idx="30">
                  <c:v>3.99</c:v>
                </c:pt>
                <c:pt idx="31">
                  <c:v>3.8</c:v>
                </c:pt>
                <c:pt idx="32">
                  <c:v>3.77</c:v>
                </c:pt>
                <c:pt idx="33">
                  <c:v>3.87</c:v>
                </c:pt>
                <c:pt idx="34">
                  <c:v>4.1900000000000004</c:v>
                </c:pt>
                <c:pt idx="35">
                  <c:v>4.42</c:v>
                </c:pt>
                <c:pt idx="36">
                  <c:v>4.5199999999999996</c:v>
                </c:pt>
                <c:pt idx="37">
                  <c:v>4.6500000000000004</c:v>
                </c:pt>
                <c:pt idx="38">
                  <c:v>4.51</c:v>
                </c:pt>
                <c:pt idx="39">
                  <c:v>4.5</c:v>
                </c:pt>
                <c:pt idx="40">
                  <c:v>4.29</c:v>
                </c:pt>
                <c:pt idx="41">
                  <c:v>4.2300000000000004</c:v>
                </c:pt>
                <c:pt idx="42">
                  <c:v>4.2699999999999996</c:v>
                </c:pt>
                <c:pt idx="43">
                  <c:v>3.65</c:v>
                </c:pt>
                <c:pt idx="44">
                  <c:v>3.18</c:v>
                </c:pt>
                <c:pt idx="45">
                  <c:v>3.13</c:v>
                </c:pt>
                <c:pt idx="46">
                  <c:v>3.02</c:v>
                </c:pt>
                <c:pt idx="47">
                  <c:v>2.98</c:v>
                </c:pt>
                <c:pt idx="48">
                  <c:v>3.03</c:v>
                </c:pt>
                <c:pt idx="49">
                  <c:v>3.11</c:v>
                </c:pt>
                <c:pt idx="50">
                  <c:v>3.28</c:v>
                </c:pt>
                <c:pt idx="51">
                  <c:v>3.18</c:v>
                </c:pt>
                <c:pt idx="52">
                  <c:v>2.93</c:v>
                </c:pt>
                <c:pt idx="53">
                  <c:v>2.7</c:v>
                </c:pt>
                <c:pt idx="54">
                  <c:v>2.59</c:v>
                </c:pt>
                <c:pt idx="55">
                  <c:v>2.77</c:v>
                </c:pt>
                <c:pt idx="56">
                  <c:v>2.88</c:v>
                </c:pt>
                <c:pt idx="57">
                  <c:v>2.9</c:v>
                </c:pt>
                <c:pt idx="58">
                  <c:v>2.8</c:v>
                </c:pt>
                <c:pt idx="59">
                  <c:v>2.88</c:v>
                </c:pt>
                <c:pt idx="60">
                  <c:v>3.08</c:v>
                </c:pt>
                <c:pt idx="61">
                  <c:v>3.17</c:v>
                </c:pt>
                <c:pt idx="62">
                  <c:v>3.16</c:v>
                </c:pt>
                <c:pt idx="63">
                  <c:v>2.93</c:v>
                </c:pt>
                <c:pt idx="64">
                  <c:v>3.11</c:v>
                </c:pt>
                <c:pt idx="65">
                  <c:v>3.4</c:v>
                </c:pt>
                <c:pt idx="66">
                  <c:v>3.61</c:v>
                </c:pt>
                <c:pt idx="67">
                  <c:v>3.76</c:v>
                </c:pt>
                <c:pt idx="68">
                  <c:v>3.79</c:v>
                </c:pt>
                <c:pt idx="69">
                  <c:v>3.68</c:v>
                </c:pt>
                <c:pt idx="70">
                  <c:v>3.8</c:v>
                </c:pt>
                <c:pt idx="71">
                  <c:v>3.89</c:v>
                </c:pt>
                <c:pt idx="72">
                  <c:v>3.77</c:v>
                </c:pt>
                <c:pt idx="73">
                  <c:v>3.66</c:v>
                </c:pt>
                <c:pt idx="74">
                  <c:v>3.62</c:v>
                </c:pt>
                <c:pt idx="75">
                  <c:v>3.52</c:v>
                </c:pt>
                <c:pt idx="76">
                  <c:v>3.39</c:v>
                </c:pt>
                <c:pt idx="77">
                  <c:v>3.42</c:v>
                </c:pt>
                <c:pt idx="78">
                  <c:v>3.33</c:v>
                </c:pt>
                <c:pt idx="79">
                  <c:v>3.2</c:v>
                </c:pt>
                <c:pt idx="80">
                  <c:v>3.26</c:v>
                </c:pt>
                <c:pt idx="81">
                  <c:v>3.04</c:v>
                </c:pt>
                <c:pt idx="82">
                  <c:v>3.04</c:v>
                </c:pt>
                <c:pt idx="83">
                  <c:v>2.83</c:v>
                </c:pt>
                <c:pt idx="84">
                  <c:v>2.46</c:v>
                </c:pt>
                <c:pt idx="85">
                  <c:v>2.57</c:v>
                </c:pt>
                <c:pt idx="86">
                  <c:v>2.63</c:v>
                </c:pt>
                <c:pt idx="87">
                  <c:v>2.59</c:v>
                </c:pt>
                <c:pt idx="88">
                  <c:v>2.96</c:v>
                </c:pt>
                <c:pt idx="89">
                  <c:v>3.11</c:v>
                </c:pt>
                <c:pt idx="90">
                  <c:v>3.07</c:v>
                </c:pt>
                <c:pt idx="91">
                  <c:v>2.86</c:v>
                </c:pt>
                <c:pt idx="92">
                  <c:v>2.95</c:v>
                </c:pt>
                <c:pt idx="93">
                  <c:v>2.89</c:v>
                </c:pt>
                <c:pt idx="94">
                  <c:v>3.03</c:v>
                </c:pt>
                <c:pt idx="95">
                  <c:v>2.97</c:v>
                </c:pt>
                <c:pt idx="96">
                  <c:v>2.86</c:v>
                </c:pt>
                <c:pt idx="97">
                  <c:v>2.62</c:v>
                </c:pt>
                <c:pt idx="98">
                  <c:v>2.68</c:v>
                </c:pt>
                <c:pt idx="99">
                  <c:v>2.62</c:v>
                </c:pt>
                <c:pt idx="100">
                  <c:v>2.63</c:v>
                </c:pt>
                <c:pt idx="101">
                  <c:v>2.4500000000000002</c:v>
                </c:pt>
                <c:pt idx="102">
                  <c:v>2.23</c:v>
                </c:pt>
                <c:pt idx="103">
                  <c:v>2.2599999999999998</c:v>
                </c:pt>
                <c:pt idx="104">
                  <c:v>2.35</c:v>
                </c:pt>
                <c:pt idx="105">
                  <c:v>2.5</c:v>
                </c:pt>
                <c:pt idx="106">
                  <c:v>2.86</c:v>
                </c:pt>
                <c:pt idx="107">
                  <c:v>3.11</c:v>
                </c:pt>
                <c:pt idx="108">
                  <c:v>3.02</c:v>
                </c:pt>
                <c:pt idx="109">
                  <c:v>3.03</c:v>
                </c:pt>
                <c:pt idx="110">
                  <c:v>3.08</c:v>
                </c:pt>
                <c:pt idx="111">
                  <c:v>2.94</c:v>
                </c:pt>
                <c:pt idx="112">
                  <c:v>2.96</c:v>
                </c:pt>
                <c:pt idx="113">
                  <c:v>2.8</c:v>
                </c:pt>
                <c:pt idx="114">
                  <c:v>2.88</c:v>
                </c:pt>
                <c:pt idx="115">
                  <c:v>2.8</c:v>
                </c:pt>
                <c:pt idx="116">
                  <c:v>2.78</c:v>
                </c:pt>
                <c:pt idx="117">
                  <c:v>2.88</c:v>
                </c:pt>
                <c:pt idx="118">
                  <c:v>2.8</c:v>
                </c:pt>
                <c:pt idx="119">
                  <c:v>2.77</c:v>
                </c:pt>
                <c:pt idx="120">
                  <c:v>2.88</c:v>
                </c:pt>
                <c:pt idx="121">
                  <c:v>3.13</c:v>
                </c:pt>
                <c:pt idx="122">
                  <c:v>3.09</c:v>
                </c:pt>
                <c:pt idx="123">
                  <c:v>3.07</c:v>
                </c:pt>
                <c:pt idx="124">
                  <c:v>3.13</c:v>
                </c:pt>
                <c:pt idx="125">
                  <c:v>3.05</c:v>
                </c:pt>
                <c:pt idx="126">
                  <c:v>3.01</c:v>
                </c:pt>
                <c:pt idx="127">
                  <c:v>3.04</c:v>
                </c:pt>
                <c:pt idx="128">
                  <c:v>3.15</c:v>
                </c:pt>
                <c:pt idx="129">
                  <c:v>3.34</c:v>
                </c:pt>
                <c:pt idx="130">
                  <c:v>3.36</c:v>
                </c:pt>
                <c:pt idx="13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0-B64F-8AD3-79760F2C9B6B}"/>
            </c:ext>
          </c:extLst>
        </c:ser>
        <c:ser>
          <c:idx val="1"/>
          <c:order val="1"/>
          <c:tx>
            <c:strRef>
              <c:f>'Historical Bond Yields'!$C$5:$C$6</c:f>
              <c:strCache>
                <c:ptCount val="2"/>
                <c:pt idx="0">
                  <c:v>Mergent</c:v>
                </c:pt>
                <c:pt idx="1">
                  <c:v>Utility Bonds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'Historical Bond Yields'!$A$176:$A$307</c:f>
              <c:numCache>
                <c:formatCode>mmm\-yy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'Historical Bond Yields'!$C$176:$C$307</c:f>
              <c:numCache>
                <c:formatCode>General</c:formatCode>
                <c:ptCount val="132"/>
                <c:pt idx="0">
                  <c:v>6.08</c:v>
                </c:pt>
                <c:pt idx="1">
                  <c:v>6.28</c:v>
                </c:pt>
                <c:pt idx="2">
                  <c:v>6.29</c:v>
                </c:pt>
                <c:pt idx="3">
                  <c:v>6.36</c:v>
                </c:pt>
                <c:pt idx="4">
                  <c:v>6.38</c:v>
                </c:pt>
                <c:pt idx="5">
                  <c:v>6.5</c:v>
                </c:pt>
                <c:pt idx="6">
                  <c:v>6.5</c:v>
                </c:pt>
                <c:pt idx="7">
                  <c:v>6.48</c:v>
                </c:pt>
                <c:pt idx="8">
                  <c:v>6.59</c:v>
                </c:pt>
                <c:pt idx="9">
                  <c:v>7.7</c:v>
                </c:pt>
                <c:pt idx="10">
                  <c:v>7.8</c:v>
                </c:pt>
                <c:pt idx="11">
                  <c:v>6.87</c:v>
                </c:pt>
                <c:pt idx="12">
                  <c:v>6.77</c:v>
                </c:pt>
                <c:pt idx="13">
                  <c:v>6.72</c:v>
                </c:pt>
                <c:pt idx="14">
                  <c:v>6.85</c:v>
                </c:pt>
                <c:pt idx="15">
                  <c:v>6.9</c:v>
                </c:pt>
                <c:pt idx="16">
                  <c:v>6.83</c:v>
                </c:pt>
                <c:pt idx="17">
                  <c:v>6.54</c:v>
                </c:pt>
                <c:pt idx="18">
                  <c:v>6.15</c:v>
                </c:pt>
                <c:pt idx="19">
                  <c:v>5.8</c:v>
                </c:pt>
                <c:pt idx="20">
                  <c:v>5.6</c:v>
                </c:pt>
                <c:pt idx="21">
                  <c:v>5.64</c:v>
                </c:pt>
                <c:pt idx="22">
                  <c:v>5.71</c:v>
                </c:pt>
                <c:pt idx="23">
                  <c:v>5.86</c:v>
                </c:pt>
                <c:pt idx="24">
                  <c:v>5.83</c:v>
                </c:pt>
                <c:pt idx="25">
                  <c:v>5.94</c:v>
                </c:pt>
                <c:pt idx="26">
                  <c:v>5.9</c:v>
                </c:pt>
                <c:pt idx="27">
                  <c:v>5.87</c:v>
                </c:pt>
                <c:pt idx="28">
                  <c:v>5.59</c:v>
                </c:pt>
                <c:pt idx="29">
                  <c:v>5.62</c:v>
                </c:pt>
                <c:pt idx="30">
                  <c:v>5.41</c:v>
                </c:pt>
                <c:pt idx="31">
                  <c:v>5.0999999999999996</c:v>
                </c:pt>
                <c:pt idx="32">
                  <c:v>5.0999999999999996</c:v>
                </c:pt>
                <c:pt idx="33">
                  <c:v>5.2</c:v>
                </c:pt>
                <c:pt idx="34">
                  <c:v>5.45</c:v>
                </c:pt>
                <c:pt idx="35">
                  <c:v>5.64</c:v>
                </c:pt>
                <c:pt idx="36">
                  <c:v>5.64</c:v>
                </c:pt>
                <c:pt idx="37">
                  <c:v>5.73</c:v>
                </c:pt>
                <c:pt idx="38">
                  <c:v>5.62</c:v>
                </c:pt>
                <c:pt idx="39">
                  <c:v>5.62</c:v>
                </c:pt>
                <c:pt idx="40">
                  <c:v>5.38</c:v>
                </c:pt>
                <c:pt idx="41">
                  <c:v>5.33</c:v>
                </c:pt>
                <c:pt idx="42">
                  <c:v>5.34</c:v>
                </c:pt>
                <c:pt idx="43">
                  <c:v>4.78</c:v>
                </c:pt>
                <c:pt idx="44">
                  <c:v>4.6100000000000003</c:v>
                </c:pt>
                <c:pt idx="45">
                  <c:v>4.66</c:v>
                </c:pt>
                <c:pt idx="46">
                  <c:v>4.37</c:v>
                </c:pt>
                <c:pt idx="47">
                  <c:v>4.47</c:v>
                </c:pt>
                <c:pt idx="48">
                  <c:v>4.4800000000000004</c:v>
                </c:pt>
                <c:pt idx="49">
                  <c:v>4.47</c:v>
                </c:pt>
                <c:pt idx="50">
                  <c:v>4.59</c:v>
                </c:pt>
                <c:pt idx="51">
                  <c:v>4.53</c:v>
                </c:pt>
                <c:pt idx="52">
                  <c:v>4.3600000000000003</c:v>
                </c:pt>
                <c:pt idx="53">
                  <c:v>4.26</c:v>
                </c:pt>
                <c:pt idx="54">
                  <c:v>4.12</c:v>
                </c:pt>
                <c:pt idx="55">
                  <c:v>4.18</c:v>
                </c:pt>
                <c:pt idx="56">
                  <c:v>4.17</c:v>
                </c:pt>
                <c:pt idx="57">
                  <c:v>4.05</c:v>
                </c:pt>
                <c:pt idx="58">
                  <c:v>3.95</c:v>
                </c:pt>
                <c:pt idx="59">
                  <c:v>4.0999999999999996</c:v>
                </c:pt>
                <c:pt idx="60">
                  <c:v>4.24</c:v>
                </c:pt>
                <c:pt idx="61">
                  <c:v>4.29</c:v>
                </c:pt>
                <c:pt idx="62">
                  <c:v>4.29</c:v>
                </c:pt>
                <c:pt idx="63">
                  <c:v>4.08</c:v>
                </c:pt>
                <c:pt idx="64">
                  <c:v>4.24</c:v>
                </c:pt>
                <c:pt idx="65">
                  <c:v>4.63</c:v>
                </c:pt>
                <c:pt idx="66">
                  <c:v>4.78</c:v>
                </c:pt>
                <c:pt idx="67">
                  <c:v>4.8499999999999996</c:v>
                </c:pt>
                <c:pt idx="68">
                  <c:v>4.9000000000000004</c:v>
                </c:pt>
                <c:pt idx="69">
                  <c:v>4.78</c:v>
                </c:pt>
                <c:pt idx="70">
                  <c:v>4.8600000000000003</c:v>
                </c:pt>
                <c:pt idx="71">
                  <c:v>4.8899999999999997</c:v>
                </c:pt>
                <c:pt idx="72">
                  <c:v>4.72</c:v>
                </c:pt>
                <c:pt idx="73">
                  <c:v>4.6399999999999997</c:v>
                </c:pt>
                <c:pt idx="74">
                  <c:v>4.63</c:v>
                </c:pt>
                <c:pt idx="75">
                  <c:v>4.5199999999999996</c:v>
                </c:pt>
                <c:pt idx="76">
                  <c:v>4.37</c:v>
                </c:pt>
                <c:pt idx="77">
                  <c:v>4.42</c:v>
                </c:pt>
                <c:pt idx="78">
                  <c:v>4.3499999999999996</c:v>
                </c:pt>
                <c:pt idx="79">
                  <c:v>4.29</c:v>
                </c:pt>
                <c:pt idx="80">
                  <c:v>4.4000000000000004</c:v>
                </c:pt>
                <c:pt idx="81">
                  <c:v>4.24</c:v>
                </c:pt>
                <c:pt idx="82">
                  <c:v>4.29</c:v>
                </c:pt>
                <c:pt idx="83">
                  <c:v>4.18</c:v>
                </c:pt>
                <c:pt idx="84">
                  <c:v>3.83</c:v>
                </c:pt>
                <c:pt idx="85">
                  <c:v>3.91</c:v>
                </c:pt>
                <c:pt idx="86">
                  <c:v>3.97</c:v>
                </c:pt>
                <c:pt idx="87">
                  <c:v>3.96</c:v>
                </c:pt>
                <c:pt idx="88">
                  <c:v>4.38</c:v>
                </c:pt>
                <c:pt idx="89">
                  <c:v>4.5999999999999996</c:v>
                </c:pt>
                <c:pt idx="90">
                  <c:v>4.63</c:v>
                </c:pt>
                <c:pt idx="91">
                  <c:v>4.54</c:v>
                </c:pt>
                <c:pt idx="92">
                  <c:v>4.68</c:v>
                </c:pt>
                <c:pt idx="93">
                  <c:v>4.63</c:v>
                </c:pt>
                <c:pt idx="94">
                  <c:v>4.7300000000000004</c:v>
                </c:pt>
                <c:pt idx="95">
                  <c:v>4.6900000000000004</c:v>
                </c:pt>
                <c:pt idx="96">
                  <c:v>4.62</c:v>
                </c:pt>
                <c:pt idx="97">
                  <c:v>4.4400000000000004</c:v>
                </c:pt>
                <c:pt idx="98">
                  <c:v>4.4000000000000004</c:v>
                </c:pt>
                <c:pt idx="99">
                  <c:v>4.16</c:v>
                </c:pt>
                <c:pt idx="100">
                  <c:v>4.0599999999999996</c:v>
                </c:pt>
                <c:pt idx="101">
                  <c:v>3.93</c:v>
                </c:pt>
                <c:pt idx="102">
                  <c:v>3.7</c:v>
                </c:pt>
                <c:pt idx="103">
                  <c:v>3.73</c:v>
                </c:pt>
                <c:pt idx="104">
                  <c:v>3.8</c:v>
                </c:pt>
                <c:pt idx="105">
                  <c:v>3.9</c:v>
                </c:pt>
                <c:pt idx="106">
                  <c:v>4.21</c:v>
                </c:pt>
                <c:pt idx="107">
                  <c:v>4.3899999999999997</c:v>
                </c:pt>
                <c:pt idx="108">
                  <c:v>4.24</c:v>
                </c:pt>
                <c:pt idx="109">
                  <c:v>4.25</c:v>
                </c:pt>
                <c:pt idx="110">
                  <c:v>4.3</c:v>
                </c:pt>
                <c:pt idx="111">
                  <c:v>4.1900000000000004</c:v>
                </c:pt>
                <c:pt idx="112">
                  <c:v>4.1900000000000004</c:v>
                </c:pt>
                <c:pt idx="113">
                  <c:v>4.01</c:v>
                </c:pt>
                <c:pt idx="114">
                  <c:v>4.0599999999999996</c:v>
                </c:pt>
                <c:pt idx="115">
                  <c:v>3.92</c:v>
                </c:pt>
                <c:pt idx="116">
                  <c:v>3.93</c:v>
                </c:pt>
                <c:pt idx="117">
                  <c:v>3.97</c:v>
                </c:pt>
                <c:pt idx="118">
                  <c:v>3.88</c:v>
                </c:pt>
                <c:pt idx="119">
                  <c:v>3.85</c:v>
                </c:pt>
                <c:pt idx="120">
                  <c:v>3.91</c:v>
                </c:pt>
                <c:pt idx="121">
                  <c:v>4.1500000000000004</c:v>
                </c:pt>
                <c:pt idx="122">
                  <c:v>4.21</c:v>
                </c:pt>
                <c:pt idx="123">
                  <c:v>4.24</c:v>
                </c:pt>
                <c:pt idx="124">
                  <c:v>4.3600000000000003</c:v>
                </c:pt>
                <c:pt idx="125">
                  <c:v>4.37</c:v>
                </c:pt>
                <c:pt idx="126">
                  <c:v>4.3499999999999996</c:v>
                </c:pt>
                <c:pt idx="127">
                  <c:v>4.33</c:v>
                </c:pt>
                <c:pt idx="128">
                  <c:v>4.41</c:v>
                </c:pt>
                <c:pt idx="129">
                  <c:v>4.5599999999999996</c:v>
                </c:pt>
                <c:pt idx="130">
                  <c:v>4.6500000000000004</c:v>
                </c:pt>
                <c:pt idx="131">
                  <c:v>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0-B64F-8AD3-79760F2C9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52669584"/>
        <c:axId val="-1752667264"/>
      </c:lineChart>
      <c:catAx>
        <c:axId val="-1752669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75266726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-1752667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Bond Yield (%)</a:t>
                </a:r>
              </a:p>
            </c:rich>
          </c:tx>
          <c:layout>
            <c:manualLayout>
              <c:xMode val="edge"/>
              <c:yMode val="edge"/>
              <c:x val="1.6296296296296298E-2"/>
              <c:y val="0.422657952069717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752669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"/>
          <c:y val="0.95424836601307195"/>
          <c:w val="0.37571398092983549"/>
          <c:h val="3.4437075646598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0" workbookViewId="0"/>
  </sheetViews>
  <pageMargins left="0.75" right="0.75" top="1.25" bottom="1" header="0.5" footer="0.5"/>
  <pageSetup orientation="landscape"/>
  <headerFooter>
    <oddHeader>&amp;R&amp;K000000DPS-RAB-2</oddHead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5789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E16BAE-83F8-E048-A3E6-65DE4DAE6DA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1998Mulvey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audino/Desktop/LGE:KU%202012%20Rate%20Case/Baudino%20Testimony%20and%20Work%20Papers/Avera%20Work%20Papers/LGE_KIUC_Att_1-010_(004)_WEA_2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Rat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bond%20and%20stock%20returns%20-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Library/Mobile%20Documents/com~apple~CloudDocs/Green%20Mountain%20Power%202017%20Rate%20Case/Baudino%20Work%20Papers%20and%20Exhibits/192.168.1.15/ceadata/FINANC/AFUDC/AFUDC%202002/AFUDC2002%20Forecast%20All%20Cos%20Act.%20thru%20M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HP%20v125w/FPL%202012%20Rate%20Case/Baudino%20Testimony%20and%20Work%20Papers/TREASURY%20(AVERA)%20-%20OPC%203rd%20POD.3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Rick/Desktop/Minnesota%20Power/Baudino%20Testimony%20and%20Work%20papers/UntitledWV%20ROE/Baudino%20Testimony%20and%20Work%20Product/SORTED%20AUS%20Report%20-%20January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ntitled/WV%20ROE/Baudino%20Testimony%20and%20Work%20Product/SORTED%20AUS%20Report%20-%20January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Library/Mobile%20Documents/com~apple~CloudDocs/Kentucky%20Water%20Rate%20Case%202019/Baudino%20Work%20Papers%20and%20Testimony/Untitled/WV%20ROE/Baudino%20Testimony%20and%20Work%20Product/SORTED%20AUS%20Report%20-%20January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Atmos%20Pipeline%202017/Baudino%20Testimony%20and%20Work%20Papers/Capital%20Structure%20Analysis%2005-19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3)"/>
      <sheetName val="3"/>
      <sheetName val="4 (1)"/>
      <sheetName val="4 (2)"/>
      <sheetName val="4 (3)"/>
      <sheetName val="5"/>
      <sheetName val="6 (1)"/>
      <sheetName val="6 (2)"/>
      <sheetName val="7 (1)"/>
      <sheetName val="7 (2)"/>
      <sheetName val="7 (3,4)"/>
      <sheetName val="8"/>
      <sheetName val="9"/>
      <sheetName val="10"/>
      <sheetName val="Utility Proxy Group"/>
      <sheetName val="Proxy Group Risk Measures"/>
      <sheetName val="Stock Price (Combination)"/>
      <sheetName val="Stock Price (Non-Utility)"/>
      <sheetName val="2012 05 Market DCF"/>
      <sheetName val="Bond Yields"/>
      <sheetName val="Yield Spread"/>
      <sheetName val="Size Premium"/>
      <sheetName val="Ordinal Ratings"/>
      <sheetName val="Value Line Data"/>
      <sheetName val="CS Data-Operating Cos"/>
      <sheetName val="CS Data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AVA</v>
          </cell>
          <cell r="G1" t="str">
            <v>BKH</v>
          </cell>
          <cell r="H1" t="str">
            <v>DTE</v>
          </cell>
          <cell r="I1" t="str">
            <v>EDE</v>
          </cell>
          <cell r="J1" t="str">
            <v>EXC</v>
          </cell>
          <cell r="K1" t="str">
            <v>NWE</v>
          </cell>
          <cell r="L1" t="str">
            <v>PCG</v>
          </cell>
          <cell r="M1" t="str">
            <v>PPL</v>
          </cell>
          <cell r="N1" t="str">
            <v>PEG</v>
          </cell>
          <cell r="O1" t="str">
            <v>SCG</v>
          </cell>
          <cell r="P1" t="str">
            <v>SRE</v>
          </cell>
          <cell r="Q1" t="str">
            <v>TE</v>
          </cell>
          <cell r="R1" t="str">
            <v>UIL</v>
          </cell>
        </row>
        <row r="2">
          <cell r="C2">
            <v>39.979999999999997</v>
          </cell>
          <cell r="D2">
            <v>43.9</v>
          </cell>
          <cell r="E2">
            <v>32.369999999999997</v>
          </cell>
          <cell r="F2">
            <v>25.55</v>
          </cell>
          <cell r="G2">
            <v>32.14</v>
          </cell>
          <cell r="H2">
            <v>55.76</v>
          </cell>
          <cell r="I2">
            <v>19.98</v>
          </cell>
          <cell r="J2">
            <v>38.53</v>
          </cell>
          <cell r="K2">
            <v>34.799999999999997</v>
          </cell>
          <cell r="L2">
            <v>44.43</v>
          </cell>
          <cell r="M2">
            <v>27.35</v>
          </cell>
          <cell r="N2">
            <v>31.64</v>
          </cell>
          <cell r="O2">
            <v>45.67</v>
          </cell>
          <cell r="P2">
            <v>64.92</v>
          </cell>
          <cell r="Q2">
            <v>17.850000000000001</v>
          </cell>
          <cell r="R2">
            <v>33.369999999999997</v>
          </cell>
        </row>
        <row r="3">
          <cell r="C3">
            <v>40.450000000000003</v>
          </cell>
          <cell r="D3">
            <v>44.66</v>
          </cell>
          <cell r="E3">
            <v>32.43</v>
          </cell>
          <cell r="F3">
            <v>25.68</v>
          </cell>
          <cell r="G3">
            <v>32.200000000000003</v>
          </cell>
          <cell r="H3">
            <v>56.15</v>
          </cell>
          <cell r="I3">
            <v>19.97</v>
          </cell>
          <cell r="J3">
            <v>38.82</v>
          </cell>
          <cell r="K3">
            <v>34.840000000000003</v>
          </cell>
          <cell r="L3">
            <v>44.37</v>
          </cell>
          <cell r="M3">
            <v>27.25</v>
          </cell>
          <cell r="N3">
            <v>31.5</v>
          </cell>
          <cell r="O3">
            <v>45.87</v>
          </cell>
          <cell r="P3">
            <v>64.45</v>
          </cell>
          <cell r="Q3">
            <v>17.989999999999998</v>
          </cell>
          <cell r="R3">
            <v>33.61</v>
          </cell>
        </row>
        <row r="4">
          <cell r="C4">
            <v>40.67</v>
          </cell>
          <cell r="D4">
            <v>45.24</v>
          </cell>
          <cell r="E4">
            <v>32.69</v>
          </cell>
          <cell r="F4">
            <v>26</v>
          </cell>
          <cell r="G4">
            <v>32.54</v>
          </cell>
          <cell r="H4">
            <v>56.31</v>
          </cell>
          <cell r="I4">
            <v>20.21</v>
          </cell>
          <cell r="J4">
            <v>39.28</v>
          </cell>
          <cell r="K4">
            <v>35.29</v>
          </cell>
          <cell r="L4">
            <v>44.11</v>
          </cell>
          <cell r="M4">
            <v>27.46</v>
          </cell>
          <cell r="N4">
            <v>31.39</v>
          </cell>
          <cell r="O4">
            <v>45.97</v>
          </cell>
          <cell r="P4">
            <v>63.88</v>
          </cell>
          <cell r="Q4">
            <v>17.850000000000001</v>
          </cell>
          <cell r="R4">
            <v>34.229999999999997</v>
          </cell>
        </row>
        <row r="5">
          <cell r="C5">
            <v>41.15</v>
          </cell>
          <cell r="D5">
            <v>45.33</v>
          </cell>
          <cell r="E5">
            <v>33</v>
          </cell>
          <cell r="F5">
            <v>26.35</v>
          </cell>
          <cell r="G5">
            <v>33.08</v>
          </cell>
          <cell r="H5">
            <v>56.8</v>
          </cell>
          <cell r="I5">
            <v>20.37</v>
          </cell>
          <cell r="J5">
            <v>39.299999999999997</v>
          </cell>
          <cell r="K5">
            <v>35.4</v>
          </cell>
          <cell r="L5">
            <v>44.19</v>
          </cell>
          <cell r="M5">
            <v>27.58</v>
          </cell>
          <cell r="N5">
            <v>31.47</v>
          </cell>
          <cell r="O5">
            <v>46.37</v>
          </cell>
          <cell r="P5">
            <v>65.06</v>
          </cell>
          <cell r="Q5">
            <v>17.98</v>
          </cell>
          <cell r="R5">
            <v>34.46</v>
          </cell>
        </row>
        <row r="6">
          <cell r="C6">
            <v>41.21</v>
          </cell>
          <cell r="D6">
            <v>45.24</v>
          </cell>
          <cell r="E6">
            <v>32.79</v>
          </cell>
          <cell r="F6">
            <v>26.44</v>
          </cell>
          <cell r="G6">
            <v>33.01</v>
          </cell>
          <cell r="H6">
            <v>56.38</v>
          </cell>
          <cell r="I6">
            <v>20.52</v>
          </cell>
          <cell r="J6">
            <v>39.01</v>
          </cell>
          <cell r="K6">
            <v>35.520000000000003</v>
          </cell>
          <cell r="L6">
            <v>44.18</v>
          </cell>
          <cell r="M6">
            <v>27.35</v>
          </cell>
          <cell r="N6">
            <v>31.15</v>
          </cell>
          <cell r="O6">
            <v>46.12</v>
          </cell>
          <cell r="P6">
            <v>64.739999999999995</v>
          </cell>
          <cell r="Q6">
            <v>18.02</v>
          </cell>
          <cell r="R6">
            <v>34.369999999999997</v>
          </cell>
        </row>
        <row r="7">
          <cell r="C7">
            <v>41.3</v>
          </cell>
          <cell r="D7">
            <v>45.17</v>
          </cell>
          <cell r="E7">
            <v>32.76</v>
          </cell>
          <cell r="F7">
            <v>26.45</v>
          </cell>
          <cell r="G7">
            <v>33.1</v>
          </cell>
          <cell r="H7">
            <v>56.4</v>
          </cell>
          <cell r="I7">
            <v>20.57</v>
          </cell>
          <cell r="J7">
            <v>38.92</v>
          </cell>
          <cell r="K7">
            <v>35.33</v>
          </cell>
          <cell r="L7">
            <v>43.88</v>
          </cell>
          <cell r="M7">
            <v>27.31</v>
          </cell>
          <cell r="N7">
            <v>31.19</v>
          </cell>
          <cell r="O7">
            <v>46.12</v>
          </cell>
          <cell r="P7">
            <v>64.8</v>
          </cell>
          <cell r="Q7">
            <v>17.940000000000001</v>
          </cell>
          <cell r="R7">
            <v>34.299999999999997</v>
          </cell>
        </row>
        <row r="8">
          <cell r="C8">
            <v>41.13</v>
          </cell>
          <cell r="D8">
            <v>44.78</v>
          </cell>
          <cell r="E8">
            <v>32.54</v>
          </cell>
          <cell r="F8">
            <v>26.37</v>
          </cell>
          <cell r="G8">
            <v>33.18</v>
          </cell>
          <cell r="H8">
            <v>56.53</v>
          </cell>
          <cell r="I8">
            <v>20.36</v>
          </cell>
          <cell r="J8">
            <v>38.590000000000003</v>
          </cell>
          <cell r="K8">
            <v>35.11</v>
          </cell>
          <cell r="L8">
            <v>43.65</v>
          </cell>
          <cell r="M8">
            <v>27.38</v>
          </cell>
          <cell r="N8">
            <v>30.95</v>
          </cell>
          <cell r="O8">
            <v>45.85</v>
          </cell>
          <cell r="P8">
            <v>63.91</v>
          </cell>
          <cell r="Q8">
            <v>17.88</v>
          </cell>
          <cell r="R8">
            <v>34.29</v>
          </cell>
        </row>
        <row r="9">
          <cell r="C9">
            <v>41.06</v>
          </cell>
          <cell r="D9">
            <v>45</v>
          </cell>
          <cell r="E9">
            <v>32.29</v>
          </cell>
          <cell r="F9">
            <v>26.23</v>
          </cell>
          <cell r="G9">
            <v>33.08</v>
          </cell>
          <cell r="H9">
            <v>56.24</v>
          </cell>
          <cell r="I9">
            <v>20.41</v>
          </cell>
          <cell r="J9">
            <v>38.159999999999997</v>
          </cell>
          <cell r="K9">
            <v>34.75</v>
          </cell>
          <cell r="L9">
            <v>43.54</v>
          </cell>
          <cell r="M9">
            <v>27.09</v>
          </cell>
          <cell r="N9">
            <v>30.55</v>
          </cell>
          <cell r="O9">
            <v>45.64</v>
          </cell>
          <cell r="P9">
            <v>64.12</v>
          </cell>
          <cell r="Q9">
            <v>17.8</v>
          </cell>
          <cell r="R9">
            <v>33.94</v>
          </cell>
        </row>
        <row r="10">
          <cell r="C10">
            <v>40.89</v>
          </cell>
          <cell r="D10">
            <v>44.68</v>
          </cell>
          <cell r="E10">
            <v>31.93</v>
          </cell>
          <cell r="F10">
            <v>26.06</v>
          </cell>
          <cell r="G10">
            <v>32.6</v>
          </cell>
          <cell r="H10">
            <v>55.98</v>
          </cell>
          <cell r="I10">
            <v>20.329999999999998</v>
          </cell>
          <cell r="J10">
            <v>37.94</v>
          </cell>
          <cell r="K10">
            <v>34.270000000000003</v>
          </cell>
          <cell r="L10">
            <v>43.48</v>
          </cell>
          <cell r="M10">
            <v>27.27</v>
          </cell>
          <cell r="N10">
            <v>30.4</v>
          </cell>
          <cell r="O10">
            <v>45.59</v>
          </cell>
          <cell r="P10">
            <v>64.09</v>
          </cell>
          <cell r="Q10">
            <v>17.8</v>
          </cell>
          <cell r="R10">
            <v>33.53</v>
          </cell>
        </row>
        <row r="11">
          <cell r="C11">
            <v>40.35</v>
          </cell>
          <cell r="D11">
            <v>44.04</v>
          </cell>
          <cell r="E11">
            <v>31.43</v>
          </cell>
          <cell r="F11">
            <v>25.7</v>
          </cell>
          <cell r="G11">
            <v>32.28</v>
          </cell>
          <cell r="H11">
            <v>55.27</v>
          </cell>
          <cell r="I11">
            <v>20.04</v>
          </cell>
          <cell r="J11">
            <v>37.69</v>
          </cell>
          <cell r="K11">
            <v>33.979999999999997</v>
          </cell>
          <cell r="L11">
            <v>43.09</v>
          </cell>
          <cell r="M11">
            <v>27.06</v>
          </cell>
          <cell r="N11">
            <v>30.35</v>
          </cell>
          <cell r="O11">
            <v>45.18</v>
          </cell>
          <cell r="P11">
            <v>63.46</v>
          </cell>
          <cell r="Q11">
            <v>17.649999999999999</v>
          </cell>
          <cell r="R11">
            <v>33.18</v>
          </cell>
        </row>
        <row r="12">
          <cell r="C12">
            <v>40.590000000000003</v>
          </cell>
          <cell r="D12">
            <v>44.17</v>
          </cell>
          <cell r="E12">
            <v>31.68</v>
          </cell>
          <cell r="F12">
            <v>25.95</v>
          </cell>
          <cell r="G12">
            <v>32.72</v>
          </cell>
          <cell r="H12">
            <v>55.46</v>
          </cell>
          <cell r="I12">
            <v>20.2</v>
          </cell>
          <cell r="J12">
            <v>37.75</v>
          </cell>
          <cell r="K12">
            <v>34.380000000000003</v>
          </cell>
          <cell r="L12">
            <v>43.2</v>
          </cell>
          <cell r="M12">
            <v>27.15</v>
          </cell>
          <cell r="N12">
            <v>30.41</v>
          </cell>
          <cell r="O12">
            <v>45.59</v>
          </cell>
          <cell r="P12">
            <v>64.510000000000005</v>
          </cell>
          <cell r="Q12">
            <v>17.850000000000001</v>
          </cell>
          <cell r="R12">
            <v>33.5</v>
          </cell>
        </row>
        <row r="13">
          <cell r="C13">
            <v>40.08</v>
          </cell>
          <cell r="D13">
            <v>43.47</v>
          </cell>
          <cell r="E13">
            <v>31.29</v>
          </cell>
          <cell r="F13">
            <v>25.58</v>
          </cell>
          <cell r="G13">
            <v>32.340000000000003</v>
          </cell>
          <cell r="H13">
            <v>54.72</v>
          </cell>
          <cell r="I13">
            <v>19.79</v>
          </cell>
          <cell r="J13">
            <v>37.61</v>
          </cell>
          <cell r="K13">
            <v>34.14</v>
          </cell>
          <cell r="L13">
            <v>42.79</v>
          </cell>
          <cell r="M13">
            <v>26.9</v>
          </cell>
          <cell r="N13">
            <v>30.08</v>
          </cell>
          <cell r="O13">
            <v>44.86</v>
          </cell>
          <cell r="P13">
            <v>63.51</v>
          </cell>
          <cell r="Q13">
            <v>17.73</v>
          </cell>
          <cell r="R13">
            <v>33.29</v>
          </cell>
        </row>
        <row r="14">
          <cell r="C14">
            <v>40.299999999999997</v>
          </cell>
          <cell r="D14">
            <v>43.51</v>
          </cell>
          <cell r="E14">
            <v>31.49</v>
          </cell>
          <cell r="F14">
            <v>25.77</v>
          </cell>
          <cell r="G14">
            <v>32.57</v>
          </cell>
          <cell r="H14">
            <v>55.13</v>
          </cell>
          <cell r="I14">
            <v>19.84</v>
          </cell>
          <cell r="J14">
            <v>37.65</v>
          </cell>
          <cell r="K14">
            <v>34.409999999999997</v>
          </cell>
          <cell r="L14">
            <v>42.9</v>
          </cell>
          <cell r="M14">
            <v>26.9</v>
          </cell>
          <cell r="N14">
            <v>30.1</v>
          </cell>
          <cell r="O14">
            <v>44.84</v>
          </cell>
          <cell r="P14">
            <v>63.45</v>
          </cell>
          <cell r="Q14">
            <v>17.61</v>
          </cell>
          <cell r="R14">
            <v>33.56</v>
          </cell>
        </row>
        <row r="15">
          <cell r="C15">
            <v>40.69</v>
          </cell>
          <cell r="D15">
            <v>43.64</v>
          </cell>
          <cell r="E15">
            <v>31.86</v>
          </cell>
          <cell r="F15">
            <v>25.91</v>
          </cell>
          <cell r="G15">
            <v>32.97</v>
          </cell>
          <cell r="H15">
            <v>55.36</v>
          </cell>
          <cell r="I15">
            <v>20.22</v>
          </cell>
          <cell r="J15">
            <v>38.07</v>
          </cell>
          <cell r="K15">
            <v>34.659999999999997</v>
          </cell>
          <cell r="L15">
            <v>43.08</v>
          </cell>
          <cell r="M15">
            <v>27.09</v>
          </cell>
          <cell r="N15">
            <v>30.32</v>
          </cell>
          <cell r="O15">
            <v>44.95</v>
          </cell>
          <cell r="P15">
            <v>64.03</v>
          </cell>
          <cell r="Q15">
            <v>17.61</v>
          </cell>
          <cell r="R15">
            <v>33.75</v>
          </cell>
        </row>
        <row r="16">
          <cell r="C16">
            <v>40.340000000000003</v>
          </cell>
          <cell r="D16">
            <v>43.15</v>
          </cell>
          <cell r="E16">
            <v>31.64</v>
          </cell>
          <cell r="F16">
            <v>25.63</v>
          </cell>
          <cell r="G16">
            <v>32.619999999999997</v>
          </cell>
          <cell r="H16">
            <v>55.01</v>
          </cell>
          <cell r="I16">
            <v>20.11</v>
          </cell>
          <cell r="J16">
            <v>37.81</v>
          </cell>
          <cell r="K16">
            <v>34.44</v>
          </cell>
          <cell r="L16">
            <v>43.01</v>
          </cell>
          <cell r="M16">
            <v>26.93</v>
          </cell>
          <cell r="N16">
            <v>30.02</v>
          </cell>
          <cell r="O16">
            <v>44.36</v>
          </cell>
          <cell r="P16">
            <v>63.18</v>
          </cell>
          <cell r="Q16">
            <v>17.36</v>
          </cell>
          <cell r="R16">
            <v>33.590000000000003</v>
          </cell>
        </row>
        <row r="17">
          <cell r="C17">
            <v>39.92</v>
          </cell>
          <cell r="D17">
            <v>42.81</v>
          </cell>
          <cell r="E17">
            <v>31.47</v>
          </cell>
          <cell r="F17">
            <v>25.35</v>
          </cell>
          <cell r="G17">
            <v>32.299999999999997</v>
          </cell>
          <cell r="H17">
            <v>54.25</v>
          </cell>
          <cell r="I17">
            <v>19.61</v>
          </cell>
          <cell r="J17">
            <v>37.49</v>
          </cell>
          <cell r="K17">
            <v>34.19</v>
          </cell>
          <cell r="L17">
            <v>42.26</v>
          </cell>
          <cell r="M17">
            <v>26.77</v>
          </cell>
          <cell r="N17">
            <v>29.69</v>
          </cell>
          <cell r="O17">
            <v>44.28</v>
          </cell>
          <cell r="P17">
            <v>62.39</v>
          </cell>
          <cell r="Q17">
            <v>17.18</v>
          </cell>
          <cell r="R17">
            <v>33.39</v>
          </cell>
        </row>
        <row r="18">
          <cell r="C18">
            <v>40.11</v>
          </cell>
          <cell r="D18">
            <v>42.84</v>
          </cell>
          <cell r="E18">
            <v>31.56</v>
          </cell>
          <cell r="F18">
            <v>25.38</v>
          </cell>
          <cell r="G18">
            <v>32.5</v>
          </cell>
          <cell r="H18">
            <v>54.52</v>
          </cell>
          <cell r="I18">
            <v>19.649999999999999</v>
          </cell>
          <cell r="J18">
            <v>37.89</v>
          </cell>
          <cell r="K18">
            <v>34.31</v>
          </cell>
          <cell r="L18">
            <v>42.65</v>
          </cell>
          <cell r="M18">
            <v>27.1</v>
          </cell>
          <cell r="N18">
            <v>29.41</v>
          </cell>
          <cell r="O18">
            <v>44.4</v>
          </cell>
          <cell r="P18">
            <v>62.89</v>
          </cell>
          <cell r="Q18">
            <v>17.329999999999998</v>
          </cell>
          <cell r="R18">
            <v>33.51</v>
          </cell>
        </row>
        <row r="19">
          <cell r="C19">
            <v>40.06</v>
          </cell>
          <cell r="D19">
            <v>42.35</v>
          </cell>
          <cell r="E19">
            <v>31.47</v>
          </cell>
          <cell r="F19">
            <v>25.24</v>
          </cell>
          <cell r="G19">
            <v>32.21</v>
          </cell>
          <cell r="H19">
            <v>54.12</v>
          </cell>
          <cell r="I19">
            <v>19.68</v>
          </cell>
          <cell r="J19">
            <v>38.18</v>
          </cell>
          <cell r="K19">
            <v>34.19</v>
          </cell>
          <cell r="L19">
            <v>42.19</v>
          </cell>
          <cell r="M19">
            <v>27.07</v>
          </cell>
          <cell r="N19">
            <v>29.36</v>
          </cell>
          <cell r="O19">
            <v>44</v>
          </cell>
          <cell r="P19">
            <v>62.68</v>
          </cell>
          <cell r="Q19">
            <v>17.11</v>
          </cell>
          <cell r="R19">
            <v>33.409999999999997</v>
          </cell>
        </row>
        <row r="20">
          <cell r="C20">
            <v>40.049999999999997</v>
          </cell>
          <cell r="D20">
            <v>42.31</v>
          </cell>
          <cell r="E20">
            <v>31.39</v>
          </cell>
          <cell r="F20">
            <v>25.04</v>
          </cell>
          <cell r="G20">
            <v>32.26</v>
          </cell>
          <cell r="H20">
            <v>53.83</v>
          </cell>
          <cell r="I20">
            <v>19.63</v>
          </cell>
          <cell r="J20">
            <v>38.01</v>
          </cell>
          <cell r="K20">
            <v>34.369999999999997</v>
          </cell>
          <cell r="L20">
            <v>42.04</v>
          </cell>
          <cell r="M20">
            <v>27.06</v>
          </cell>
          <cell r="N20">
            <v>29.09</v>
          </cell>
          <cell r="O20">
            <v>44.01</v>
          </cell>
          <cell r="P20">
            <v>62</v>
          </cell>
          <cell r="Q20">
            <v>16.93</v>
          </cell>
          <cell r="R20">
            <v>33.369999999999997</v>
          </cell>
        </row>
        <row r="21">
          <cell r="C21">
            <v>40.6</v>
          </cell>
          <cell r="D21">
            <v>42.97</v>
          </cell>
          <cell r="E21">
            <v>31.92</v>
          </cell>
          <cell r="F21">
            <v>25.31</v>
          </cell>
          <cell r="G21">
            <v>32.85</v>
          </cell>
          <cell r="H21">
            <v>54.48</v>
          </cell>
          <cell r="I21">
            <v>19.78</v>
          </cell>
          <cell r="J21">
            <v>38.229999999999997</v>
          </cell>
          <cell r="K21">
            <v>35</v>
          </cell>
          <cell r="L21">
            <v>42.55</v>
          </cell>
          <cell r="M21">
            <v>27.66</v>
          </cell>
          <cell r="N21">
            <v>29.53</v>
          </cell>
          <cell r="O21">
            <v>44.77</v>
          </cell>
          <cell r="P21">
            <v>62.29</v>
          </cell>
          <cell r="Q21">
            <v>17.14</v>
          </cell>
          <cell r="R21">
            <v>33.9</v>
          </cell>
        </row>
        <row r="22">
          <cell r="C22">
            <v>40.869999999999997</v>
          </cell>
          <cell r="D22">
            <v>42.98</v>
          </cell>
          <cell r="E22">
            <v>32.090000000000003</v>
          </cell>
          <cell r="F22">
            <v>25.46</v>
          </cell>
          <cell r="G22">
            <v>33.369999999999997</v>
          </cell>
          <cell r="H22">
            <v>54.78</v>
          </cell>
          <cell r="I22">
            <v>20.010000000000002</v>
          </cell>
          <cell r="J22">
            <v>38.369999999999997</v>
          </cell>
          <cell r="K22">
            <v>35.33</v>
          </cell>
          <cell r="L22">
            <v>42.88</v>
          </cell>
          <cell r="M22">
            <v>27.63</v>
          </cell>
          <cell r="N22">
            <v>29.71</v>
          </cell>
          <cell r="O22">
            <v>45.05</v>
          </cell>
          <cell r="P22">
            <v>62.43</v>
          </cell>
          <cell r="Q22">
            <v>17.29</v>
          </cell>
          <cell r="R22">
            <v>34.15</v>
          </cell>
        </row>
        <row r="23">
          <cell r="C23">
            <v>41.45</v>
          </cell>
          <cell r="D23">
            <v>43.33</v>
          </cell>
          <cell r="E23">
            <v>32.32</v>
          </cell>
          <cell r="F23">
            <v>25.7</v>
          </cell>
          <cell r="G23">
            <v>34.01</v>
          </cell>
          <cell r="H23">
            <v>55.19</v>
          </cell>
          <cell r="I23">
            <v>20.170000000000002</v>
          </cell>
          <cell r="J23">
            <v>38.89</v>
          </cell>
          <cell r="K23">
            <v>35.549999999999997</v>
          </cell>
          <cell r="L23">
            <v>43.28</v>
          </cell>
          <cell r="M23">
            <v>27.89</v>
          </cell>
          <cell r="N23">
            <v>30.21</v>
          </cell>
          <cell r="O23">
            <v>45.2</v>
          </cell>
          <cell r="P23">
            <v>62.16</v>
          </cell>
          <cell r="Q23">
            <v>17.489999999999998</v>
          </cell>
          <cell r="R23">
            <v>34.619999999999997</v>
          </cell>
        </row>
        <row r="24">
          <cell r="C24">
            <v>41.68</v>
          </cell>
          <cell r="D24">
            <v>43.45</v>
          </cell>
          <cell r="E24">
            <v>32.409999999999997</v>
          </cell>
          <cell r="F24">
            <v>25.83</v>
          </cell>
          <cell r="G24">
            <v>34.07</v>
          </cell>
          <cell r="H24">
            <v>55.22</v>
          </cell>
          <cell r="I24">
            <v>20.38</v>
          </cell>
          <cell r="J24">
            <v>38.93</v>
          </cell>
          <cell r="K24">
            <v>35.81</v>
          </cell>
          <cell r="L24">
            <v>43.19</v>
          </cell>
          <cell r="M24">
            <v>28.17</v>
          </cell>
          <cell r="N24">
            <v>30.39</v>
          </cell>
          <cell r="O24">
            <v>45.34</v>
          </cell>
          <cell r="P24">
            <v>62.28</v>
          </cell>
          <cell r="Q24">
            <v>17.57</v>
          </cell>
          <cell r="R24">
            <v>34.950000000000003</v>
          </cell>
        </row>
        <row r="25">
          <cell r="C25">
            <v>41.81</v>
          </cell>
          <cell r="D25">
            <v>43.34</v>
          </cell>
          <cell r="E25">
            <v>32.5</v>
          </cell>
          <cell r="F25">
            <v>25.97</v>
          </cell>
          <cell r="G25">
            <v>34.22</v>
          </cell>
          <cell r="H25">
            <v>55.2</v>
          </cell>
          <cell r="I25">
            <v>20.57</v>
          </cell>
          <cell r="J25">
            <v>39.21</v>
          </cell>
          <cell r="K25">
            <v>35.92</v>
          </cell>
          <cell r="L25">
            <v>43.49</v>
          </cell>
          <cell r="M25">
            <v>28.2</v>
          </cell>
          <cell r="N25">
            <v>30.62</v>
          </cell>
          <cell r="O25">
            <v>45.6</v>
          </cell>
          <cell r="P25">
            <v>61.14</v>
          </cell>
          <cell r="Q25">
            <v>17.59</v>
          </cell>
          <cell r="R25">
            <v>35.200000000000003</v>
          </cell>
        </row>
        <row r="26">
          <cell r="C26">
            <v>41.49</v>
          </cell>
          <cell r="D26">
            <v>43.32</v>
          </cell>
          <cell r="E26">
            <v>32.58</v>
          </cell>
          <cell r="F26">
            <v>25.58</v>
          </cell>
          <cell r="G26">
            <v>33.53</v>
          </cell>
          <cell r="H26">
            <v>55.03</v>
          </cell>
          <cell r="I26">
            <v>20.350000000000001</v>
          </cell>
          <cell r="J26">
            <v>39.21</v>
          </cell>
          <cell r="K26">
            <v>35.46</v>
          </cell>
          <cell r="L26">
            <v>43.41</v>
          </cell>
          <cell r="M26">
            <v>28.26</v>
          </cell>
          <cell r="N26">
            <v>30.61</v>
          </cell>
          <cell r="O26">
            <v>45.61</v>
          </cell>
          <cell r="P26">
            <v>59.96</v>
          </cell>
          <cell r="Q26">
            <v>17.55</v>
          </cell>
          <cell r="R26">
            <v>34.76</v>
          </cell>
        </row>
        <row r="27">
          <cell r="C27">
            <v>41.49</v>
          </cell>
          <cell r="D27">
            <v>43.6</v>
          </cell>
          <cell r="E27">
            <v>32.14</v>
          </cell>
          <cell r="F27">
            <v>25.57</v>
          </cell>
          <cell r="G27">
            <v>33.6</v>
          </cell>
          <cell r="H27">
            <v>54.86</v>
          </cell>
          <cell r="I27">
            <v>20.12</v>
          </cell>
          <cell r="J27">
            <v>39.119999999999997</v>
          </cell>
          <cell r="K27">
            <v>35.340000000000003</v>
          </cell>
          <cell r="L27">
            <v>42.99</v>
          </cell>
          <cell r="M27">
            <v>28.01</v>
          </cell>
          <cell r="N27">
            <v>30.25</v>
          </cell>
          <cell r="O27">
            <v>45.65</v>
          </cell>
          <cell r="P27">
            <v>59.25</v>
          </cell>
          <cell r="Q27">
            <v>17.63</v>
          </cell>
          <cell r="R27">
            <v>34.869999999999997</v>
          </cell>
        </row>
        <row r="28">
          <cell r="C28">
            <v>41.31</v>
          </cell>
          <cell r="D28">
            <v>43.17</v>
          </cell>
          <cell r="E28">
            <v>31.99</v>
          </cell>
          <cell r="F28">
            <v>25.48</v>
          </cell>
          <cell r="G28">
            <v>33.630000000000003</v>
          </cell>
          <cell r="H28">
            <v>54.82</v>
          </cell>
          <cell r="I28">
            <v>20.21</v>
          </cell>
          <cell r="J28">
            <v>38.85</v>
          </cell>
          <cell r="K28">
            <v>35.229999999999997</v>
          </cell>
          <cell r="L28">
            <v>42.86</v>
          </cell>
          <cell r="M28">
            <v>27.92</v>
          </cell>
          <cell r="N28">
            <v>30.11</v>
          </cell>
          <cell r="O28">
            <v>45.36</v>
          </cell>
          <cell r="P28">
            <v>58.36</v>
          </cell>
          <cell r="Q28">
            <v>17.64</v>
          </cell>
          <cell r="R28">
            <v>34.729999999999997</v>
          </cell>
        </row>
        <row r="29">
          <cell r="C29">
            <v>41.49</v>
          </cell>
          <cell r="D29">
            <v>43.16</v>
          </cell>
          <cell r="E29">
            <v>32.47</v>
          </cell>
          <cell r="F29">
            <v>25.44</v>
          </cell>
          <cell r="G29">
            <v>33.89</v>
          </cell>
          <cell r="H29">
            <v>55.34</v>
          </cell>
          <cell r="I29">
            <v>20.399999999999999</v>
          </cell>
          <cell r="J29">
            <v>39.090000000000003</v>
          </cell>
          <cell r="K29">
            <v>35.450000000000003</v>
          </cell>
          <cell r="L29">
            <v>43.72</v>
          </cell>
          <cell r="M29">
            <v>28.16</v>
          </cell>
          <cell r="N29">
            <v>30.24</v>
          </cell>
          <cell r="O29">
            <v>45.34</v>
          </cell>
          <cell r="P29">
            <v>59.05</v>
          </cell>
          <cell r="Q29">
            <v>17.72</v>
          </cell>
          <cell r="R29">
            <v>34.880000000000003</v>
          </cell>
        </row>
        <row r="30">
          <cell r="C30">
            <v>41.42</v>
          </cell>
          <cell r="D30">
            <v>43.25</v>
          </cell>
          <cell r="E30">
            <v>32.18</v>
          </cell>
          <cell r="F30">
            <v>25.34</v>
          </cell>
          <cell r="G30">
            <v>33.68</v>
          </cell>
          <cell r="H30">
            <v>55.44</v>
          </cell>
          <cell r="I30">
            <v>20.420000000000002</v>
          </cell>
          <cell r="J30">
            <v>38.979999999999997</v>
          </cell>
          <cell r="K30">
            <v>35.36</v>
          </cell>
          <cell r="L30">
            <v>43.6</v>
          </cell>
          <cell r="M30">
            <v>27.74</v>
          </cell>
          <cell r="N30">
            <v>29.98</v>
          </cell>
          <cell r="O30">
            <v>45.2</v>
          </cell>
          <cell r="P30">
            <v>58.62</v>
          </cell>
          <cell r="Q30">
            <v>17.75</v>
          </cell>
          <cell r="R30">
            <v>34.659999999999997</v>
          </cell>
        </row>
        <row r="31">
          <cell r="C31">
            <v>40.869999999999997</v>
          </cell>
          <cell r="D31">
            <v>42.29</v>
          </cell>
          <cell r="E31">
            <v>31.77</v>
          </cell>
          <cell r="F31">
            <v>24.99</v>
          </cell>
          <cell r="G31">
            <v>33.25</v>
          </cell>
          <cell r="H31">
            <v>54.66</v>
          </cell>
          <cell r="I31">
            <v>20.170000000000002</v>
          </cell>
          <cell r="J31">
            <v>38.840000000000003</v>
          </cell>
          <cell r="K31">
            <v>34.869999999999997</v>
          </cell>
          <cell r="L31">
            <v>43.39</v>
          </cell>
          <cell r="M31">
            <v>27.67</v>
          </cell>
          <cell r="N31">
            <v>29.67</v>
          </cell>
          <cell r="O31">
            <v>44.61</v>
          </cell>
          <cell r="P31">
            <v>58.13</v>
          </cell>
          <cell r="Q31">
            <v>17.53</v>
          </cell>
          <cell r="R31">
            <v>34.450000000000003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</row>
        <row r="33">
          <cell r="C33">
            <v>40.826999999999998</v>
          </cell>
          <cell r="D33">
            <v>43.705000000000005</v>
          </cell>
          <cell r="E33">
            <v>32.081666666666671</v>
          </cell>
          <cell r="F33">
            <v>25.71166666666668</v>
          </cell>
          <cell r="G33">
            <v>32.993333333333332</v>
          </cell>
          <cell r="H33">
            <v>55.308</v>
          </cell>
          <cell r="I33">
            <v>20.135666666666665</v>
          </cell>
          <cell r="J33">
            <v>38.480666666666664</v>
          </cell>
          <cell r="K33">
            <v>34.923333333333332</v>
          </cell>
          <cell r="L33">
            <v>43.279999999999994</v>
          </cell>
          <cell r="M33">
            <v>27.445999999999991</v>
          </cell>
          <cell r="N33">
            <v>30.346333333333337</v>
          </cell>
          <cell r="O33">
            <v>45.246666666666655</v>
          </cell>
          <cell r="P33">
            <v>62.524666666666675</v>
          </cell>
          <cell r="Q33">
            <v>17.612333333333332</v>
          </cell>
          <cell r="R33">
            <v>34.060666666666663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 Retur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Pape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 Data"/>
      <sheetName val="Utility Proxy Group"/>
      <sheetName val="Value Line D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NDEX"/>
      <sheetName val="RANKINGS"/>
      <sheetName val="CATMASTE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NDEX"/>
      <sheetName val="RANKINGS"/>
      <sheetName val="CATMASTE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NDEX"/>
      <sheetName val="RANKINGS"/>
      <sheetName val="CATMASTE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L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307"/>
  <sheetViews>
    <sheetView defaultGridColor="0" colorId="22" zoomScale="125" workbookViewId="0">
      <pane xSplit="1" ySplit="6" topLeftCell="B209" activePane="bottomRight" state="frozen"/>
      <selection activeCell="P25" sqref="P25"/>
      <selection pane="topRight" activeCell="P25" sqref="P25"/>
      <selection pane="bottomLeft" activeCell="P25" sqref="P25"/>
      <selection pane="bottomRight" activeCell="E235" sqref="E235"/>
    </sheetView>
  </sheetViews>
  <sheetFormatPr defaultColWidth="11.28515625" defaultRowHeight="12.75"/>
  <cols>
    <col min="1" max="1" width="9.140625" style="172" customWidth="1"/>
    <col min="2" max="2" width="17.140625" style="172" customWidth="1"/>
    <col min="3" max="3" width="15" style="172" customWidth="1"/>
    <col min="4" max="4" width="11.28515625" style="172"/>
    <col min="5" max="5" width="12.7109375" style="172" bestFit="1" customWidth="1"/>
    <col min="6" max="16384" width="11.28515625" style="172"/>
  </cols>
  <sheetData>
    <row r="1" spans="1:5">
      <c r="A1" s="171"/>
      <c r="B1" s="171"/>
      <c r="C1" s="171"/>
      <c r="D1" s="171"/>
      <c r="E1" s="171"/>
    </row>
    <row r="2" spans="1:5">
      <c r="A2" s="171"/>
      <c r="B2" s="171"/>
      <c r="C2" s="171"/>
      <c r="D2" s="171"/>
      <c r="E2" s="171"/>
    </row>
    <row r="3" spans="1:5">
      <c r="A3" s="171" t="s">
        <v>125</v>
      </c>
      <c r="B3" s="171"/>
      <c r="C3" s="171"/>
      <c r="D3" s="171"/>
      <c r="E3" s="171"/>
    </row>
    <row r="4" spans="1:5">
      <c r="A4" s="171"/>
      <c r="B4" s="171"/>
      <c r="C4" s="171"/>
      <c r="D4" s="171"/>
      <c r="E4" s="171"/>
    </row>
    <row r="5" spans="1:5">
      <c r="A5" s="171"/>
      <c r="B5" s="173" t="s">
        <v>126</v>
      </c>
      <c r="C5" s="174" t="s">
        <v>127</v>
      </c>
      <c r="D5" s="171"/>
      <c r="E5" s="171"/>
    </row>
    <row r="6" spans="1:5">
      <c r="A6" s="171"/>
      <c r="B6" s="174" t="s">
        <v>128</v>
      </c>
      <c r="C6" s="174" t="s">
        <v>129</v>
      </c>
      <c r="D6" s="174" t="s">
        <v>130</v>
      </c>
      <c r="E6" s="171"/>
    </row>
    <row r="7" spans="1:5">
      <c r="A7" s="171"/>
      <c r="B7" s="171"/>
      <c r="C7" s="171"/>
      <c r="D7" s="171"/>
      <c r="E7" s="171"/>
    </row>
    <row r="8" spans="1:5">
      <c r="A8" s="175">
        <v>34335</v>
      </c>
      <c r="B8">
        <v>6.29</v>
      </c>
      <c r="C8" s="176">
        <v>7.31</v>
      </c>
      <c r="D8" s="177">
        <f t="shared" ref="D8:D71" si="0">C8-B8</f>
        <v>1.0199999999999996</v>
      </c>
      <c r="E8" s="171"/>
    </row>
    <row r="9" spans="1:5">
      <c r="A9" s="175">
        <v>34366</v>
      </c>
      <c r="B9">
        <v>6.49</v>
      </c>
      <c r="C9" s="176">
        <v>7.44</v>
      </c>
      <c r="D9" s="177">
        <f t="shared" si="0"/>
        <v>0.95000000000000018</v>
      </c>
      <c r="E9" s="171"/>
    </row>
    <row r="10" spans="1:5">
      <c r="A10" s="175">
        <v>34394</v>
      </c>
      <c r="B10">
        <v>6.91</v>
      </c>
      <c r="C10" s="176">
        <v>7.83</v>
      </c>
      <c r="D10" s="177">
        <f t="shared" si="0"/>
        <v>0.91999999999999993</v>
      </c>
      <c r="E10" s="171"/>
    </row>
    <row r="11" spans="1:5">
      <c r="A11" s="175">
        <v>34425</v>
      </c>
      <c r="B11">
        <v>7.27</v>
      </c>
      <c r="C11" s="176">
        <v>8.1999999999999993</v>
      </c>
      <c r="D11" s="177">
        <f t="shared" si="0"/>
        <v>0.92999999999999972</v>
      </c>
      <c r="E11" s="171"/>
    </row>
    <row r="12" spans="1:5">
      <c r="A12" s="175">
        <v>34455</v>
      </c>
      <c r="B12">
        <v>7.41</v>
      </c>
      <c r="C12" s="176">
        <v>8.32</v>
      </c>
      <c r="D12" s="177">
        <f t="shared" si="0"/>
        <v>0.91000000000000014</v>
      </c>
      <c r="E12" s="171"/>
    </row>
    <row r="13" spans="1:5">
      <c r="A13" s="175">
        <v>34486</v>
      </c>
      <c r="B13">
        <v>7.4</v>
      </c>
      <c r="C13" s="176">
        <v>8.31</v>
      </c>
      <c r="D13" s="177">
        <f t="shared" si="0"/>
        <v>0.91000000000000014</v>
      </c>
      <c r="E13" s="171"/>
    </row>
    <row r="14" spans="1:5">
      <c r="A14" s="175">
        <v>34516</v>
      </c>
      <c r="B14">
        <v>7.58</v>
      </c>
      <c r="C14" s="176">
        <v>8.4700000000000006</v>
      </c>
      <c r="D14" s="177">
        <f t="shared" si="0"/>
        <v>0.89000000000000057</v>
      </c>
      <c r="E14" s="171"/>
    </row>
    <row r="15" spans="1:5">
      <c r="A15" s="175">
        <v>34547</v>
      </c>
      <c r="B15">
        <v>7.49</v>
      </c>
      <c r="C15" s="176">
        <v>8.41</v>
      </c>
      <c r="D15" s="177">
        <f t="shared" si="0"/>
        <v>0.91999999999999993</v>
      </c>
      <c r="E15" s="171"/>
    </row>
    <row r="16" spans="1:5">
      <c r="A16" s="175">
        <v>34578</v>
      </c>
      <c r="B16">
        <v>7.71</v>
      </c>
      <c r="C16" s="176">
        <v>8.65</v>
      </c>
      <c r="D16" s="177">
        <f t="shared" si="0"/>
        <v>0.94000000000000039</v>
      </c>
      <c r="E16" s="171"/>
    </row>
    <row r="17" spans="1:5">
      <c r="A17" s="175">
        <v>34608</v>
      </c>
      <c r="B17">
        <v>7.94</v>
      </c>
      <c r="C17" s="176">
        <v>8.8800000000000008</v>
      </c>
      <c r="D17" s="177">
        <f t="shared" si="0"/>
        <v>0.94000000000000039</v>
      </c>
      <c r="E17" s="171"/>
    </row>
    <row r="18" spans="1:5">
      <c r="A18" s="175">
        <v>34639</v>
      </c>
      <c r="B18">
        <v>8.08</v>
      </c>
      <c r="C18" s="176">
        <v>9</v>
      </c>
      <c r="D18" s="177">
        <f t="shared" si="0"/>
        <v>0.91999999999999993</v>
      </c>
      <c r="E18" s="171"/>
    </row>
    <row r="19" spans="1:5">
      <c r="A19" s="175">
        <v>34669</v>
      </c>
      <c r="B19">
        <v>7.87</v>
      </c>
      <c r="C19" s="176">
        <v>8.7899999999999991</v>
      </c>
      <c r="D19" s="177">
        <f t="shared" si="0"/>
        <v>0.91999999999999904</v>
      </c>
      <c r="E19" s="171"/>
    </row>
    <row r="20" spans="1:5">
      <c r="A20" s="175">
        <v>34700</v>
      </c>
      <c r="B20">
        <v>7.85</v>
      </c>
      <c r="C20" s="176">
        <v>8.77</v>
      </c>
      <c r="D20" s="177">
        <f t="shared" si="0"/>
        <v>0.91999999999999993</v>
      </c>
      <c r="E20" s="171"/>
    </row>
    <row r="21" spans="1:5">
      <c r="A21" s="175">
        <v>34731</v>
      </c>
      <c r="B21">
        <v>7.61</v>
      </c>
      <c r="C21" s="176">
        <v>8.56</v>
      </c>
      <c r="D21" s="177">
        <f t="shared" si="0"/>
        <v>0.95000000000000018</v>
      </c>
      <c r="E21" s="171"/>
    </row>
    <row r="22" spans="1:5">
      <c r="A22" s="175">
        <v>34759</v>
      </c>
      <c r="B22">
        <v>7.45</v>
      </c>
      <c r="C22" s="176">
        <v>8.41</v>
      </c>
      <c r="D22" s="177">
        <f t="shared" si="0"/>
        <v>0.96</v>
      </c>
      <c r="E22" s="171"/>
    </row>
    <row r="23" spans="1:5">
      <c r="A23" s="175">
        <v>34790</v>
      </c>
      <c r="B23">
        <v>7.36</v>
      </c>
      <c r="C23" s="176">
        <v>8.3000000000000007</v>
      </c>
      <c r="D23" s="177">
        <f t="shared" si="0"/>
        <v>0.94000000000000039</v>
      </c>
      <c r="E23" s="171"/>
    </row>
    <row r="24" spans="1:5">
      <c r="A24" s="175">
        <v>34820</v>
      </c>
      <c r="B24">
        <v>6.95</v>
      </c>
      <c r="C24" s="176">
        <v>7.93</v>
      </c>
      <c r="D24" s="177">
        <f t="shared" si="0"/>
        <v>0.97999999999999954</v>
      </c>
      <c r="E24" s="171"/>
    </row>
    <row r="25" spans="1:5">
      <c r="A25" s="175">
        <v>34851</v>
      </c>
      <c r="B25">
        <v>6.57</v>
      </c>
      <c r="C25" s="176">
        <v>7.62</v>
      </c>
      <c r="D25" s="177">
        <f t="shared" si="0"/>
        <v>1.0499999999999998</v>
      </c>
      <c r="E25" s="171"/>
    </row>
    <row r="26" spans="1:5">
      <c r="A26" s="175">
        <v>34881</v>
      </c>
      <c r="B26">
        <v>6.72</v>
      </c>
      <c r="C26" s="176">
        <v>7.73</v>
      </c>
      <c r="D26" s="177">
        <f t="shared" si="0"/>
        <v>1.0100000000000007</v>
      </c>
      <c r="E26" s="171"/>
    </row>
    <row r="27" spans="1:5">
      <c r="A27" s="175">
        <v>34912</v>
      </c>
      <c r="B27">
        <v>6.86</v>
      </c>
      <c r="C27" s="176">
        <v>7.86</v>
      </c>
      <c r="D27" s="177">
        <f t="shared" si="0"/>
        <v>1</v>
      </c>
      <c r="E27" s="171"/>
    </row>
    <row r="28" spans="1:5">
      <c r="A28" s="175">
        <v>34943</v>
      </c>
      <c r="B28">
        <v>6.55</v>
      </c>
      <c r="C28" s="176">
        <v>7.62</v>
      </c>
      <c r="D28" s="177">
        <f t="shared" si="0"/>
        <v>1.0700000000000003</v>
      </c>
      <c r="E28" s="171"/>
    </row>
    <row r="29" spans="1:5">
      <c r="A29" s="175">
        <v>34973</v>
      </c>
      <c r="B29">
        <v>6.37</v>
      </c>
      <c r="C29" s="176">
        <v>7.46</v>
      </c>
      <c r="D29" s="177">
        <f t="shared" si="0"/>
        <v>1.0899999999999999</v>
      </c>
      <c r="E29" s="171"/>
    </row>
    <row r="30" spans="1:5">
      <c r="A30" s="175">
        <v>35004</v>
      </c>
      <c r="B30">
        <v>6.26</v>
      </c>
      <c r="C30" s="176">
        <v>7.4</v>
      </c>
      <c r="D30" s="177">
        <f t="shared" si="0"/>
        <v>1.1400000000000006</v>
      </c>
      <c r="E30" s="171"/>
    </row>
    <row r="31" spans="1:5">
      <c r="A31" s="175">
        <v>35034</v>
      </c>
      <c r="B31">
        <v>6.06</v>
      </c>
      <c r="C31" s="176">
        <v>7.21</v>
      </c>
      <c r="D31" s="177">
        <f t="shared" si="0"/>
        <v>1.1500000000000004</v>
      </c>
      <c r="E31" s="171"/>
    </row>
    <row r="32" spans="1:5">
      <c r="A32" s="175">
        <v>35065</v>
      </c>
      <c r="B32">
        <v>6.05</v>
      </c>
      <c r="C32" s="176">
        <v>7.2</v>
      </c>
      <c r="D32" s="177">
        <f t="shared" si="0"/>
        <v>1.1500000000000004</v>
      </c>
      <c r="E32" s="171"/>
    </row>
    <row r="33" spans="1:5">
      <c r="A33" s="175">
        <v>35096</v>
      </c>
      <c r="B33">
        <v>6.24</v>
      </c>
      <c r="C33" s="176">
        <v>7.37</v>
      </c>
      <c r="D33" s="177">
        <f t="shared" si="0"/>
        <v>1.1299999999999999</v>
      </c>
      <c r="E33" s="171"/>
    </row>
    <row r="34" spans="1:5">
      <c r="A34" s="175">
        <v>35125</v>
      </c>
      <c r="B34">
        <v>6.6</v>
      </c>
      <c r="C34" s="176">
        <v>7.72</v>
      </c>
      <c r="D34" s="177">
        <f t="shared" si="0"/>
        <v>1.1200000000000001</v>
      </c>
      <c r="E34" s="171"/>
    </row>
    <row r="35" spans="1:5">
      <c r="A35" s="175">
        <v>35156</v>
      </c>
      <c r="B35">
        <v>6.79</v>
      </c>
      <c r="C35" s="176">
        <v>7.88</v>
      </c>
      <c r="D35" s="177">
        <f t="shared" si="0"/>
        <v>1.0899999999999999</v>
      </c>
      <c r="E35" s="171"/>
    </row>
    <row r="36" spans="1:5">
      <c r="A36" s="175">
        <v>35186</v>
      </c>
      <c r="B36">
        <v>6.93</v>
      </c>
      <c r="C36" s="176">
        <v>7.99</v>
      </c>
      <c r="D36" s="177">
        <f t="shared" si="0"/>
        <v>1.0600000000000005</v>
      </c>
      <c r="E36" s="171"/>
    </row>
    <row r="37" spans="1:5">
      <c r="A37" s="175">
        <v>35217</v>
      </c>
      <c r="B37">
        <v>7.06</v>
      </c>
      <c r="C37" s="176">
        <v>8.07</v>
      </c>
      <c r="D37" s="177">
        <f t="shared" si="0"/>
        <v>1.0100000000000007</v>
      </c>
      <c r="E37" s="171"/>
    </row>
    <row r="38" spans="1:5">
      <c r="A38" s="175">
        <v>35247</v>
      </c>
      <c r="B38">
        <v>7.03</v>
      </c>
      <c r="C38" s="176">
        <v>8.02</v>
      </c>
      <c r="D38" s="177">
        <f t="shared" si="0"/>
        <v>0.98999999999999932</v>
      </c>
      <c r="E38" s="171"/>
    </row>
    <row r="39" spans="1:5">
      <c r="A39" s="175">
        <v>35278</v>
      </c>
      <c r="B39">
        <v>6.84</v>
      </c>
      <c r="C39" s="176">
        <v>7.84</v>
      </c>
      <c r="D39" s="177">
        <f t="shared" si="0"/>
        <v>1</v>
      </c>
      <c r="E39" s="171"/>
    </row>
    <row r="40" spans="1:5">
      <c r="A40" s="175">
        <v>35309</v>
      </c>
      <c r="B40">
        <v>7.03</v>
      </c>
      <c r="C40" s="176">
        <v>8.01</v>
      </c>
      <c r="D40" s="177">
        <f t="shared" si="0"/>
        <v>0.97999999999999954</v>
      </c>
      <c r="E40" s="171"/>
    </row>
    <row r="41" spans="1:5">
      <c r="A41" s="175">
        <v>35339</v>
      </c>
      <c r="B41">
        <v>6.81</v>
      </c>
      <c r="C41" s="176">
        <v>7.76</v>
      </c>
      <c r="D41" s="177">
        <f t="shared" si="0"/>
        <v>0.95000000000000018</v>
      </c>
      <c r="E41" s="171"/>
    </row>
    <row r="42" spans="1:5">
      <c r="A42" s="175">
        <v>35370</v>
      </c>
      <c r="B42">
        <v>6.48</v>
      </c>
      <c r="C42" s="177">
        <v>7.48</v>
      </c>
      <c r="D42" s="177">
        <f t="shared" si="0"/>
        <v>1</v>
      </c>
      <c r="E42" s="171"/>
    </row>
    <row r="43" spans="1:5">
      <c r="A43" s="175">
        <v>35400</v>
      </c>
      <c r="B43">
        <v>6.55</v>
      </c>
      <c r="C43" s="177">
        <v>7.58</v>
      </c>
      <c r="D43" s="177">
        <f t="shared" si="0"/>
        <v>1.0300000000000002</v>
      </c>
      <c r="E43" s="176">
        <f>AVERAGE(C32:C43)</f>
        <v>7.743333333333335</v>
      </c>
    </row>
    <row r="44" spans="1:5">
      <c r="A44" s="175">
        <v>35431</v>
      </c>
      <c r="B44">
        <v>6.83</v>
      </c>
      <c r="C44" s="177">
        <v>7.79</v>
      </c>
      <c r="D44" s="177">
        <f t="shared" si="0"/>
        <v>0.96</v>
      </c>
      <c r="E44" s="171"/>
    </row>
    <row r="45" spans="1:5">
      <c r="A45" s="175">
        <v>35462</v>
      </c>
      <c r="B45">
        <v>6.69</v>
      </c>
      <c r="C45" s="177">
        <v>7.68</v>
      </c>
      <c r="D45" s="177">
        <f t="shared" si="0"/>
        <v>0.98999999999999932</v>
      </c>
      <c r="E45" s="171"/>
    </row>
    <row r="46" spans="1:5">
      <c r="A46" s="175">
        <v>35490</v>
      </c>
      <c r="B46">
        <v>6.93</v>
      </c>
      <c r="C46" s="177">
        <v>7.92</v>
      </c>
      <c r="D46" s="177">
        <f t="shared" si="0"/>
        <v>0.99000000000000021</v>
      </c>
      <c r="E46" s="171"/>
    </row>
    <row r="47" spans="1:5">
      <c r="A47" s="175">
        <v>35521</v>
      </c>
      <c r="B47">
        <v>7.09</v>
      </c>
      <c r="C47" s="177">
        <v>8.08</v>
      </c>
      <c r="D47" s="177">
        <f t="shared" si="0"/>
        <v>0.99000000000000021</v>
      </c>
      <c r="E47" s="171"/>
    </row>
    <row r="48" spans="1:5">
      <c r="A48" s="175">
        <v>35551</v>
      </c>
      <c r="B48">
        <v>6.94</v>
      </c>
      <c r="C48" s="177">
        <v>7.94</v>
      </c>
      <c r="D48" s="177">
        <f t="shared" si="0"/>
        <v>1</v>
      </c>
      <c r="E48" s="171"/>
    </row>
    <row r="49" spans="1:5">
      <c r="A49" s="175">
        <v>35582</v>
      </c>
      <c r="B49">
        <v>6.77</v>
      </c>
      <c r="C49" s="177">
        <v>7.77</v>
      </c>
      <c r="D49" s="177">
        <f t="shared" si="0"/>
        <v>1</v>
      </c>
      <c r="E49" s="171"/>
    </row>
    <row r="50" spans="1:5">
      <c r="A50" s="175">
        <v>35612</v>
      </c>
      <c r="B50">
        <v>6.51</v>
      </c>
      <c r="C50" s="171">
        <v>7.52</v>
      </c>
      <c r="D50" s="177">
        <f t="shared" si="0"/>
        <v>1.0099999999999998</v>
      </c>
      <c r="E50" s="171"/>
    </row>
    <row r="51" spans="1:5">
      <c r="A51" s="175">
        <v>35643</v>
      </c>
      <c r="B51">
        <v>6.58</v>
      </c>
      <c r="C51" s="171">
        <v>7.57</v>
      </c>
      <c r="D51" s="177">
        <f t="shared" si="0"/>
        <v>0.99000000000000021</v>
      </c>
      <c r="E51" s="171"/>
    </row>
    <row r="52" spans="1:5">
      <c r="A52" s="175">
        <v>35674</v>
      </c>
      <c r="B52">
        <v>6.5</v>
      </c>
      <c r="C52" s="177">
        <v>7.5</v>
      </c>
      <c r="D52" s="177">
        <f t="shared" si="0"/>
        <v>1</v>
      </c>
      <c r="E52" s="171"/>
    </row>
    <row r="53" spans="1:5">
      <c r="A53" s="175">
        <v>35704</v>
      </c>
      <c r="B53">
        <v>6.33</v>
      </c>
      <c r="C53" s="177">
        <v>7.37</v>
      </c>
      <c r="D53" s="177">
        <f t="shared" si="0"/>
        <v>1.04</v>
      </c>
      <c r="E53" s="171"/>
    </row>
    <row r="54" spans="1:5">
      <c r="A54" s="175">
        <v>35735</v>
      </c>
      <c r="B54">
        <v>6.11</v>
      </c>
      <c r="C54" s="177">
        <v>7.24</v>
      </c>
      <c r="D54" s="177">
        <f t="shared" si="0"/>
        <v>1.1299999999999999</v>
      </c>
      <c r="E54" s="171"/>
    </row>
    <row r="55" spans="1:5">
      <c r="A55" s="175">
        <v>35765</v>
      </c>
      <c r="B55">
        <v>5.99</v>
      </c>
      <c r="C55" s="177">
        <v>7.16</v>
      </c>
      <c r="D55" s="177">
        <f t="shared" si="0"/>
        <v>1.17</v>
      </c>
      <c r="E55" s="176">
        <f>AVERAGE(C44:C55)</f>
        <v>7.6283333333333312</v>
      </c>
    </row>
    <row r="56" spans="1:5">
      <c r="A56" s="175">
        <v>35796</v>
      </c>
      <c r="B56">
        <v>5.81</v>
      </c>
      <c r="C56" s="177">
        <v>7.03</v>
      </c>
      <c r="D56" s="177">
        <f t="shared" si="0"/>
        <v>1.2200000000000006</v>
      </c>
      <c r="E56" s="171"/>
    </row>
    <row r="57" spans="1:5">
      <c r="A57" s="175">
        <v>35827</v>
      </c>
      <c r="B57">
        <v>5.89</v>
      </c>
      <c r="C57" s="177">
        <v>7.09</v>
      </c>
      <c r="D57" s="177">
        <f t="shared" si="0"/>
        <v>1.2000000000000002</v>
      </c>
      <c r="E57" s="171"/>
    </row>
    <row r="58" spans="1:5">
      <c r="A58" s="175">
        <v>35855</v>
      </c>
      <c r="B58">
        <v>5.95</v>
      </c>
      <c r="C58" s="177">
        <v>7.13</v>
      </c>
      <c r="D58" s="177">
        <f t="shared" si="0"/>
        <v>1.1799999999999997</v>
      </c>
      <c r="E58" s="171"/>
    </row>
    <row r="59" spans="1:5">
      <c r="A59" s="175">
        <v>35886</v>
      </c>
      <c r="B59">
        <v>5.92</v>
      </c>
      <c r="C59" s="177">
        <v>7.12</v>
      </c>
      <c r="D59" s="177">
        <f t="shared" si="0"/>
        <v>1.2000000000000002</v>
      </c>
      <c r="E59" s="171"/>
    </row>
    <row r="60" spans="1:5">
      <c r="A60" s="175">
        <v>35916</v>
      </c>
      <c r="B60">
        <v>5.93</v>
      </c>
      <c r="C60" s="177">
        <v>7.11</v>
      </c>
      <c r="D60" s="177">
        <f t="shared" si="0"/>
        <v>1.1800000000000006</v>
      </c>
      <c r="E60" s="171"/>
    </row>
    <row r="61" spans="1:5">
      <c r="A61" s="175">
        <v>35947</v>
      </c>
      <c r="B61">
        <v>5.7</v>
      </c>
      <c r="C61" s="177">
        <v>6.99</v>
      </c>
      <c r="D61" s="177">
        <f t="shared" si="0"/>
        <v>1.29</v>
      </c>
      <c r="E61" s="171"/>
    </row>
    <row r="62" spans="1:5">
      <c r="A62" s="175">
        <v>35977</v>
      </c>
      <c r="B62">
        <v>5.68</v>
      </c>
      <c r="C62" s="177">
        <v>6.99</v>
      </c>
      <c r="D62" s="177">
        <f t="shared" si="0"/>
        <v>1.3100000000000005</v>
      </c>
      <c r="E62" s="171"/>
    </row>
    <row r="63" spans="1:5">
      <c r="A63" s="175">
        <v>36008</v>
      </c>
      <c r="B63">
        <v>5.54</v>
      </c>
      <c r="C63" s="177">
        <v>6.96</v>
      </c>
      <c r="D63" s="177">
        <f t="shared" si="0"/>
        <v>1.42</v>
      </c>
      <c r="E63" s="171"/>
    </row>
    <row r="64" spans="1:5">
      <c r="A64" s="175">
        <v>36039</v>
      </c>
      <c r="B64">
        <v>5.2</v>
      </c>
      <c r="C64" s="177">
        <v>6.88</v>
      </c>
      <c r="D64" s="177">
        <f t="shared" si="0"/>
        <v>1.6799999999999997</v>
      </c>
      <c r="E64" s="171"/>
    </row>
    <row r="65" spans="1:5">
      <c r="A65" s="175">
        <v>36069</v>
      </c>
      <c r="B65">
        <v>5.01</v>
      </c>
      <c r="C65" s="177">
        <v>6.88</v>
      </c>
      <c r="D65" s="177">
        <f t="shared" si="0"/>
        <v>1.87</v>
      </c>
      <c r="E65" s="171"/>
    </row>
    <row r="66" spans="1:5">
      <c r="A66" s="175">
        <v>36100</v>
      </c>
      <c r="B66">
        <v>5.25</v>
      </c>
      <c r="C66" s="177">
        <v>6.96</v>
      </c>
      <c r="D66" s="177">
        <f t="shared" si="0"/>
        <v>1.71</v>
      </c>
      <c r="E66" s="171"/>
    </row>
    <row r="67" spans="1:5">
      <c r="A67" s="175">
        <v>36130</v>
      </c>
      <c r="B67">
        <v>5.0599999999999996</v>
      </c>
      <c r="C67" s="177">
        <v>6.84</v>
      </c>
      <c r="D67" s="177">
        <f t="shared" si="0"/>
        <v>1.7800000000000002</v>
      </c>
      <c r="E67" s="176">
        <f>AVERAGE(C56:C67)</f>
        <v>6.998333333333334</v>
      </c>
    </row>
    <row r="68" spans="1:5">
      <c r="A68" s="175">
        <v>36161</v>
      </c>
      <c r="B68">
        <v>5.16</v>
      </c>
      <c r="C68" s="177">
        <v>6.87</v>
      </c>
      <c r="D68" s="177">
        <f t="shared" si="0"/>
        <v>1.71</v>
      </c>
      <c r="E68" s="171"/>
    </row>
    <row r="69" spans="1:5">
      <c r="A69" s="175">
        <v>36192</v>
      </c>
      <c r="B69">
        <v>5.37</v>
      </c>
      <c r="C69" s="177">
        <v>7</v>
      </c>
      <c r="D69" s="177">
        <f t="shared" si="0"/>
        <v>1.63</v>
      </c>
      <c r="E69" s="171"/>
    </row>
    <row r="70" spans="1:5">
      <c r="A70" s="175">
        <v>36220</v>
      </c>
      <c r="B70">
        <v>5.58</v>
      </c>
      <c r="C70" s="177">
        <v>7.18</v>
      </c>
      <c r="D70" s="177">
        <f t="shared" si="0"/>
        <v>1.5999999999999996</v>
      </c>
      <c r="E70" s="171"/>
    </row>
    <row r="71" spans="1:5">
      <c r="A71" s="175">
        <v>36251</v>
      </c>
      <c r="B71">
        <v>5.55</v>
      </c>
      <c r="C71" s="177">
        <v>7.16</v>
      </c>
      <c r="D71" s="177">
        <f t="shared" si="0"/>
        <v>1.6100000000000003</v>
      </c>
      <c r="E71" s="171"/>
    </row>
    <row r="72" spans="1:5">
      <c r="A72" s="175">
        <v>36281</v>
      </c>
      <c r="B72">
        <v>5.81</v>
      </c>
      <c r="C72" s="178">
        <v>7.42</v>
      </c>
      <c r="D72" s="177">
        <f t="shared" ref="D72:D123" si="1">C72-B72</f>
        <v>1.6100000000000003</v>
      </c>
    </row>
    <row r="73" spans="1:5">
      <c r="A73" s="175">
        <v>36312</v>
      </c>
      <c r="B73">
        <v>6.04</v>
      </c>
      <c r="C73" s="178">
        <v>7.7</v>
      </c>
      <c r="D73" s="177">
        <f t="shared" si="1"/>
        <v>1.6600000000000001</v>
      </c>
    </row>
    <row r="74" spans="1:5">
      <c r="A74" s="175">
        <v>36342</v>
      </c>
      <c r="B74">
        <v>5.98</v>
      </c>
      <c r="C74" s="178">
        <v>7.66</v>
      </c>
      <c r="D74" s="177">
        <f t="shared" si="1"/>
        <v>1.6799999999999997</v>
      </c>
    </row>
    <row r="75" spans="1:5">
      <c r="A75" s="175">
        <v>36373</v>
      </c>
      <c r="B75">
        <v>6.07</v>
      </c>
      <c r="C75" s="178">
        <v>7.86</v>
      </c>
      <c r="D75" s="177">
        <f t="shared" si="1"/>
        <v>1.79</v>
      </c>
    </row>
    <row r="76" spans="1:5">
      <c r="A76" s="175">
        <v>36404</v>
      </c>
      <c r="B76">
        <v>6.07</v>
      </c>
      <c r="C76" s="172">
        <v>7.87</v>
      </c>
      <c r="D76" s="177">
        <f t="shared" si="1"/>
        <v>1.7999999999999998</v>
      </c>
    </row>
    <row r="77" spans="1:5">
      <c r="A77" s="175">
        <v>36434</v>
      </c>
      <c r="B77">
        <v>6.26</v>
      </c>
      <c r="C77" s="172">
        <v>8.02</v>
      </c>
      <c r="D77" s="177">
        <f t="shared" si="1"/>
        <v>1.7599999999999998</v>
      </c>
    </row>
    <row r="78" spans="1:5">
      <c r="A78" s="175">
        <v>36465</v>
      </c>
      <c r="B78">
        <v>6.15</v>
      </c>
      <c r="C78" s="172">
        <v>7.86</v>
      </c>
      <c r="D78" s="177">
        <f t="shared" si="1"/>
        <v>1.71</v>
      </c>
    </row>
    <row r="79" spans="1:5">
      <c r="A79" s="175">
        <v>36495</v>
      </c>
      <c r="B79">
        <v>6.35</v>
      </c>
      <c r="C79" s="172">
        <v>8.0399999999999991</v>
      </c>
      <c r="D79" s="177">
        <f t="shared" si="1"/>
        <v>1.6899999999999995</v>
      </c>
      <c r="E79" s="176">
        <f>AVERAGE(C68:C79)</f>
        <v>7.5533333333333346</v>
      </c>
    </row>
    <row r="80" spans="1:5">
      <c r="A80" s="175">
        <v>36526</v>
      </c>
      <c r="B80">
        <v>6.63</v>
      </c>
      <c r="C80" s="172">
        <v>8.2200000000000006</v>
      </c>
      <c r="D80" s="177">
        <f t="shared" si="1"/>
        <v>1.5900000000000007</v>
      </c>
    </row>
    <row r="81" spans="1:5">
      <c r="A81" s="175">
        <v>36557</v>
      </c>
      <c r="B81">
        <v>6.23</v>
      </c>
      <c r="C81" s="172">
        <v>8.1</v>
      </c>
      <c r="D81" s="177">
        <f t="shared" si="1"/>
        <v>1.8699999999999992</v>
      </c>
    </row>
    <row r="82" spans="1:5">
      <c r="A82" s="175">
        <v>36586</v>
      </c>
      <c r="B82">
        <v>6.05</v>
      </c>
      <c r="C82" s="172">
        <v>8.14</v>
      </c>
      <c r="D82" s="177">
        <f t="shared" si="1"/>
        <v>2.0900000000000007</v>
      </c>
    </row>
    <row r="83" spans="1:5">
      <c r="A83" s="175">
        <v>36617</v>
      </c>
      <c r="B83">
        <v>5.85</v>
      </c>
      <c r="C83" s="172">
        <v>8.14</v>
      </c>
      <c r="D83" s="177">
        <f t="shared" si="1"/>
        <v>2.2900000000000009</v>
      </c>
    </row>
    <row r="84" spans="1:5">
      <c r="A84" s="175">
        <v>36647</v>
      </c>
      <c r="B84">
        <v>6.15</v>
      </c>
      <c r="C84" s="172">
        <v>8.5500000000000007</v>
      </c>
      <c r="D84" s="177">
        <f t="shared" si="1"/>
        <v>2.4000000000000004</v>
      </c>
    </row>
    <row r="85" spans="1:5">
      <c r="A85" s="175">
        <v>36678</v>
      </c>
      <c r="B85">
        <v>5.93</v>
      </c>
      <c r="C85" s="172">
        <v>8.2200000000000006</v>
      </c>
      <c r="D85" s="177">
        <f t="shared" si="1"/>
        <v>2.2900000000000009</v>
      </c>
    </row>
    <row r="86" spans="1:5">
      <c r="A86" s="175">
        <v>36708</v>
      </c>
      <c r="B86">
        <v>5.85</v>
      </c>
      <c r="C86" s="172">
        <v>8.17</v>
      </c>
      <c r="D86" s="177">
        <f t="shared" si="1"/>
        <v>2.3200000000000003</v>
      </c>
    </row>
    <row r="87" spans="1:5">
      <c r="A87" s="175">
        <v>36739</v>
      </c>
      <c r="B87">
        <v>5.72</v>
      </c>
      <c r="C87" s="172">
        <v>8.0500000000000007</v>
      </c>
      <c r="D87" s="177">
        <f t="shared" si="1"/>
        <v>2.330000000000001</v>
      </c>
    </row>
    <row r="88" spans="1:5">
      <c r="A88" s="175">
        <v>36770</v>
      </c>
      <c r="B88">
        <v>5.83</v>
      </c>
      <c r="C88" s="172">
        <v>8.16</v>
      </c>
      <c r="D88" s="177">
        <f t="shared" si="1"/>
        <v>2.33</v>
      </c>
    </row>
    <row r="89" spans="1:5">
      <c r="A89" s="175">
        <v>36800</v>
      </c>
      <c r="B89">
        <v>5.8</v>
      </c>
      <c r="C89" s="172">
        <v>8.08</v>
      </c>
      <c r="D89" s="177">
        <f t="shared" si="1"/>
        <v>2.2800000000000002</v>
      </c>
    </row>
    <row r="90" spans="1:5">
      <c r="A90" s="175">
        <v>36831</v>
      </c>
      <c r="B90">
        <v>5.78</v>
      </c>
      <c r="C90" s="172">
        <v>8.0299999999999994</v>
      </c>
      <c r="D90" s="177">
        <f t="shared" si="1"/>
        <v>2.2499999999999991</v>
      </c>
    </row>
    <row r="91" spans="1:5">
      <c r="A91" s="175">
        <v>36861</v>
      </c>
      <c r="B91">
        <v>5.49</v>
      </c>
      <c r="C91" s="172">
        <v>7.79</v>
      </c>
      <c r="D91" s="177">
        <f t="shared" si="1"/>
        <v>2.2999999999999998</v>
      </c>
      <c r="E91" s="176">
        <f>AVERAGE(C80:C91)</f>
        <v>8.1375000000000011</v>
      </c>
    </row>
    <row r="92" spans="1:5">
      <c r="A92" s="175">
        <v>36892</v>
      </c>
      <c r="B92">
        <v>5.54</v>
      </c>
      <c r="C92" s="172">
        <v>7.76</v>
      </c>
      <c r="D92" s="177">
        <f t="shared" si="1"/>
        <v>2.2199999999999998</v>
      </c>
    </row>
    <row r="93" spans="1:5">
      <c r="A93" s="175">
        <v>36923</v>
      </c>
      <c r="B93">
        <v>5.45</v>
      </c>
      <c r="C93" s="172">
        <v>7.69</v>
      </c>
      <c r="D93" s="177">
        <f t="shared" si="1"/>
        <v>2.2400000000000002</v>
      </c>
    </row>
    <row r="94" spans="1:5">
      <c r="A94" s="175">
        <v>36951</v>
      </c>
      <c r="B94">
        <v>5.34</v>
      </c>
      <c r="C94" s="172">
        <v>7.59</v>
      </c>
      <c r="D94" s="177">
        <f t="shared" si="1"/>
        <v>2.25</v>
      </c>
    </row>
    <row r="95" spans="1:5">
      <c r="A95" s="175">
        <v>36982</v>
      </c>
      <c r="B95">
        <v>5.65</v>
      </c>
      <c r="C95" s="172">
        <v>7.81</v>
      </c>
      <c r="D95" s="177">
        <f t="shared" si="1"/>
        <v>2.1599999999999993</v>
      </c>
    </row>
    <row r="96" spans="1:5">
      <c r="A96" s="175">
        <v>37012</v>
      </c>
      <c r="B96">
        <v>5.78</v>
      </c>
      <c r="C96" s="172">
        <v>7.88</v>
      </c>
      <c r="D96" s="177">
        <f t="shared" si="1"/>
        <v>2.0999999999999996</v>
      </c>
    </row>
    <row r="97" spans="1:5">
      <c r="A97" s="175">
        <v>37043</v>
      </c>
      <c r="B97">
        <v>5.67</v>
      </c>
      <c r="C97" s="172">
        <v>7.75</v>
      </c>
      <c r="D97" s="177">
        <f t="shared" si="1"/>
        <v>2.08</v>
      </c>
    </row>
    <row r="98" spans="1:5">
      <c r="A98" s="175">
        <v>37073</v>
      </c>
      <c r="B98">
        <v>5.61</v>
      </c>
      <c r="C98" s="172">
        <v>7.71</v>
      </c>
      <c r="D98" s="177">
        <f t="shared" si="1"/>
        <v>2.0999999999999996</v>
      </c>
    </row>
    <row r="99" spans="1:5">
      <c r="A99" s="175">
        <v>37104</v>
      </c>
      <c r="B99">
        <v>5.48</v>
      </c>
      <c r="C99" s="172">
        <v>7.57</v>
      </c>
      <c r="D99" s="177">
        <f t="shared" si="1"/>
        <v>2.09</v>
      </c>
    </row>
    <row r="100" spans="1:5">
      <c r="A100" s="175">
        <v>37135</v>
      </c>
      <c r="B100">
        <v>5.48</v>
      </c>
      <c r="C100" s="172">
        <v>7.73</v>
      </c>
      <c r="D100" s="177">
        <f t="shared" si="1"/>
        <v>2.25</v>
      </c>
    </row>
    <row r="101" spans="1:5">
      <c r="A101" s="175">
        <v>37165</v>
      </c>
      <c r="B101">
        <v>5.32</v>
      </c>
      <c r="C101" s="172">
        <v>7.64</v>
      </c>
      <c r="D101" s="177">
        <f t="shared" si="1"/>
        <v>2.3199999999999994</v>
      </c>
    </row>
    <row r="102" spans="1:5">
      <c r="A102" s="175">
        <v>37196</v>
      </c>
      <c r="B102">
        <v>5.12</v>
      </c>
      <c r="C102" s="172">
        <v>7.61</v>
      </c>
      <c r="D102" s="177">
        <f t="shared" si="1"/>
        <v>2.4900000000000002</v>
      </c>
    </row>
    <row r="103" spans="1:5">
      <c r="A103" s="175">
        <v>37226</v>
      </c>
      <c r="B103">
        <v>5.48</v>
      </c>
      <c r="C103" s="172">
        <v>7.86</v>
      </c>
      <c r="D103" s="177">
        <f t="shared" si="1"/>
        <v>2.38</v>
      </c>
      <c r="E103" s="176">
        <f>AVERAGE(C92:C103)</f>
        <v>7.7166666666666659</v>
      </c>
    </row>
    <row r="104" spans="1:5">
      <c r="A104" s="175">
        <v>37257</v>
      </c>
      <c r="B104">
        <v>5.45</v>
      </c>
      <c r="C104" s="172">
        <v>7.69</v>
      </c>
      <c r="D104" s="177">
        <f t="shared" si="1"/>
        <v>2.2400000000000002</v>
      </c>
    </row>
    <row r="105" spans="1:5">
      <c r="A105" s="175">
        <v>37288</v>
      </c>
      <c r="B105">
        <v>5.4</v>
      </c>
      <c r="C105" s="172">
        <v>7.62</v>
      </c>
      <c r="D105" s="177">
        <f t="shared" si="1"/>
        <v>2.2199999999999998</v>
      </c>
    </row>
    <row r="106" spans="1:5">
      <c r="A106" s="175">
        <v>37316</v>
      </c>
      <c r="B106" t="s">
        <v>131</v>
      </c>
      <c r="C106" s="172">
        <v>7.83</v>
      </c>
      <c r="D106" s="177">
        <f t="shared" si="1"/>
        <v>7.83</v>
      </c>
    </row>
    <row r="107" spans="1:5">
      <c r="A107" s="175">
        <v>37347</v>
      </c>
      <c r="B107" t="s">
        <v>131</v>
      </c>
      <c r="C107" s="172">
        <v>7.74</v>
      </c>
      <c r="D107" s="177">
        <f t="shared" si="1"/>
        <v>7.74</v>
      </c>
    </row>
    <row r="108" spans="1:5">
      <c r="A108" s="175">
        <v>37377</v>
      </c>
      <c r="B108" t="s">
        <v>131</v>
      </c>
      <c r="C108" s="172">
        <v>7.76</v>
      </c>
      <c r="D108" s="177">
        <f t="shared" si="1"/>
        <v>7.76</v>
      </c>
    </row>
    <row r="109" spans="1:5">
      <c r="A109" s="175">
        <v>37408</v>
      </c>
      <c r="B109" t="s">
        <v>131</v>
      </c>
      <c r="C109" s="172">
        <v>7.67</v>
      </c>
      <c r="D109" s="177">
        <f t="shared" si="1"/>
        <v>7.67</v>
      </c>
    </row>
    <row r="110" spans="1:5">
      <c r="A110" s="175">
        <v>37438</v>
      </c>
      <c r="B110" t="s">
        <v>131</v>
      </c>
      <c r="C110" s="172">
        <v>7.54</v>
      </c>
      <c r="D110" s="177">
        <f t="shared" si="1"/>
        <v>7.54</v>
      </c>
    </row>
    <row r="111" spans="1:5">
      <c r="A111" s="175">
        <v>37469</v>
      </c>
      <c r="B111" t="s">
        <v>131</v>
      </c>
      <c r="C111" s="172">
        <v>7.34</v>
      </c>
      <c r="D111" s="177">
        <f t="shared" si="1"/>
        <v>7.34</v>
      </c>
    </row>
    <row r="112" spans="1:5">
      <c r="A112" s="175">
        <v>37500</v>
      </c>
      <c r="B112" t="s">
        <v>131</v>
      </c>
      <c r="C112" s="172">
        <v>7.23</v>
      </c>
      <c r="D112" s="177">
        <f t="shared" si="1"/>
        <v>7.23</v>
      </c>
    </row>
    <row r="113" spans="1:5">
      <c r="A113" s="175">
        <v>37530</v>
      </c>
      <c r="B113" t="s">
        <v>131</v>
      </c>
      <c r="C113" s="172">
        <v>7.43</v>
      </c>
      <c r="D113" s="177">
        <f t="shared" si="1"/>
        <v>7.43</v>
      </c>
    </row>
    <row r="114" spans="1:5">
      <c r="A114" s="175">
        <v>37561</v>
      </c>
      <c r="B114" t="s">
        <v>131</v>
      </c>
      <c r="C114" s="172">
        <v>7.31</v>
      </c>
      <c r="D114" s="177">
        <f t="shared" si="1"/>
        <v>7.31</v>
      </c>
    </row>
    <row r="115" spans="1:5">
      <c r="A115" s="175">
        <v>37591</v>
      </c>
      <c r="B115" t="s">
        <v>131</v>
      </c>
      <c r="C115" s="172">
        <v>7.2</v>
      </c>
      <c r="D115" s="177">
        <f t="shared" si="1"/>
        <v>7.2</v>
      </c>
      <c r="E115" s="176">
        <f>AVERAGE(C104:C115)</f>
        <v>7.53</v>
      </c>
    </row>
    <row r="116" spans="1:5">
      <c r="A116" s="175">
        <v>37622</v>
      </c>
      <c r="B116" t="s">
        <v>131</v>
      </c>
      <c r="C116" s="172">
        <v>7.13</v>
      </c>
      <c r="D116" s="177">
        <f t="shared" si="1"/>
        <v>7.13</v>
      </c>
    </row>
    <row r="117" spans="1:5">
      <c r="A117" s="175">
        <v>37653</v>
      </c>
      <c r="B117" t="s">
        <v>131</v>
      </c>
      <c r="C117" s="172">
        <v>6.92</v>
      </c>
      <c r="D117" s="177">
        <f t="shared" si="1"/>
        <v>6.92</v>
      </c>
    </row>
    <row r="118" spans="1:5">
      <c r="A118" s="175">
        <v>37681</v>
      </c>
      <c r="B118" t="s">
        <v>131</v>
      </c>
      <c r="C118" s="172">
        <v>6.8</v>
      </c>
      <c r="D118" s="177">
        <f t="shared" si="1"/>
        <v>6.8</v>
      </c>
    </row>
    <row r="119" spans="1:5">
      <c r="A119" s="175">
        <v>37712</v>
      </c>
      <c r="B119" t="s">
        <v>131</v>
      </c>
      <c r="C119" s="172">
        <v>6.68</v>
      </c>
      <c r="D119" s="177">
        <f t="shared" si="1"/>
        <v>6.68</v>
      </c>
    </row>
    <row r="120" spans="1:5">
      <c r="A120" s="175">
        <v>37742</v>
      </c>
      <c r="B120" t="s">
        <v>131</v>
      </c>
      <c r="C120" s="172">
        <v>6.35</v>
      </c>
      <c r="D120" s="177">
        <f t="shared" si="1"/>
        <v>6.35</v>
      </c>
    </row>
    <row r="121" spans="1:5">
      <c r="A121" s="175">
        <v>37773</v>
      </c>
      <c r="B121" t="s">
        <v>131</v>
      </c>
      <c r="C121" s="172">
        <v>6.21</v>
      </c>
      <c r="D121" s="177">
        <f t="shared" si="1"/>
        <v>6.21</v>
      </c>
    </row>
    <row r="122" spans="1:5">
      <c r="A122" s="175">
        <v>37803</v>
      </c>
      <c r="B122" t="s">
        <v>131</v>
      </c>
      <c r="C122" s="172">
        <v>6.54</v>
      </c>
      <c r="D122" s="177">
        <f t="shared" si="1"/>
        <v>6.54</v>
      </c>
    </row>
    <row r="123" spans="1:5">
      <c r="A123" s="175">
        <v>37834</v>
      </c>
      <c r="B123" t="s">
        <v>131</v>
      </c>
      <c r="C123" s="172">
        <v>6.78</v>
      </c>
      <c r="D123" s="177">
        <f t="shared" si="1"/>
        <v>6.78</v>
      </c>
    </row>
    <row r="124" spans="1:5">
      <c r="A124" s="175">
        <v>37865</v>
      </c>
      <c r="B124" t="s">
        <v>131</v>
      </c>
      <c r="C124" s="172">
        <v>6.58</v>
      </c>
      <c r="D124" s="177">
        <f>C124-B124</f>
        <v>6.58</v>
      </c>
    </row>
    <row r="125" spans="1:5">
      <c r="A125" s="175">
        <v>37895</v>
      </c>
      <c r="B125" t="s">
        <v>131</v>
      </c>
      <c r="C125" s="172">
        <v>6.5</v>
      </c>
      <c r="D125" s="177">
        <f>C125-B125</f>
        <v>6.5</v>
      </c>
    </row>
    <row r="126" spans="1:5">
      <c r="A126" s="175">
        <v>37926</v>
      </c>
      <c r="B126" t="s">
        <v>131</v>
      </c>
      <c r="C126" s="172">
        <v>6.44</v>
      </c>
      <c r="D126" s="177">
        <f>C126-B126</f>
        <v>6.44</v>
      </c>
    </row>
    <row r="127" spans="1:5">
      <c r="A127" s="175">
        <v>37956</v>
      </c>
      <c r="B127" t="s">
        <v>131</v>
      </c>
      <c r="C127" s="172">
        <v>6.36</v>
      </c>
      <c r="D127" s="177">
        <f>C127-B127</f>
        <v>6.36</v>
      </c>
    </row>
    <row r="128" spans="1:5">
      <c r="A128" s="175">
        <v>37987</v>
      </c>
      <c r="B128" t="s">
        <v>131</v>
      </c>
      <c r="C128" s="172">
        <v>6.23</v>
      </c>
      <c r="D128" s="177">
        <f>C128-B128</f>
        <v>6.23</v>
      </c>
    </row>
    <row r="129" spans="1:4">
      <c r="A129" s="179">
        <v>38018</v>
      </c>
      <c r="B129" t="s">
        <v>131</v>
      </c>
      <c r="C129" s="172">
        <v>6.17</v>
      </c>
      <c r="D129" s="177">
        <f t="shared" ref="D129:D192" si="2">C129-B129</f>
        <v>6.17</v>
      </c>
    </row>
    <row r="130" spans="1:4">
      <c r="A130" s="179">
        <v>38047</v>
      </c>
      <c r="B130" t="s">
        <v>131</v>
      </c>
      <c r="C130" s="172">
        <v>6.01</v>
      </c>
      <c r="D130" s="177">
        <f t="shared" si="2"/>
        <v>6.01</v>
      </c>
    </row>
    <row r="131" spans="1:4">
      <c r="A131" s="179">
        <v>38078</v>
      </c>
      <c r="B131" t="s">
        <v>131</v>
      </c>
      <c r="C131" s="172">
        <v>6.38</v>
      </c>
      <c r="D131" s="177">
        <f t="shared" si="2"/>
        <v>6.38</v>
      </c>
    </row>
    <row r="132" spans="1:4">
      <c r="A132" s="179">
        <v>38108</v>
      </c>
      <c r="B132" t="s">
        <v>131</v>
      </c>
      <c r="C132" s="172">
        <v>6.68</v>
      </c>
      <c r="D132" s="177">
        <f t="shared" si="2"/>
        <v>6.68</v>
      </c>
    </row>
    <row r="133" spans="1:4">
      <c r="A133" s="179">
        <v>38139</v>
      </c>
      <c r="B133" t="s">
        <v>131</v>
      </c>
      <c r="C133" s="172">
        <v>6.53</v>
      </c>
      <c r="D133" s="177">
        <f t="shared" si="2"/>
        <v>6.53</v>
      </c>
    </row>
    <row r="134" spans="1:4">
      <c r="A134" s="179">
        <v>38169</v>
      </c>
      <c r="B134" t="s">
        <v>131</v>
      </c>
      <c r="C134" s="172">
        <v>6.34</v>
      </c>
      <c r="D134" s="177">
        <f t="shared" si="2"/>
        <v>6.34</v>
      </c>
    </row>
    <row r="135" spans="1:4">
      <c r="A135" s="179">
        <v>38200</v>
      </c>
      <c r="B135" t="s">
        <v>131</v>
      </c>
      <c r="C135" s="172">
        <v>6.18</v>
      </c>
      <c r="D135" s="177">
        <f t="shared" si="2"/>
        <v>6.18</v>
      </c>
    </row>
    <row r="136" spans="1:4">
      <c r="A136" s="179">
        <v>38231</v>
      </c>
      <c r="B136" t="s">
        <v>131</v>
      </c>
      <c r="C136" s="172">
        <v>6.01</v>
      </c>
      <c r="D136" s="177">
        <f t="shared" si="2"/>
        <v>6.01</v>
      </c>
    </row>
    <row r="137" spans="1:4">
      <c r="A137" s="179">
        <v>38261</v>
      </c>
      <c r="B137" t="s">
        <v>131</v>
      </c>
      <c r="C137" s="172">
        <v>5.95</v>
      </c>
      <c r="D137" s="177">
        <f t="shared" si="2"/>
        <v>5.95</v>
      </c>
    </row>
    <row r="138" spans="1:4">
      <c r="A138" s="179">
        <v>38292</v>
      </c>
      <c r="B138" t="s">
        <v>131</v>
      </c>
      <c r="C138" s="172">
        <v>5.97</v>
      </c>
      <c r="D138" s="177">
        <f t="shared" si="2"/>
        <v>5.97</v>
      </c>
    </row>
    <row r="139" spans="1:4">
      <c r="A139" s="179">
        <v>38322</v>
      </c>
      <c r="B139" t="s">
        <v>131</v>
      </c>
      <c r="C139" s="172">
        <v>5.93</v>
      </c>
      <c r="D139" s="177">
        <f t="shared" si="2"/>
        <v>5.93</v>
      </c>
    </row>
    <row r="140" spans="1:4">
      <c r="A140" s="179">
        <v>38353</v>
      </c>
      <c r="B140" t="s">
        <v>131</v>
      </c>
      <c r="C140" s="172">
        <v>5.8</v>
      </c>
      <c r="D140" s="177">
        <f t="shared" si="2"/>
        <v>5.8</v>
      </c>
    </row>
    <row r="141" spans="1:4">
      <c r="A141" s="179">
        <v>38384</v>
      </c>
      <c r="B141" t="s">
        <v>131</v>
      </c>
      <c r="C141" s="172">
        <v>5.64</v>
      </c>
      <c r="D141" s="177">
        <f t="shared" si="2"/>
        <v>5.64</v>
      </c>
    </row>
    <row r="142" spans="1:4">
      <c r="A142" s="179">
        <v>38412</v>
      </c>
      <c r="B142" t="s">
        <v>131</v>
      </c>
      <c r="C142" s="172">
        <v>5.86</v>
      </c>
      <c r="D142" s="177">
        <f t="shared" si="2"/>
        <v>5.86</v>
      </c>
    </row>
    <row r="143" spans="1:4">
      <c r="A143" s="179">
        <v>38443</v>
      </c>
      <c r="B143" t="s">
        <v>131</v>
      </c>
      <c r="C143" s="172">
        <v>5.72</v>
      </c>
      <c r="D143" s="177">
        <f t="shared" si="2"/>
        <v>5.72</v>
      </c>
    </row>
    <row r="144" spans="1:4">
      <c r="A144" s="179">
        <v>38473</v>
      </c>
      <c r="B144" t="s">
        <v>131</v>
      </c>
      <c r="C144" s="172">
        <v>5.6</v>
      </c>
      <c r="D144" s="177">
        <f t="shared" si="2"/>
        <v>5.6</v>
      </c>
    </row>
    <row r="145" spans="1:4">
      <c r="A145" s="179">
        <v>38504</v>
      </c>
      <c r="B145" t="s">
        <v>131</v>
      </c>
      <c r="C145" s="172">
        <v>5.39</v>
      </c>
      <c r="D145" s="177">
        <f t="shared" si="2"/>
        <v>5.39</v>
      </c>
    </row>
    <row r="146" spans="1:4">
      <c r="A146" s="179">
        <v>38534</v>
      </c>
      <c r="B146" t="s">
        <v>131</v>
      </c>
      <c r="C146" s="172">
        <v>5.5</v>
      </c>
      <c r="D146" s="177">
        <f t="shared" si="2"/>
        <v>5.5</v>
      </c>
    </row>
    <row r="147" spans="1:4">
      <c r="A147" s="179">
        <v>38565</v>
      </c>
      <c r="B147" t="s">
        <v>131</v>
      </c>
      <c r="C147" s="172">
        <v>5.51</v>
      </c>
      <c r="D147" s="177">
        <f t="shared" si="2"/>
        <v>5.51</v>
      </c>
    </row>
    <row r="148" spans="1:4">
      <c r="A148" s="179">
        <v>38596</v>
      </c>
      <c r="B148" t="s">
        <v>131</v>
      </c>
      <c r="C148" s="172">
        <v>5.54</v>
      </c>
      <c r="D148" s="177">
        <f t="shared" si="2"/>
        <v>5.54</v>
      </c>
    </row>
    <row r="149" spans="1:4">
      <c r="A149" s="179">
        <v>38626</v>
      </c>
      <c r="B149" t="s">
        <v>131</v>
      </c>
      <c r="C149" s="172">
        <v>5.79</v>
      </c>
      <c r="D149" s="177">
        <f t="shared" si="2"/>
        <v>5.79</v>
      </c>
    </row>
    <row r="150" spans="1:4">
      <c r="A150" s="179">
        <v>38657</v>
      </c>
      <c r="B150" t="s">
        <v>131</v>
      </c>
      <c r="C150" s="172">
        <v>5.88</v>
      </c>
      <c r="D150" s="177">
        <f t="shared" si="2"/>
        <v>5.88</v>
      </c>
    </row>
    <row r="151" spans="1:4">
      <c r="A151" s="179">
        <v>38687</v>
      </c>
      <c r="B151" t="s">
        <v>131</v>
      </c>
      <c r="C151" s="172">
        <v>5.83</v>
      </c>
      <c r="D151" s="177">
        <f t="shared" si="2"/>
        <v>5.83</v>
      </c>
    </row>
    <row r="152" spans="1:4">
      <c r="A152" s="179">
        <v>38718</v>
      </c>
      <c r="B152" t="s">
        <v>131</v>
      </c>
      <c r="C152" s="172">
        <v>5.77</v>
      </c>
      <c r="D152" s="177">
        <f t="shared" si="2"/>
        <v>5.77</v>
      </c>
    </row>
    <row r="153" spans="1:4">
      <c r="A153" s="179">
        <v>38749</v>
      </c>
      <c r="B153">
        <v>4.54</v>
      </c>
      <c r="C153" s="172">
        <v>5.83</v>
      </c>
      <c r="D153" s="177">
        <f t="shared" si="2"/>
        <v>1.29</v>
      </c>
    </row>
    <row r="154" spans="1:4">
      <c r="A154" s="179">
        <v>38777</v>
      </c>
      <c r="B154">
        <v>4.7300000000000004</v>
      </c>
      <c r="C154" s="172">
        <v>5.98</v>
      </c>
      <c r="D154" s="177">
        <f t="shared" si="2"/>
        <v>1.25</v>
      </c>
    </row>
    <row r="155" spans="1:4">
      <c r="A155" s="179">
        <v>38808</v>
      </c>
      <c r="B155">
        <v>5.0599999999999996</v>
      </c>
      <c r="C155" s="172">
        <v>6.28</v>
      </c>
      <c r="D155" s="177">
        <f t="shared" si="2"/>
        <v>1.2200000000000006</v>
      </c>
    </row>
    <row r="156" spans="1:4">
      <c r="A156" s="179">
        <v>38838</v>
      </c>
      <c r="B156">
        <v>5.2</v>
      </c>
      <c r="C156" s="172">
        <v>6.39</v>
      </c>
      <c r="D156" s="177">
        <f t="shared" si="2"/>
        <v>1.1899999999999995</v>
      </c>
    </row>
    <row r="157" spans="1:4">
      <c r="A157" s="179">
        <v>38869</v>
      </c>
      <c r="B157">
        <v>5.15</v>
      </c>
      <c r="C157" s="172">
        <v>6.39</v>
      </c>
      <c r="D157" s="177">
        <f t="shared" si="2"/>
        <v>1.2399999999999993</v>
      </c>
    </row>
    <row r="158" spans="1:4">
      <c r="A158" s="179">
        <v>38899</v>
      </c>
      <c r="B158">
        <v>5.13</v>
      </c>
      <c r="C158" s="172">
        <v>6.37</v>
      </c>
      <c r="D158" s="177">
        <f t="shared" si="2"/>
        <v>1.2400000000000002</v>
      </c>
    </row>
    <row r="159" spans="1:4">
      <c r="A159" s="179">
        <v>38930</v>
      </c>
      <c r="B159">
        <v>5</v>
      </c>
      <c r="C159" s="172">
        <v>6.2</v>
      </c>
      <c r="D159" s="177">
        <f t="shared" si="2"/>
        <v>1.2000000000000002</v>
      </c>
    </row>
    <row r="160" spans="1:4">
      <c r="A160" s="179">
        <v>38961</v>
      </c>
      <c r="B160">
        <v>4.8499999999999996</v>
      </c>
      <c r="C160" s="172">
        <v>6.03</v>
      </c>
      <c r="D160" s="177">
        <f t="shared" si="2"/>
        <v>1.1800000000000006</v>
      </c>
    </row>
    <row r="161" spans="1:4">
      <c r="A161" s="179">
        <v>38991</v>
      </c>
      <c r="B161">
        <v>4.8499999999999996</v>
      </c>
      <c r="C161" s="172">
        <v>6.01</v>
      </c>
      <c r="D161" s="177">
        <f t="shared" si="2"/>
        <v>1.1600000000000001</v>
      </c>
    </row>
    <row r="162" spans="1:4">
      <c r="A162" s="179">
        <v>39022</v>
      </c>
      <c r="B162">
        <v>4.6900000000000004</v>
      </c>
      <c r="C162" s="172">
        <v>5.82</v>
      </c>
      <c r="D162" s="177">
        <f t="shared" si="2"/>
        <v>1.1299999999999999</v>
      </c>
    </row>
    <row r="163" spans="1:4">
      <c r="A163" s="179">
        <v>39052</v>
      </c>
      <c r="B163">
        <v>4.68</v>
      </c>
      <c r="C163" s="172">
        <v>5.83</v>
      </c>
      <c r="D163" s="177">
        <f t="shared" si="2"/>
        <v>1.1500000000000004</v>
      </c>
    </row>
    <row r="164" spans="1:4">
      <c r="A164" s="179">
        <v>39083</v>
      </c>
      <c r="B164">
        <v>4.8499999999999996</v>
      </c>
      <c r="C164" s="172">
        <v>5.96</v>
      </c>
      <c r="D164" s="177">
        <f t="shared" si="2"/>
        <v>1.1100000000000003</v>
      </c>
    </row>
    <row r="165" spans="1:4">
      <c r="A165" s="179">
        <v>39114</v>
      </c>
      <c r="B165">
        <v>4.82</v>
      </c>
      <c r="C165" s="172">
        <v>5.91</v>
      </c>
      <c r="D165" s="177">
        <f t="shared" si="2"/>
        <v>1.0899999999999999</v>
      </c>
    </row>
    <row r="166" spans="1:4">
      <c r="A166" s="179">
        <v>39142</v>
      </c>
      <c r="B166">
        <v>4.72</v>
      </c>
      <c r="C166" s="172">
        <v>5.87</v>
      </c>
      <c r="D166" s="177">
        <f t="shared" si="2"/>
        <v>1.1500000000000004</v>
      </c>
    </row>
    <row r="167" spans="1:4">
      <c r="A167" s="179">
        <v>39173</v>
      </c>
      <c r="B167">
        <v>4.87</v>
      </c>
      <c r="C167" s="172">
        <v>6.01</v>
      </c>
      <c r="D167" s="177">
        <f t="shared" si="2"/>
        <v>1.1399999999999997</v>
      </c>
    </row>
    <row r="168" spans="1:4">
      <c r="A168" s="179">
        <v>39203</v>
      </c>
      <c r="B168">
        <v>4.9000000000000004</v>
      </c>
      <c r="C168" s="172">
        <v>6.03</v>
      </c>
      <c r="D168" s="177">
        <f t="shared" si="2"/>
        <v>1.1299999999999999</v>
      </c>
    </row>
    <row r="169" spans="1:4">
      <c r="A169" s="179">
        <v>39234</v>
      </c>
      <c r="B169">
        <v>5.2</v>
      </c>
      <c r="C169" s="172">
        <v>6.34</v>
      </c>
      <c r="D169" s="177">
        <f t="shared" si="2"/>
        <v>1.1399999999999997</v>
      </c>
    </row>
    <row r="170" spans="1:4">
      <c r="A170" s="179">
        <v>39264</v>
      </c>
      <c r="B170">
        <v>5.1100000000000003</v>
      </c>
      <c r="C170" s="172">
        <v>6.28</v>
      </c>
      <c r="D170" s="177">
        <f t="shared" si="2"/>
        <v>1.17</v>
      </c>
    </row>
    <row r="171" spans="1:4">
      <c r="A171" s="179">
        <v>39295</v>
      </c>
      <c r="B171">
        <v>4.93</v>
      </c>
      <c r="C171" s="172">
        <v>6.28</v>
      </c>
      <c r="D171" s="177">
        <f t="shared" si="2"/>
        <v>1.3500000000000005</v>
      </c>
    </row>
    <row r="172" spans="1:4">
      <c r="A172" s="179">
        <v>39326</v>
      </c>
      <c r="B172">
        <v>4.79</v>
      </c>
      <c r="C172" s="172">
        <v>6.24</v>
      </c>
      <c r="D172" s="177">
        <f t="shared" si="2"/>
        <v>1.4500000000000002</v>
      </c>
    </row>
    <row r="173" spans="1:4">
      <c r="A173" s="179">
        <v>39356</v>
      </c>
      <c r="B173">
        <v>4.7699999999999996</v>
      </c>
      <c r="C173" s="172">
        <v>6.17</v>
      </c>
      <c r="D173" s="177">
        <f t="shared" si="2"/>
        <v>1.4000000000000004</v>
      </c>
    </row>
    <row r="174" spans="1:4">
      <c r="A174" s="179">
        <v>39387</v>
      </c>
      <c r="B174">
        <v>4.5199999999999996</v>
      </c>
      <c r="C174" s="172">
        <v>6.04</v>
      </c>
      <c r="D174" s="177">
        <f t="shared" si="2"/>
        <v>1.5200000000000005</v>
      </c>
    </row>
    <row r="175" spans="1:4">
      <c r="A175" s="179">
        <v>39417</v>
      </c>
      <c r="B175">
        <v>4.53</v>
      </c>
      <c r="C175" s="172">
        <v>6.23</v>
      </c>
      <c r="D175" s="177">
        <f t="shared" si="2"/>
        <v>1.7000000000000002</v>
      </c>
    </row>
    <row r="176" spans="1:4">
      <c r="A176" s="179">
        <v>39448</v>
      </c>
      <c r="B176">
        <v>4.33</v>
      </c>
      <c r="C176" s="172">
        <v>6.08</v>
      </c>
      <c r="D176" s="177">
        <f t="shared" si="2"/>
        <v>1.75</v>
      </c>
    </row>
    <row r="177" spans="1:4">
      <c r="A177" s="179">
        <v>39479</v>
      </c>
      <c r="B177">
        <v>4.5199999999999996</v>
      </c>
      <c r="C177" s="172">
        <v>6.28</v>
      </c>
      <c r="D177" s="177">
        <f t="shared" si="2"/>
        <v>1.7600000000000007</v>
      </c>
    </row>
    <row r="178" spans="1:4">
      <c r="A178" s="179">
        <v>39508</v>
      </c>
      <c r="B178">
        <v>4.3899999999999997</v>
      </c>
      <c r="C178" s="172">
        <v>6.29</v>
      </c>
      <c r="D178" s="177">
        <f t="shared" si="2"/>
        <v>1.9000000000000004</v>
      </c>
    </row>
    <row r="179" spans="1:4">
      <c r="A179" s="179">
        <v>39539</v>
      </c>
      <c r="B179">
        <v>4.4400000000000004</v>
      </c>
      <c r="C179" s="172">
        <v>6.36</v>
      </c>
      <c r="D179" s="177">
        <f t="shared" si="2"/>
        <v>1.92</v>
      </c>
    </row>
    <row r="180" spans="1:4">
      <c r="A180" s="179">
        <v>39569</v>
      </c>
      <c r="B180">
        <v>4.5999999999999996</v>
      </c>
      <c r="C180" s="172">
        <v>6.38</v>
      </c>
      <c r="D180" s="177">
        <f t="shared" si="2"/>
        <v>1.7800000000000002</v>
      </c>
    </row>
    <row r="181" spans="1:4">
      <c r="A181" s="179">
        <v>39600</v>
      </c>
      <c r="B181">
        <v>4.6900000000000004</v>
      </c>
      <c r="C181" s="172">
        <v>6.5</v>
      </c>
      <c r="D181" s="177">
        <f t="shared" si="2"/>
        <v>1.8099999999999996</v>
      </c>
    </row>
    <row r="182" spans="1:4">
      <c r="A182" s="179">
        <v>39630</v>
      </c>
      <c r="B182">
        <v>4.57</v>
      </c>
      <c r="C182" s="172">
        <v>6.5</v>
      </c>
      <c r="D182" s="177">
        <f t="shared" si="2"/>
        <v>1.9299999999999997</v>
      </c>
    </row>
    <row r="183" spans="1:4">
      <c r="A183" s="179">
        <v>39661</v>
      </c>
      <c r="B183">
        <v>4.5</v>
      </c>
      <c r="C183" s="172">
        <v>6.48</v>
      </c>
      <c r="D183" s="177">
        <f t="shared" si="2"/>
        <v>1.9800000000000004</v>
      </c>
    </row>
    <row r="184" spans="1:4">
      <c r="A184" s="179">
        <v>39692</v>
      </c>
      <c r="B184">
        <v>4.2699999999999996</v>
      </c>
      <c r="C184" s="172">
        <v>6.59</v>
      </c>
      <c r="D184" s="177">
        <f t="shared" si="2"/>
        <v>2.3200000000000003</v>
      </c>
    </row>
    <row r="185" spans="1:4">
      <c r="A185" s="179">
        <v>39722</v>
      </c>
      <c r="B185">
        <v>4.17</v>
      </c>
      <c r="C185" s="172">
        <v>7.7</v>
      </c>
      <c r="D185" s="177">
        <f t="shared" si="2"/>
        <v>3.5300000000000002</v>
      </c>
    </row>
    <row r="186" spans="1:4">
      <c r="A186" s="179">
        <v>39753</v>
      </c>
      <c r="B186">
        <v>4</v>
      </c>
      <c r="C186" s="172">
        <v>7.8</v>
      </c>
      <c r="D186" s="177">
        <f t="shared" si="2"/>
        <v>3.8</v>
      </c>
    </row>
    <row r="187" spans="1:4">
      <c r="A187" s="179">
        <v>39783</v>
      </c>
      <c r="B187">
        <v>2.87</v>
      </c>
      <c r="C187" s="172">
        <v>6.87</v>
      </c>
      <c r="D187" s="177">
        <f t="shared" si="2"/>
        <v>4</v>
      </c>
    </row>
    <row r="188" spans="1:4">
      <c r="A188" s="179">
        <v>39814</v>
      </c>
      <c r="B188">
        <v>3.13</v>
      </c>
      <c r="C188" s="172">
        <v>6.77</v>
      </c>
      <c r="D188" s="177">
        <f t="shared" si="2"/>
        <v>3.6399999999999997</v>
      </c>
    </row>
    <row r="189" spans="1:4">
      <c r="A189" s="179">
        <v>39845</v>
      </c>
      <c r="B189">
        <v>3.59</v>
      </c>
      <c r="C189" s="172">
        <v>6.72</v>
      </c>
      <c r="D189" s="177">
        <f t="shared" si="2"/>
        <v>3.13</v>
      </c>
    </row>
    <row r="190" spans="1:4">
      <c r="A190" s="179">
        <v>39873</v>
      </c>
      <c r="B190">
        <v>3.64</v>
      </c>
      <c r="C190" s="172">
        <v>6.85</v>
      </c>
      <c r="D190" s="177">
        <f t="shared" si="2"/>
        <v>3.2099999999999995</v>
      </c>
    </row>
    <row r="191" spans="1:4">
      <c r="A191" s="179">
        <v>39904</v>
      </c>
      <c r="B191">
        <v>3.76</v>
      </c>
      <c r="C191" s="172">
        <v>6.9</v>
      </c>
      <c r="D191" s="177">
        <f t="shared" si="2"/>
        <v>3.1400000000000006</v>
      </c>
    </row>
    <row r="192" spans="1:4">
      <c r="A192" s="179">
        <v>39934</v>
      </c>
      <c r="B192">
        <v>4.2300000000000004</v>
      </c>
      <c r="C192" s="172">
        <v>6.83</v>
      </c>
      <c r="D192" s="177">
        <f t="shared" si="2"/>
        <v>2.5999999999999996</v>
      </c>
    </row>
    <row r="193" spans="1:4">
      <c r="A193" s="179">
        <v>39965</v>
      </c>
      <c r="B193">
        <v>4.5199999999999996</v>
      </c>
      <c r="C193" s="172">
        <v>6.54</v>
      </c>
      <c r="D193" s="177">
        <f t="shared" ref="D193:D256" si="3">C193-B193</f>
        <v>2.0200000000000005</v>
      </c>
    </row>
    <row r="194" spans="1:4">
      <c r="A194" s="179">
        <v>39995</v>
      </c>
      <c r="B194">
        <v>4.41</v>
      </c>
      <c r="C194" s="172">
        <v>6.15</v>
      </c>
      <c r="D194" s="177">
        <f t="shared" si="3"/>
        <v>1.7400000000000002</v>
      </c>
    </row>
    <row r="195" spans="1:4">
      <c r="A195" s="179">
        <v>40026</v>
      </c>
      <c r="B195">
        <v>4.37</v>
      </c>
      <c r="C195" s="172">
        <v>5.8</v>
      </c>
      <c r="D195" s="177">
        <f t="shared" si="3"/>
        <v>1.4299999999999997</v>
      </c>
    </row>
    <row r="196" spans="1:4">
      <c r="A196" s="179">
        <v>40057</v>
      </c>
      <c r="B196">
        <v>4.1900000000000004</v>
      </c>
      <c r="C196" s="172">
        <v>5.6</v>
      </c>
      <c r="D196" s="177">
        <f t="shared" si="3"/>
        <v>1.4099999999999993</v>
      </c>
    </row>
    <row r="197" spans="1:4">
      <c r="A197" s="179">
        <v>40087</v>
      </c>
      <c r="B197">
        <v>4.1900000000000004</v>
      </c>
      <c r="C197" s="172">
        <v>5.64</v>
      </c>
      <c r="D197" s="177">
        <f t="shared" si="3"/>
        <v>1.4499999999999993</v>
      </c>
    </row>
    <row r="198" spans="1:4">
      <c r="A198" s="179">
        <v>40118</v>
      </c>
      <c r="B198">
        <v>4.3099999999999996</v>
      </c>
      <c r="C198" s="172">
        <v>5.71</v>
      </c>
      <c r="D198" s="177">
        <f t="shared" si="3"/>
        <v>1.4000000000000004</v>
      </c>
    </row>
    <row r="199" spans="1:4">
      <c r="A199" s="179">
        <v>40148</v>
      </c>
      <c r="B199">
        <v>4.49</v>
      </c>
      <c r="C199" s="172">
        <v>5.86</v>
      </c>
      <c r="D199" s="177">
        <f t="shared" si="3"/>
        <v>1.37</v>
      </c>
    </row>
    <row r="200" spans="1:4">
      <c r="A200" s="179">
        <v>40179</v>
      </c>
      <c r="B200">
        <v>4.5999999999999996</v>
      </c>
      <c r="C200" s="172">
        <v>5.83</v>
      </c>
      <c r="D200" s="177">
        <f t="shared" si="3"/>
        <v>1.2300000000000004</v>
      </c>
    </row>
    <row r="201" spans="1:4">
      <c r="A201" s="179">
        <v>40210</v>
      </c>
      <c r="B201">
        <v>4.62</v>
      </c>
      <c r="C201" s="172">
        <v>5.94</v>
      </c>
      <c r="D201" s="177">
        <f t="shared" si="3"/>
        <v>1.3200000000000003</v>
      </c>
    </row>
    <row r="202" spans="1:4">
      <c r="A202" s="179">
        <v>40238</v>
      </c>
      <c r="B202">
        <v>4.6399999999999997</v>
      </c>
      <c r="C202" s="172">
        <v>5.9</v>
      </c>
      <c r="D202" s="177">
        <f t="shared" si="3"/>
        <v>1.2600000000000007</v>
      </c>
    </row>
    <row r="203" spans="1:4">
      <c r="A203" s="179">
        <v>40269</v>
      </c>
      <c r="B203">
        <v>4.6900000000000004</v>
      </c>
      <c r="C203" s="172">
        <v>5.87</v>
      </c>
      <c r="D203" s="177">
        <f t="shared" si="3"/>
        <v>1.1799999999999997</v>
      </c>
    </row>
    <row r="204" spans="1:4">
      <c r="A204" s="179">
        <v>40299</v>
      </c>
      <c r="B204">
        <v>4.29</v>
      </c>
      <c r="C204" s="172">
        <v>5.59</v>
      </c>
      <c r="D204" s="177">
        <f t="shared" si="3"/>
        <v>1.2999999999999998</v>
      </c>
    </row>
    <row r="205" spans="1:4">
      <c r="A205" s="179">
        <v>40330</v>
      </c>
      <c r="B205">
        <v>4.13</v>
      </c>
      <c r="C205" s="172">
        <v>5.62</v>
      </c>
      <c r="D205" s="177">
        <f t="shared" si="3"/>
        <v>1.4900000000000002</v>
      </c>
    </row>
    <row r="206" spans="1:4">
      <c r="A206" s="179">
        <v>40360</v>
      </c>
      <c r="B206">
        <v>3.99</v>
      </c>
      <c r="C206" s="172">
        <v>5.41</v>
      </c>
      <c r="D206" s="177">
        <f t="shared" si="3"/>
        <v>1.42</v>
      </c>
    </row>
    <row r="207" spans="1:4">
      <c r="A207" s="179">
        <v>40391</v>
      </c>
      <c r="B207">
        <v>3.8</v>
      </c>
      <c r="C207" s="172">
        <v>5.0999999999999996</v>
      </c>
      <c r="D207" s="177">
        <f t="shared" si="3"/>
        <v>1.2999999999999998</v>
      </c>
    </row>
    <row r="208" spans="1:4">
      <c r="A208" s="179">
        <v>40422</v>
      </c>
      <c r="B208">
        <v>3.77</v>
      </c>
      <c r="C208" s="172">
        <v>5.0999999999999996</v>
      </c>
      <c r="D208" s="177">
        <f t="shared" si="3"/>
        <v>1.3299999999999996</v>
      </c>
    </row>
    <row r="209" spans="1:4">
      <c r="A209" s="179">
        <v>40452</v>
      </c>
      <c r="B209">
        <v>3.87</v>
      </c>
      <c r="C209" s="172">
        <v>5.2</v>
      </c>
      <c r="D209" s="177">
        <f t="shared" si="3"/>
        <v>1.33</v>
      </c>
    </row>
    <row r="210" spans="1:4">
      <c r="A210" s="179">
        <v>40483</v>
      </c>
      <c r="B210">
        <v>4.1900000000000004</v>
      </c>
      <c r="C210" s="172">
        <v>5.45</v>
      </c>
      <c r="D210" s="177">
        <f t="shared" si="3"/>
        <v>1.2599999999999998</v>
      </c>
    </row>
    <row r="211" spans="1:4">
      <c r="A211" s="179">
        <v>40513</v>
      </c>
      <c r="B211">
        <v>4.42</v>
      </c>
      <c r="C211" s="172">
        <v>5.64</v>
      </c>
      <c r="D211" s="177">
        <f t="shared" si="3"/>
        <v>1.2199999999999998</v>
      </c>
    </row>
    <row r="212" spans="1:4">
      <c r="A212" s="179">
        <v>40544</v>
      </c>
      <c r="B212">
        <v>4.5199999999999996</v>
      </c>
      <c r="C212" s="172">
        <v>5.64</v>
      </c>
      <c r="D212" s="177">
        <f t="shared" si="3"/>
        <v>1.1200000000000001</v>
      </c>
    </row>
    <row r="213" spans="1:4">
      <c r="A213" s="179">
        <v>40575</v>
      </c>
      <c r="B213">
        <v>4.6500000000000004</v>
      </c>
      <c r="C213" s="172">
        <v>5.73</v>
      </c>
      <c r="D213" s="177">
        <f t="shared" si="3"/>
        <v>1.08</v>
      </c>
    </row>
    <row r="214" spans="1:4">
      <c r="A214" s="179">
        <v>40603</v>
      </c>
      <c r="B214">
        <v>4.51</v>
      </c>
      <c r="C214" s="172">
        <v>5.62</v>
      </c>
      <c r="D214" s="177">
        <f t="shared" si="3"/>
        <v>1.1100000000000003</v>
      </c>
    </row>
    <row r="215" spans="1:4">
      <c r="A215" s="179">
        <v>40634</v>
      </c>
      <c r="B215">
        <v>4.5</v>
      </c>
      <c r="C215" s="172">
        <v>5.62</v>
      </c>
      <c r="D215" s="177">
        <f t="shared" si="3"/>
        <v>1.1200000000000001</v>
      </c>
    </row>
    <row r="216" spans="1:4">
      <c r="A216" s="179">
        <v>40664</v>
      </c>
      <c r="B216">
        <v>4.29</v>
      </c>
      <c r="C216" s="172">
        <v>5.38</v>
      </c>
      <c r="D216" s="177">
        <f t="shared" si="3"/>
        <v>1.0899999999999999</v>
      </c>
    </row>
    <row r="217" spans="1:4">
      <c r="A217" s="179">
        <v>40695</v>
      </c>
      <c r="B217">
        <v>4.2300000000000004</v>
      </c>
      <c r="C217" s="172">
        <v>5.33</v>
      </c>
      <c r="D217" s="177">
        <f t="shared" si="3"/>
        <v>1.0999999999999996</v>
      </c>
    </row>
    <row r="218" spans="1:4">
      <c r="A218" s="179">
        <v>40725</v>
      </c>
      <c r="B218">
        <v>4.2699999999999996</v>
      </c>
      <c r="C218" s="172">
        <v>5.34</v>
      </c>
      <c r="D218" s="177">
        <f t="shared" si="3"/>
        <v>1.0700000000000003</v>
      </c>
    </row>
    <row r="219" spans="1:4">
      <c r="A219" s="179">
        <v>40756</v>
      </c>
      <c r="B219">
        <v>3.65</v>
      </c>
      <c r="C219" s="172">
        <v>4.78</v>
      </c>
      <c r="D219" s="177">
        <f t="shared" si="3"/>
        <v>1.1300000000000003</v>
      </c>
    </row>
    <row r="220" spans="1:4">
      <c r="A220" s="179">
        <v>40787</v>
      </c>
      <c r="B220">
        <v>3.18</v>
      </c>
      <c r="C220" s="172">
        <v>4.6100000000000003</v>
      </c>
      <c r="D220" s="177">
        <f t="shared" si="3"/>
        <v>1.4300000000000002</v>
      </c>
    </row>
    <row r="221" spans="1:4">
      <c r="A221" s="179">
        <v>40817</v>
      </c>
      <c r="B221">
        <v>3.13</v>
      </c>
      <c r="C221" s="172">
        <v>4.66</v>
      </c>
      <c r="D221" s="177">
        <f t="shared" si="3"/>
        <v>1.5300000000000002</v>
      </c>
    </row>
    <row r="222" spans="1:4">
      <c r="A222" s="179">
        <v>40848</v>
      </c>
      <c r="B222">
        <v>3.02</v>
      </c>
      <c r="C222" s="172">
        <v>4.37</v>
      </c>
      <c r="D222" s="177">
        <f t="shared" si="3"/>
        <v>1.35</v>
      </c>
    </row>
    <row r="223" spans="1:4">
      <c r="A223" s="179">
        <v>40878</v>
      </c>
      <c r="B223">
        <v>2.98</v>
      </c>
      <c r="C223" s="172">
        <v>4.47</v>
      </c>
      <c r="D223" s="177">
        <f t="shared" si="3"/>
        <v>1.4899999999999998</v>
      </c>
    </row>
    <row r="224" spans="1:4">
      <c r="A224" s="179">
        <v>40909</v>
      </c>
      <c r="B224">
        <v>3.03</v>
      </c>
      <c r="C224" s="172">
        <v>4.4800000000000004</v>
      </c>
      <c r="D224" s="177">
        <f t="shared" si="3"/>
        <v>1.4500000000000006</v>
      </c>
    </row>
    <row r="225" spans="1:5">
      <c r="A225" s="179">
        <v>40940</v>
      </c>
      <c r="B225">
        <v>3.11</v>
      </c>
      <c r="C225" s="172">
        <v>4.47</v>
      </c>
      <c r="D225" s="177">
        <f t="shared" si="3"/>
        <v>1.3599999999999999</v>
      </c>
    </row>
    <row r="226" spans="1:5">
      <c r="A226" s="179">
        <v>40969</v>
      </c>
      <c r="B226">
        <v>3.28</v>
      </c>
      <c r="C226" s="172">
        <v>4.59</v>
      </c>
      <c r="D226" s="177">
        <f t="shared" si="3"/>
        <v>1.31</v>
      </c>
    </row>
    <row r="227" spans="1:5">
      <c r="A227" s="179">
        <v>41000</v>
      </c>
      <c r="B227">
        <v>3.18</v>
      </c>
      <c r="C227" s="172">
        <v>4.53</v>
      </c>
      <c r="D227" s="177">
        <f t="shared" si="3"/>
        <v>1.35</v>
      </c>
    </row>
    <row r="228" spans="1:5">
      <c r="A228" s="179">
        <v>41030</v>
      </c>
      <c r="B228">
        <v>2.93</v>
      </c>
      <c r="C228" s="172">
        <v>4.3600000000000003</v>
      </c>
      <c r="D228" s="177">
        <f t="shared" si="3"/>
        <v>1.4300000000000002</v>
      </c>
    </row>
    <row r="229" spans="1:5">
      <c r="A229" s="179">
        <v>41061</v>
      </c>
      <c r="B229">
        <v>2.7</v>
      </c>
      <c r="C229" s="172">
        <v>4.26</v>
      </c>
      <c r="D229" s="177">
        <f t="shared" si="3"/>
        <v>1.5599999999999996</v>
      </c>
    </row>
    <row r="230" spans="1:5">
      <c r="A230" s="179">
        <v>41091</v>
      </c>
      <c r="B230">
        <v>2.59</v>
      </c>
      <c r="C230" s="172">
        <v>4.12</v>
      </c>
      <c r="D230" s="177">
        <f t="shared" si="3"/>
        <v>1.5300000000000002</v>
      </c>
    </row>
    <row r="231" spans="1:5">
      <c r="A231" s="179">
        <v>41122</v>
      </c>
      <c r="B231">
        <v>2.77</v>
      </c>
      <c r="C231" s="172">
        <v>4.18</v>
      </c>
      <c r="D231" s="177">
        <f t="shared" si="3"/>
        <v>1.4099999999999997</v>
      </c>
    </row>
    <row r="232" spans="1:5">
      <c r="A232" s="179">
        <v>41153</v>
      </c>
      <c r="B232">
        <v>2.88</v>
      </c>
      <c r="C232" s="172">
        <v>4.17</v>
      </c>
      <c r="D232" s="177">
        <f t="shared" si="3"/>
        <v>1.29</v>
      </c>
    </row>
    <row r="233" spans="1:5">
      <c r="A233" s="179">
        <v>41183</v>
      </c>
      <c r="B233">
        <v>2.9</v>
      </c>
      <c r="C233" s="172">
        <v>4.05</v>
      </c>
      <c r="D233" s="177">
        <f t="shared" si="3"/>
        <v>1.1499999999999999</v>
      </c>
    </row>
    <row r="234" spans="1:5">
      <c r="A234" s="179">
        <v>41214</v>
      </c>
      <c r="B234">
        <v>2.8</v>
      </c>
      <c r="C234" s="172">
        <v>3.95</v>
      </c>
      <c r="D234" s="177">
        <f t="shared" si="3"/>
        <v>1.1500000000000004</v>
      </c>
    </row>
    <row r="235" spans="1:5">
      <c r="A235" s="179">
        <v>41244</v>
      </c>
      <c r="B235">
        <v>2.88</v>
      </c>
      <c r="C235" s="172">
        <v>4.0999999999999996</v>
      </c>
      <c r="D235" s="177">
        <f t="shared" si="3"/>
        <v>1.2199999999999998</v>
      </c>
      <c r="E235" s="214">
        <f>AVERAGE(C224:C235)</f>
        <v>4.2716666666666665</v>
      </c>
    </row>
    <row r="236" spans="1:5">
      <c r="A236" s="179">
        <v>41275</v>
      </c>
      <c r="B236">
        <v>3.08</v>
      </c>
      <c r="C236" s="172">
        <v>4.24</v>
      </c>
      <c r="D236" s="177">
        <f t="shared" si="3"/>
        <v>1.1600000000000001</v>
      </c>
    </row>
    <row r="237" spans="1:5">
      <c r="A237" s="179">
        <v>41306</v>
      </c>
      <c r="B237">
        <v>3.17</v>
      </c>
      <c r="C237" s="172">
        <v>4.29</v>
      </c>
      <c r="D237" s="177">
        <f t="shared" si="3"/>
        <v>1.1200000000000001</v>
      </c>
    </row>
    <row r="238" spans="1:5">
      <c r="A238" s="179">
        <v>41334</v>
      </c>
      <c r="B238">
        <v>3.16</v>
      </c>
      <c r="C238" s="172">
        <v>4.29</v>
      </c>
      <c r="D238" s="177">
        <f t="shared" si="3"/>
        <v>1.1299999999999999</v>
      </c>
    </row>
    <row r="239" spans="1:5">
      <c r="A239" s="179">
        <v>41365</v>
      </c>
      <c r="B239">
        <v>2.93</v>
      </c>
      <c r="C239" s="172">
        <v>4.08</v>
      </c>
      <c r="D239" s="177">
        <f t="shared" si="3"/>
        <v>1.1499999999999999</v>
      </c>
    </row>
    <row r="240" spans="1:5">
      <c r="A240" s="179">
        <v>41395</v>
      </c>
      <c r="B240">
        <v>3.11</v>
      </c>
      <c r="C240" s="172">
        <v>4.24</v>
      </c>
      <c r="D240" s="177">
        <f t="shared" si="3"/>
        <v>1.1300000000000003</v>
      </c>
    </row>
    <row r="241" spans="1:5">
      <c r="A241" s="179">
        <v>41426</v>
      </c>
      <c r="B241">
        <v>3.4</v>
      </c>
      <c r="C241" s="172">
        <v>4.63</v>
      </c>
      <c r="D241" s="177">
        <f t="shared" si="3"/>
        <v>1.23</v>
      </c>
    </row>
    <row r="242" spans="1:5">
      <c r="A242" s="179">
        <v>41456</v>
      </c>
      <c r="B242">
        <v>3.61</v>
      </c>
      <c r="C242" s="172">
        <v>4.78</v>
      </c>
      <c r="D242" s="177">
        <f t="shared" si="3"/>
        <v>1.1700000000000004</v>
      </c>
    </row>
    <row r="243" spans="1:5">
      <c r="A243" s="179">
        <v>41487</v>
      </c>
      <c r="B243">
        <v>3.76</v>
      </c>
      <c r="C243" s="172">
        <v>4.8499999999999996</v>
      </c>
      <c r="D243" s="177">
        <f t="shared" si="3"/>
        <v>1.0899999999999999</v>
      </c>
    </row>
    <row r="244" spans="1:5">
      <c r="A244" s="179">
        <v>41518</v>
      </c>
      <c r="B244">
        <v>3.79</v>
      </c>
      <c r="C244" s="172">
        <v>4.9000000000000004</v>
      </c>
      <c r="D244" s="177">
        <f t="shared" si="3"/>
        <v>1.1100000000000003</v>
      </c>
    </row>
    <row r="245" spans="1:5">
      <c r="A245" s="179">
        <v>41548</v>
      </c>
      <c r="B245">
        <v>3.68</v>
      </c>
      <c r="C245" s="172">
        <v>4.78</v>
      </c>
      <c r="D245" s="177">
        <f t="shared" si="3"/>
        <v>1.1000000000000001</v>
      </c>
    </row>
    <row r="246" spans="1:5">
      <c r="A246" s="179">
        <v>41579</v>
      </c>
      <c r="B246">
        <v>3.8</v>
      </c>
      <c r="C246" s="172">
        <v>4.8600000000000003</v>
      </c>
      <c r="D246" s="177">
        <f t="shared" si="3"/>
        <v>1.0600000000000005</v>
      </c>
    </row>
    <row r="247" spans="1:5">
      <c r="A247" s="179">
        <v>41609</v>
      </c>
      <c r="B247">
        <v>3.89</v>
      </c>
      <c r="C247" s="172">
        <v>4.8899999999999997</v>
      </c>
      <c r="D247" s="177">
        <f t="shared" si="3"/>
        <v>0.99999999999999956</v>
      </c>
      <c r="E247" s="214">
        <f>AVERAGE(C236:C247)</f>
        <v>4.5691666666666668</v>
      </c>
    </row>
    <row r="248" spans="1:5">
      <c r="A248" s="179">
        <v>41640</v>
      </c>
      <c r="B248">
        <v>3.77</v>
      </c>
      <c r="C248" s="172">
        <v>4.72</v>
      </c>
      <c r="D248" s="177">
        <f t="shared" si="3"/>
        <v>0.94999999999999973</v>
      </c>
    </row>
    <row r="249" spans="1:5">
      <c r="A249" s="179">
        <v>41671</v>
      </c>
      <c r="B249">
        <v>3.66</v>
      </c>
      <c r="C249" s="172">
        <v>4.6399999999999997</v>
      </c>
      <c r="D249" s="177">
        <f t="shared" si="3"/>
        <v>0.97999999999999954</v>
      </c>
    </row>
    <row r="250" spans="1:5">
      <c r="A250" s="179">
        <v>41699</v>
      </c>
      <c r="B250">
        <v>3.62</v>
      </c>
      <c r="C250" s="172">
        <v>4.63</v>
      </c>
      <c r="D250" s="177">
        <f t="shared" si="3"/>
        <v>1.0099999999999998</v>
      </c>
    </row>
    <row r="251" spans="1:5">
      <c r="A251" s="179">
        <v>41730</v>
      </c>
      <c r="B251">
        <v>3.52</v>
      </c>
      <c r="C251" s="172">
        <v>4.5199999999999996</v>
      </c>
      <c r="D251" s="177">
        <f t="shared" si="3"/>
        <v>0.99999999999999956</v>
      </c>
    </row>
    <row r="252" spans="1:5">
      <c r="A252" s="179">
        <v>41760</v>
      </c>
      <c r="B252">
        <v>3.39</v>
      </c>
      <c r="C252" s="172">
        <v>4.37</v>
      </c>
      <c r="D252" s="177">
        <f t="shared" si="3"/>
        <v>0.98</v>
      </c>
    </row>
    <row r="253" spans="1:5">
      <c r="A253" s="179">
        <v>41791</v>
      </c>
      <c r="B253">
        <v>3.42</v>
      </c>
      <c r="C253" s="172">
        <v>4.42</v>
      </c>
      <c r="D253" s="177">
        <f t="shared" si="3"/>
        <v>1</v>
      </c>
    </row>
    <row r="254" spans="1:5">
      <c r="A254" s="179">
        <v>41821</v>
      </c>
      <c r="B254">
        <v>3.33</v>
      </c>
      <c r="C254" s="172">
        <v>4.3499999999999996</v>
      </c>
      <c r="D254" s="177">
        <f t="shared" si="3"/>
        <v>1.0199999999999996</v>
      </c>
    </row>
    <row r="255" spans="1:5">
      <c r="A255" s="179">
        <v>41852</v>
      </c>
      <c r="B255">
        <v>3.2</v>
      </c>
      <c r="C255" s="172">
        <v>4.29</v>
      </c>
      <c r="D255" s="177">
        <f t="shared" si="3"/>
        <v>1.0899999999999999</v>
      </c>
    </row>
    <row r="256" spans="1:5">
      <c r="A256" s="179">
        <v>41883</v>
      </c>
      <c r="B256">
        <v>3.26</v>
      </c>
      <c r="C256" s="172">
        <v>4.4000000000000004</v>
      </c>
      <c r="D256" s="177">
        <f t="shared" si="3"/>
        <v>1.1400000000000006</v>
      </c>
    </row>
    <row r="257" spans="1:4">
      <c r="A257" s="179">
        <v>41913</v>
      </c>
      <c r="B257">
        <v>3.04</v>
      </c>
      <c r="C257" s="172">
        <v>4.24</v>
      </c>
      <c r="D257" s="177">
        <f t="shared" ref="D257:D307" si="4">C257-B257</f>
        <v>1.2000000000000002</v>
      </c>
    </row>
    <row r="258" spans="1:4">
      <c r="A258" s="179">
        <v>41944</v>
      </c>
      <c r="B258">
        <v>3.04</v>
      </c>
      <c r="C258" s="172">
        <v>4.29</v>
      </c>
      <c r="D258" s="177">
        <f t="shared" si="4"/>
        <v>1.25</v>
      </c>
    </row>
    <row r="259" spans="1:4">
      <c r="A259" s="179">
        <v>41974</v>
      </c>
      <c r="B259">
        <v>2.83</v>
      </c>
      <c r="C259" s="172">
        <v>4.18</v>
      </c>
      <c r="D259" s="177">
        <f t="shared" si="4"/>
        <v>1.3499999999999996</v>
      </c>
    </row>
    <row r="260" spans="1:4">
      <c r="A260" s="179">
        <v>42005</v>
      </c>
      <c r="B260">
        <v>2.46</v>
      </c>
      <c r="C260" s="172">
        <v>3.83</v>
      </c>
      <c r="D260" s="177">
        <f t="shared" si="4"/>
        <v>1.37</v>
      </c>
    </row>
    <row r="261" spans="1:4">
      <c r="A261" s="179">
        <v>42036</v>
      </c>
      <c r="B261">
        <v>2.57</v>
      </c>
      <c r="C261" s="172">
        <v>3.91</v>
      </c>
      <c r="D261" s="177">
        <f t="shared" si="4"/>
        <v>1.3400000000000003</v>
      </c>
    </row>
    <row r="262" spans="1:4">
      <c r="A262" s="179">
        <v>42064</v>
      </c>
      <c r="B262">
        <v>2.63</v>
      </c>
      <c r="C262" s="172">
        <v>3.97</v>
      </c>
      <c r="D262" s="177">
        <f t="shared" si="4"/>
        <v>1.3400000000000003</v>
      </c>
    </row>
    <row r="263" spans="1:4">
      <c r="A263" s="179">
        <v>42095</v>
      </c>
      <c r="B263">
        <v>2.59</v>
      </c>
      <c r="C263" s="172">
        <v>3.96</v>
      </c>
      <c r="D263" s="177">
        <f t="shared" si="4"/>
        <v>1.37</v>
      </c>
    </row>
    <row r="264" spans="1:4">
      <c r="A264" s="179">
        <v>42125</v>
      </c>
      <c r="B264">
        <v>2.96</v>
      </c>
      <c r="C264" s="172">
        <v>4.38</v>
      </c>
      <c r="D264" s="177">
        <f t="shared" si="4"/>
        <v>1.42</v>
      </c>
    </row>
    <row r="265" spans="1:4">
      <c r="A265" s="179">
        <v>42156</v>
      </c>
      <c r="B265">
        <v>3.11</v>
      </c>
      <c r="C265" s="172">
        <v>4.5999999999999996</v>
      </c>
      <c r="D265" s="177">
        <f t="shared" si="4"/>
        <v>1.4899999999999998</v>
      </c>
    </row>
    <row r="266" spans="1:4">
      <c r="A266" s="179">
        <v>42186</v>
      </c>
      <c r="B266">
        <v>3.07</v>
      </c>
      <c r="C266" s="172">
        <v>4.63</v>
      </c>
      <c r="D266" s="177">
        <f t="shared" si="4"/>
        <v>1.56</v>
      </c>
    </row>
    <row r="267" spans="1:4">
      <c r="A267" s="179">
        <v>42217</v>
      </c>
      <c r="B267">
        <v>2.86</v>
      </c>
      <c r="C267" s="172">
        <v>4.54</v>
      </c>
      <c r="D267" s="177">
        <f t="shared" si="4"/>
        <v>1.6800000000000002</v>
      </c>
    </row>
    <row r="268" spans="1:4">
      <c r="A268" s="179">
        <v>42248</v>
      </c>
      <c r="B268">
        <v>2.95</v>
      </c>
      <c r="C268" s="172">
        <v>4.68</v>
      </c>
      <c r="D268" s="177">
        <f t="shared" si="4"/>
        <v>1.7299999999999995</v>
      </c>
    </row>
    <row r="269" spans="1:4">
      <c r="A269" s="179">
        <v>42278</v>
      </c>
      <c r="B269">
        <v>2.89</v>
      </c>
      <c r="C269" s="172">
        <v>4.63</v>
      </c>
      <c r="D269" s="177">
        <f t="shared" si="4"/>
        <v>1.7399999999999998</v>
      </c>
    </row>
    <row r="270" spans="1:4">
      <c r="A270" s="179">
        <v>42309</v>
      </c>
      <c r="B270">
        <v>3.03</v>
      </c>
      <c r="C270" s="172">
        <v>4.7300000000000004</v>
      </c>
      <c r="D270" s="177">
        <f t="shared" si="4"/>
        <v>1.7000000000000006</v>
      </c>
    </row>
    <row r="271" spans="1:4">
      <c r="A271" s="179">
        <v>42339</v>
      </c>
      <c r="B271">
        <v>2.97</v>
      </c>
      <c r="C271" s="172">
        <v>4.6900000000000004</v>
      </c>
      <c r="D271" s="177">
        <f t="shared" si="4"/>
        <v>1.7200000000000002</v>
      </c>
    </row>
    <row r="272" spans="1:4">
      <c r="A272" s="179">
        <v>42370</v>
      </c>
      <c r="B272">
        <v>2.86</v>
      </c>
      <c r="C272" s="172">
        <v>4.62</v>
      </c>
      <c r="D272" s="177">
        <f t="shared" si="4"/>
        <v>1.7600000000000002</v>
      </c>
    </row>
    <row r="273" spans="1:4">
      <c r="A273" s="179">
        <v>42401</v>
      </c>
      <c r="B273">
        <v>2.62</v>
      </c>
      <c r="C273" s="172">
        <v>4.4400000000000004</v>
      </c>
      <c r="D273" s="177">
        <f t="shared" si="4"/>
        <v>1.8200000000000003</v>
      </c>
    </row>
    <row r="274" spans="1:4">
      <c r="A274" s="179">
        <v>42430</v>
      </c>
      <c r="B274">
        <v>2.68</v>
      </c>
      <c r="C274" s="172">
        <v>4.4000000000000004</v>
      </c>
      <c r="D274" s="177">
        <f t="shared" si="4"/>
        <v>1.7200000000000002</v>
      </c>
    </row>
    <row r="275" spans="1:4">
      <c r="A275" s="179">
        <v>42461</v>
      </c>
      <c r="B275">
        <v>2.62</v>
      </c>
      <c r="C275" s="172">
        <v>4.16</v>
      </c>
      <c r="D275" s="172">
        <f t="shared" si="4"/>
        <v>1.54</v>
      </c>
    </row>
    <row r="276" spans="1:4">
      <c r="A276" s="179">
        <v>42491</v>
      </c>
      <c r="B276">
        <v>2.63</v>
      </c>
      <c r="C276" s="172">
        <v>4.0599999999999996</v>
      </c>
      <c r="D276" s="172">
        <f t="shared" si="4"/>
        <v>1.4299999999999997</v>
      </c>
    </row>
    <row r="277" spans="1:4">
      <c r="A277" s="179">
        <v>42522</v>
      </c>
      <c r="B277">
        <v>2.4500000000000002</v>
      </c>
      <c r="C277" s="172">
        <v>3.93</v>
      </c>
      <c r="D277" s="172">
        <f t="shared" si="4"/>
        <v>1.48</v>
      </c>
    </row>
    <row r="278" spans="1:4">
      <c r="A278" s="179">
        <v>42552</v>
      </c>
      <c r="B278">
        <v>2.23</v>
      </c>
      <c r="C278" s="172">
        <v>3.7</v>
      </c>
      <c r="D278" s="172">
        <f t="shared" si="4"/>
        <v>1.4700000000000002</v>
      </c>
    </row>
    <row r="279" spans="1:4">
      <c r="A279" s="179">
        <v>42583</v>
      </c>
      <c r="B279">
        <v>2.2599999999999998</v>
      </c>
      <c r="C279" s="172">
        <v>3.73</v>
      </c>
      <c r="D279" s="172">
        <f t="shared" si="4"/>
        <v>1.4700000000000002</v>
      </c>
    </row>
    <row r="280" spans="1:4">
      <c r="A280" s="179">
        <v>42614</v>
      </c>
      <c r="B280">
        <v>2.35</v>
      </c>
      <c r="C280" s="172">
        <v>3.8</v>
      </c>
      <c r="D280" s="172">
        <f t="shared" si="4"/>
        <v>1.4499999999999997</v>
      </c>
    </row>
    <row r="281" spans="1:4">
      <c r="A281" s="179">
        <v>42644</v>
      </c>
      <c r="B281">
        <v>2.5</v>
      </c>
      <c r="C281" s="172">
        <v>3.9</v>
      </c>
      <c r="D281" s="172">
        <f t="shared" si="4"/>
        <v>1.4</v>
      </c>
    </row>
    <row r="282" spans="1:4">
      <c r="A282" s="179">
        <v>42675</v>
      </c>
      <c r="B282">
        <v>2.86</v>
      </c>
      <c r="C282" s="172">
        <v>4.21</v>
      </c>
      <c r="D282" s="172">
        <f t="shared" si="4"/>
        <v>1.35</v>
      </c>
    </row>
    <row r="283" spans="1:4">
      <c r="A283" s="179">
        <v>42705</v>
      </c>
      <c r="B283">
        <v>3.11</v>
      </c>
      <c r="C283" s="172">
        <v>4.3899999999999997</v>
      </c>
      <c r="D283" s="172">
        <f t="shared" si="4"/>
        <v>1.2799999999999998</v>
      </c>
    </row>
    <row r="284" spans="1:4">
      <c r="A284" s="179">
        <v>42736</v>
      </c>
      <c r="B284">
        <v>3.02</v>
      </c>
      <c r="C284" s="172">
        <v>4.24</v>
      </c>
      <c r="D284" s="172">
        <f t="shared" si="4"/>
        <v>1.2200000000000002</v>
      </c>
    </row>
    <row r="285" spans="1:4">
      <c r="A285" s="179">
        <v>42767</v>
      </c>
      <c r="B285">
        <v>3.03</v>
      </c>
      <c r="C285" s="172">
        <v>4.25</v>
      </c>
      <c r="D285" s="172">
        <f t="shared" si="4"/>
        <v>1.2200000000000002</v>
      </c>
    </row>
    <row r="286" spans="1:4">
      <c r="A286" s="179">
        <v>42795</v>
      </c>
      <c r="B286">
        <v>3.08</v>
      </c>
      <c r="C286" s="172">
        <v>4.3</v>
      </c>
      <c r="D286" s="172">
        <f t="shared" si="4"/>
        <v>1.2199999999999998</v>
      </c>
    </row>
    <row r="287" spans="1:4">
      <c r="A287" s="179">
        <v>42826</v>
      </c>
      <c r="B287">
        <v>2.94</v>
      </c>
      <c r="C287" s="172">
        <v>4.1900000000000004</v>
      </c>
      <c r="D287" s="172">
        <f t="shared" si="4"/>
        <v>1.2500000000000004</v>
      </c>
    </row>
    <row r="288" spans="1:4">
      <c r="A288" s="179">
        <v>42856</v>
      </c>
      <c r="B288">
        <v>2.96</v>
      </c>
      <c r="C288" s="172">
        <v>4.1900000000000004</v>
      </c>
      <c r="D288" s="172">
        <f t="shared" si="4"/>
        <v>1.2300000000000004</v>
      </c>
    </row>
    <row r="289" spans="1:4">
      <c r="A289" s="179">
        <v>42887</v>
      </c>
      <c r="B289">
        <v>2.8</v>
      </c>
      <c r="C289" s="172">
        <v>4.01</v>
      </c>
      <c r="D289" s="172">
        <f t="shared" si="4"/>
        <v>1.21</v>
      </c>
    </row>
    <row r="290" spans="1:4">
      <c r="A290" s="179">
        <v>42917</v>
      </c>
      <c r="B290">
        <v>2.88</v>
      </c>
      <c r="C290" s="172">
        <v>4.0599999999999996</v>
      </c>
      <c r="D290" s="172">
        <f t="shared" si="4"/>
        <v>1.1799999999999997</v>
      </c>
    </row>
    <row r="291" spans="1:4">
      <c r="A291" s="179">
        <v>42948</v>
      </c>
      <c r="B291">
        <v>2.8</v>
      </c>
      <c r="C291" s="172">
        <v>3.92</v>
      </c>
      <c r="D291" s="172">
        <f t="shared" si="4"/>
        <v>1.1200000000000001</v>
      </c>
    </row>
    <row r="292" spans="1:4">
      <c r="A292" s="179">
        <v>42979</v>
      </c>
      <c r="B292">
        <v>2.78</v>
      </c>
      <c r="C292" s="172">
        <v>3.93</v>
      </c>
      <c r="D292" s="172">
        <f t="shared" si="4"/>
        <v>1.1500000000000004</v>
      </c>
    </row>
    <row r="293" spans="1:4">
      <c r="A293" s="179">
        <v>43009</v>
      </c>
      <c r="B293">
        <v>2.88</v>
      </c>
      <c r="C293" s="172">
        <v>3.97</v>
      </c>
      <c r="D293" s="172">
        <f t="shared" si="4"/>
        <v>1.0900000000000003</v>
      </c>
    </row>
    <row r="294" spans="1:4">
      <c r="A294" s="179">
        <v>43040</v>
      </c>
      <c r="B294">
        <v>2.8</v>
      </c>
      <c r="C294" s="172">
        <v>3.88</v>
      </c>
      <c r="D294" s="172">
        <f t="shared" si="4"/>
        <v>1.08</v>
      </c>
    </row>
    <row r="295" spans="1:4">
      <c r="A295" s="179">
        <v>43070</v>
      </c>
      <c r="B295">
        <v>2.77</v>
      </c>
      <c r="C295" s="172">
        <v>3.85</v>
      </c>
      <c r="D295" s="172">
        <f t="shared" si="4"/>
        <v>1.08</v>
      </c>
    </row>
    <row r="296" spans="1:4">
      <c r="A296" s="179">
        <v>43101</v>
      </c>
      <c r="B296">
        <v>2.88</v>
      </c>
      <c r="C296" s="172">
        <v>3.91</v>
      </c>
      <c r="D296" s="172">
        <f t="shared" si="4"/>
        <v>1.0300000000000002</v>
      </c>
    </row>
    <row r="297" spans="1:4">
      <c r="A297" s="179">
        <v>43132</v>
      </c>
      <c r="B297">
        <v>3.13</v>
      </c>
      <c r="C297" s="172">
        <v>4.1500000000000004</v>
      </c>
      <c r="D297" s="172">
        <f t="shared" si="4"/>
        <v>1.0200000000000005</v>
      </c>
    </row>
    <row r="298" spans="1:4">
      <c r="A298" s="179">
        <v>43160</v>
      </c>
      <c r="B298">
        <v>3.09</v>
      </c>
      <c r="C298" s="172">
        <v>4.21</v>
      </c>
      <c r="D298" s="172">
        <f t="shared" si="4"/>
        <v>1.1200000000000001</v>
      </c>
    </row>
    <row r="299" spans="1:4">
      <c r="A299" s="179">
        <v>43191</v>
      </c>
      <c r="B299">
        <v>3.07</v>
      </c>
      <c r="C299" s="172">
        <v>4.24</v>
      </c>
      <c r="D299" s="172">
        <f t="shared" si="4"/>
        <v>1.1700000000000004</v>
      </c>
    </row>
    <row r="300" spans="1:4">
      <c r="A300" s="179">
        <v>43221</v>
      </c>
      <c r="B300">
        <v>3.13</v>
      </c>
      <c r="C300" s="172">
        <v>4.3600000000000003</v>
      </c>
      <c r="D300" s="172">
        <f t="shared" si="4"/>
        <v>1.2300000000000004</v>
      </c>
    </row>
    <row r="301" spans="1:4">
      <c r="A301" s="179">
        <v>43252</v>
      </c>
      <c r="B301" s="172">
        <v>3.05</v>
      </c>
      <c r="C301" s="172">
        <v>4.37</v>
      </c>
      <c r="D301" s="172">
        <f t="shared" si="4"/>
        <v>1.3200000000000003</v>
      </c>
    </row>
    <row r="302" spans="1:4">
      <c r="A302" s="179">
        <v>43282</v>
      </c>
      <c r="B302" s="172">
        <v>3.01</v>
      </c>
      <c r="C302" s="172">
        <v>4.3499999999999996</v>
      </c>
      <c r="D302" s="172">
        <f t="shared" si="4"/>
        <v>1.3399999999999999</v>
      </c>
    </row>
    <row r="303" spans="1:4">
      <c r="A303" s="179">
        <v>43313</v>
      </c>
      <c r="B303" s="172">
        <v>3.04</v>
      </c>
      <c r="C303" s="172">
        <v>4.33</v>
      </c>
      <c r="D303" s="172">
        <f t="shared" si="4"/>
        <v>1.29</v>
      </c>
    </row>
    <row r="304" spans="1:4">
      <c r="A304" s="179">
        <v>43344</v>
      </c>
      <c r="B304">
        <v>3.15</v>
      </c>
      <c r="C304" s="172">
        <v>4.41</v>
      </c>
      <c r="D304" s="172">
        <f t="shared" si="4"/>
        <v>1.2600000000000002</v>
      </c>
    </row>
    <row r="305" spans="1:4">
      <c r="A305" s="179">
        <v>43374</v>
      </c>
      <c r="B305">
        <v>3.34</v>
      </c>
      <c r="C305" s="172">
        <v>4.5599999999999996</v>
      </c>
      <c r="D305" s="172">
        <f t="shared" si="4"/>
        <v>1.2199999999999998</v>
      </c>
    </row>
    <row r="306" spans="1:4">
      <c r="A306" s="179">
        <v>43405</v>
      </c>
      <c r="B306">
        <v>3.36</v>
      </c>
      <c r="C306" s="172">
        <v>4.6500000000000004</v>
      </c>
      <c r="D306" s="172">
        <f t="shared" si="4"/>
        <v>1.2900000000000005</v>
      </c>
    </row>
    <row r="307" spans="1:4">
      <c r="A307" s="179">
        <v>43435</v>
      </c>
      <c r="B307">
        <v>3.1</v>
      </c>
      <c r="C307" s="172">
        <v>4.51</v>
      </c>
      <c r="D307" s="172">
        <f t="shared" si="4"/>
        <v>1.4099999999999997</v>
      </c>
    </row>
  </sheetData>
  <printOptions horizontalCentered="1"/>
  <pageMargins left="0.47" right="0.36" top="1.25" bottom="0.75" header="0.5" footer="0.5"/>
  <pageSetup orientation="portrait"/>
  <ignoredErrors>
    <ignoredError sqref="E247 E2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E40"/>
  <sheetViews>
    <sheetView showGridLines="0" zoomScale="130" zoomScaleNormal="130" workbookViewId="0">
      <selection activeCell="G39" sqref="G39"/>
    </sheetView>
  </sheetViews>
  <sheetFormatPr defaultColWidth="11.42578125" defaultRowHeight="12.75"/>
  <sheetData>
    <row r="10" spans="3:5">
      <c r="C10" s="99"/>
      <c r="D10" s="226"/>
      <c r="E10" s="227"/>
    </row>
    <row r="11" spans="3:5">
      <c r="C11" s="228" t="s">
        <v>215</v>
      </c>
      <c r="D11" s="2"/>
      <c r="E11" s="229"/>
    </row>
    <row r="12" spans="3:5">
      <c r="C12" s="228" t="s">
        <v>216</v>
      </c>
      <c r="D12" s="2"/>
      <c r="E12" s="229"/>
    </row>
    <row r="13" spans="3:5">
      <c r="C13" s="230"/>
      <c r="E13" s="231"/>
    </row>
    <row r="14" spans="3:5">
      <c r="C14" s="230" t="s">
        <v>193</v>
      </c>
      <c r="E14" s="231"/>
    </row>
    <row r="15" spans="3:5">
      <c r="C15" s="230"/>
      <c r="E15" s="231"/>
    </row>
    <row r="16" spans="3:5">
      <c r="C16" s="237" t="s">
        <v>194</v>
      </c>
      <c r="E16" s="231"/>
    </row>
    <row r="17" spans="3:5">
      <c r="C17" s="230" t="s">
        <v>184</v>
      </c>
      <c r="E17" s="231"/>
    </row>
    <row r="18" spans="3:5">
      <c r="C18" s="232" t="s">
        <v>185</v>
      </c>
      <c r="E18" s="233">
        <f>MAX('RAB4'!D43:G43)</f>
        <v>0.1065</v>
      </c>
    </row>
    <row r="19" spans="3:5">
      <c r="C19" s="232" t="s">
        <v>186</v>
      </c>
      <c r="E19" s="233">
        <f>MIN('RAB4'!D43:G43)</f>
        <v>8.2500000000000004E-2</v>
      </c>
    </row>
    <row r="20" spans="3:5">
      <c r="C20" s="232" t="s">
        <v>187</v>
      </c>
      <c r="E20" s="233">
        <f>'RAB4'!H43</f>
        <v>9.3274999999999997E-2</v>
      </c>
    </row>
    <row r="21" spans="3:5">
      <c r="C21" s="230" t="s">
        <v>188</v>
      </c>
      <c r="E21" s="231"/>
    </row>
    <row r="22" spans="3:5">
      <c r="C22" s="232" t="s">
        <v>185</v>
      </c>
      <c r="E22" s="233">
        <f>MAX('RAB4'!D52:G52)</f>
        <v>0.1095</v>
      </c>
    </row>
    <row r="23" spans="3:5">
      <c r="C23" s="232" t="s">
        <v>186</v>
      </c>
      <c r="E23" s="233">
        <f>MIN('RAB4'!D52:G52)</f>
        <v>7.9199999999999993E-2</v>
      </c>
    </row>
    <row r="24" spans="3:5">
      <c r="C24" s="232" t="s">
        <v>187</v>
      </c>
      <c r="E24" s="233">
        <f>'RAB4'!H52</f>
        <v>9.4399999999999998E-2</v>
      </c>
    </row>
    <row r="25" spans="3:5">
      <c r="C25" s="232"/>
      <c r="E25" s="233"/>
    </row>
    <row r="26" spans="3:5">
      <c r="C26" s="237" t="s">
        <v>195</v>
      </c>
      <c r="E26" s="231"/>
    </row>
    <row r="27" spans="3:5">
      <c r="C27" s="230" t="s">
        <v>184</v>
      </c>
      <c r="E27" s="231"/>
    </row>
    <row r="28" spans="3:5">
      <c r="C28" s="232" t="s">
        <v>185</v>
      </c>
      <c r="E28" s="233">
        <f>MAX('RAB6'!E53:H53)</f>
        <v>0.10288181818181819</v>
      </c>
    </row>
    <row r="29" spans="3:5">
      <c r="C29" s="232" t="s">
        <v>186</v>
      </c>
      <c r="E29" s="233">
        <f>MIN('RAB6'!E53:H53)</f>
        <v>8.3766666666666684E-2</v>
      </c>
    </row>
    <row r="30" spans="3:5">
      <c r="C30" s="232" t="s">
        <v>187</v>
      </c>
      <c r="E30" s="233">
        <f>'RAB6'!I53</f>
        <v>9.0215454545454557E-2</v>
      </c>
    </row>
    <row r="31" spans="3:5">
      <c r="C31" s="230" t="s">
        <v>188</v>
      </c>
      <c r="E31" s="231"/>
    </row>
    <row r="32" spans="3:5">
      <c r="C32" s="232" t="s">
        <v>185</v>
      </c>
      <c r="E32" s="233">
        <f>MAX('RAB6'!E62:H62)</f>
        <v>0.1149</v>
      </c>
    </row>
    <row r="33" spans="3:5">
      <c r="C33" s="232" t="s">
        <v>186</v>
      </c>
      <c r="E33" s="233">
        <f>MIN('RAB6'!E62:H62)</f>
        <v>8.4499999999999992E-2</v>
      </c>
    </row>
    <row r="34" spans="3:5">
      <c r="C34" s="232" t="s">
        <v>187</v>
      </c>
      <c r="E34" s="233">
        <f>'RAB6'!I62</f>
        <v>9.2724999999999988E-2</v>
      </c>
    </row>
    <row r="35" spans="3:5">
      <c r="C35" s="230"/>
      <c r="E35" s="231"/>
    </row>
    <row r="36" spans="3:5">
      <c r="C36" s="230" t="s">
        <v>189</v>
      </c>
      <c r="E36" s="231"/>
    </row>
    <row r="37" spans="3:5">
      <c r="C37" s="232" t="s">
        <v>190</v>
      </c>
      <c r="E37" s="233">
        <f>'RAB7'!K46</f>
        <v>9.2227611979166665E-2</v>
      </c>
    </row>
    <row r="38" spans="3:5">
      <c r="C38" s="232" t="s">
        <v>191</v>
      </c>
      <c r="E38" s="233">
        <f>'RAB7'!K28</f>
        <v>9.3508861979166677E-2</v>
      </c>
    </row>
    <row r="39" spans="3:5">
      <c r="C39" s="232" t="s">
        <v>192</v>
      </c>
      <c r="E39" s="238" t="s">
        <v>196</v>
      </c>
    </row>
    <row r="40" spans="3:5">
      <c r="C40" s="234"/>
      <c r="D40" s="235"/>
      <c r="E40" s="236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4"/>
  <sheetViews>
    <sheetView showGridLines="0" zoomScale="125" workbookViewId="0">
      <selection activeCell="H35" sqref="H35"/>
    </sheetView>
  </sheetViews>
  <sheetFormatPr defaultColWidth="11.42578125" defaultRowHeight="12.75"/>
  <cols>
    <col min="2" max="2" width="14.7109375" customWidth="1"/>
    <col min="6" max="6" width="3.28515625" customWidth="1"/>
  </cols>
  <sheetData>
    <row r="6" spans="2:10">
      <c r="B6" s="99"/>
      <c r="C6" s="100"/>
      <c r="D6" s="100"/>
      <c r="E6" s="100"/>
      <c r="F6" s="100"/>
      <c r="G6" s="101"/>
    </row>
    <row r="7" spans="2:10">
      <c r="B7" s="148" t="s">
        <v>217</v>
      </c>
      <c r="C7" s="102"/>
      <c r="D7" s="102"/>
      <c r="E7" s="102"/>
      <c r="F7" s="102"/>
      <c r="G7" s="103"/>
    </row>
    <row r="8" spans="2:10">
      <c r="B8" s="16"/>
      <c r="C8" s="102"/>
      <c r="D8" s="102"/>
      <c r="E8" s="102"/>
      <c r="F8" s="102"/>
      <c r="G8" s="103"/>
    </row>
    <row r="9" spans="2:10">
      <c r="B9" s="148" t="s">
        <v>218</v>
      </c>
      <c r="C9" s="102"/>
      <c r="D9" s="102"/>
      <c r="E9" s="102"/>
      <c r="F9" s="102"/>
      <c r="G9" s="103"/>
    </row>
    <row r="10" spans="2:10">
      <c r="B10" s="16"/>
      <c r="C10" s="102"/>
      <c r="D10" s="102"/>
      <c r="E10" s="102"/>
      <c r="F10" s="102"/>
      <c r="G10" s="185" t="s">
        <v>149</v>
      </c>
    </row>
    <row r="11" spans="2:10">
      <c r="B11" s="104"/>
      <c r="C11" s="5"/>
      <c r="D11" s="5"/>
      <c r="E11" s="5"/>
      <c r="F11" s="5"/>
      <c r="G11" s="186" t="s">
        <v>146</v>
      </c>
    </row>
    <row r="12" spans="2:10">
      <c r="B12" s="104"/>
      <c r="C12" s="5"/>
      <c r="D12" s="5"/>
      <c r="E12" s="26" t="s">
        <v>147</v>
      </c>
      <c r="F12" s="5"/>
      <c r="G12" s="27" t="s">
        <v>145</v>
      </c>
    </row>
    <row r="13" spans="2:10">
      <c r="B13" s="104"/>
      <c r="C13" s="5"/>
      <c r="D13" s="5"/>
      <c r="E13" s="26"/>
      <c r="F13" s="5"/>
      <c r="G13" s="27"/>
    </row>
    <row r="14" spans="2:10">
      <c r="B14" s="104" t="s">
        <v>136</v>
      </c>
      <c r="C14" s="5"/>
      <c r="D14" s="5"/>
      <c r="E14" s="187">
        <v>43181</v>
      </c>
      <c r="F14" s="5"/>
      <c r="G14" s="134">
        <v>9.1999999999999998E-2</v>
      </c>
      <c r="J14" s="120">
        <v>9.1999999999999998E-2</v>
      </c>
    </row>
    <row r="15" spans="2:10">
      <c r="B15" s="104" t="s">
        <v>135</v>
      </c>
      <c r="C15" s="5"/>
      <c r="D15" s="5"/>
      <c r="E15" s="181" t="s">
        <v>137</v>
      </c>
      <c r="F15" s="5"/>
      <c r="G15" s="188" t="s">
        <v>137</v>
      </c>
      <c r="J15" s="181" t="s">
        <v>137</v>
      </c>
    </row>
    <row r="16" spans="2:10">
      <c r="B16" s="104" t="s">
        <v>138</v>
      </c>
      <c r="C16" s="5"/>
      <c r="D16" s="5"/>
      <c r="E16" s="182">
        <v>40868</v>
      </c>
      <c r="F16" s="5"/>
      <c r="G16" s="134">
        <v>0.10199999999999999</v>
      </c>
      <c r="J16" s="120">
        <v>0.10199999999999999</v>
      </c>
    </row>
    <row r="17" spans="2:10">
      <c r="B17" s="104" t="s">
        <v>26</v>
      </c>
      <c r="C17" s="5"/>
      <c r="D17" s="5"/>
      <c r="E17" s="182">
        <v>42717</v>
      </c>
      <c r="F17" s="5"/>
      <c r="G17" s="134">
        <v>9.7900000000000001E-2</v>
      </c>
      <c r="J17" s="120">
        <v>9.7900000000000001E-2</v>
      </c>
    </row>
    <row r="18" spans="2:10">
      <c r="B18" s="104" t="s">
        <v>27</v>
      </c>
      <c r="C18" s="5"/>
      <c r="D18" s="5"/>
      <c r="E18" s="182">
        <v>42032</v>
      </c>
      <c r="F18" s="5"/>
      <c r="G18" s="134">
        <v>9.7500000000000003E-2</v>
      </c>
      <c r="J18" s="120">
        <v>9.7500000000000003E-2</v>
      </c>
    </row>
    <row r="19" spans="2:10">
      <c r="B19" s="104" t="s">
        <v>28</v>
      </c>
      <c r="C19" s="5"/>
      <c r="D19" s="5"/>
      <c r="E19" s="182">
        <v>42793</v>
      </c>
      <c r="F19" s="5"/>
      <c r="G19" s="134">
        <v>9.6000000000000002E-2</v>
      </c>
      <c r="J19" s="120">
        <v>9.6000000000000002E-2</v>
      </c>
    </row>
    <row r="20" spans="2:10">
      <c r="B20" s="104" t="s">
        <v>139</v>
      </c>
      <c r="C20" s="5"/>
      <c r="D20" s="5"/>
      <c r="E20" s="182">
        <v>42610</v>
      </c>
      <c r="F20" s="5"/>
      <c r="G20" s="189" t="s">
        <v>148</v>
      </c>
      <c r="J20" s="120">
        <v>0.1</v>
      </c>
    </row>
    <row r="21" spans="2:10">
      <c r="B21" s="104" t="s">
        <v>140</v>
      </c>
      <c r="C21" s="5"/>
      <c r="D21" s="5"/>
      <c r="E21" s="182">
        <v>42150</v>
      </c>
      <c r="F21" s="5"/>
      <c r="G21" s="134">
        <v>0.1</v>
      </c>
      <c r="J21" s="120">
        <v>9.6000000000000002E-2</v>
      </c>
    </row>
    <row r="22" spans="2:10">
      <c r="B22" s="190" t="s">
        <v>141</v>
      </c>
      <c r="C22" s="5"/>
      <c r="D22" s="5"/>
      <c r="E22" s="181" t="s">
        <v>137</v>
      </c>
      <c r="F22" s="5"/>
      <c r="G22" s="188" t="s">
        <v>137</v>
      </c>
      <c r="J22" s="120">
        <v>9.0999999999999998E-2</v>
      </c>
    </row>
    <row r="23" spans="2:10">
      <c r="B23" s="104" t="s">
        <v>29</v>
      </c>
      <c r="C23" s="5"/>
      <c r="D23" s="5"/>
      <c r="E23" s="182">
        <v>43248</v>
      </c>
      <c r="F23" s="5"/>
      <c r="G23" s="189" t="s">
        <v>148</v>
      </c>
      <c r="J23" s="120">
        <v>0.1</v>
      </c>
    </row>
    <row r="24" spans="2:10">
      <c r="B24" s="104" t="s">
        <v>142</v>
      </c>
      <c r="C24" s="5"/>
      <c r="D24" s="5"/>
      <c r="E24" s="182">
        <v>43402</v>
      </c>
      <c r="F24" s="5"/>
      <c r="G24" s="134">
        <v>9.6000000000000002E-2</v>
      </c>
      <c r="J24" s="120">
        <v>9.2499999999999999E-2</v>
      </c>
    </row>
    <row r="25" spans="2:10">
      <c r="B25" s="104" t="s">
        <v>143</v>
      </c>
      <c r="C25" s="5"/>
      <c r="D25" s="5"/>
      <c r="E25" s="182">
        <v>42873</v>
      </c>
      <c r="F25" s="5"/>
      <c r="G25" s="134">
        <v>9.0999999999999998E-2</v>
      </c>
      <c r="J25" s="120">
        <v>9.7500000000000003E-2</v>
      </c>
    </row>
    <row r="26" spans="2:10">
      <c r="B26" s="104" t="s">
        <v>30</v>
      </c>
      <c r="C26" s="5"/>
      <c r="D26" s="5"/>
      <c r="E26" s="182">
        <v>43101</v>
      </c>
      <c r="F26" s="5"/>
      <c r="G26" s="189" t="s">
        <v>148</v>
      </c>
      <c r="J26" s="4">
        <f>AVERAGE(J14:J25)</f>
        <v>9.6581818181818158E-2</v>
      </c>
    </row>
    <row r="27" spans="2:10">
      <c r="B27" s="104" t="s">
        <v>144</v>
      </c>
      <c r="C27" s="5"/>
      <c r="D27" s="5"/>
      <c r="E27" s="182">
        <v>41233</v>
      </c>
      <c r="F27" s="5"/>
      <c r="G27" s="134">
        <v>0.1</v>
      </c>
    </row>
    <row r="28" spans="2:10">
      <c r="B28" s="104" t="s">
        <v>31</v>
      </c>
      <c r="C28" s="5"/>
      <c r="D28" s="5"/>
      <c r="E28" s="183" t="s">
        <v>150</v>
      </c>
      <c r="F28" s="5"/>
      <c r="G28" s="134">
        <v>9.2499999999999999E-2</v>
      </c>
    </row>
    <row r="29" spans="2:10">
      <c r="B29" s="104" t="s">
        <v>32</v>
      </c>
      <c r="C29" s="5"/>
      <c r="D29" s="5"/>
      <c r="E29" s="184" t="s">
        <v>151</v>
      </c>
      <c r="F29" s="5"/>
      <c r="G29" s="134">
        <v>9.7500000000000003E-2</v>
      </c>
    </row>
    <row r="30" spans="2:10">
      <c r="B30" s="104"/>
      <c r="C30" s="5"/>
      <c r="D30" s="5"/>
      <c r="E30" s="5"/>
      <c r="F30" s="5"/>
      <c r="G30" s="134"/>
    </row>
    <row r="31" spans="2:10">
      <c r="B31" s="104" t="s">
        <v>33</v>
      </c>
      <c r="C31" s="5"/>
      <c r="D31" s="5"/>
      <c r="E31" s="5"/>
      <c r="F31" s="5"/>
      <c r="G31" s="134">
        <f>AVERAGE(G14:G29)</f>
        <v>9.6581818181818158E-2</v>
      </c>
    </row>
    <row r="32" spans="2:10">
      <c r="B32" s="104"/>
      <c r="C32" s="5"/>
      <c r="D32" s="5"/>
      <c r="E32" s="5"/>
      <c r="F32" s="120"/>
      <c r="G32" s="105"/>
    </row>
    <row r="33" spans="2:7">
      <c r="B33" s="191" t="s">
        <v>152</v>
      </c>
      <c r="C33" s="5"/>
      <c r="D33" s="5"/>
      <c r="E33" s="5"/>
      <c r="F33" s="5"/>
      <c r="G33" s="105"/>
    </row>
    <row r="34" spans="2:7">
      <c r="B34" s="106"/>
      <c r="C34" s="107"/>
      <c r="D34" s="107"/>
      <c r="E34" s="107"/>
      <c r="F34" s="107"/>
      <c r="G34" s="108"/>
    </row>
  </sheetData>
  <phoneticPr fontId="6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showGridLines="0" zoomScale="120" zoomScaleNormal="120" workbookViewId="0">
      <selection activeCell="B2" sqref="B2:H28"/>
    </sheetView>
  </sheetViews>
  <sheetFormatPr defaultColWidth="11.42578125" defaultRowHeight="12.75"/>
  <cols>
    <col min="4" max="4" width="3.7109375" customWidth="1"/>
  </cols>
  <sheetData>
    <row r="2" spans="2:8">
      <c r="B2" s="99"/>
      <c r="C2" s="226"/>
      <c r="D2" s="226"/>
      <c r="E2" s="226"/>
      <c r="F2" s="226"/>
      <c r="G2" s="226"/>
      <c r="H2" s="227"/>
    </row>
    <row r="3" spans="2:8" ht="15">
      <c r="B3" s="243" t="s">
        <v>226</v>
      </c>
      <c r="C3" s="102"/>
      <c r="D3" s="102"/>
      <c r="E3" s="102"/>
      <c r="F3" s="102"/>
      <c r="G3" s="102"/>
      <c r="H3" s="229"/>
    </row>
    <row r="4" spans="2:8" ht="15">
      <c r="B4" s="243" t="s">
        <v>227</v>
      </c>
      <c r="C4" s="102"/>
      <c r="D4" s="102"/>
      <c r="E4" s="102"/>
      <c r="F4" s="102"/>
      <c r="G4" s="102"/>
      <c r="H4" s="229"/>
    </row>
    <row r="5" spans="2:8">
      <c r="B5" s="230"/>
      <c r="C5" s="5"/>
      <c r="D5" s="5"/>
      <c r="E5" s="5"/>
      <c r="F5" s="5"/>
      <c r="G5" s="5"/>
      <c r="H5" s="231"/>
    </row>
    <row r="6" spans="2:8">
      <c r="B6" s="230"/>
      <c r="C6" s="5"/>
      <c r="D6" s="5"/>
      <c r="E6" s="5"/>
      <c r="F6" s="5"/>
      <c r="G6" s="5"/>
      <c r="H6" s="231"/>
    </row>
    <row r="7" spans="2:8">
      <c r="B7" s="230"/>
      <c r="C7" s="5"/>
      <c r="D7" s="5"/>
      <c r="E7" s="144" t="s">
        <v>219</v>
      </c>
      <c r="F7" s="247" t="s">
        <v>221</v>
      </c>
      <c r="G7" s="247" t="s">
        <v>222</v>
      </c>
      <c r="H7" s="248" t="s">
        <v>223</v>
      </c>
    </row>
    <row r="8" spans="2:8">
      <c r="B8" s="230"/>
      <c r="C8" s="5"/>
      <c r="D8" s="5"/>
      <c r="E8" s="26" t="s">
        <v>220</v>
      </c>
      <c r="F8" s="26" t="s">
        <v>220</v>
      </c>
      <c r="G8" s="26" t="s">
        <v>220</v>
      </c>
      <c r="H8" s="244" t="s">
        <v>220</v>
      </c>
    </row>
    <row r="9" spans="2:8">
      <c r="B9" s="230"/>
      <c r="C9" s="5"/>
      <c r="D9" s="5"/>
      <c r="E9" s="5"/>
      <c r="F9" s="5"/>
      <c r="G9" s="5"/>
      <c r="H9" s="231"/>
    </row>
    <row r="10" spans="2:8">
      <c r="B10" s="230" t="s">
        <v>12</v>
      </c>
      <c r="C10" s="5"/>
      <c r="D10" s="5"/>
      <c r="E10" s="120">
        <v>7.2053944239691609E-2</v>
      </c>
      <c r="F10" s="11">
        <v>7.2471008230103995E-2</v>
      </c>
      <c r="G10" s="11">
        <v>7.3292762514081622E-2</v>
      </c>
      <c r="H10" s="233">
        <v>8.1688888888888894E-2</v>
      </c>
    </row>
    <row r="11" spans="2:8">
      <c r="B11" s="230" t="s">
        <v>11</v>
      </c>
      <c r="C11" s="5"/>
      <c r="D11" s="5"/>
      <c r="E11" s="120">
        <v>0.10782723312615648</v>
      </c>
      <c r="F11" s="11">
        <v>0.10835502371378491</v>
      </c>
      <c r="G11" s="11">
        <v>0.10894109419244324</v>
      </c>
      <c r="H11" s="233">
        <v>0.11488315789473684</v>
      </c>
    </row>
    <row r="12" spans="2:8">
      <c r="B12" s="239" t="s">
        <v>98</v>
      </c>
      <c r="C12" s="5"/>
      <c r="D12" s="5"/>
      <c r="E12" s="120">
        <v>9.1363808431008789E-2</v>
      </c>
      <c r="F12" s="11">
        <v>9.1913997159314254E-2</v>
      </c>
      <c r="G12" s="11">
        <v>9.2914956640738192E-2</v>
      </c>
      <c r="H12" s="233">
        <v>9.3354166666666683E-2</v>
      </c>
    </row>
    <row r="13" spans="2:8">
      <c r="B13" s="230" t="s">
        <v>23</v>
      </c>
      <c r="C13" s="5"/>
      <c r="D13" s="5"/>
      <c r="E13" s="120">
        <v>0.10658202123518437</v>
      </c>
      <c r="F13" s="11">
        <v>0.10691663934575524</v>
      </c>
      <c r="G13" s="11">
        <v>0.10730495727448616</v>
      </c>
      <c r="H13" s="233">
        <v>0.11271866666666668</v>
      </c>
    </row>
    <row r="14" spans="2:8">
      <c r="B14" s="230" t="s">
        <v>22</v>
      </c>
      <c r="C14" s="5"/>
      <c r="D14" s="5"/>
      <c r="E14" s="120">
        <v>7.3112866564220766E-2</v>
      </c>
      <c r="F14" s="11">
        <v>7.4001403658808668E-2</v>
      </c>
      <c r="G14" s="11">
        <v>7.5616634532073998E-2</v>
      </c>
      <c r="H14" s="233">
        <v>8.0316294117647055E-2</v>
      </c>
    </row>
    <row r="15" spans="2:8">
      <c r="B15" s="239" t="s">
        <v>99</v>
      </c>
      <c r="C15" s="5"/>
      <c r="D15" s="5"/>
      <c r="E15" s="120">
        <v>0.10496467704728951</v>
      </c>
      <c r="F15" s="11">
        <v>0.10556116940669566</v>
      </c>
      <c r="G15" s="11">
        <v>0.10722179171069623</v>
      </c>
      <c r="H15" s="233">
        <v>0.10444213333333333</v>
      </c>
    </row>
    <row r="16" spans="2:8">
      <c r="B16" s="239" t="s">
        <v>106</v>
      </c>
      <c r="C16" s="5"/>
      <c r="D16" s="5"/>
      <c r="E16" s="245">
        <v>0.16137169142598595</v>
      </c>
      <c r="F16" s="246">
        <v>0.16255539208858552</v>
      </c>
      <c r="G16" s="246">
        <v>0.16418242027837909</v>
      </c>
      <c r="H16" s="246">
        <v>0.17006833333333332</v>
      </c>
    </row>
    <row r="17" spans="2:8">
      <c r="B17" s="239" t="s">
        <v>100</v>
      </c>
      <c r="C17" s="5"/>
      <c r="D17" s="5"/>
      <c r="E17" s="120">
        <v>9.6034710337406751E-2</v>
      </c>
      <c r="F17" s="11">
        <v>9.717926006798791E-2</v>
      </c>
      <c r="G17" s="11">
        <v>9.8689016135935892E-2</v>
      </c>
      <c r="H17" s="233">
        <v>9.6430232558139539E-2</v>
      </c>
    </row>
    <row r="18" spans="2:8">
      <c r="B18" s="242" t="s">
        <v>123</v>
      </c>
      <c r="C18" s="5"/>
      <c r="D18" s="5"/>
      <c r="E18" s="245">
        <v>0.14698440302175181</v>
      </c>
      <c r="F18" s="246">
        <v>0.14772956501790396</v>
      </c>
      <c r="G18" s="246">
        <v>0.15023101540126407</v>
      </c>
      <c r="H18" s="246">
        <v>0.15307119047619047</v>
      </c>
    </row>
    <row r="19" spans="2:8">
      <c r="B19" s="242" t="s">
        <v>124</v>
      </c>
      <c r="C19" s="5"/>
      <c r="D19" s="5"/>
      <c r="E19" s="120">
        <v>8.3580629060603401E-2</v>
      </c>
      <c r="F19" s="11">
        <v>8.4119313617275746E-2</v>
      </c>
      <c r="G19" s="11">
        <v>8.5489096489251445E-2</v>
      </c>
      <c r="H19" s="233">
        <v>8.7222857142857144E-2</v>
      </c>
    </row>
    <row r="20" spans="2:8">
      <c r="B20" s="242" t="s">
        <v>101</v>
      </c>
      <c r="C20" s="5"/>
      <c r="D20" s="5"/>
      <c r="E20" s="120">
        <v>8.0828283075009985E-2</v>
      </c>
      <c r="F20" s="11">
        <v>8.187683246073299E-2</v>
      </c>
      <c r="G20" s="11">
        <v>8.2645351562806224E-2</v>
      </c>
      <c r="H20" s="233">
        <v>7.8573611111111108E-2</v>
      </c>
    </row>
    <row r="21" spans="2:8">
      <c r="B21" s="230" t="s">
        <v>5</v>
      </c>
      <c r="C21" s="5"/>
      <c r="D21" s="5"/>
      <c r="E21" s="249">
        <v>9.2300939075803931E-2</v>
      </c>
      <c r="F21" s="250">
        <v>9.1585664819082022E-2</v>
      </c>
      <c r="G21" s="250">
        <v>9.1611533970205106E-2</v>
      </c>
      <c r="H21" s="251">
        <v>9.7093333333333337E-2</v>
      </c>
    </row>
    <row r="22" spans="2:8">
      <c r="B22" s="230"/>
      <c r="C22" s="5"/>
      <c r="D22" s="5"/>
      <c r="E22" s="5"/>
      <c r="F22" s="5"/>
      <c r="G22" s="5"/>
      <c r="H22" s="231"/>
    </row>
    <row r="23" spans="2:8">
      <c r="B23" s="239" t="s">
        <v>224</v>
      </c>
      <c r="C23" s="5"/>
      <c r="D23" s="5"/>
      <c r="E23" s="11">
        <f>AVERAGE(E21,E20,E19,E17,E15,E14,E13,E12,E11,E10)</f>
        <v>9.0864911219237551E-2</v>
      </c>
      <c r="F23" s="11">
        <f t="shared" ref="F23:H23" si="0">AVERAGE(F21,F20,F19,F17,F15,F14,F13,F12,F11,F10)</f>
        <v>9.1398031247954148E-2</v>
      </c>
      <c r="G23" s="11">
        <f t="shared" si="0"/>
        <v>9.2372719502271813E-2</v>
      </c>
      <c r="H23" s="233">
        <f t="shared" si="0"/>
        <v>9.4672334171338052E-2</v>
      </c>
    </row>
    <row r="24" spans="2:8">
      <c r="B24" s="239" t="s">
        <v>225</v>
      </c>
      <c r="C24" s="5"/>
      <c r="D24" s="5"/>
      <c r="E24" s="11">
        <f>MEDIAN(E21,E20,E19,E17,E15,E14,E13,E12,E11,E10)</f>
        <v>9.183237375340636E-2</v>
      </c>
      <c r="F24" s="11">
        <f t="shared" ref="F24:H24" si="1">MEDIAN(F21,F20,F19,F17,F15,F14,F13,F12,F11,F10)</f>
        <v>9.1749830989198145E-2</v>
      </c>
      <c r="G24" s="11">
        <f t="shared" si="1"/>
        <v>9.2263245305471642E-2</v>
      </c>
      <c r="H24" s="233">
        <f t="shared" si="1"/>
        <v>9.4892199612403111E-2</v>
      </c>
    </row>
    <row r="25" spans="2:8">
      <c r="B25" s="230"/>
      <c r="C25" s="5"/>
      <c r="D25" s="5"/>
      <c r="E25" s="5"/>
      <c r="F25" s="5"/>
      <c r="G25" s="5"/>
      <c r="H25" s="231"/>
    </row>
    <row r="26" spans="2:8">
      <c r="B26" s="239" t="s">
        <v>228</v>
      </c>
      <c r="C26" s="5"/>
      <c r="D26" s="5"/>
      <c r="E26" s="5"/>
      <c r="F26" s="5"/>
      <c r="G26" s="5"/>
      <c r="H26" s="231"/>
    </row>
    <row r="27" spans="2:8">
      <c r="B27" s="239" t="s">
        <v>229</v>
      </c>
      <c r="C27" s="5"/>
      <c r="D27" s="5"/>
      <c r="E27" s="5"/>
      <c r="F27" s="5"/>
      <c r="G27" s="5"/>
      <c r="H27" s="231"/>
    </row>
    <row r="28" spans="2:8">
      <c r="B28" s="106"/>
      <c r="C28" s="235"/>
      <c r="D28" s="235"/>
      <c r="E28" s="235"/>
      <c r="F28" s="235"/>
      <c r="G28" s="235"/>
      <c r="H28" s="236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20"/>
  <sheetViews>
    <sheetView showGridLines="0" zoomScale="120" zoomScaleNormal="120" workbookViewId="0">
      <selection activeCell="D2" sqref="D2"/>
    </sheetView>
  </sheetViews>
  <sheetFormatPr defaultColWidth="11.42578125" defaultRowHeight="12.75"/>
  <cols>
    <col min="3" max="3" width="6" customWidth="1"/>
  </cols>
  <sheetData>
    <row r="5" spans="2:4">
      <c r="B5" s="252"/>
      <c r="C5" s="226"/>
      <c r="D5" s="227"/>
    </row>
    <row r="6" spans="2:4" ht="15">
      <c r="B6" s="243" t="s">
        <v>230</v>
      </c>
      <c r="C6" s="102"/>
      <c r="D6" s="229"/>
    </row>
    <row r="7" spans="2:4" ht="15">
      <c r="B7" s="243" t="s">
        <v>231</v>
      </c>
      <c r="C7" s="102"/>
      <c r="D7" s="229"/>
    </row>
    <row r="8" spans="2:4">
      <c r="B8" s="230"/>
      <c r="C8" s="5"/>
      <c r="D8" s="231"/>
    </row>
    <row r="9" spans="2:4">
      <c r="B9" s="230">
        <v>2010</v>
      </c>
      <c r="C9" s="5"/>
      <c r="D9" s="253">
        <v>9.3399999999999997E-2</v>
      </c>
    </row>
    <row r="10" spans="2:4">
      <c r="B10" s="230">
        <f>B9+1</f>
        <v>2011</v>
      </c>
      <c r="C10" s="5"/>
      <c r="D10" s="253">
        <v>0.1169</v>
      </c>
    </row>
    <row r="11" spans="2:4">
      <c r="B11" s="230">
        <f t="shared" ref="B11:B17" si="0">B10+1</f>
        <v>2012</v>
      </c>
      <c r="C11" s="5"/>
      <c r="D11" s="253">
        <v>9.2200000000000004E-2</v>
      </c>
    </row>
    <row r="12" spans="2:4">
      <c r="B12" s="230">
        <f t="shared" si="0"/>
        <v>2013</v>
      </c>
      <c r="C12" s="5"/>
      <c r="D12" s="253">
        <v>7.9000000000000001E-2</v>
      </c>
    </row>
    <row r="13" spans="2:4">
      <c r="B13" s="230">
        <f t="shared" si="0"/>
        <v>2014</v>
      </c>
      <c r="C13" s="5"/>
      <c r="D13" s="253">
        <v>9.4799999999999995E-2</v>
      </c>
    </row>
    <row r="14" spans="2:4">
      <c r="B14" s="230">
        <f t="shared" si="0"/>
        <v>2015</v>
      </c>
      <c r="C14" s="5"/>
      <c r="D14" s="253">
        <v>8.7099999999999997E-2</v>
      </c>
    </row>
    <row r="15" spans="2:4">
      <c r="B15" s="230">
        <f t="shared" si="0"/>
        <v>2016</v>
      </c>
      <c r="C15" s="5"/>
      <c r="D15" s="253">
        <v>9.9299999999999999E-2</v>
      </c>
    </row>
    <row r="16" spans="2:4">
      <c r="B16" s="230">
        <f>B15+1</f>
        <v>2017</v>
      </c>
      <c r="C16" s="5"/>
      <c r="D16" s="253">
        <v>0.1094</v>
      </c>
    </row>
    <row r="17" spans="2:4">
      <c r="B17" s="230">
        <f t="shared" si="0"/>
        <v>2018</v>
      </c>
      <c r="C17" s="5"/>
      <c r="D17" s="253">
        <v>9.5399999999999999E-2</v>
      </c>
    </row>
    <row r="18" spans="2:4">
      <c r="B18" s="230"/>
      <c r="C18" s="5"/>
      <c r="D18" s="231"/>
    </row>
    <row r="19" spans="2:4">
      <c r="B19" s="239" t="s">
        <v>232</v>
      </c>
      <c r="C19" s="5"/>
      <c r="D19" s="231"/>
    </row>
    <row r="20" spans="2:4">
      <c r="B20" s="254" t="s">
        <v>233</v>
      </c>
      <c r="C20" s="235"/>
      <c r="D20" s="23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zoomScale="125" zoomScaleNormal="100" workbookViewId="0">
      <selection activeCell="E46" sqref="E46"/>
    </sheetView>
  </sheetViews>
  <sheetFormatPr defaultColWidth="8.85546875" defaultRowHeight="12.75"/>
  <cols>
    <col min="1" max="1" width="2.7109375" customWidth="1"/>
    <col min="2" max="2" width="8.85546875" customWidth="1"/>
    <col min="3" max="3" width="13" customWidth="1"/>
    <col min="4" max="4" width="12.42578125" customWidth="1"/>
    <col min="5" max="10" width="8.85546875" customWidth="1"/>
    <col min="11" max="11" width="2.7109375" customWidth="1"/>
  </cols>
  <sheetData>
    <row r="1" spans="1:21">
      <c r="B1" s="24"/>
      <c r="C1" s="24"/>
      <c r="D1" s="24"/>
      <c r="E1" s="24"/>
      <c r="F1" s="24"/>
      <c r="G1" s="24"/>
      <c r="H1" s="24"/>
      <c r="I1" s="24"/>
      <c r="J1" s="180" t="s">
        <v>211</v>
      </c>
    </row>
    <row r="2" spans="1:21">
      <c r="B2" s="24"/>
      <c r="C2" s="24"/>
      <c r="D2" s="24"/>
      <c r="E2" s="24"/>
      <c r="F2" s="24"/>
      <c r="G2" s="24"/>
      <c r="H2" s="24"/>
      <c r="I2" s="24"/>
      <c r="J2" s="180" t="s">
        <v>132</v>
      </c>
    </row>
    <row r="3" spans="1:21" ht="7.5" customHeight="1">
      <c r="B3" s="24"/>
      <c r="C3" s="24"/>
      <c r="D3" s="24"/>
      <c r="E3" s="24"/>
      <c r="F3" s="24"/>
      <c r="G3" s="24"/>
      <c r="H3" s="24"/>
      <c r="I3" s="24"/>
      <c r="J3" s="28"/>
    </row>
    <row r="4" spans="1:21">
      <c r="A4" s="21" t="s">
        <v>48</v>
      </c>
      <c r="B4" s="31"/>
      <c r="C4" s="31"/>
      <c r="D4" s="31"/>
      <c r="E4" s="31"/>
      <c r="F4" s="32"/>
      <c r="G4" s="32"/>
      <c r="H4" s="32"/>
      <c r="I4" s="32"/>
      <c r="J4" s="32"/>
      <c r="K4" s="2"/>
    </row>
    <row r="5" spans="1:21">
      <c r="A5" s="1" t="s">
        <v>178</v>
      </c>
      <c r="B5" s="31"/>
      <c r="C5" s="31"/>
      <c r="D5" s="31"/>
      <c r="E5" s="31"/>
      <c r="F5" s="32"/>
      <c r="G5" s="32"/>
      <c r="H5" s="32"/>
      <c r="I5" s="32"/>
      <c r="J5" s="32"/>
      <c r="K5" s="2"/>
    </row>
    <row r="6" spans="1:21">
      <c r="A6" s="1" t="s">
        <v>47</v>
      </c>
      <c r="B6" s="31"/>
      <c r="C6" s="31"/>
      <c r="D6" s="31"/>
      <c r="E6" s="31"/>
      <c r="F6" s="32"/>
      <c r="G6" s="32"/>
      <c r="H6" s="32"/>
      <c r="I6" s="32"/>
      <c r="J6" s="32"/>
      <c r="K6" s="2"/>
    </row>
    <row r="7" spans="1:21" ht="9.7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21" ht="13.5" thickBot="1">
      <c r="A8" s="5"/>
      <c r="B8" s="25"/>
      <c r="C8" s="25"/>
      <c r="D8" s="25"/>
      <c r="E8" s="135">
        <v>43344</v>
      </c>
      <c r="F8" s="135">
        <v>43374</v>
      </c>
      <c r="G8" s="135">
        <v>43405</v>
      </c>
      <c r="H8" s="135">
        <v>43435</v>
      </c>
      <c r="I8" s="135">
        <v>43466</v>
      </c>
      <c r="J8" s="135">
        <v>43497</v>
      </c>
      <c r="K8" s="5"/>
    </row>
    <row r="9" spans="1:21" ht="12.75" customHeight="1" thickTop="1">
      <c r="A9" s="5"/>
      <c r="B9" s="25"/>
      <c r="C9" s="25"/>
      <c r="D9" s="25"/>
      <c r="E9" s="25"/>
      <c r="F9" s="25"/>
      <c r="G9" s="25"/>
      <c r="H9" s="25"/>
      <c r="I9" s="25"/>
      <c r="J9" s="25"/>
      <c r="K9" s="5"/>
      <c r="M9" s="18"/>
      <c r="N9" s="18"/>
      <c r="O9" s="18"/>
      <c r="P9" s="18"/>
      <c r="Q9" s="18"/>
      <c r="R9" s="18"/>
      <c r="S9" s="18"/>
      <c r="T9" s="18"/>
      <c r="U9" s="18"/>
    </row>
    <row r="10" spans="1:21" ht="12.75" customHeight="1">
      <c r="A10" s="5"/>
      <c r="B10" s="33" t="s">
        <v>12</v>
      </c>
      <c r="C10" s="34"/>
      <c r="D10" s="34" t="s">
        <v>67</v>
      </c>
      <c r="E10" s="113">
        <v>61.66</v>
      </c>
      <c r="F10" s="113">
        <v>63.200001</v>
      </c>
      <c r="G10" s="113">
        <v>68.510002</v>
      </c>
      <c r="H10" s="113">
        <v>69.610000999999997</v>
      </c>
      <c r="I10" s="113">
        <v>67.949996999999996</v>
      </c>
      <c r="J10" s="113">
        <v>71.94</v>
      </c>
      <c r="K10" s="5"/>
      <c r="R10" s="18"/>
      <c r="S10" s="18"/>
      <c r="T10" s="18"/>
      <c r="U10" s="18"/>
    </row>
    <row r="11" spans="1:21" ht="12.75" customHeight="1">
      <c r="A11" s="5"/>
      <c r="B11" s="34"/>
      <c r="C11" s="34"/>
      <c r="D11" s="34" t="s">
        <v>68</v>
      </c>
      <c r="E11" s="113">
        <v>58.26</v>
      </c>
      <c r="F11" s="113">
        <v>58.48</v>
      </c>
      <c r="G11" s="113">
        <v>60.009998000000003</v>
      </c>
      <c r="H11" s="113">
        <v>63.150002000000001</v>
      </c>
      <c r="I11" s="113">
        <v>63.27</v>
      </c>
      <c r="J11" s="113">
        <v>66.230002999999996</v>
      </c>
      <c r="K11" s="5"/>
      <c r="R11" s="18"/>
      <c r="S11" s="18"/>
      <c r="T11" s="18"/>
      <c r="U11" s="18"/>
    </row>
    <row r="12" spans="1:21" ht="12.75" customHeight="1">
      <c r="A12" s="5"/>
      <c r="B12" s="34"/>
      <c r="C12" s="34"/>
      <c r="D12" s="34" t="s">
        <v>69</v>
      </c>
      <c r="E12" s="112">
        <f t="shared" ref="E12:J12" si="0">AVERAGE(E10:E11)</f>
        <v>59.959999999999994</v>
      </c>
      <c r="F12" s="112">
        <f t="shared" si="0"/>
        <v>60.840000500000002</v>
      </c>
      <c r="G12" s="112">
        <f t="shared" si="0"/>
        <v>64.260000000000005</v>
      </c>
      <c r="H12" s="112">
        <f t="shared" si="0"/>
        <v>66.380001499999992</v>
      </c>
      <c r="I12" s="112">
        <f t="shared" si="0"/>
        <v>65.609998500000003</v>
      </c>
      <c r="J12" s="112">
        <f t="shared" si="0"/>
        <v>69.085001500000004</v>
      </c>
      <c r="K12" s="5"/>
      <c r="R12" s="18"/>
      <c r="S12" s="18"/>
      <c r="T12" s="18"/>
      <c r="U12" s="18"/>
    </row>
    <row r="13" spans="1:21" ht="12.75" customHeight="1">
      <c r="A13" s="5"/>
      <c r="B13" s="34"/>
      <c r="C13" s="34"/>
      <c r="D13" s="34" t="s">
        <v>70</v>
      </c>
      <c r="E13" s="115">
        <v>0.27500000000000002</v>
      </c>
      <c r="F13" s="115">
        <v>0.27500000000000002</v>
      </c>
      <c r="G13" s="115">
        <v>0.27500000000000002</v>
      </c>
      <c r="H13" s="115">
        <v>0.27500000000000002</v>
      </c>
      <c r="I13" s="115">
        <v>0.27500000000000002</v>
      </c>
      <c r="J13" s="115">
        <v>0.27500000000000002</v>
      </c>
      <c r="K13" s="5"/>
      <c r="R13" s="18"/>
      <c r="S13" s="18"/>
      <c r="T13" s="18"/>
      <c r="U13" s="18"/>
    </row>
    <row r="14" spans="1:21" ht="12.75" customHeight="1">
      <c r="A14" s="5"/>
      <c r="B14" s="34"/>
      <c r="C14" s="34"/>
      <c r="D14" s="34" t="s">
        <v>71</v>
      </c>
      <c r="E14" s="114">
        <f t="shared" ref="E14:J14" si="1">(E13*4)/E12</f>
        <v>1.834556370913943E-2</v>
      </c>
      <c r="F14" s="114">
        <f t="shared" si="1"/>
        <v>1.8080210239314512E-2</v>
      </c>
      <c r="G14" s="114">
        <f t="shared" si="1"/>
        <v>1.7117958294428883E-2</v>
      </c>
      <c r="H14" s="114">
        <f t="shared" si="1"/>
        <v>1.6571256028067433E-2</v>
      </c>
      <c r="I14" s="114">
        <f t="shared" si="1"/>
        <v>1.6765737313650449E-2</v>
      </c>
      <c r="J14" s="114">
        <f t="shared" si="1"/>
        <v>1.5922414071308951E-2</v>
      </c>
      <c r="K14" s="5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2.75" customHeight="1">
      <c r="A15" s="5"/>
      <c r="B15" s="34"/>
      <c r="C15" s="34"/>
      <c r="D15" s="34" t="s">
        <v>49</v>
      </c>
      <c r="E15" s="114">
        <f>AVERAGE(E14:J14)</f>
        <v>1.7133856609318276E-2</v>
      </c>
      <c r="F15" s="25"/>
      <c r="G15" s="25"/>
      <c r="H15" s="25"/>
      <c r="I15" s="25"/>
      <c r="J15" s="25"/>
      <c r="K15" s="5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2.75" customHeight="1">
      <c r="A16" s="5"/>
      <c r="B16" s="34"/>
      <c r="C16" s="34"/>
      <c r="D16" s="34"/>
      <c r="E16" s="25"/>
      <c r="F16" s="25"/>
      <c r="G16" s="25"/>
      <c r="H16" s="25"/>
      <c r="I16" s="25"/>
      <c r="J16" s="25"/>
      <c r="K16" s="5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2" customHeight="1">
      <c r="A17" s="5"/>
      <c r="B17" s="33" t="s">
        <v>15</v>
      </c>
      <c r="C17" s="34"/>
      <c r="D17" s="34" t="s">
        <v>67</v>
      </c>
      <c r="E17" s="113">
        <v>88.78</v>
      </c>
      <c r="F17" s="113">
        <v>92.790001000000004</v>
      </c>
      <c r="G17" s="113">
        <v>95.410004000000001</v>
      </c>
      <c r="H17" s="113">
        <v>98.18</v>
      </c>
      <c r="I17" s="113">
        <v>96.139999000000003</v>
      </c>
      <c r="J17" s="113">
        <v>102.07</v>
      </c>
      <c r="K17" s="5"/>
      <c r="M17" s="14"/>
      <c r="N17" s="14"/>
      <c r="O17" s="14"/>
      <c r="P17" s="14"/>
      <c r="Q17" s="14"/>
    </row>
    <row r="18" spans="1:21" ht="12" customHeight="1">
      <c r="A18" s="5"/>
      <c r="B18" s="34"/>
      <c r="C18" s="34"/>
      <c r="D18" s="34" t="s">
        <v>68</v>
      </c>
      <c r="E18" s="113">
        <v>85.88</v>
      </c>
      <c r="F18" s="113">
        <v>86.760002</v>
      </c>
      <c r="G18" s="113">
        <v>86.599997999999999</v>
      </c>
      <c r="H18" s="113">
        <v>85.889999000000003</v>
      </c>
      <c r="I18" s="113">
        <v>88</v>
      </c>
      <c r="J18" s="113">
        <v>93.900002000000001</v>
      </c>
      <c r="K18" s="5"/>
      <c r="M18" s="14"/>
      <c r="N18" s="14"/>
      <c r="O18" s="14"/>
      <c r="P18" s="14"/>
      <c r="Q18" s="14"/>
    </row>
    <row r="19" spans="1:21" ht="12" customHeight="1">
      <c r="A19" s="5"/>
      <c r="B19" s="34"/>
      <c r="C19" s="34"/>
      <c r="D19" s="34" t="s">
        <v>69</v>
      </c>
      <c r="E19" s="112">
        <f t="shared" ref="E19:J19" si="2">AVERAGE(E17:E18)</f>
        <v>87.33</v>
      </c>
      <c r="F19" s="112">
        <f t="shared" si="2"/>
        <v>89.775001500000002</v>
      </c>
      <c r="G19" s="112">
        <f t="shared" si="2"/>
        <v>91.005000999999993</v>
      </c>
      <c r="H19" s="112">
        <f t="shared" si="2"/>
        <v>92.034999499999998</v>
      </c>
      <c r="I19" s="112">
        <f t="shared" si="2"/>
        <v>92.069999499999994</v>
      </c>
      <c r="J19" s="112">
        <f t="shared" si="2"/>
        <v>97.985000999999997</v>
      </c>
      <c r="K19" s="5"/>
      <c r="M19" s="14"/>
      <c r="N19" s="14"/>
      <c r="O19" s="14"/>
      <c r="P19" s="14"/>
      <c r="Q19" s="14"/>
    </row>
    <row r="20" spans="1:21" ht="12" customHeight="1">
      <c r="A20" s="5"/>
      <c r="B20" s="34"/>
      <c r="C20" s="34"/>
      <c r="D20" s="34" t="s">
        <v>70</v>
      </c>
      <c r="E20" s="115">
        <v>0.45500000000000002</v>
      </c>
      <c r="F20" s="115">
        <v>0.45500000000000002</v>
      </c>
      <c r="G20" s="115">
        <v>0.45500000000000002</v>
      </c>
      <c r="H20" s="115">
        <v>0.45500000000000002</v>
      </c>
      <c r="I20" s="115">
        <v>0.45500000000000002</v>
      </c>
      <c r="J20" s="115">
        <v>0.45500000000000002</v>
      </c>
      <c r="K20" s="5"/>
      <c r="M20" s="14"/>
      <c r="N20" s="14"/>
      <c r="O20" s="14"/>
      <c r="P20" s="14"/>
      <c r="Q20" s="14"/>
    </row>
    <row r="21" spans="1:21" ht="12" customHeight="1">
      <c r="A21" s="5"/>
      <c r="B21" s="34"/>
      <c r="C21" s="34"/>
      <c r="D21" s="34" t="s">
        <v>71</v>
      </c>
      <c r="E21" s="114">
        <f t="shared" ref="E21:J21" si="3">(E20*4)/E19</f>
        <v>2.0840490095041797E-2</v>
      </c>
      <c r="F21" s="114">
        <f t="shared" si="3"/>
        <v>2.0272904144702241E-2</v>
      </c>
      <c r="G21" s="114">
        <f t="shared" si="3"/>
        <v>1.9998900939520899E-2</v>
      </c>
      <c r="H21" s="114">
        <f t="shared" si="3"/>
        <v>1.9775085672706503E-2</v>
      </c>
      <c r="I21" s="114">
        <f t="shared" si="3"/>
        <v>1.9767568262015686E-2</v>
      </c>
      <c r="J21" s="114">
        <f t="shared" si="3"/>
        <v>1.8574271382617021E-2</v>
      </c>
      <c r="K21" s="5"/>
    </row>
    <row r="22" spans="1:21" ht="12" customHeight="1">
      <c r="A22" s="5"/>
      <c r="B22" s="34"/>
      <c r="C22" s="34"/>
      <c r="D22" s="34" t="s">
        <v>49</v>
      </c>
      <c r="E22" s="114">
        <f>AVERAGE(E21:J21)</f>
        <v>1.9871536749434027E-2</v>
      </c>
      <c r="F22" s="25"/>
      <c r="G22" s="25"/>
      <c r="H22" s="25"/>
      <c r="I22" s="25"/>
      <c r="J22" s="25"/>
      <c r="K22" s="5"/>
    </row>
    <row r="23" spans="1:21" ht="12" customHeight="1">
      <c r="A23" s="5"/>
      <c r="B23" s="34"/>
      <c r="C23" s="34"/>
      <c r="D23" s="34"/>
      <c r="E23" s="25"/>
      <c r="F23" s="25"/>
      <c r="G23" s="25"/>
      <c r="H23" s="25"/>
      <c r="I23" s="25"/>
      <c r="J23" s="25"/>
      <c r="K23" s="5"/>
      <c r="N23" s="18"/>
      <c r="O23" s="18"/>
      <c r="P23" s="18"/>
      <c r="Q23" s="18"/>
      <c r="R23" s="18"/>
      <c r="S23" s="18"/>
      <c r="T23" s="18"/>
      <c r="U23" s="18"/>
    </row>
    <row r="24" spans="1:21">
      <c r="B24" s="29" t="s">
        <v>16</v>
      </c>
      <c r="C24" s="39"/>
      <c r="D24" s="34" t="s">
        <v>67</v>
      </c>
      <c r="E24" s="14">
        <v>42.95</v>
      </c>
      <c r="F24" s="14">
        <v>43.549999</v>
      </c>
      <c r="G24" s="14">
        <v>46.790000999999997</v>
      </c>
      <c r="H24" s="14">
        <v>49.07</v>
      </c>
      <c r="I24" s="14">
        <v>49.75</v>
      </c>
      <c r="J24" s="14">
        <v>52.98</v>
      </c>
      <c r="M24" s="18"/>
      <c r="N24" s="18"/>
      <c r="O24" s="18"/>
      <c r="P24" s="18"/>
      <c r="Q24" s="18"/>
      <c r="R24" s="18"/>
    </row>
    <row r="25" spans="1:21">
      <c r="B25" s="39"/>
      <c r="C25" s="39"/>
      <c r="D25" s="34" t="s">
        <v>68</v>
      </c>
      <c r="E25" s="14">
        <v>40.25</v>
      </c>
      <c r="F25" s="14">
        <v>40.099997999999999</v>
      </c>
      <c r="G25" s="14">
        <v>41.32</v>
      </c>
      <c r="H25" s="14">
        <v>43.380001</v>
      </c>
      <c r="I25" s="14">
        <v>44.599997999999999</v>
      </c>
      <c r="J25" s="14">
        <v>48.189999</v>
      </c>
      <c r="M25" s="14"/>
      <c r="N25" s="14"/>
      <c r="O25" s="14"/>
      <c r="P25" s="14"/>
      <c r="Q25" s="14"/>
    </row>
    <row r="26" spans="1:21">
      <c r="B26" s="39"/>
      <c r="C26" s="39"/>
      <c r="D26" s="34" t="s">
        <v>69</v>
      </c>
      <c r="E26" s="112">
        <f t="shared" ref="E26:J26" si="4">AVERAGE(E24:E25)</f>
        <v>41.6</v>
      </c>
      <c r="F26" s="112">
        <f t="shared" si="4"/>
        <v>41.8249985</v>
      </c>
      <c r="G26" s="112">
        <f t="shared" si="4"/>
        <v>44.055000499999998</v>
      </c>
      <c r="H26" s="112">
        <f t="shared" si="4"/>
        <v>46.2250005</v>
      </c>
      <c r="I26" s="112">
        <f t="shared" si="4"/>
        <v>47.174999</v>
      </c>
      <c r="J26" s="112">
        <f t="shared" si="4"/>
        <v>50.584999499999995</v>
      </c>
      <c r="M26" s="14"/>
      <c r="N26" s="14"/>
      <c r="O26" s="14"/>
      <c r="P26" s="14"/>
      <c r="Q26" s="14"/>
      <c r="R26" s="14"/>
    </row>
    <row r="27" spans="1:21">
      <c r="B27" s="39"/>
      <c r="C27" s="39"/>
      <c r="D27" s="34" t="s">
        <v>70</v>
      </c>
      <c r="E27" s="115">
        <v>0.1875</v>
      </c>
      <c r="F27" s="115">
        <v>0.1875</v>
      </c>
      <c r="G27" s="115">
        <v>0.1875</v>
      </c>
      <c r="H27" s="115">
        <v>0.1875</v>
      </c>
      <c r="I27" s="115">
        <v>0.1875</v>
      </c>
      <c r="J27" s="115">
        <v>0.19750000000000001</v>
      </c>
      <c r="M27" s="14"/>
      <c r="N27" s="14"/>
      <c r="O27" s="14"/>
      <c r="P27" s="14"/>
      <c r="Q27" s="14"/>
      <c r="R27" s="14"/>
    </row>
    <row r="28" spans="1:21">
      <c r="B28" s="39"/>
      <c r="C28" s="39"/>
      <c r="D28" s="34" t="s">
        <v>71</v>
      </c>
      <c r="E28" s="114">
        <f t="shared" ref="E28:J28" si="5">(E27*4)/E26</f>
        <v>1.8028846153846152E-2</v>
      </c>
      <c r="F28" s="114">
        <f t="shared" si="5"/>
        <v>1.7931859579146191E-2</v>
      </c>
      <c r="G28" s="114">
        <f t="shared" si="5"/>
        <v>1.7024174134330109E-2</v>
      </c>
      <c r="H28" s="114">
        <f t="shared" si="5"/>
        <v>1.6224986303677812E-2</v>
      </c>
      <c r="I28" s="114">
        <f t="shared" si="5"/>
        <v>1.5898251529374702E-2</v>
      </c>
      <c r="J28" s="114">
        <f t="shared" si="5"/>
        <v>1.5617278003531463E-2</v>
      </c>
      <c r="M28" s="14"/>
      <c r="N28" s="14"/>
      <c r="O28" s="14"/>
      <c r="P28" s="14"/>
      <c r="Q28" s="14"/>
    </row>
    <row r="29" spans="1:21">
      <c r="B29" s="39"/>
      <c r="C29" s="39"/>
      <c r="D29" s="34" t="s">
        <v>49</v>
      </c>
      <c r="E29" s="114">
        <f>AVERAGE(E28:J28)</f>
        <v>1.6787565950651073E-2</v>
      </c>
      <c r="F29" s="25"/>
      <c r="G29" s="25"/>
      <c r="H29" s="25"/>
      <c r="I29" s="25"/>
      <c r="J29" s="25"/>
    </row>
    <row r="30" spans="1:21">
      <c r="B30" s="39"/>
      <c r="C30" s="39"/>
      <c r="D30" s="39"/>
      <c r="E30" s="24"/>
      <c r="F30" s="24"/>
      <c r="G30" s="24"/>
      <c r="H30" s="24"/>
      <c r="I30" s="24"/>
      <c r="J30" s="24"/>
    </row>
    <row r="31" spans="1:21">
      <c r="B31" s="29" t="s">
        <v>55</v>
      </c>
      <c r="C31" s="39"/>
      <c r="D31" s="34" t="s">
        <v>67</v>
      </c>
      <c r="E31" s="30">
        <v>49</v>
      </c>
      <c r="F31" s="30">
        <v>48.639999000000003</v>
      </c>
      <c r="G31" s="30">
        <v>52.82</v>
      </c>
      <c r="H31" s="30">
        <v>60.310001</v>
      </c>
      <c r="I31" s="30">
        <v>58.16</v>
      </c>
      <c r="J31" s="30">
        <v>59.400002000000001</v>
      </c>
    </row>
    <row r="32" spans="1:21">
      <c r="B32" s="39"/>
      <c r="C32" s="39"/>
      <c r="D32" s="34" t="s">
        <v>68</v>
      </c>
      <c r="E32" s="30">
        <v>45.19</v>
      </c>
      <c r="F32" s="30">
        <v>43.66</v>
      </c>
      <c r="G32" s="30">
        <v>43.119999</v>
      </c>
      <c r="H32" s="30">
        <v>49.169998</v>
      </c>
      <c r="I32" s="30">
        <v>51.02</v>
      </c>
      <c r="J32" s="30">
        <v>53.830002</v>
      </c>
      <c r="M32" s="14"/>
      <c r="N32" s="14"/>
      <c r="O32" s="14"/>
      <c r="P32" s="14"/>
      <c r="Q32" s="14"/>
    </row>
    <row r="33" spans="2:18">
      <c r="B33" s="39"/>
      <c r="C33" s="39"/>
      <c r="D33" s="34" t="s">
        <v>69</v>
      </c>
      <c r="E33" s="36">
        <f t="shared" ref="E33:J33" si="6">AVERAGE(E31:E32)</f>
        <v>47.094999999999999</v>
      </c>
      <c r="F33" s="36">
        <f t="shared" si="6"/>
        <v>46.1499995</v>
      </c>
      <c r="G33" s="36">
        <f t="shared" si="6"/>
        <v>47.9699995</v>
      </c>
      <c r="H33" s="36">
        <f t="shared" si="6"/>
        <v>54.739999499999996</v>
      </c>
      <c r="I33" s="36">
        <f t="shared" si="6"/>
        <v>54.59</v>
      </c>
      <c r="J33" s="36">
        <f t="shared" si="6"/>
        <v>56.615002000000004</v>
      </c>
      <c r="M33" s="14"/>
      <c r="N33" s="14"/>
      <c r="O33" s="14"/>
      <c r="P33" s="14"/>
      <c r="Q33" s="14"/>
    </row>
    <row r="34" spans="2:18">
      <c r="B34" s="39"/>
      <c r="C34" s="39"/>
      <c r="D34" s="34" t="s">
        <v>70</v>
      </c>
      <c r="E34" s="37">
        <v>0.224</v>
      </c>
      <c r="F34" s="37">
        <v>0.224</v>
      </c>
      <c r="G34" s="37">
        <v>0.24</v>
      </c>
      <c r="H34" s="37">
        <v>0.24</v>
      </c>
      <c r="I34" s="37">
        <v>0.24</v>
      </c>
      <c r="J34" s="37">
        <v>0.24</v>
      </c>
      <c r="M34" s="14"/>
      <c r="N34" s="14"/>
      <c r="O34" s="14"/>
      <c r="P34" s="14"/>
      <c r="Q34" s="14"/>
    </row>
    <row r="35" spans="2:18">
      <c r="B35" s="39"/>
      <c r="C35" s="39"/>
      <c r="D35" s="34" t="s">
        <v>71</v>
      </c>
      <c r="E35" s="38">
        <f t="shared" ref="E35:J35" si="7">(E34*4)/E33</f>
        <v>1.9025374243550271E-2</v>
      </c>
      <c r="F35" s="38">
        <f t="shared" si="7"/>
        <v>1.941495145628333E-2</v>
      </c>
      <c r="G35" s="38">
        <f t="shared" si="7"/>
        <v>2.0012508025979862E-2</v>
      </c>
      <c r="H35" s="38">
        <f t="shared" si="7"/>
        <v>1.7537449922702321E-2</v>
      </c>
      <c r="I35" s="38">
        <f t="shared" si="7"/>
        <v>1.7585638395310493E-2</v>
      </c>
      <c r="J35" s="38">
        <f t="shared" si="7"/>
        <v>1.6956636334659141E-2</v>
      </c>
      <c r="M35" s="14"/>
      <c r="N35" s="14"/>
      <c r="O35" s="14"/>
      <c r="P35" s="14"/>
      <c r="Q35" s="14"/>
    </row>
    <row r="36" spans="2:18">
      <c r="B36" s="39"/>
      <c r="C36" s="39"/>
      <c r="D36" s="34" t="s">
        <v>49</v>
      </c>
      <c r="E36" s="38">
        <f>AVERAGE(E35:J35)</f>
        <v>1.8422093063080906E-2</v>
      </c>
      <c r="F36" s="34"/>
      <c r="G36" s="34"/>
      <c r="H36" s="34"/>
      <c r="I36" s="34"/>
      <c r="J36" s="34"/>
    </row>
    <row r="37" spans="2:18">
      <c r="B37" s="39"/>
      <c r="C37" s="39"/>
      <c r="D37" s="39"/>
      <c r="E37" s="39"/>
      <c r="F37" s="39"/>
      <c r="G37" s="39"/>
      <c r="H37" s="39"/>
      <c r="I37" s="39"/>
      <c r="J37" s="39"/>
    </row>
    <row r="38" spans="2:18">
      <c r="B38" s="29" t="s">
        <v>56</v>
      </c>
      <c r="C38" s="39"/>
      <c r="D38" s="34" t="s">
        <v>67</v>
      </c>
      <c r="E38" s="30">
        <v>31.4</v>
      </c>
      <c r="F38" s="30">
        <v>32.529998999999997</v>
      </c>
      <c r="G38" s="30">
        <v>33.689999</v>
      </c>
      <c r="H38" s="30">
        <v>36.099997999999999</v>
      </c>
      <c r="I38" s="30">
        <v>32.909999999999997</v>
      </c>
      <c r="J38" s="30">
        <v>36.450000000000003</v>
      </c>
      <c r="M38" s="18"/>
      <c r="N38" s="18"/>
      <c r="O38" s="18"/>
      <c r="P38" s="18"/>
      <c r="Q38" s="18"/>
      <c r="R38" s="18"/>
    </row>
    <row r="39" spans="2:18">
      <c r="B39" s="41"/>
      <c r="C39" s="41"/>
      <c r="D39" s="42" t="s">
        <v>68</v>
      </c>
      <c r="E39" s="30">
        <v>29.1</v>
      </c>
      <c r="F39" s="30">
        <v>30.030000999999999</v>
      </c>
      <c r="G39" s="30">
        <v>30.690000999999999</v>
      </c>
      <c r="H39" s="30">
        <v>29.879999000000002</v>
      </c>
      <c r="I39" s="30">
        <v>30.299999</v>
      </c>
      <c r="J39" s="30">
        <v>32.029998999999997</v>
      </c>
      <c r="M39" s="14"/>
      <c r="N39" s="14"/>
      <c r="O39" s="14"/>
      <c r="P39" s="14"/>
      <c r="Q39" s="14"/>
    </row>
    <row r="40" spans="2:18">
      <c r="B40" s="39"/>
      <c r="C40" s="39"/>
      <c r="D40" s="34" t="s">
        <v>69</v>
      </c>
      <c r="E40" s="112">
        <f t="shared" ref="E40:J40" si="8">AVERAGE(E38:E39)</f>
        <v>30.25</v>
      </c>
      <c r="F40" s="112">
        <f t="shared" si="8"/>
        <v>31.279999999999998</v>
      </c>
      <c r="G40" s="112">
        <f>AVERAGE(G38:G39)</f>
        <v>32.19</v>
      </c>
      <c r="H40" s="112">
        <f>AVERAGE(H38:H39)</f>
        <v>32.989998499999999</v>
      </c>
      <c r="I40" s="112">
        <f>AVERAGE(I38:I39)</f>
        <v>31.604999499999998</v>
      </c>
      <c r="J40" s="112">
        <f t="shared" si="8"/>
        <v>34.239999499999996</v>
      </c>
      <c r="M40" s="14"/>
      <c r="N40" s="14"/>
      <c r="O40" s="14"/>
      <c r="P40" s="14"/>
      <c r="Q40" s="14"/>
    </row>
    <row r="41" spans="2:18">
      <c r="B41" s="39"/>
      <c r="C41" s="39"/>
      <c r="D41" s="34" t="s">
        <v>70</v>
      </c>
      <c r="E41" s="115">
        <v>0.16700000000000001</v>
      </c>
      <c r="F41" s="115">
        <v>0.16700000000000001</v>
      </c>
      <c r="G41" s="115">
        <v>0.16700000000000001</v>
      </c>
      <c r="H41" s="115">
        <v>0.17299999999999999</v>
      </c>
      <c r="I41" s="115">
        <v>0.17299999999999999</v>
      </c>
      <c r="J41" s="115">
        <v>0.17299999999999999</v>
      </c>
      <c r="M41" s="14"/>
      <c r="N41" s="14"/>
      <c r="O41" s="14"/>
      <c r="P41" s="14"/>
      <c r="Q41" s="14"/>
    </row>
    <row r="42" spans="2:18">
      <c r="B42" s="39"/>
      <c r="C42" s="39"/>
      <c r="D42" s="34" t="s">
        <v>71</v>
      </c>
      <c r="E42" s="114">
        <f t="shared" ref="E42:J42" si="9">(E41*4)/E40</f>
        <v>2.2082644628099175E-2</v>
      </c>
      <c r="F42" s="114">
        <f t="shared" si="9"/>
        <v>2.1355498721227623E-2</v>
      </c>
      <c r="G42" s="114">
        <f t="shared" si="9"/>
        <v>2.0751786269027652E-2</v>
      </c>
      <c r="H42" s="114">
        <f t="shared" si="9"/>
        <v>2.0976054303245874E-2</v>
      </c>
      <c r="I42" s="114">
        <f t="shared" si="9"/>
        <v>2.1895270082190634E-2</v>
      </c>
      <c r="J42" s="114">
        <f t="shared" si="9"/>
        <v>2.0210280668958538E-2</v>
      </c>
      <c r="M42" s="14"/>
      <c r="N42" s="14"/>
      <c r="O42" s="14"/>
      <c r="P42" s="14"/>
      <c r="Q42" s="14"/>
    </row>
    <row r="43" spans="2:18">
      <c r="B43" s="39"/>
      <c r="C43" s="39"/>
      <c r="D43" s="34" t="s">
        <v>49</v>
      </c>
      <c r="E43" s="114">
        <f>AVERAGE(E42:J42)</f>
        <v>2.1211922445458248E-2</v>
      </c>
      <c r="F43" s="114"/>
      <c r="G43" s="25"/>
      <c r="H43" s="25"/>
      <c r="I43" s="25"/>
      <c r="J43" s="25"/>
    </row>
    <row r="44" spans="2:18">
      <c r="B44" s="39"/>
      <c r="C44" s="39"/>
      <c r="D44" s="39"/>
      <c r="E44" s="24"/>
      <c r="F44" s="24"/>
      <c r="G44" s="24"/>
      <c r="H44" s="24"/>
      <c r="I44" s="24"/>
      <c r="J44" s="24"/>
    </row>
    <row r="45" spans="2:18">
      <c r="B45" s="141" t="s">
        <v>91</v>
      </c>
      <c r="C45" s="39"/>
      <c r="D45" s="34"/>
      <c r="E45" s="43">
        <f>AVERAGE(E42,E35,E28,E21,E14)</f>
        <v>1.9664583765935363E-2</v>
      </c>
      <c r="F45" s="43">
        <f t="shared" ref="F45:J45" si="10">AVERAGE(F42,F35,F28,F21,F14)</f>
        <v>1.9411084828134778E-2</v>
      </c>
      <c r="G45" s="43">
        <f t="shared" si="10"/>
        <v>1.8981065532657482E-2</v>
      </c>
      <c r="H45" s="43">
        <f t="shared" si="10"/>
        <v>1.8216966446079987E-2</v>
      </c>
      <c r="I45" s="43">
        <f t="shared" si="10"/>
        <v>1.8382493116508393E-2</v>
      </c>
      <c r="J45" s="43">
        <f t="shared" si="10"/>
        <v>1.7456176092215024E-2</v>
      </c>
    </row>
    <row r="46" spans="2:18">
      <c r="B46" s="141" t="s">
        <v>92</v>
      </c>
      <c r="C46" s="39"/>
      <c r="E46" s="43">
        <f>AVERAGE(E43,E36,E29,E22,E15)</f>
        <v>1.8685394963588505E-2</v>
      </c>
      <c r="F46" s="37"/>
      <c r="G46" s="37"/>
      <c r="H46" s="37"/>
      <c r="I46" s="37"/>
      <c r="J46" s="37"/>
    </row>
    <row r="47" spans="2:18">
      <c r="B47" s="29"/>
      <c r="C47" s="39"/>
      <c r="D47" s="34"/>
      <c r="E47" s="38"/>
      <c r="F47" s="38"/>
      <c r="G47" s="38"/>
      <c r="H47" s="38"/>
      <c r="I47" s="38"/>
      <c r="J47" s="38"/>
    </row>
    <row r="48" spans="2:18">
      <c r="B48" s="29" t="s">
        <v>75</v>
      </c>
      <c r="C48" s="39"/>
      <c r="D48" s="34"/>
      <c r="E48" s="38"/>
      <c r="F48" s="34"/>
      <c r="G48" s="34"/>
      <c r="H48" s="34"/>
      <c r="I48" s="34"/>
      <c r="J48" s="34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104" spans="10:10">
      <c r="J104" s="12"/>
    </row>
    <row r="105" spans="10:10">
      <c r="J105" s="12"/>
    </row>
  </sheetData>
  <phoneticPr fontId="6" type="noConversion"/>
  <printOptions horizontalCentered="1"/>
  <pageMargins left="0.75" right="0.75" top="0.75" bottom="0.75" header="0.5" footer="0.5"/>
  <pageSetup scale="94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7" zoomScale="125" zoomScaleNormal="100" workbookViewId="0">
      <selection activeCell="C5" sqref="C5"/>
    </sheetView>
  </sheetViews>
  <sheetFormatPr defaultColWidth="8.85546875" defaultRowHeight="12.75"/>
  <cols>
    <col min="1" max="1" width="2.7109375" customWidth="1"/>
    <col min="3" max="3" width="17.42578125" customWidth="1"/>
    <col min="4" max="4" width="11.42578125" customWidth="1"/>
    <col min="5" max="6" width="11.28515625" customWidth="1"/>
    <col min="7" max="7" width="11.42578125" customWidth="1"/>
    <col min="8" max="8" width="11.7109375" customWidth="1"/>
  </cols>
  <sheetData>
    <row r="1" spans="1:10">
      <c r="A1" s="24"/>
      <c r="B1" s="24"/>
      <c r="C1" s="24"/>
      <c r="D1" s="24"/>
      <c r="E1" s="24"/>
      <c r="F1" s="24"/>
      <c r="G1" s="24"/>
      <c r="H1" s="180" t="s">
        <v>212</v>
      </c>
    </row>
    <row r="2" spans="1:10">
      <c r="A2" s="24"/>
      <c r="B2" s="24"/>
      <c r="C2" s="24"/>
      <c r="D2" s="24"/>
      <c r="E2" s="24"/>
      <c r="F2" s="24"/>
      <c r="G2" s="24"/>
      <c r="H2" s="28"/>
    </row>
    <row r="3" spans="1:10">
      <c r="A3" s="24"/>
      <c r="B3" s="24"/>
      <c r="C3" s="24"/>
      <c r="D3" s="24"/>
      <c r="E3" s="24"/>
      <c r="F3" s="24"/>
      <c r="G3" s="24"/>
      <c r="H3" s="24"/>
    </row>
    <row r="4" spans="1:10">
      <c r="A4" s="24"/>
      <c r="B4" s="149"/>
      <c r="C4" s="150"/>
      <c r="D4" s="150"/>
      <c r="E4" s="150"/>
      <c r="F4" s="150"/>
      <c r="G4" s="150"/>
      <c r="H4" s="151"/>
    </row>
    <row r="5" spans="1:10">
      <c r="B5" s="16" t="s">
        <v>57</v>
      </c>
      <c r="C5" s="152"/>
      <c r="D5" s="152"/>
      <c r="E5" s="153"/>
      <c r="F5" s="153"/>
      <c r="G5" s="153"/>
      <c r="H5" s="154"/>
      <c r="I5" s="136"/>
      <c r="J5" s="137"/>
    </row>
    <row r="6" spans="1:10">
      <c r="B6" s="148" t="s">
        <v>178</v>
      </c>
      <c r="C6" s="152"/>
      <c r="D6" s="152"/>
      <c r="E6" s="153"/>
      <c r="F6" s="153"/>
      <c r="G6" s="153"/>
      <c r="H6" s="154"/>
      <c r="I6" s="136"/>
      <c r="J6" s="137"/>
    </row>
    <row r="7" spans="1:10">
      <c r="B7" s="16" t="s">
        <v>59</v>
      </c>
      <c r="C7" s="65"/>
      <c r="D7" s="65"/>
      <c r="E7" s="65"/>
      <c r="F7" s="65"/>
      <c r="G7" s="65"/>
      <c r="H7" s="155"/>
    </row>
    <row r="8" spans="1:10">
      <c r="A8" s="39"/>
      <c r="B8" s="47"/>
      <c r="C8" s="34"/>
      <c r="D8" s="34"/>
      <c r="E8" s="34"/>
      <c r="F8" s="34"/>
      <c r="G8" s="34"/>
      <c r="H8" s="45"/>
    </row>
    <row r="9" spans="1:10" ht="7.5" customHeight="1">
      <c r="A9" s="34"/>
      <c r="B9" s="47"/>
      <c r="C9" s="34"/>
      <c r="D9" s="34"/>
      <c r="E9" s="34"/>
      <c r="F9" s="34"/>
      <c r="G9" s="34"/>
      <c r="H9" s="45"/>
    </row>
    <row r="10" spans="1:10">
      <c r="A10" s="34"/>
      <c r="B10" s="47"/>
      <c r="C10" s="34"/>
      <c r="D10" s="5"/>
      <c r="E10" s="48" t="s">
        <v>60</v>
      </c>
      <c r="F10" s="48" t="s">
        <v>40</v>
      </c>
      <c r="G10" s="144" t="s">
        <v>41</v>
      </c>
      <c r="H10" s="156" t="s">
        <v>42</v>
      </c>
    </row>
    <row r="11" spans="1:10">
      <c r="A11" s="34"/>
      <c r="B11" s="47"/>
      <c r="C11" s="34"/>
      <c r="D11" s="5"/>
      <c r="E11" s="48" t="s">
        <v>50</v>
      </c>
      <c r="F11" s="48" t="s">
        <v>50</v>
      </c>
      <c r="G11" s="34"/>
      <c r="H11" s="143" t="s">
        <v>93</v>
      </c>
    </row>
    <row r="12" spans="1:10">
      <c r="A12" s="34"/>
      <c r="B12" s="51" t="s">
        <v>43</v>
      </c>
      <c r="C12" s="34"/>
      <c r="D12" s="5"/>
      <c r="E12" s="26" t="s">
        <v>44</v>
      </c>
      <c r="F12" s="26" t="s">
        <v>61</v>
      </c>
      <c r="G12" s="26" t="s">
        <v>73</v>
      </c>
      <c r="H12" s="52" t="s">
        <v>94</v>
      </c>
    </row>
    <row r="13" spans="1:10" ht="6.75" customHeight="1">
      <c r="A13" s="34"/>
      <c r="B13" s="47"/>
      <c r="C13" s="34"/>
      <c r="D13" s="5"/>
      <c r="E13" s="34"/>
      <c r="F13" s="34"/>
      <c r="G13" s="34"/>
      <c r="H13" s="45"/>
    </row>
    <row r="14" spans="1:10" ht="12" customHeight="1">
      <c r="A14" s="34"/>
      <c r="B14" s="104" t="s">
        <v>58</v>
      </c>
      <c r="C14" s="34"/>
      <c r="D14" s="5"/>
      <c r="E14" s="116">
        <v>0.08</v>
      </c>
      <c r="F14" s="116">
        <v>0.06</v>
      </c>
      <c r="G14" s="116">
        <v>0.06</v>
      </c>
      <c r="H14" s="117">
        <v>0.06</v>
      </c>
    </row>
    <row r="15" spans="1:10" ht="12" customHeight="1">
      <c r="A15" s="34"/>
      <c r="B15" s="104" t="s">
        <v>11</v>
      </c>
      <c r="C15" s="34"/>
      <c r="D15" s="5"/>
      <c r="E15" s="116">
        <v>0.1</v>
      </c>
      <c r="F15" s="116">
        <v>0.1</v>
      </c>
      <c r="G15" s="116">
        <v>7.7899999999999997E-2</v>
      </c>
      <c r="H15" s="117">
        <v>8.2000000000000003E-2</v>
      </c>
    </row>
    <row r="16" spans="1:10" ht="12" customHeight="1">
      <c r="A16" s="34"/>
      <c r="B16" s="104" t="s">
        <v>23</v>
      </c>
      <c r="C16" s="34"/>
      <c r="D16" s="5"/>
      <c r="E16" s="116">
        <v>6.5000000000000002E-2</v>
      </c>
      <c r="F16" s="116">
        <v>9.5000000000000001E-2</v>
      </c>
      <c r="G16" s="118">
        <v>7.0000000000000007E-2</v>
      </c>
      <c r="H16" s="117">
        <v>9.8000000000000004E-2</v>
      </c>
    </row>
    <row r="17" spans="1:11">
      <c r="A17" s="34"/>
      <c r="B17" s="104" t="s">
        <v>22</v>
      </c>
      <c r="C17" s="34"/>
      <c r="D17" s="5"/>
      <c r="E17" s="118">
        <v>5.5E-2</v>
      </c>
      <c r="F17" s="118">
        <v>0.09</v>
      </c>
      <c r="G17" s="118" t="s">
        <v>24</v>
      </c>
      <c r="H17" s="117">
        <v>2.7E-2</v>
      </c>
    </row>
    <row r="18" spans="1:11">
      <c r="A18" s="34"/>
      <c r="B18" s="104" t="s">
        <v>21</v>
      </c>
      <c r="C18" s="34"/>
      <c r="D18" s="5"/>
      <c r="E18" s="118">
        <v>0.08</v>
      </c>
      <c r="F18" s="118">
        <v>0.09</v>
      </c>
      <c r="G18" s="118" t="s">
        <v>24</v>
      </c>
      <c r="H18" s="117">
        <v>4.9000000000000002E-2</v>
      </c>
      <c r="I18" s="4"/>
    </row>
    <row r="19" spans="1:11">
      <c r="A19" s="34"/>
      <c r="B19" s="47"/>
      <c r="C19" s="34"/>
      <c r="D19" s="5"/>
      <c r="E19" s="43"/>
      <c r="F19" s="43"/>
      <c r="G19" s="43"/>
      <c r="H19" s="110"/>
    </row>
    <row r="20" spans="1:11" ht="6" customHeight="1">
      <c r="A20" s="34"/>
      <c r="B20" s="47"/>
      <c r="C20" s="34"/>
      <c r="D20" s="5"/>
      <c r="E20" s="43"/>
      <c r="F20" s="53"/>
      <c r="G20" s="53"/>
      <c r="H20" s="109"/>
    </row>
    <row r="21" spans="1:11">
      <c r="A21" s="34"/>
      <c r="B21" s="142" t="s">
        <v>97</v>
      </c>
      <c r="C21" s="34"/>
      <c r="D21" s="5"/>
      <c r="E21" s="43">
        <f>AVERAGE(E14:E18)</f>
        <v>7.5999999999999998E-2</v>
      </c>
      <c r="F21" s="43">
        <f>AVERAGE(F14:F18)</f>
        <v>8.6999999999999994E-2</v>
      </c>
      <c r="G21" s="43">
        <f>AVERAGE(G14:G18)</f>
        <v>6.93E-2</v>
      </c>
      <c r="H21" s="111">
        <f>AVERAGE(H14:H18)</f>
        <v>6.3200000000000006E-2</v>
      </c>
      <c r="I21" s="4"/>
      <c r="J21" s="4"/>
      <c r="K21" s="4"/>
    </row>
    <row r="22" spans="1:11">
      <c r="A22" s="34"/>
      <c r="B22" s="47" t="s">
        <v>0</v>
      </c>
      <c r="C22" s="34"/>
      <c r="D22" s="5"/>
      <c r="E22" s="43">
        <f>MEDIAN(E14:E18)</f>
        <v>0.08</v>
      </c>
      <c r="F22" s="43">
        <f t="shared" ref="F22:H22" si="0">MEDIAN(F14:F18)</f>
        <v>0.09</v>
      </c>
      <c r="G22" s="43">
        <f t="shared" si="0"/>
        <v>7.0000000000000007E-2</v>
      </c>
      <c r="H22" s="111">
        <f t="shared" si="0"/>
        <v>0.06</v>
      </c>
      <c r="I22" s="4"/>
      <c r="J22" s="4"/>
      <c r="K22" s="4"/>
    </row>
    <row r="23" spans="1:11">
      <c r="A23" s="34"/>
      <c r="B23" s="55"/>
      <c r="C23" s="34"/>
      <c r="D23" s="34"/>
      <c r="E23" s="34"/>
      <c r="F23" s="34"/>
      <c r="G23" s="34"/>
      <c r="H23" s="45"/>
      <c r="J23" s="4"/>
    </row>
    <row r="24" spans="1:11">
      <c r="A24" s="34"/>
      <c r="B24" s="44" t="s">
        <v>62</v>
      </c>
      <c r="C24" s="147" t="s">
        <v>96</v>
      </c>
      <c r="D24" s="34"/>
      <c r="E24" s="34"/>
      <c r="F24" s="34"/>
      <c r="G24" s="34"/>
      <c r="H24" s="45"/>
    </row>
    <row r="25" spans="1:11">
      <c r="A25" s="34"/>
      <c r="B25" s="44"/>
      <c r="C25" s="147" t="s">
        <v>95</v>
      </c>
      <c r="D25" s="34"/>
      <c r="E25" s="34"/>
      <c r="F25" s="34"/>
      <c r="G25" s="34"/>
      <c r="H25" s="45"/>
      <c r="J25" s="4"/>
    </row>
    <row r="26" spans="1:11">
      <c r="A26" s="34"/>
      <c r="B26" s="57"/>
      <c r="C26" s="58"/>
      <c r="D26" s="58"/>
      <c r="E26" s="58"/>
      <c r="F26" s="58"/>
      <c r="G26" s="58"/>
      <c r="H26" s="59"/>
    </row>
    <row r="27" spans="1:11">
      <c r="A27" s="34"/>
      <c r="B27" s="34"/>
      <c r="C27" s="34"/>
      <c r="D27" s="34"/>
      <c r="E27" s="34"/>
      <c r="F27" s="34"/>
      <c r="G27" s="34"/>
      <c r="H27" s="34"/>
    </row>
    <row r="28" spans="1:11">
      <c r="A28" s="39"/>
      <c r="B28" s="60"/>
      <c r="C28" s="61"/>
      <c r="D28" s="61"/>
      <c r="E28" s="62"/>
      <c r="F28" s="61"/>
      <c r="G28" s="46"/>
      <c r="H28" s="63"/>
    </row>
    <row r="29" spans="1:11">
      <c r="A29" s="39"/>
      <c r="B29" s="16" t="s">
        <v>179</v>
      </c>
      <c r="C29" s="41"/>
      <c r="D29" s="41"/>
      <c r="E29" s="64"/>
      <c r="F29" s="41"/>
      <c r="G29" s="65"/>
      <c r="H29" s="66"/>
    </row>
    <row r="30" spans="1:11">
      <c r="A30" s="39"/>
      <c r="B30" s="148" t="s">
        <v>178</v>
      </c>
      <c r="C30" s="41"/>
      <c r="D30" s="1"/>
      <c r="E30" s="1"/>
      <c r="F30" s="1"/>
      <c r="G30" s="41"/>
      <c r="H30" s="3"/>
    </row>
    <row r="31" spans="1:11">
      <c r="A31" s="39"/>
      <c r="B31" s="67"/>
      <c r="C31" s="41"/>
      <c r="D31" s="41"/>
      <c r="E31" s="41"/>
      <c r="F31" s="41"/>
      <c r="G31" s="39"/>
      <c r="H31" s="66"/>
    </row>
    <row r="32" spans="1:11">
      <c r="A32" s="39"/>
      <c r="B32" s="68"/>
      <c r="C32" s="69"/>
      <c r="D32" s="70" t="s">
        <v>60</v>
      </c>
      <c r="E32" s="70" t="s">
        <v>40</v>
      </c>
      <c r="F32" s="49" t="s">
        <v>41</v>
      </c>
      <c r="G32" s="49" t="s">
        <v>42</v>
      </c>
      <c r="H32" s="50" t="s">
        <v>87</v>
      </c>
    </row>
    <row r="33" spans="1:10">
      <c r="A33" s="39"/>
      <c r="B33" s="68"/>
      <c r="C33" s="69"/>
      <c r="D33" s="71" t="s">
        <v>50</v>
      </c>
      <c r="E33" s="71" t="s">
        <v>50</v>
      </c>
      <c r="F33" s="71" t="s">
        <v>88</v>
      </c>
      <c r="G33" s="145" t="s">
        <v>93</v>
      </c>
      <c r="H33" s="72" t="s">
        <v>81</v>
      </c>
    </row>
    <row r="34" spans="1:10">
      <c r="A34" s="39"/>
      <c r="B34" s="68"/>
      <c r="C34" s="69"/>
      <c r="D34" s="10" t="s">
        <v>89</v>
      </c>
      <c r="E34" s="10" t="s">
        <v>6</v>
      </c>
      <c r="F34" s="10" t="s">
        <v>7</v>
      </c>
      <c r="G34" s="10" t="s">
        <v>7</v>
      </c>
      <c r="H34" s="27" t="s">
        <v>82</v>
      </c>
    </row>
    <row r="35" spans="1:10">
      <c r="A35" s="39"/>
      <c r="B35" s="68"/>
      <c r="C35" s="69"/>
      <c r="D35" s="69"/>
      <c r="E35" s="69"/>
      <c r="F35" s="69"/>
      <c r="G35" s="39"/>
      <c r="H35" s="73"/>
    </row>
    <row r="36" spans="1:10">
      <c r="A36" s="39"/>
      <c r="B36" s="74" t="s">
        <v>76</v>
      </c>
      <c r="C36" s="69"/>
      <c r="D36" s="69"/>
      <c r="E36" s="69"/>
      <c r="F36" s="69"/>
      <c r="G36" s="39"/>
      <c r="H36" s="73"/>
    </row>
    <row r="37" spans="1:10">
      <c r="A37" s="39"/>
      <c r="B37" s="47" t="s">
        <v>64</v>
      </c>
      <c r="C37" s="39"/>
      <c r="D37" s="75">
        <f>'RAB3'!E46</f>
        <v>1.8685394963588505E-2</v>
      </c>
      <c r="E37" s="75">
        <f>D37</f>
        <v>1.8685394963588505E-2</v>
      </c>
      <c r="F37" s="76">
        <f>+E37</f>
        <v>1.8685394963588505E-2</v>
      </c>
      <c r="G37" s="75">
        <f>F37</f>
        <v>1.8685394963588505E-2</v>
      </c>
      <c r="H37" s="77">
        <f>AVERAGE(D37:G37)</f>
        <v>1.8685394963588505E-2</v>
      </c>
      <c r="I37" s="4"/>
      <c r="J37" s="11"/>
    </row>
    <row r="38" spans="1:10">
      <c r="A38" s="39"/>
      <c r="B38" s="47"/>
      <c r="C38" s="39"/>
      <c r="D38" s="39"/>
      <c r="E38" s="39"/>
      <c r="F38" s="76"/>
      <c r="G38" s="39"/>
      <c r="H38" s="45"/>
      <c r="J38" s="5"/>
    </row>
    <row r="39" spans="1:10">
      <c r="A39" s="39"/>
      <c r="B39" s="55" t="s">
        <v>17</v>
      </c>
      <c r="C39" s="39"/>
      <c r="D39" s="75">
        <f>E21</f>
        <v>7.5999999999999998E-2</v>
      </c>
      <c r="E39" s="75">
        <f>F21</f>
        <v>8.6999999999999994E-2</v>
      </c>
      <c r="F39" s="75">
        <f>G21</f>
        <v>6.93E-2</v>
      </c>
      <c r="G39" s="75">
        <f>H21</f>
        <v>6.3200000000000006E-2</v>
      </c>
      <c r="H39" s="77">
        <f>AVERAGE(D39:G39)</f>
        <v>7.3874999999999996E-2</v>
      </c>
      <c r="I39" s="23"/>
      <c r="J39" s="22"/>
    </row>
    <row r="40" spans="1:10">
      <c r="A40" s="39"/>
      <c r="B40" s="47"/>
      <c r="C40" s="39"/>
      <c r="D40" s="39"/>
      <c r="E40" s="39"/>
      <c r="F40" s="76"/>
      <c r="G40" s="39"/>
      <c r="H40" s="45"/>
      <c r="J40" s="5"/>
    </row>
    <row r="41" spans="1:10">
      <c r="A41" s="39"/>
      <c r="B41" s="47" t="s">
        <v>36</v>
      </c>
      <c r="C41" s="39"/>
      <c r="D41" s="78">
        <f>ROUND(D37*(1+(0.5*D39)),4)</f>
        <v>1.9400000000000001E-2</v>
      </c>
      <c r="E41" s="78">
        <f>ROUND(E37*(1+(0.5*E39)),4)</f>
        <v>1.95E-2</v>
      </c>
      <c r="F41" s="78">
        <f>ROUND(F37*(1+(0.5*F39)),4)</f>
        <v>1.9300000000000001E-2</v>
      </c>
      <c r="G41" s="78">
        <f>ROUND(G37*(1+(0.5*G39)),4)</f>
        <v>1.9300000000000001E-2</v>
      </c>
      <c r="H41" s="79">
        <f>ROUND(H37*(1+(0.5*H39)),4)</f>
        <v>1.9400000000000001E-2</v>
      </c>
      <c r="I41" s="9"/>
      <c r="J41" s="13"/>
    </row>
    <row r="42" spans="1:10">
      <c r="A42" s="39"/>
      <c r="B42" s="47"/>
      <c r="C42" s="39"/>
      <c r="D42" s="39"/>
      <c r="E42" s="39"/>
      <c r="F42" s="76"/>
      <c r="G42" s="39"/>
      <c r="H42" s="45"/>
      <c r="I42" s="7"/>
      <c r="J42" s="5"/>
    </row>
    <row r="43" spans="1:10">
      <c r="A43" s="39"/>
      <c r="B43" s="80" t="s">
        <v>65</v>
      </c>
      <c r="C43" s="81"/>
      <c r="D43" s="83">
        <f>D41+D39</f>
        <v>9.5399999999999999E-2</v>
      </c>
      <c r="E43" s="83">
        <f>E41+E39</f>
        <v>0.1065</v>
      </c>
      <c r="F43" s="83">
        <f>F41+F39</f>
        <v>8.8599999999999998E-2</v>
      </c>
      <c r="G43" s="83">
        <f>G41+G39</f>
        <v>8.2500000000000004E-2</v>
      </c>
      <c r="H43" s="84">
        <f>H41+H39</f>
        <v>9.3274999999999997E-2</v>
      </c>
      <c r="I43" s="8"/>
      <c r="J43" s="15">
        <f>AVERAGE(D43:G43)</f>
        <v>9.325E-2</v>
      </c>
    </row>
    <row r="44" spans="1:10">
      <c r="A44" s="82"/>
      <c r="B44" s="80"/>
      <c r="C44" s="81"/>
      <c r="D44" s="83"/>
      <c r="E44" s="83"/>
      <c r="F44" s="83"/>
      <c r="G44" s="83"/>
      <c r="H44" s="84"/>
      <c r="I44" s="4"/>
      <c r="J44" s="15"/>
    </row>
    <row r="45" spans="1:10">
      <c r="A45" s="82"/>
      <c r="B45" s="51" t="s">
        <v>77</v>
      </c>
      <c r="C45" s="39"/>
      <c r="D45" s="75"/>
      <c r="E45" s="75"/>
      <c r="F45" s="75"/>
      <c r="G45" s="75"/>
      <c r="H45" s="77"/>
      <c r="I45" s="4"/>
      <c r="J45" s="15"/>
    </row>
    <row r="46" spans="1:10">
      <c r="A46" s="39"/>
      <c r="B46" s="47" t="s">
        <v>64</v>
      </c>
      <c r="C46" s="39"/>
      <c r="D46" s="75">
        <f>D37</f>
        <v>1.8685394963588505E-2</v>
      </c>
      <c r="E46" s="75">
        <f>E37</f>
        <v>1.8685394963588505E-2</v>
      </c>
      <c r="F46" s="75">
        <f>F37</f>
        <v>1.8685394963588505E-2</v>
      </c>
      <c r="G46" s="75">
        <f>G37</f>
        <v>1.8685394963588505E-2</v>
      </c>
      <c r="H46" s="77">
        <f>H37</f>
        <v>1.8685394963588505E-2</v>
      </c>
      <c r="I46" s="4"/>
      <c r="J46" s="15"/>
    </row>
    <row r="47" spans="1:10">
      <c r="A47" s="39"/>
      <c r="B47" s="47"/>
      <c r="C47" s="39"/>
      <c r="D47" s="75"/>
      <c r="E47" s="75"/>
      <c r="F47" s="75"/>
      <c r="G47" s="75"/>
      <c r="H47" s="77"/>
      <c r="I47" s="4"/>
      <c r="J47" s="15"/>
    </row>
    <row r="48" spans="1:10">
      <c r="A48" s="39"/>
      <c r="B48" s="55" t="s">
        <v>37</v>
      </c>
      <c r="C48" s="39"/>
      <c r="D48" s="75">
        <f>E22</f>
        <v>0.08</v>
      </c>
      <c r="E48" s="75">
        <f>F22</f>
        <v>0.09</v>
      </c>
      <c r="F48" s="75">
        <f>G22</f>
        <v>7.0000000000000007E-2</v>
      </c>
      <c r="G48" s="75">
        <f>H22</f>
        <v>0.06</v>
      </c>
      <c r="H48" s="77">
        <f>AVERAGE(D48:G48)</f>
        <v>7.4999999999999997E-2</v>
      </c>
      <c r="I48" s="4"/>
      <c r="J48" s="15"/>
    </row>
    <row r="49" spans="1:10">
      <c r="A49" s="39"/>
      <c r="B49" s="47"/>
      <c r="C49" s="39"/>
      <c r="D49" s="75"/>
      <c r="E49" s="75"/>
      <c r="F49" s="75"/>
      <c r="G49" s="75"/>
      <c r="H49" s="77"/>
      <c r="I49" s="4"/>
      <c r="J49" s="15"/>
    </row>
    <row r="50" spans="1:10">
      <c r="A50" s="39"/>
      <c r="B50" s="47" t="s">
        <v>36</v>
      </c>
      <c r="C50" s="39"/>
      <c r="D50" s="78">
        <f>ROUND(D46*(1+(0.5*D48)),4)</f>
        <v>1.9400000000000001E-2</v>
      </c>
      <c r="E50" s="78">
        <f>ROUND(E46*(1+(0.5*E48)),4)</f>
        <v>1.95E-2</v>
      </c>
      <c r="F50" s="78">
        <f>ROUND(F46*(1+(0.5*F48)),4)</f>
        <v>1.9300000000000001E-2</v>
      </c>
      <c r="G50" s="78">
        <f>ROUND(G46*(1+(0.5*G48)),4)</f>
        <v>1.9199999999999998E-2</v>
      </c>
      <c r="H50" s="79">
        <f>ROUND(H46*(1+(0.5*H48)),4)</f>
        <v>1.9400000000000001E-2</v>
      </c>
      <c r="I50" s="4"/>
      <c r="J50" s="15"/>
    </row>
    <row r="51" spans="1:10">
      <c r="A51" s="39"/>
      <c r="B51" s="47"/>
      <c r="C51" s="39"/>
      <c r="D51" s="39"/>
      <c r="E51" s="39"/>
      <c r="F51" s="76"/>
      <c r="G51" s="39"/>
      <c r="H51" s="45"/>
      <c r="I51" s="4"/>
      <c r="J51" s="15"/>
    </row>
    <row r="52" spans="1:10">
      <c r="A52" s="39"/>
      <c r="B52" s="80" t="s">
        <v>65</v>
      </c>
      <c r="C52" s="82"/>
      <c r="D52" s="83">
        <f>D50+D48</f>
        <v>9.9400000000000002E-2</v>
      </c>
      <c r="E52" s="83">
        <f>E50+E48</f>
        <v>0.1095</v>
      </c>
      <c r="F52" s="83">
        <f>F50+F48</f>
        <v>8.9300000000000004E-2</v>
      </c>
      <c r="G52" s="83">
        <f>G50+G48</f>
        <v>7.9199999999999993E-2</v>
      </c>
      <c r="H52" s="84">
        <f>H50+H48</f>
        <v>9.4399999999999998E-2</v>
      </c>
      <c r="I52" s="4"/>
      <c r="J52" s="15">
        <f>AVERAGE(D52:G52)</f>
        <v>9.4350000000000003E-2</v>
      </c>
    </row>
    <row r="53" spans="1:10">
      <c r="A53" s="82"/>
      <c r="B53" s="85"/>
      <c r="C53" s="86"/>
      <c r="D53" s="86"/>
      <c r="E53" s="86"/>
      <c r="F53" s="86"/>
      <c r="G53" s="87"/>
      <c r="H53" s="88"/>
      <c r="J53" s="5"/>
    </row>
    <row r="54" spans="1:10">
      <c r="J54" s="5"/>
    </row>
  </sheetData>
  <phoneticPr fontId="6" type="noConversion"/>
  <printOptions horizontalCentered="1"/>
  <pageMargins left="0.54" right="0.25" top="0.75" bottom="0.75" header="0.5" footer="0.5"/>
  <pageSetup orientation="portrait"/>
  <headerFooter alignWithMargins="0"/>
  <colBreaks count="1" manualBreakCount="1">
    <brk id="1" max="1048575" man="1"/>
  </colBreaks>
  <ignoredErrors>
    <ignoredError sqref="D32:H32 E10:H22" numberStoredAsText="1"/>
    <ignoredError sqref="F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topLeftCell="A61" zoomScale="125" zoomScaleNormal="100" workbookViewId="0">
      <selection activeCell="J94" sqref="J94"/>
    </sheetView>
  </sheetViews>
  <sheetFormatPr defaultColWidth="8.85546875" defaultRowHeight="12.75"/>
  <cols>
    <col min="1" max="1" width="2.7109375" customWidth="1"/>
    <col min="2" max="2" width="8.85546875" customWidth="1"/>
    <col min="3" max="3" width="13" customWidth="1"/>
    <col min="4" max="4" width="12.42578125" customWidth="1"/>
    <col min="5" max="10" width="8.85546875" customWidth="1"/>
    <col min="11" max="11" width="2.7109375" customWidth="1"/>
  </cols>
  <sheetData>
    <row r="1" spans="1:21">
      <c r="B1" s="24"/>
      <c r="C1" s="24"/>
      <c r="D1" s="24"/>
      <c r="E1" s="24"/>
      <c r="F1" s="24"/>
      <c r="G1" s="24"/>
      <c r="H1" s="24"/>
      <c r="I1" s="24"/>
      <c r="J1" s="40"/>
    </row>
    <row r="2" spans="1:21">
      <c r="B2" s="24"/>
      <c r="C2" s="24"/>
      <c r="D2" s="24"/>
      <c r="E2" s="24"/>
      <c r="F2" s="24"/>
      <c r="G2" s="24"/>
      <c r="H2" s="24"/>
      <c r="I2" s="24"/>
      <c r="J2" s="28"/>
    </row>
    <row r="3" spans="1:21" ht="7.5" customHeight="1">
      <c r="B3" s="24"/>
      <c r="C3" s="24"/>
      <c r="D3" s="24"/>
      <c r="E3" s="24"/>
      <c r="F3" s="24"/>
      <c r="G3" s="24"/>
      <c r="H3" s="24"/>
      <c r="I3" s="24"/>
      <c r="J3" s="28"/>
    </row>
    <row r="4" spans="1:21">
      <c r="A4" s="21" t="s">
        <v>48</v>
      </c>
      <c r="B4" s="31"/>
      <c r="C4" s="31"/>
      <c r="D4" s="31"/>
      <c r="E4" s="31"/>
      <c r="F4" s="32"/>
      <c r="G4" s="32"/>
      <c r="H4" s="32"/>
      <c r="I4" s="32"/>
      <c r="J4" s="32"/>
      <c r="K4" s="2"/>
    </row>
    <row r="5" spans="1:21">
      <c r="A5" s="146" t="s">
        <v>180</v>
      </c>
      <c r="B5" s="31"/>
      <c r="C5" s="31"/>
      <c r="D5" s="31"/>
      <c r="E5" s="31"/>
      <c r="F5" s="32"/>
      <c r="G5" s="32"/>
      <c r="H5" s="32"/>
      <c r="I5" s="32"/>
      <c r="J5" s="32"/>
      <c r="K5" s="2"/>
    </row>
    <row r="6" spans="1:21">
      <c r="A6" s="1" t="s">
        <v>47</v>
      </c>
      <c r="B6" s="31"/>
      <c r="C6" s="31"/>
      <c r="D6" s="31"/>
      <c r="E6" s="31"/>
      <c r="F6" s="32"/>
      <c r="G6" s="32"/>
      <c r="H6" s="32"/>
      <c r="I6" s="32"/>
      <c r="J6" s="32"/>
      <c r="K6" s="2"/>
    </row>
    <row r="7" spans="1:21" ht="9.7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21" ht="13.5" thickBot="1">
      <c r="A8" s="5"/>
      <c r="B8" s="25"/>
      <c r="C8" s="25"/>
      <c r="D8" s="25"/>
      <c r="E8" s="135">
        <v>43344</v>
      </c>
      <c r="F8" s="135">
        <v>43374</v>
      </c>
      <c r="G8" s="135">
        <v>43405</v>
      </c>
      <c r="H8" s="135">
        <v>43435</v>
      </c>
      <c r="I8" s="135">
        <v>43466</v>
      </c>
      <c r="J8" s="135">
        <v>43497</v>
      </c>
      <c r="K8" s="5"/>
    </row>
    <row r="9" spans="1:21" ht="12.75" customHeight="1">
      <c r="A9" s="5"/>
      <c r="B9" s="25"/>
      <c r="C9" s="25"/>
      <c r="D9" s="25"/>
      <c r="E9" s="25"/>
      <c r="F9" s="25"/>
      <c r="G9" s="25"/>
      <c r="H9" s="25"/>
      <c r="I9" s="25"/>
      <c r="J9" s="25"/>
      <c r="K9" s="5"/>
      <c r="M9" s="18"/>
      <c r="N9" s="18"/>
      <c r="O9" s="18"/>
      <c r="P9" s="18"/>
      <c r="Q9" s="18"/>
      <c r="R9" s="18"/>
      <c r="S9" s="18"/>
      <c r="T9" s="18"/>
      <c r="U9" s="18"/>
    </row>
    <row r="10" spans="1:21" ht="12.75" customHeight="1">
      <c r="A10" s="5"/>
      <c r="B10" s="33" t="s">
        <v>12</v>
      </c>
      <c r="C10" s="34"/>
      <c r="D10" s="34" t="s">
        <v>67</v>
      </c>
      <c r="E10" s="113">
        <v>61.66</v>
      </c>
      <c r="F10" s="113">
        <v>63.200001</v>
      </c>
      <c r="G10" s="113">
        <v>68.510002</v>
      </c>
      <c r="H10" s="113">
        <v>69.610000999999997</v>
      </c>
      <c r="I10" s="113">
        <v>67.949996999999996</v>
      </c>
      <c r="J10" s="113">
        <v>71.94</v>
      </c>
      <c r="K10" s="5"/>
      <c r="R10" s="18"/>
      <c r="S10" s="18"/>
      <c r="T10" s="18"/>
      <c r="U10" s="18"/>
    </row>
    <row r="11" spans="1:21" ht="12.75" customHeight="1">
      <c r="A11" s="5"/>
      <c r="B11" s="34"/>
      <c r="C11" s="34"/>
      <c r="D11" s="34" t="s">
        <v>68</v>
      </c>
      <c r="E11" s="113">
        <v>58.26</v>
      </c>
      <c r="F11" s="113">
        <v>58.48</v>
      </c>
      <c r="G11" s="113">
        <v>60.009998000000003</v>
      </c>
      <c r="H11" s="113">
        <v>63.150002000000001</v>
      </c>
      <c r="I11" s="113">
        <v>63.27</v>
      </c>
      <c r="J11" s="113">
        <v>66.230002999999996</v>
      </c>
      <c r="K11" s="5"/>
      <c r="R11" s="18"/>
      <c r="S11" s="18"/>
      <c r="T11" s="18"/>
      <c r="U11" s="18"/>
    </row>
    <row r="12" spans="1:21" ht="12.75" customHeight="1">
      <c r="A12" s="5"/>
      <c r="B12" s="34"/>
      <c r="C12" s="34"/>
      <c r="D12" s="34" t="s">
        <v>69</v>
      </c>
      <c r="E12" s="112">
        <f t="shared" ref="E12:J12" si="0">AVERAGE(E10:E11)</f>
        <v>59.959999999999994</v>
      </c>
      <c r="F12" s="112">
        <f t="shared" si="0"/>
        <v>60.840000500000002</v>
      </c>
      <c r="G12" s="112">
        <f t="shared" si="0"/>
        <v>64.260000000000005</v>
      </c>
      <c r="H12" s="112">
        <f t="shared" si="0"/>
        <v>66.380001499999992</v>
      </c>
      <c r="I12" s="112">
        <f t="shared" si="0"/>
        <v>65.609998500000003</v>
      </c>
      <c r="J12" s="112">
        <f t="shared" si="0"/>
        <v>69.085001500000004</v>
      </c>
      <c r="K12" s="5"/>
      <c r="R12" s="18"/>
      <c r="S12" s="18"/>
      <c r="T12" s="18"/>
      <c r="U12" s="18"/>
    </row>
    <row r="13" spans="1:21" ht="12.75" customHeight="1">
      <c r="A13" s="5"/>
      <c r="B13" s="34"/>
      <c r="C13" s="34"/>
      <c r="D13" s="34" t="s">
        <v>70</v>
      </c>
      <c r="E13" s="115">
        <v>0.27500000000000002</v>
      </c>
      <c r="F13" s="115">
        <v>0.27500000000000002</v>
      </c>
      <c r="G13" s="115">
        <v>0.27500000000000002</v>
      </c>
      <c r="H13" s="115">
        <v>0.27500000000000002</v>
      </c>
      <c r="I13" s="115">
        <v>0.27500000000000002</v>
      </c>
      <c r="J13" s="115">
        <v>0.27500000000000002</v>
      </c>
      <c r="K13" s="5"/>
      <c r="R13" s="18"/>
      <c r="S13" s="18"/>
      <c r="T13" s="18"/>
      <c r="U13" s="18"/>
    </row>
    <row r="14" spans="1:21" ht="12.75" customHeight="1">
      <c r="A14" s="5"/>
      <c r="B14" s="34"/>
      <c r="C14" s="34"/>
      <c r="D14" s="34" t="s">
        <v>71</v>
      </c>
      <c r="E14" s="114">
        <f t="shared" ref="E14:J14" si="1">(E13*4)/E12</f>
        <v>1.834556370913943E-2</v>
      </c>
      <c r="F14" s="114">
        <f t="shared" si="1"/>
        <v>1.8080210239314512E-2</v>
      </c>
      <c r="G14" s="114">
        <f t="shared" si="1"/>
        <v>1.7117958294428883E-2</v>
      </c>
      <c r="H14" s="114">
        <f t="shared" si="1"/>
        <v>1.6571256028067433E-2</v>
      </c>
      <c r="I14" s="114">
        <f t="shared" si="1"/>
        <v>1.6765737313650449E-2</v>
      </c>
      <c r="J14" s="114">
        <f t="shared" si="1"/>
        <v>1.5922414071308951E-2</v>
      </c>
      <c r="K14" s="5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2.75" customHeight="1">
      <c r="A15" s="5"/>
      <c r="B15" s="34"/>
      <c r="C15" s="34"/>
      <c r="D15" s="34" t="s">
        <v>49</v>
      </c>
      <c r="E15" s="114">
        <f>AVERAGE(E14:J14)</f>
        <v>1.7133856609318276E-2</v>
      </c>
      <c r="F15" s="25"/>
      <c r="G15" s="25"/>
      <c r="H15" s="25"/>
      <c r="I15" s="25"/>
      <c r="J15" s="25"/>
      <c r="K15" s="5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2.75" customHeight="1">
      <c r="A16" s="5"/>
      <c r="B16" s="34"/>
      <c r="C16" s="34"/>
      <c r="D16" s="34"/>
      <c r="E16" s="25"/>
      <c r="F16" s="25"/>
      <c r="G16" s="25"/>
      <c r="H16" s="25"/>
      <c r="I16" s="25"/>
      <c r="J16" s="25"/>
      <c r="K16" s="5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2" customHeight="1">
      <c r="A17" s="5"/>
      <c r="B17" s="33" t="s">
        <v>11</v>
      </c>
      <c r="C17" s="34"/>
      <c r="D17" s="34" t="s">
        <v>67</v>
      </c>
      <c r="E17" s="113">
        <v>88.78</v>
      </c>
      <c r="F17" s="113">
        <v>92.790001000000004</v>
      </c>
      <c r="G17" s="113">
        <v>95.410004000000001</v>
      </c>
      <c r="H17" s="113">
        <v>98.18</v>
      </c>
      <c r="I17" s="113">
        <v>96.139999000000003</v>
      </c>
      <c r="J17" s="113">
        <v>102.07</v>
      </c>
      <c r="K17" s="5"/>
      <c r="M17" s="14"/>
      <c r="N17" s="14"/>
      <c r="O17" s="14"/>
      <c r="P17" s="14"/>
      <c r="Q17" s="14"/>
    </row>
    <row r="18" spans="1:21" ht="12" customHeight="1">
      <c r="A18" s="5"/>
      <c r="B18" s="34"/>
      <c r="C18" s="34"/>
      <c r="D18" s="34" t="s">
        <v>68</v>
      </c>
      <c r="E18" s="113">
        <v>85.88</v>
      </c>
      <c r="F18" s="113">
        <v>86.760002</v>
      </c>
      <c r="G18" s="113">
        <v>86.599997999999999</v>
      </c>
      <c r="H18" s="113">
        <v>85.889999000000003</v>
      </c>
      <c r="I18" s="113">
        <v>88</v>
      </c>
      <c r="J18" s="113">
        <v>93.900002000000001</v>
      </c>
      <c r="K18" s="5"/>
      <c r="M18" s="14"/>
      <c r="N18" s="14"/>
      <c r="O18" s="14"/>
      <c r="P18" s="14"/>
      <c r="Q18" s="14"/>
    </row>
    <row r="19" spans="1:21" ht="12" customHeight="1">
      <c r="A19" s="5"/>
      <c r="B19" s="34"/>
      <c r="C19" s="34"/>
      <c r="D19" s="34" t="s">
        <v>69</v>
      </c>
      <c r="E19" s="112">
        <f t="shared" ref="E19:J19" si="2">AVERAGE(E17:E18)</f>
        <v>87.33</v>
      </c>
      <c r="F19" s="112">
        <f t="shared" si="2"/>
        <v>89.775001500000002</v>
      </c>
      <c r="G19" s="112">
        <f t="shared" si="2"/>
        <v>91.005000999999993</v>
      </c>
      <c r="H19" s="112">
        <f t="shared" si="2"/>
        <v>92.034999499999998</v>
      </c>
      <c r="I19" s="112">
        <f t="shared" si="2"/>
        <v>92.069999499999994</v>
      </c>
      <c r="J19" s="112">
        <f t="shared" si="2"/>
        <v>97.985000999999997</v>
      </c>
      <c r="K19" s="5"/>
      <c r="M19" s="14"/>
      <c r="N19" s="14"/>
      <c r="O19" s="14"/>
      <c r="P19" s="14"/>
      <c r="Q19" s="14"/>
    </row>
    <row r="20" spans="1:21" ht="12" customHeight="1">
      <c r="A20" s="5"/>
      <c r="B20" s="34"/>
      <c r="C20" s="34"/>
      <c r="D20" s="34" t="s">
        <v>70</v>
      </c>
      <c r="E20" s="115">
        <v>0.45500000000000002</v>
      </c>
      <c r="F20" s="115">
        <v>0.45500000000000002</v>
      </c>
      <c r="G20" s="115">
        <v>0.45500000000000002</v>
      </c>
      <c r="H20" s="115">
        <v>0.45500000000000002</v>
      </c>
      <c r="I20" s="115">
        <v>0.45500000000000002</v>
      </c>
      <c r="J20" s="115">
        <v>0.45500000000000002</v>
      </c>
      <c r="K20" s="5"/>
      <c r="M20" s="14"/>
      <c r="N20" s="14"/>
      <c r="O20" s="14"/>
      <c r="P20" s="14"/>
      <c r="Q20" s="14"/>
    </row>
    <row r="21" spans="1:21" ht="12" customHeight="1">
      <c r="A21" s="5"/>
      <c r="B21" s="34"/>
      <c r="C21" s="34"/>
      <c r="D21" s="34" t="s">
        <v>71</v>
      </c>
      <c r="E21" s="114">
        <f t="shared" ref="E21:J21" si="3">(E20*4)/E19</f>
        <v>2.0840490095041797E-2</v>
      </c>
      <c r="F21" s="114">
        <f t="shared" si="3"/>
        <v>2.0272904144702241E-2</v>
      </c>
      <c r="G21" s="114">
        <f t="shared" si="3"/>
        <v>1.9998900939520899E-2</v>
      </c>
      <c r="H21" s="114">
        <f t="shared" si="3"/>
        <v>1.9775085672706503E-2</v>
      </c>
      <c r="I21" s="114">
        <f t="shared" si="3"/>
        <v>1.9767568262015686E-2</v>
      </c>
      <c r="J21" s="114">
        <f t="shared" si="3"/>
        <v>1.8574271382617021E-2</v>
      </c>
      <c r="K21" s="5"/>
    </row>
    <row r="22" spans="1:21" ht="12" customHeight="1">
      <c r="A22" s="5"/>
      <c r="B22" s="34"/>
      <c r="C22" s="34"/>
      <c r="D22" s="34" t="s">
        <v>49</v>
      </c>
      <c r="E22" s="114">
        <f>AVERAGE(E21:J21)</f>
        <v>1.9871536749434027E-2</v>
      </c>
      <c r="F22" s="25"/>
      <c r="G22" s="25"/>
      <c r="H22" s="25"/>
      <c r="I22" s="25"/>
      <c r="J22" s="25"/>
      <c r="K22" s="5"/>
    </row>
    <row r="23" spans="1:21" ht="12" customHeight="1">
      <c r="A23" s="5"/>
      <c r="B23" s="34"/>
      <c r="C23" s="34"/>
      <c r="D23" s="34"/>
      <c r="E23" s="25"/>
      <c r="F23" s="25"/>
      <c r="G23" s="25"/>
      <c r="H23" s="25"/>
      <c r="I23" s="25"/>
      <c r="J23" s="25"/>
      <c r="K23" s="5"/>
      <c r="N23" s="18"/>
      <c r="O23" s="18"/>
      <c r="P23" s="18"/>
      <c r="Q23" s="18"/>
      <c r="R23" s="18"/>
      <c r="S23" s="18"/>
      <c r="T23" s="18"/>
      <c r="U23" s="18"/>
    </row>
    <row r="24" spans="1:21">
      <c r="A24" s="5"/>
      <c r="B24" s="141" t="s">
        <v>98</v>
      </c>
      <c r="C24" s="34"/>
      <c r="D24" s="34" t="s">
        <v>67</v>
      </c>
      <c r="E24" s="113">
        <v>95.22</v>
      </c>
      <c r="F24" s="113">
        <v>98.400002000000001</v>
      </c>
      <c r="G24" s="113">
        <v>100.760002</v>
      </c>
      <c r="H24" s="113">
        <v>99.800003000000004</v>
      </c>
      <c r="I24" s="113">
        <v>97.900002000000001</v>
      </c>
      <c r="J24" s="113">
        <v>99.589995999999999</v>
      </c>
      <c r="K24" s="5"/>
      <c r="M24" s="18"/>
      <c r="N24" s="18"/>
      <c r="O24" s="18"/>
      <c r="P24" s="18"/>
      <c r="Q24" s="18"/>
      <c r="R24" s="18"/>
    </row>
    <row r="25" spans="1:21">
      <c r="A25" s="5"/>
      <c r="B25" s="33"/>
      <c r="C25" s="34"/>
      <c r="D25" s="34" t="s">
        <v>68</v>
      </c>
      <c r="E25" s="113">
        <v>91.95</v>
      </c>
      <c r="F25" s="113">
        <v>91.559997999999993</v>
      </c>
      <c r="G25" s="113">
        <v>91.279999000000004</v>
      </c>
      <c r="H25" s="113">
        <v>87.879997000000003</v>
      </c>
      <c r="I25" s="113">
        <v>89.190002000000007</v>
      </c>
      <c r="J25" s="113">
        <v>93.860000999999997</v>
      </c>
      <c r="K25" s="5"/>
      <c r="M25" s="14"/>
      <c r="N25" s="14"/>
      <c r="O25" s="14"/>
      <c r="P25" s="14"/>
      <c r="Q25" s="14"/>
    </row>
    <row r="26" spans="1:21">
      <c r="A26" s="5"/>
      <c r="B26" s="33"/>
      <c r="C26" s="34"/>
      <c r="D26" s="34" t="s">
        <v>69</v>
      </c>
      <c r="E26" s="112">
        <f t="shared" ref="E26:J26" si="4">AVERAGE(E24:E25)</f>
        <v>93.585000000000008</v>
      </c>
      <c r="F26" s="112">
        <f t="shared" si="4"/>
        <v>94.97999999999999</v>
      </c>
      <c r="G26" s="112">
        <f t="shared" si="4"/>
        <v>96.020000500000009</v>
      </c>
      <c r="H26" s="112">
        <f t="shared" si="4"/>
        <v>93.84</v>
      </c>
      <c r="I26" s="112">
        <f t="shared" si="4"/>
        <v>93.545002000000011</v>
      </c>
      <c r="J26" s="112">
        <f t="shared" si="4"/>
        <v>96.724998499999998</v>
      </c>
      <c r="K26" s="5"/>
      <c r="M26" s="14"/>
      <c r="N26" s="14"/>
      <c r="O26" s="14"/>
      <c r="P26" s="14"/>
      <c r="Q26" s="14"/>
    </row>
    <row r="27" spans="1:21">
      <c r="A27" s="5"/>
      <c r="B27" s="33"/>
      <c r="C27" s="34"/>
      <c r="D27" s="34" t="s">
        <v>70</v>
      </c>
      <c r="E27" s="115">
        <v>0.48499999999999999</v>
      </c>
      <c r="F27" s="115">
        <v>0.48499999999999999</v>
      </c>
      <c r="G27" s="115">
        <v>0.52500000000000002</v>
      </c>
      <c r="H27" s="115">
        <v>0.52500000000000002</v>
      </c>
      <c r="I27" s="115">
        <v>0.52500000000000002</v>
      </c>
      <c r="J27" s="115">
        <v>0.52500000000000002</v>
      </c>
      <c r="K27" s="5"/>
      <c r="M27" s="14"/>
      <c r="N27" s="14"/>
      <c r="O27" s="14"/>
      <c r="P27" s="14"/>
      <c r="Q27" s="14"/>
    </row>
    <row r="28" spans="1:21">
      <c r="A28" s="5"/>
      <c r="B28" s="33"/>
      <c r="C28" s="34"/>
      <c r="D28" s="34" t="s">
        <v>71</v>
      </c>
      <c r="E28" s="114">
        <f t="shared" ref="E28:J28" si="5">(E27*4)/E26</f>
        <v>2.0729817812683654E-2</v>
      </c>
      <c r="F28" s="114">
        <f t="shared" si="5"/>
        <v>2.042535270583281E-2</v>
      </c>
      <c r="G28" s="114">
        <f t="shared" si="5"/>
        <v>2.1870443543686505E-2</v>
      </c>
      <c r="H28" s="114">
        <f t="shared" si="5"/>
        <v>2.2378516624040921E-2</v>
      </c>
      <c r="I28" s="114">
        <f t="shared" si="5"/>
        <v>2.2449088193936859E-2</v>
      </c>
      <c r="J28" s="114">
        <f t="shared" si="5"/>
        <v>2.1711036780217682E-2</v>
      </c>
      <c r="K28" s="5"/>
      <c r="M28" s="14"/>
      <c r="N28" s="14"/>
      <c r="O28" s="14"/>
      <c r="P28" s="14"/>
      <c r="Q28" s="14"/>
    </row>
    <row r="29" spans="1:21">
      <c r="A29" s="5"/>
      <c r="B29" s="33"/>
      <c r="C29" s="34"/>
      <c r="D29" s="34" t="s">
        <v>49</v>
      </c>
      <c r="E29" s="114">
        <f>AVERAGE(E28:J28)</f>
        <v>2.1594042610066404E-2</v>
      </c>
      <c r="F29" s="25"/>
      <c r="G29" s="25"/>
      <c r="H29" s="25"/>
      <c r="I29" s="25"/>
      <c r="J29" s="25"/>
      <c r="K29" s="5"/>
    </row>
    <row r="30" spans="1:21">
      <c r="A30" s="5"/>
      <c r="B30" s="33"/>
      <c r="C30" s="34"/>
      <c r="D30" s="34"/>
      <c r="E30" s="114"/>
      <c r="F30" s="25"/>
      <c r="G30" s="25"/>
      <c r="H30" s="25"/>
      <c r="I30" s="25"/>
      <c r="J30" s="25"/>
      <c r="K30" s="5"/>
    </row>
    <row r="31" spans="1:21">
      <c r="B31" s="29" t="s">
        <v>16</v>
      </c>
      <c r="C31" s="39"/>
      <c r="D31" s="34" t="s">
        <v>67</v>
      </c>
      <c r="E31" s="14">
        <v>42.95</v>
      </c>
      <c r="F31" s="14">
        <v>43.549999</v>
      </c>
      <c r="G31" s="14">
        <v>46.790000999999997</v>
      </c>
      <c r="H31" s="14">
        <v>49.07</v>
      </c>
      <c r="I31" s="14">
        <v>49.75</v>
      </c>
      <c r="J31" s="14">
        <v>52.98</v>
      </c>
      <c r="M31" s="18"/>
      <c r="N31" s="18"/>
      <c r="O31" s="18"/>
      <c r="P31" s="18"/>
      <c r="Q31" s="18"/>
      <c r="R31" s="18"/>
    </row>
    <row r="32" spans="1:21">
      <c r="B32" s="39"/>
      <c r="C32" s="39"/>
      <c r="D32" s="34" t="s">
        <v>68</v>
      </c>
      <c r="E32" s="14">
        <v>40.25</v>
      </c>
      <c r="F32" s="14">
        <v>40.099997999999999</v>
      </c>
      <c r="G32" s="14">
        <v>41.32</v>
      </c>
      <c r="H32" s="14">
        <v>43.380001</v>
      </c>
      <c r="I32" s="14">
        <v>44.599997999999999</v>
      </c>
      <c r="J32" s="14">
        <v>48.189999</v>
      </c>
      <c r="M32" s="14"/>
      <c r="N32" s="14"/>
      <c r="O32" s="14"/>
      <c r="P32" s="14"/>
      <c r="Q32" s="14"/>
    </row>
    <row r="33" spans="2:18">
      <c r="B33" s="39"/>
      <c r="C33" s="39"/>
      <c r="D33" s="34" t="s">
        <v>69</v>
      </c>
      <c r="E33" s="112">
        <f t="shared" ref="E33:J33" si="6">AVERAGE(E31:E32)</f>
        <v>41.6</v>
      </c>
      <c r="F33" s="112">
        <f t="shared" si="6"/>
        <v>41.8249985</v>
      </c>
      <c r="G33" s="112">
        <f t="shared" si="6"/>
        <v>44.055000499999998</v>
      </c>
      <c r="H33" s="112">
        <f t="shared" si="6"/>
        <v>46.2250005</v>
      </c>
      <c r="I33" s="112">
        <f t="shared" si="6"/>
        <v>47.174999</v>
      </c>
      <c r="J33" s="112">
        <f t="shared" si="6"/>
        <v>50.584999499999995</v>
      </c>
      <c r="M33" s="14"/>
      <c r="N33" s="14"/>
      <c r="O33" s="14"/>
      <c r="P33" s="14"/>
      <c r="Q33" s="14"/>
      <c r="R33" s="14"/>
    </row>
    <row r="34" spans="2:18">
      <c r="B34" s="39"/>
      <c r="C34" s="39"/>
      <c r="D34" s="34" t="s">
        <v>70</v>
      </c>
      <c r="E34" s="115">
        <v>0.1875</v>
      </c>
      <c r="F34" s="115">
        <v>0.1875</v>
      </c>
      <c r="G34" s="115">
        <v>0.1875</v>
      </c>
      <c r="H34" s="115">
        <v>0.1875</v>
      </c>
      <c r="I34" s="115">
        <v>0.1875</v>
      </c>
      <c r="J34" s="115">
        <v>0.19750000000000001</v>
      </c>
      <c r="M34" s="14"/>
      <c r="N34" s="14"/>
      <c r="O34" s="14"/>
      <c r="P34" s="14"/>
      <c r="Q34" s="14"/>
      <c r="R34" s="14"/>
    </row>
    <row r="35" spans="2:18">
      <c r="B35" s="39"/>
      <c r="C35" s="39"/>
      <c r="D35" s="34" t="s">
        <v>71</v>
      </c>
      <c r="E35" s="114">
        <f t="shared" ref="E35:J35" si="7">(E34*4)/E33</f>
        <v>1.8028846153846152E-2</v>
      </c>
      <c r="F35" s="114">
        <f t="shared" si="7"/>
        <v>1.7931859579146191E-2</v>
      </c>
      <c r="G35" s="114">
        <f t="shared" si="7"/>
        <v>1.7024174134330109E-2</v>
      </c>
      <c r="H35" s="114">
        <f t="shared" si="7"/>
        <v>1.6224986303677812E-2</v>
      </c>
      <c r="I35" s="114">
        <f t="shared" si="7"/>
        <v>1.5898251529374702E-2</v>
      </c>
      <c r="J35" s="114">
        <f t="shared" si="7"/>
        <v>1.5617278003531463E-2</v>
      </c>
      <c r="M35" s="14"/>
      <c r="N35" s="14"/>
      <c r="O35" s="14"/>
      <c r="P35" s="14"/>
      <c r="Q35" s="14"/>
    </row>
    <row r="36" spans="2:18">
      <c r="B36" s="39"/>
      <c r="C36" s="39"/>
      <c r="D36" s="34" t="s">
        <v>49</v>
      </c>
      <c r="E36" s="114">
        <f>AVERAGE(E35:J35)</f>
        <v>1.6787565950651073E-2</v>
      </c>
      <c r="F36" s="25"/>
      <c r="G36" s="25"/>
      <c r="H36" s="25"/>
      <c r="I36" s="25"/>
      <c r="J36" s="25"/>
    </row>
    <row r="37" spans="2:18">
      <c r="B37" s="39"/>
      <c r="C37" s="39"/>
      <c r="D37" s="39"/>
      <c r="E37" s="24"/>
      <c r="F37" s="24"/>
      <c r="G37" s="24"/>
      <c r="H37" s="24"/>
      <c r="I37" s="24"/>
      <c r="J37" s="24"/>
    </row>
    <row r="38" spans="2:18">
      <c r="B38" s="29" t="s">
        <v>55</v>
      </c>
      <c r="C38" s="39"/>
      <c r="D38" s="34" t="s">
        <v>67</v>
      </c>
      <c r="E38" s="30">
        <v>49</v>
      </c>
      <c r="F38" s="30">
        <v>48.639999000000003</v>
      </c>
      <c r="G38" s="30">
        <v>52.82</v>
      </c>
      <c r="H38" s="30">
        <v>60.310001</v>
      </c>
      <c r="I38" s="30">
        <v>58.16</v>
      </c>
      <c r="J38" s="30">
        <v>59.400002000000001</v>
      </c>
      <c r="M38" s="18"/>
      <c r="N38" s="18"/>
      <c r="O38" s="18"/>
      <c r="P38" s="18"/>
      <c r="Q38" s="18"/>
      <c r="R38" s="18"/>
    </row>
    <row r="39" spans="2:18">
      <c r="B39" s="39"/>
      <c r="C39" s="39"/>
      <c r="D39" s="34" t="s">
        <v>68</v>
      </c>
      <c r="E39" s="30">
        <v>45.19</v>
      </c>
      <c r="F39" s="30">
        <v>43.66</v>
      </c>
      <c r="G39" s="30">
        <v>43.119999</v>
      </c>
      <c r="H39" s="30">
        <v>49.169998</v>
      </c>
      <c r="I39" s="30">
        <v>51.02</v>
      </c>
      <c r="J39" s="30">
        <v>53.830002</v>
      </c>
    </row>
    <row r="40" spans="2:18">
      <c r="B40" s="39"/>
      <c r="C40" s="39"/>
      <c r="D40" s="34" t="s">
        <v>69</v>
      </c>
      <c r="E40" s="36">
        <f t="shared" ref="E40:J40" si="8">AVERAGE(E38:E39)</f>
        <v>47.094999999999999</v>
      </c>
      <c r="F40" s="36">
        <f t="shared" si="8"/>
        <v>46.1499995</v>
      </c>
      <c r="G40" s="36">
        <f t="shared" si="8"/>
        <v>47.9699995</v>
      </c>
      <c r="H40" s="36">
        <f t="shared" si="8"/>
        <v>54.739999499999996</v>
      </c>
      <c r="I40" s="36">
        <f t="shared" si="8"/>
        <v>54.59</v>
      </c>
      <c r="J40" s="36">
        <f t="shared" si="8"/>
        <v>56.615002000000004</v>
      </c>
      <c r="M40" s="14"/>
      <c r="N40" s="14"/>
      <c r="O40" s="14"/>
      <c r="P40" s="14"/>
      <c r="Q40" s="14"/>
      <c r="R40" s="14"/>
    </row>
    <row r="41" spans="2:18">
      <c r="B41" s="39"/>
      <c r="C41" s="39"/>
      <c r="D41" s="34" t="s">
        <v>70</v>
      </c>
      <c r="E41" s="37">
        <v>0.224</v>
      </c>
      <c r="F41" s="37">
        <v>0.224</v>
      </c>
      <c r="G41" s="37">
        <v>0.24</v>
      </c>
      <c r="H41" s="37">
        <v>0.24</v>
      </c>
      <c r="I41" s="37">
        <v>0.24</v>
      </c>
      <c r="J41" s="37">
        <v>0.24</v>
      </c>
      <c r="M41" s="14"/>
      <c r="N41" s="14"/>
      <c r="O41" s="14"/>
      <c r="P41" s="14"/>
      <c r="Q41" s="14"/>
      <c r="R41" s="14"/>
    </row>
    <row r="42" spans="2:18">
      <c r="B42" s="39"/>
      <c r="C42" s="39"/>
      <c r="D42" s="34" t="s">
        <v>71</v>
      </c>
      <c r="E42" s="38">
        <f t="shared" ref="E42:J42" si="9">(E41*4)/E40</f>
        <v>1.9025374243550271E-2</v>
      </c>
      <c r="F42" s="38">
        <f t="shared" si="9"/>
        <v>1.941495145628333E-2</v>
      </c>
      <c r="G42" s="38">
        <f t="shared" si="9"/>
        <v>2.0012508025979862E-2</v>
      </c>
      <c r="H42" s="38">
        <f t="shared" si="9"/>
        <v>1.7537449922702321E-2</v>
      </c>
      <c r="I42" s="38">
        <f t="shared" si="9"/>
        <v>1.7585638395310493E-2</v>
      </c>
      <c r="J42" s="38">
        <f t="shared" si="9"/>
        <v>1.6956636334659141E-2</v>
      </c>
    </row>
    <row r="43" spans="2:18">
      <c r="B43" s="39"/>
      <c r="C43" s="39"/>
      <c r="D43" s="34" t="s">
        <v>49</v>
      </c>
      <c r="E43" s="38">
        <f>AVERAGE(E42:J42)</f>
        <v>1.8422093063080906E-2</v>
      </c>
      <c r="F43" s="34"/>
      <c r="G43" s="34"/>
      <c r="H43" s="34"/>
      <c r="I43" s="34"/>
      <c r="J43" s="34"/>
    </row>
    <row r="44" spans="2:18">
      <c r="B44" s="33"/>
      <c r="C44" s="34"/>
      <c r="D44" s="34"/>
      <c r="E44" s="114"/>
      <c r="F44" s="25"/>
      <c r="G44" s="25"/>
      <c r="H44" s="25"/>
      <c r="I44" s="25"/>
      <c r="J44" s="25"/>
    </row>
    <row r="45" spans="2:18">
      <c r="B45" s="141" t="s">
        <v>99</v>
      </c>
      <c r="C45" s="39"/>
      <c r="D45" s="34" t="s">
        <v>67</v>
      </c>
      <c r="E45" s="14">
        <v>47.85</v>
      </c>
      <c r="F45" s="14">
        <v>47.93</v>
      </c>
      <c r="G45" s="14">
        <v>51.830002</v>
      </c>
      <c r="H45" s="14">
        <v>51.57</v>
      </c>
      <c r="I45" s="14">
        <v>48.630001</v>
      </c>
      <c r="J45" s="14">
        <v>48.919998</v>
      </c>
    </row>
    <row r="46" spans="2:18">
      <c r="B46" s="39"/>
      <c r="C46" s="39"/>
      <c r="D46" s="34" t="s">
        <v>68</v>
      </c>
      <c r="E46" s="14">
        <v>44.45</v>
      </c>
      <c r="F46" s="14">
        <v>44.16</v>
      </c>
      <c r="G46" s="14">
        <v>44.540000999999997</v>
      </c>
      <c r="H46" s="14">
        <v>43.509998000000003</v>
      </c>
      <c r="I46" s="14">
        <v>43.919998</v>
      </c>
      <c r="J46" s="14">
        <v>44.880001</v>
      </c>
      <c r="M46" s="14"/>
      <c r="N46" s="14"/>
      <c r="O46" s="14"/>
      <c r="P46" s="14"/>
      <c r="Q46" s="14"/>
    </row>
    <row r="47" spans="2:18">
      <c r="B47" s="39"/>
      <c r="C47" s="39"/>
      <c r="D47" s="34" t="s">
        <v>69</v>
      </c>
      <c r="E47" s="112">
        <f t="shared" ref="E47:J47" si="10">AVERAGE(E45:E46)</f>
        <v>46.150000000000006</v>
      </c>
      <c r="F47" s="112">
        <f t="shared" si="10"/>
        <v>46.045000000000002</v>
      </c>
      <c r="G47" s="112">
        <f t="shared" si="10"/>
        <v>48.185001499999998</v>
      </c>
      <c r="H47" s="112">
        <f t="shared" si="10"/>
        <v>47.539999000000002</v>
      </c>
      <c r="I47" s="112">
        <f t="shared" si="10"/>
        <v>46.2749995</v>
      </c>
      <c r="J47" s="112">
        <f t="shared" si="10"/>
        <v>46.8999995</v>
      </c>
      <c r="M47" s="14"/>
      <c r="N47" s="14"/>
      <c r="O47" s="14"/>
      <c r="P47" s="14"/>
      <c r="Q47" s="14"/>
    </row>
    <row r="48" spans="2:18">
      <c r="B48" s="39"/>
      <c r="C48" s="39"/>
      <c r="D48" s="34" t="s">
        <v>70</v>
      </c>
      <c r="E48" s="115">
        <v>0.29249999999999998</v>
      </c>
      <c r="F48" s="115">
        <v>0.29249999999999998</v>
      </c>
      <c r="G48" s="115">
        <v>0.29249999999999998</v>
      </c>
      <c r="H48" s="115">
        <v>0.29249999999999998</v>
      </c>
      <c r="I48" s="115">
        <v>0.29249999999999998</v>
      </c>
      <c r="J48" s="115">
        <v>0.29249999999999998</v>
      </c>
      <c r="M48" s="14"/>
      <c r="N48" s="14"/>
      <c r="O48" s="14"/>
      <c r="P48" s="14"/>
      <c r="Q48" s="14"/>
    </row>
    <row r="49" spans="2:17">
      <c r="B49" s="39"/>
      <c r="C49" s="39"/>
      <c r="D49" s="34" t="s">
        <v>71</v>
      </c>
      <c r="E49" s="114">
        <f t="shared" ref="E49:J49" si="11">(E48*4)/E47</f>
        <v>2.5352112676056332E-2</v>
      </c>
      <c r="F49" s="114">
        <f t="shared" si="11"/>
        <v>2.5409925073297857E-2</v>
      </c>
      <c r="G49" s="114">
        <f t="shared" si="11"/>
        <v>2.4281414622348823E-2</v>
      </c>
      <c r="H49" s="114">
        <f t="shared" si="11"/>
        <v>2.4610854535356635E-2</v>
      </c>
      <c r="I49" s="114">
        <f t="shared" si="11"/>
        <v>2.5283630743205086E-2</v>
      </c>
      <c r="J49" s="114">
        <f t="shared" si="11"/>
        <v>2.4946695361905066E-2</v>
      </c>
      <c r="M49" s="14"/>
      <c r="N49" s="14"/>
      <c r="O49" s="14"/>
      <c r="P49" s="14"/>
      <c r="Q49" s="14"/>
    </row>
    <row r="50" spans="2:17">
      <c r="B50" s="39"/>
      <c r="C50" s="39"/>
      <c r="D50" s="34" t="s">
        <v>49</v>
      </c>
      <c r="E50" s="114">
        <f>AVERAGE(E49:J49)</f>
        <v>2.4980772168694969E-2</v>
      </c>
      <c r="F50" s="25"/>
      <c r="G50" s="25"/>
      <c r="H50" s="25"/>
      <c r="I50" s="25"/>
      <c r="J50" s="25"/>
    </row>
    <row r="51" spans="2:17">
      <c r="B51" s="39"/>
      <c r="C51" s="39"/>
      <c r="D51" s="34"/>
      <c r="E51" s="38"/>
      <c r="F51" s="34"/>
      <c r="G51" s="34"/>
      <c r="H51" s="34"/>
      <c r="I51" s="34"/>
      <c r="J51" s="34"/>
    </row>
    <row r="52" spans="2:17">
      <c r="B52" s="141" t="s">
        <v>108</v>
      </c>
      <c r="C52" s="39"/>
      <c r="D52" s="34" t="s">
        <v>67</v>
      </c>
      <c r="E52" s="30">
        <v>70.33</v>
      </c>
      <c r="F52" s="30">
        <v>71.809997999999993</v>
      </c>
      <c r="G52" s="30">
        <v>70.620002999999997</v>
      </c>
      <c r="H52" s="30">
        <v>68.449996999999996</v>
      </c>
      <c r="I52" s="30">
        <v>62.759998000000003</v>
      </c>
      <c r="J52" s="30">
        <v>66.309997999999993</v>
      </c>
    </row>
    <row r="53" spans="2:17">
      <c r="B53" s="39"/>
      <c r="C53" s="39"/>
      <c r="D53" s="34" t="s">
        <v>68</v>
      </c>
      <c r="E53" s="30">
        <v>64.75</v>
      </c>
      <c r="F53" s="30">
        <v>64.580001999999993</v>
      </c>
      <c r="G53" s="30">
        <v>63.639999000000003</v>
      </c>
      <c r="H53" s="30">
        <v>57.939999</v>
      </c>
      <c r="I53" s="30">
        <v>57.200001</v>
      </c>
      <c r="J53" s="30">
        <v>59.630001</v>
      </c>
    </row>
    <row r="54" spans="2:17">
      <c r="B54" s="39"/>
      <c r="C54" s="39"/>
      <c r="D54" s="34" t="s">
        <v>69</v>
      </c>
      <c r="E54" s="112">
        <f t="shared" ref="E54:J54" si="12">AVERAGE(E52:E53)</f>
        <v>67.539999999999992</v>
      </c>
      <c r="F54" s="112">
        <f t="shared" si="12"/>
        <v>68.194999999999993</v>
      </c>
      <c r="G54" s="112">
        <f t="shared" si="12"/>
        <v>67.130000999999993</v>
      </c>
      <c r="H54" s="112">
        <f t="shared" si="12"/>
        <v>63.194997999999998</v>
      </c>
      <c r="I54" s="112">
        <f t="shared" si="12"/>
        <v>59.979999500000005</v>
      </c>
      <c r="J54" s="112">
        <f t="shared" si="12"/>
        <v>62.9699995</v>
      </c>
    </row>
    <row r="55" spans="2:17">
      <c r="B55" s="39"/>
      <c r="C55" s="39"/>
      <c r="D55" s="34" t="s">
        <v>70</v>
      </c>
      <c r="E55" s="115">
        <v>0.47249999999999998</v>
      </c>
      <c r="F55" s="115">
        <v>0.47499999999999998</v>
      </c>
      <c r="G55" s="115">
        <v>0.47499999999999998</v>
      </c>
      <c r="H55" s="115">
        <v>0.47499999999999998</v>
      </c>
      <c r="I55" s="115">
        <v>0.47499999999999998</v>
      </c>
      <c r="J55" s="115">
        <v>0.47499999999999998</v>
      </c>
    </row>
    <row r="56" spans="2:17">
      <c r="B56" s="39"/>
      <c r="C56" s="39"/>
      <c r="D56" s="34" t="s">
        <v>71</v>
      </c>
      <c r="E56" s="114">
        <f t="shared" ref="E56:J56" si="13">(E55*4)/E54</f>
        <v>2.7983417234231568E-2</v>
      </c>
      <c r="F56" s="114">
        <f t="shared" si="13"/>
        <v>2.7861280152503852E-2</v>
      </c>
      <c r="G56" s="114">
        <f t="shared" si="13"/>
        <v>2.8303291698148495E-2</v>
      </c>
      <c r="H56" s="114">
        <f t="shared" si="13"/>
        <v>3.0065670703874378E-2</v>
      </c>
      <c r="I56" s="114">
        <f t="shared" si="13"/>
        <v>3.1677226005978873E-2</v>
      </c>
      <c r="J56" s="114">
        <f t="shared" si="13"/>
        <v>3.0173098540361269E-2</v>
      </c>
    </row>
    <row r="57" spans="2:17">
      <c r="B57" s="39"/>
      <c r="C57" s="39"/>
      <c r="D57" s="34" t="s">
        <v>49</v>
      </c>
      <c r="E57" s="114">
        <f>AVERAGE(E56:J56)</f>
        <v>2.9343997389183071E-2</v>
      </c>
      <c r="F57" s="25"/>
      <c r="G57" s="25"/>
      <c r="H57" s="25"/>
      <c r="I57" s="25"/>
      <c r="J57" s="25"/>
    </row>
    <row r="58" spans="2:17">
      <c r="B58" s="39"/>
      <c r="C58" s="39"/>
      <c r="D58" s="39"/>
      <c r="E58" s="39"/>
      <c r="F58" s="39"/>
      <c r="G58" s="39"/>
      <c r="H58" s="39"/>
      <c r="I58" s="39"/>
      <c r="J58" s="39"/>
    </row>
    <row r="59" spans="2:17">
      <c r="B59" s="141" t="s">
        <v>100</v>
      </c>
      <c r="C59" s="39"/>
      <c r="D59" s="34" t="s">
        <v>67</v>
      </c>
      <c r="E59" s="30">
        <v>83.12</v>
      </c>
      <c r="F59" s="30">
        <v>85.220000999999996</v>
      </c>
      <c r="G59" s="30">
        <v>86.540001000000004</v>
      </c>
      <c r="H59" s="30">
        <v>87.75</v>
      </c>
      <c r="I59" s="30">
        <v>83.690002000000007</v>
      </c>
      <c r="J59" s="30">
        <v>87.230002999999996</v>
      </c>
    </row>
    <row r="60" spans="2:17">
      <c r="B60" s="39"/>
      <c r="C60" s="39"/>
      <c r="D60" s="34" t="s">
        <v>68</v>
      </c>
      <c r="E60" s="30">
        <v>78.58</v>
      </c>
      <c r="F60" s="30">
        <v>78.800003000000004</v>
      </c>
      <c r="G60" s="30">
        <v>76.910004000000001</v>
      </c>
      <c r="H60" s="30">
        <v>75.510002</v>
      </c>
      <c r="I60" s="30">
        <v>75.819999999999993</v>
      </c>
      <c r="J60" s="30">
        <v>79.220000999999996</v>
      </c>
    </row>
    <row r="61" spans="2:17">
      <c r="B61" s="39"/>
      <c r="C61" s="39"/>
      <c r="D61" s="34" t="s">
        <v>69</v>
      </c>
      <c r="E61" s="36">
        <f t="shared" ref="E61:J61" si="14">AVERAGE(E59:E60)</f>
        <v>80.849999999999994</v>
      </c>
      <c r="F61" s="36">
        <f t="shared" si="14"/>
        <v>82.010002</v>
      </c>
      <c r="G61" s="36">
        <f t="shared" si="14"/>
        <v>81.725002500000002</v>
      </c>
      <c r="H61" s="36">
        <f t="shared" si="14"/>
        <v>81.630000999999993</v>
      </c>
      <c r="I61" s="36">
        <f t="shared" si="14"/>
        <v>79.755000999999993</v>
      </c>
      <c r="J61" s="36">
        <f t="shared" si="14"/>
        <v>83.225001999999989</v>
      </c>
    </row>
    <row r="62" spans="2:17">
      <c r="B62" s="39"/>
      <c r="C62" s="39"/>
      <c r="D62" s="34" t="s">
        <v>70</v>
      </c>
      <c r="E62" s="37">
        <v>0.46</v>
      </c>
      <c r="F62" s="37">
        <v>0.46</v>
      </c>
      <c r="G62" s="37">
        <v>0.46</v>
      </c>
      <c r="H62" s="37">
        <v>0.46</v>
      </c>
      <c r="I62" s="37">
        <v>0.46</v>
      </c>
      <c r="J62" s="37">
        <v>0.5</v>
      </c>
    </row>
    <row r="63" spans="2:17">
      <c r="B63" s="39"/>
      <c r="C63" s="39"/>
      <c r="D63" s="34" t="s">
        <v>71</v>
      </c>
      <c r="E63" s="38">
        <f t="shared" ref="E63:J63" si="15">(E62*4)/E61</f>
        <v>2.2758194186765619E-2</v>
      </c>
      <c r="F63" s="38">
        <f t="shared" si="15"/>
        <v>2.2436287710369769E-2</v>
      </c>
      <c r="G63" s="38">
        <f t="shared" si="15"/>
        <v>2.2514529748714294E-2</v>
      </c>
      <c r="H63" s="38">
        <f t="shared" si="15"/>
        <v>2.2540732297675708E-2</v>
      </c>
      <c r="I63" s="38">
        <f t="shared" si="15"/>
        <v>2.307065358823079E-2</v>
      </c>
      <c r="J63" s="38">
        <f t="shared" si="15"/>
        <v>2.4031240035296126E-2</v>
      </c>
    </row>
    <row r="64" spans="2:17">
      <c r="B64" s="39"/>
      <c r="C64" s="39"/>
      <c r="D64" s="34" t="s">
        <v>49</v>
      </c>
      <c r="E64" s="38">
        <f>AVERAGE(E63:J63)</f>
        <v>2.289193959450872E-2</v>
      </c>
      <c r="F64" s="34"/>
      <c r="G64" s="34"/>
      <c r="H64" s="34"/>
      <c r="I64" s="34"/>
      <c r="J64" s="34"/>
    </row>
    <row r="65" spans="2:10">
      <c r="B65" s="39"/>
      <c r="C65" s="39"/>
      <c r="D65" s="34"/>
      <c r="E65" s="38"/>
      <c r="F65" s="34"/>
      <c r="G65" s="34"/>
      <c r="H65" s="34"/>
      <c r="I65" s="34"/>
      <c r="J65" s="34"/>
    </row>
    <row r="66" spans="2:10">
      <c r="B66" s="29" t="s">
        <v>54</v>
      </c>
      <c r="C66" s="39"/>
      <c r="D66" s="34" t="s">
        <v>67</v>
      </c>
      <c r="E66" s="30">
        <v>36.159999999999997</v>
      </c>
      <c r="F66" s="30">
        <v>36.720001000000003</v>
      </c>
      <c r="G66" s="30">
        <v>32.740001999999997</v>
      </c>
      <c r="H66" s="30">
        <v>31.98</v>
      </c>
      <c r="I66" s="30">
        <v>30.889999</v>
      </c>
      <c r="J66" s="30">
        <v>32.099997999999999</v>
      </c>
    </row>
    <row r="67" spans="2:10">
      <c r="B67" s="39"/>
      <c r="C67" s="39"/>
      <c r="D67" s="34" t="s">
        <v>68</v>
      </c>
      <c r="E67" s="30">
        <v>33.01</v>
      </c>
      <c r="F67" s="30">
        <v>29.48</v>
      </c>
      <c r="G67" s="30">
        <v>29.540001</v>
      </c>
      <c r="H67" s="30">
        <v>26.059999000000001</v>
      </c>
      <c r="I67" s="30">
        <v>26.639999</v>
      </c>
      <c r="J67" s="30">
        <v>28.58</v>
      </c>
    </row>
    <row r="68" spans="2:10">
      <c r="B68" s="39"/>
      <c r="C68" s="39"/>
      <c r="D68" s="34" t="s">
        <v>69</v>
      </c>
      <c r="E68" s="112">
        <f t="shared" ref="E68:J68" si="16">AVERAGE(E66:E67)</f>
        <v>34.584999999999994</v>
      </c>
      <c r="F68" s="112">
        <f t="shared" si="16"/>
        <v>33.1000005</v>
      </c>
      <c r="G68" s="112">
        <f t="shared" si="16"/>
        <v>31.140001499999997</v>
      </c>
      <c r="H68" s="112">
        <f t="shared" si="16"/>
        <v>29.019999500000001</v>
      </c>
      <c r="I68" s="112">
        <f t="shared" si="16"/>
        <v>28.764999</v>
      </c>
      <c r="J68" s="112">
        <f t="shared" si="16"/>
        <v>30.339998999999999</v>
      </c>
    </row>
    <row r="69" spans="2:10">
      <c r="B69" s="39"/>
      <c r="C69" s="39"/>
      <c r="D69" s="34" t="s">
        <v>70</v>
      </c>
      <c r="E69" s="115">
        <v>0.28000000000000003</v>
      </c>
      <c r="F69" s="115">
        <v>0.28000000000000003</v>
      </c>
      <c r="G69" s="115">
        <v>0.28000000000000003</v>
      </c>
      <c r="H69" s="115">
        <v>0.28749999999999998</v>
      </c>
      <c r="I69" s="115">
        <v>0.28749999999999998</v>
      </c>
      <c r="J69" s="115">
        <v>0.28749999999999998</v>
      </c>
    </row>
    <row r="70" spans="2:10">
      <c r="B70" s="39"/>
      <c r="C70" s="39"/>
      <c r="D70" s="34" t="s">
        <v>71</v>
      </c>
      <c r="E70" s="114">
        <f t="shared" ref="E70:J70" si="17">(E69*4)/E68</f>
        <v>3.2383981494867729E-2</v>
      </c>
      <c r="F70" s="114">
        <f t="shared" si="17"/>
        <v>3.3836857494911519E-2</v>
      </c>
      <c r="G70" s="114">
        <f t="shared" si="17"/>
        <v>3.5966600708095667E-2</v>
      </c>
      <c r="H70" s="114">
        <f t="shared" si="17"/>
        <v>3.9627843549756091E-2</v>
      </c>
      <c r="I70" s="114">
        <f t="shared" si="17"/>
        <v>3.9979142707427175E-2</v>
      </c>
      <c r="J70" s="114">
        <f t="shared" si="17"/>
        <v>3.7903758665252425E-2</v>
      </c>
    </row>
    <row r="71" spans="2:10">
      <c r="B71" s="39"/>
      <c r="C71" s="39"/>
      <c r="D71" s="34" t="s">
        <v>49</v>
      </c>
      <c r="E71" s="114">
        <f>AVERAGE(E70:J70)</f>
        <v>3.6616364103385098E-2</v>
      </c>
      <c r="F71" s="25"/>
      <c r="G71" s="25"/>
      <c r="H71" s="25"/>
      <c r="I71" s="25"/>
      <c r="J71" s="25"/>
    </row>
    <row r="72" spans="2:10">
      <c r="B72" s="39"/>
      <c r="C72" s="39"/>
      <c r="D72" s="39"/>
      <c r="E72" s="39"/>
      <c r="F72" s="39"/>
      <c r="G72" s="39"/>
      <c r="H72" s="39"/>
      <c r="I72" s="39"/>
      <c r="J72" s="39"/>
    </row>
    <row r="73" spans="2:10">
      <c r="B73" s="29" t="s">
        <v>10</v>
      </c>
      <c r="C73" s="39"/>
      <c r="D73" s="34" t="s">
        <v>67</v>
      </c>
      <c r="E73" s="30">
        <v>83.2</v>
      </c>
      <c r="F73" s="30">
        <v>83.150002000000001</v>
      </c>
      <c r="G73" s="30">
        <v>85.970000999999996</v>
      </c>
      <c r="H73" s="30">
        <v>83.629997000000003</v>
      </c>
      <c r="I73" s="30">
        <v>79.599997999999999</v>
      </c>
      <c r="J73" s="30">
        <v>84.669998000000007</v>
      </c>
    </row>
    <row r="74" spans="2:10">
      <c r="B74" s="39"/>
      <c r="C74" s="39"/>
      <c r="D74" s="34" t="s">
        <v>68</v>
      </c>
      <c r="E74" s="30">
        <v>76.69</v>
      </c>
      <c r="F74" s="30">
        <v>76.870002999999997</v>
      </c>
      <c r="G74" s="30">
        <v>76.099997999999999</v>
      </c>
      <c r="H74" s="30">
        <v>72.680000000000007</v>
      </c>
      <c r="I74" s="30">
        <v>73.269997000000004</v>
      </c>
      <c r="J74" s="30">
        <v>76.349997999999999</v>
      </c>
    </row>
    <row r="75" spans="2:10">
      <c r="B75" s="39"/>
      <c r="C75" s="39"/>
      <c r="D75" s="34" t="s">
        <v>69</v>
      </c>
      <c r="E75" s="36">
        <f t="shared" ref="E75:J75" si="18">AVERAGE(E73:E74)</f>
        <v>79.944999999999993</v>
      </c>
      <c r="F75" s="36">
        <f t="shared" si="18"/>
        <v>80.010002499999999</v>
      </c>
      <c r="G75" s="36">
        <f t="shared" si="18"/>
        <v>81.034999499999998</v>
      </c>
      <c r="H75" s="36">
        <f t="shared" si="18"/>
        <v>78.154998500000005</v>
      </c>
      <c r="I75" s="36">
        <f t="shared" si="18"/>
        <v>76.434997500000009</v>
      </c>
      <c r="J75" s="36">
        <f t="shared" si="18"/>
        <v>80.509997999999996</v>
      </c>
    </row>
    <row r="76" spans="2:10">
      <c r="B76" s="39"/>
      <c r="C76" s="39"/>
      <c r="D76" s="34" t="s">
        <v>70</v>
      </c>
      <c r="E76" s="35">
        <v>0.52</v>
      </c>
      <c r="F76" s="35">
        <v>0.52</v>
      </c>
      <c r="G76" s="35">
        <v>0.52</v>
      </c>
      <c r="H76" s="35">
        <v>0.52</v>
      </c>
      <c r="I76" s="35">
        <v>0.52</v>
      </c>
      <c r="J76" s="35">
        <v>0.52</v>
      </c>
    </row>
    <row r="77" spans="2:10">
      <c r="B77" s="39"/>
      <c r="C77" s="39"/>
      <c r="D77" s="34" t="s">
        <v>71</v>
      </c>
      <c r="E77" s="38">
        <f t="shared" ref="E77:J77" si="19">(E76*4)/E75</f>
        <v>2.6017887297517046E-2</v>
      </c>
      <c r="F77" s="38">
        <f t="shared" si="19"/>
        <v>2.599674959390234E-2</v>
      </c>
      <c r="G77" s="38">
        <f t="shared" si="19"/>
        <v>2.5667921426963173E-2</v>
      </c>
      <c r="H77" s="38">
        <f t="shared" si="19"/>
        <v>2.6613780819150036E-2</v>
      </c>
      <c r="I77" s="38">
        <f t="shared" si="19"/>
        <v>2.721266524539364E-2</v>
      </c>
      <c r="J77" s="38">
        <f t="shared" si="19"/>
        <v>2.5835300604528648E-2</v>
      </c>
    </row>
    <row r="78" spans="2:10">
      <c r="B78" s="39"/>
      <c r="C78" s="39"/>
      <c r="D78" s="34" t="s">
        <v>49</v>
      </c>
      <c r="E78" s="38">
        <f>AVERAGE(E77:J77)</f>
        <v>2.622405083124248E-2</v>
      </c>
      <c r="F78" s="38"/>
      <c r="G78" s="34"/>
      <c r="H78" s="34"/>
      <c r="I78" s="34"/>
      <c r="J78" s="34"/>
    </row>
    <row r="79" spans="2:10">
      <c r="B79" s="39"/>
      <c r="C79" s="39"/>
      <c r="D79" s="34"/>
      <c r="E79" s="38"/>
      <c r="F79" s="38"/>
      <c r="G79" s="34"/>
      <c r="H79" s="34"/>
      <c r="I79" s="34"/>
      <c r="J79" s="34"/>
    </row>
    <row r="80" spans="2:10">
      <c r="B80" s="141" t="s">
        <v>101</v>
      </c>
      <c r="C80" s="39"/>
      <c r="D80" s="34" t="s">
        <v>67</v>
      </c>
      <c r="E80" s="30">
        <v>76.8</v>
      </c>
      <c r="F80" s="30">
        <v>76.339995999999999</v>
      </c>
      <c r="G80" s="30">
        <v>81.129997000000003</v>
      </c>
      <c r="H80" s="30">
        <v>80.430000000000007</v>
      </c>
      <c r="I80" s="30">
        <v>79.540001000000004</v>
      </c>
      <c r="J80" s="30">
        <v>79.66</v>
      </c>
    </row>
    <row r="81" spans="2:10">
      <c r="B81" s="39"/>
      <c r="C81" s="39"/>
      <c r="D81" s="34" t="s">
        <v>68</v>
      </c>
      <c r="E81" s="30">
        <v>70.730002999999996</v>
      </c>
      <c r="F81" s="30">
        <v>70.730002999999996</v>
      </c>
      <c r="G81" s="30">
        <v>71.25</v>
      </c>
      <c r="H81" s="30">
        <v>70.529999000000004</v>
      </c>
      <c r="I81" s="30">
        <v>71.669998000000007</v>
      </c>
      <c r="J81" s="30">
        <v>74</v>
      </c>
    </row>
    <row r="82" spans="2:10">
      <c r="B82" s="39"/>
      <c r="C82" s="39"/>
      <c r="D82" s="34" t="s">
        <v>69</v>
      </c>
      <c r="E82" s="36">
        <f t="shared" ref="E82:J82" si="20">AVERAGE(E80:E81)</f>
        <v>73.765001499999997</v>
      </c>
      <c r="F82" s="36">
        <f t="shared" si="20"/>
        <v>73.534999499999998</v>
      </c>
      <c r="G82" s="36">
        <f t="shared" si="20"/>
        <v>76.189998500000002</v>
      </c>
      <c r="H82" s="36">
        <f t="shared" si="20"/>
        <v>75.479999500000005</v>
      </c>
      <c r="I82" s="36">
        <f t="shared" si="20"/>
        <v>75.604999500000005</v>
      </c>
      <c r="J82" s="36">
        <f t="shared" si="20"/>
        <v>76.83</v>
      </c>
    </row>
    <row r="83" spans="2:10">
      <c r="B83" s="39"/>
      <c r="C83" s="39"/>
      <c r="D83" s="34" t="s">
        <v>70</v>
      </c>
      <c r="E83" s="35">
        <v>0.5625</v>
      </c>
      <c r="F83" s="35">
        <v>0.5625</v>
      </c>
      <c r="G83" s="35">
        <v>0.5625</v>
      </c>
      <c r="H83" s="35">
        <v>0.59250000000000003</v>
      </c>
      <c r="I83" s="35">
        <v>0.59250000000000003</v>
      </c>
      <c r="J83" s="35">
        <v>0.59250000000000003</v>
      </c>
    </row>
    <row r="84" spans="2:10">
      <c r="B84" s="39"/>
      <c r="C84" s="39"/>
      <c r="D84" s="34" t="s">
        <v>71</v>
      </c>
      <c r="E84" s="38">
        <f t="shared" ref="E84:J84" si="21">(E83*4)/E82</f>
        <v>3.0502270104339389E-2</v>
      </c>
      <c r="F84" s="38">
        <f t="shared" si="21"/>
        <v>3.0597674784780544E-2</v>
      </c>
      <c r="G84" s="38">
        <f t="shared" si="21"/>
        <v>2.9531435152869833E-2</v>
      </c>
      <c r="H84" s="38">
        <f t="shared" si="21"/>
        <v>3.1399046312924263E-2</v>
      </c>
      <c r="I84" s="38">
        <f t="shared" si="21"/>
        <v>3.13471333334246E-2</v>
      </c>
      <c r="J84" s="38">
        <f t="shared" si="21"/>
        <v>3.0847325263568922E-2</v>
      </c>
    </row>
    <row r="85" spans="2:10">
      <c r="B85" s="39"/>
      <c r="C85" s="39"/>
      <c r="D85" s="34" t="s">
        <v>49</v>
      </c>
      <c r="E85" s="38">
        <f>AVERAGE(E84:J84)</f>
        <v>3.0704147491984593E-2</v>
      </c>
      <c r="F85" s="38"/>
      <c r="G85" s="34"/>
      <c r="H85" s="34"/>
      <c r="I85" s="34"/>
      <c r="J85" s="34"/>
    </row>
    <row r="86" spans="2:10">
      <c r="B86" s="39"/>
      <c r="C86" s="39"/>
      <c r="D86" s="34"/>
      <c r="E86" s="38"/>
      <c r="F86" s="38"/>
      <c r="G86" s="34"/>
      <c r="H86" s="34"/>
      <c r="I86" s="34"/>
      <c r="J86" s="34"/>
    </row>
    <row r="87" spans="2:10">
      <c r="B87" s="29" t="s">
        <v>5</v>
      </c>
      <c r="C87" s="39"/>
      <c r="D87" s="34" t="s">
        <v>67</v>
      </c>
      <c r="E87" s="30">
        <v>31.4</v>
      </c>
      <c r="F87" s="30">
        <v>32.529998999999997</v>
      </c>
      <c r="G87" s="30">
        <v>33.689999</v>
      </c>
      <c r="H87" s="30">
        <v>36.099997999999999</v>
      </c>
      <c r="I87" s="30">
        <v>32.909999999999997</v>
      </c>
      <c r="J87" s="30">
        <v>36.450000000000003</v>
      </c>
    </row>
    <row r="88" spans="2:10">
      <c r="B88" s="41"/>
      <c r="C88" s="41"/>
      <c r="D88" s="42" t="s">
        <v>68</v>
      </c>
      <c r="E88" s="30">
        <v>29.1</v>
      </c>
      <c r="F88" s="30">
        <v>30.030000999999999</v>
      </c>
      <c r="G88" s="30">
        <v>30.690000999999999</v>
      </c>
      <c r="H88" s="30">
        <v>29.879999000000002</v>
      </c>
      <c r="I88" s="30">
        <v>30.299999</v>
      </c>
      <c r="J88" s="30">
        <v>32.029998999999997</v>
      </c>
    </row>
    <row r="89" spans="2:10">
      <c r="B89" s="39"/>
      <c r="C89" s="39"/>
      <c r="D89" s="34" t="s">
        <v>69</v>
      </c>
      <c r="E89" s="112">
        <f t="shared" ref="E89:J89" si="22">AVERAGE(E87:E88)</f>
        <v>30.25</v>
      </c>
      <c r="F89" s="112">
        <f t="shared" si="22"/>
        <v>31.279999999999998</v>
      </c>
      <c r="G89" s="112">
        <f>AVERAGE(G87:G88)</f>
        <v>32.19</v>
      </c>
      <c r="H89" s="112">
        <f>AVERAGE(H87:H88)</f>
        <v>32.989998499999999</v>
      </c>
      <c r="I89" s="112">
        <f>AVERAGE(I87:I88)</f>
        <v>31.604999499999998</v>
      </c>
      <c r="J89" s="112">
        <f t="shared" si="22"/>
        <v>34.239999499999996</v>
      </c>
    </row>
    <row r="90" spans="2:10">
      <c r="B90" s="39"/>
      <c r="C90" s="39"/>
      <c r="D90" s="34" t="s">
        <v>70</v>
      </c>
      <c r="E90" s="115">
        <v>0.16700000000000001</v>
      </c>
      <c r="F90" s="115">
        <v>0.16700000000000001</v>
      </c>
      <c r="G90" s="115">
        <v>0.16700000000000001</v>
      </c>
      <c r="H90" s="115">
        <v>0.17299999999999999</v>
      </c>
      <c r="I90" s="115">
        <v>0.17299999999999999</v>
      </c>
      <c r="J90" s="115">
        <v>0.17299999999999999</v>
      </c>
    </row>
    <row r="91" spans="2:10">
      <c r="B91" s="39"/>
      <c r="C91" s="39"/>
      <c r="D91" s="34" t="s">
        <v>71</v>
      </c>
      <c r="E91" s="114">
        <f t="shared" ref="E91:J91" si="23">(E90*4)/E89</f>
        <v>2.2082644628099175E-2</v>
      </c>
      <c r="F91" s="114">
        <f t="shared" si="23"/>
        <v>2.1355498721227623E-2</v>
      </c>
      <c r="G91" s="114">
        <f t="shared" si="23"/>
        <v>2.0751786269027652E-2</v>
      </c>
      <c r="H91" s="114">
        <f t="shared" si="23"/>
        <v>2.0976054303245874E-2</v>
      </c>
      <c r="I91" s="114">
        <f t="shared" si="23"/>
        <v>2.1895270082190634E-2</v>
      </c>
      <c r="J91" s="114">
        <f t="shared" si="23"/>
        <v>2.0210280668958538E-2</v>
      </c>
    </row>
    <row r="92" spans="2:10">
      <c r="B92" s="39"/>
      <c r="C92" s="39"/>
      <c r="D92" s="34" t="s">
        <v>49</v>
      </c>
      <c r="E92" s="114">
        <f>AVERAGE(E91:J91)</f>
        <v>2.1211922445458248E-2</v>
      </c>
      <c r="F92" s="114"/>
      <c r="G92" s="25"/>
      <c r="H92" s="25"/>
      <c r="I92" s="25"/>
      <c r="J92" s="25"/>
    </row>
    <row r="94" spans="2:10">
      <c r="B94" s="141" t="s">
        <v>91</v>
      </c>
      <c r="E94" s="43">
        <f>AVERAGE(E91,E84,E77,E70,E63,E56,E49,E42,E35,E28,E21,E14)</f>
        <v>2.3670883303011508E-2</v>
      </c>
      <c r="F94" s="43">
        <f t="shared" ref="F94:J94" si="24">AVERAGE(F91,F84,F77,F70,F63,F56,F49,F42,F35,F28,F21,F14)</f>
        <v>2.3634962638022717E-2</v>
      </c>
      <c r="G94" s="43">
        <f t="shared" si="24"/>
        <v>2.3586747047009513E-2</v>
      </c>
      <c r="H94" s="43">
        <f t="shared" si="24"/>
        <v>2.4026773089431502E-2</v>
      </c>
      <c r="I94" s="43">
        <f t="shared" si="24"/>
        <v>2.4411000450011582E-2</v>
      </c>
      <c r="J94" s="43">
        <f t="shared" si="24"/>
        <v>2.3560777976017102E-2</v>
      </c>
    </row>
    <row r="95" spans="2:10">
      <c r="B95" s="141" t="s">
        <v>92</v>
      </c>
      <c r="C95" s="39"/>
      <c r="E95" s="43">
        <f>AVERAGE(E92,E85,E78,E71,E64,E57,E50,E43,E36,E29,E22,E15)</f>
        <v>2.3815190750583984E-2</v>
      </c>
      <c r="F95" s="37"/>
      <c r="G95" s="37"/>
      <c r="H95" s="37"/>
      <c r="I95" s="37"/>
      <c r="J95" s="37"/>
    </row>
    <row r="96" spans="2:10">
      <c r="B96" s="98"/>
      <c r="C96" s="39"/>
      <c r="D96" s="34"/>
      <c r="E96" s="43"/>
      <c r="F96" s="43"/>
      <c r="G96" s="43"/>
      <c r="H96" s="43"/>
      <c r="I96" s="43"/>
      <c r="J96" s="43"/>
    </row>
    <row r="97" spans="1:10">
      <c r="B97" s="29" t="s">
        <v>75</v>
      </c>
      <c r="C97" s="39"/>
      <c r="D97" s="34"/>
      <c r="E97" s="38"/>
      <c r="F97" s="38"/>
      <c r="G97" s="38"/>
      <c r="H97" s="38"/>
      <c r="I97" s="38"/>
      <c r="J97" s="38"/>
    </row>
    <row r="98" spans="1:10">
      <c r="C98" s="39"/>
      <c r="D98" s="34"/>
      <c r="E98" s="38"/>
      <c r="F98" s="34"/>
      <c r="G98" s="34"/>
      <c r="H98" s="34"/>
      <c r="I98" s="34"/>
      <c r="J98" s="34"/>
    </row>
    <row r="102" spans="1:10">
      <c r="A102" s="2"/>
    </row>
    <row r="103" spans="1:10">
      <c r="A103" s="2"/>
    </row>
    <row r="104" spans="1:10">
      <c r="A104" s="2"/>
    </row>
    <row r="105" spans="1:10">
      <c r="A105" s="2"/>
    </row>
    <row r="154" spans="10:10">
      <c r="J154" s="12"/>
    </row>
    <row r="155" spans="10:10">
      <c r="J155" s="12"/>
    </row>
  </sheetData>
  <phoneticPr fontId="14" type="noConversion"/>
  <printOptions horizontalCentered="1"/>
  <pageMargins left="0.75" right="0.75" top="0.75" bottom="0.75" header="0.5" footer="0.5"/>
  <pageSetup scale="94" orientation="portrait"/>
  <headerFooter alignWithMargins="0">
    <oddHeader>&amp;R&amp;K000000Exhibit ___(RAB-5)
Page &amp;P of &amp;N</oddHeader>
  </headerFooter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7" zoomScale="125" zoomScaleNormal="100" workbookViewId="0">
      <selection activeCell="H28" sqref="H28"/>
    </sheetView>
  </sheetViews>
  <sheetFormatPr defaultColWidth="8.85546875" defaultRowHeight="12.75"/>
  <cols>
    <col min="1" max="1" width="2.7109375" customWidth="1"/>
    <col min="3" max="3" width="10" customWidth="1"/>
    <col min="4" max="4" width="17" customWidth="1"/>
    <col min="5" max="5" width="10.42578125" customWidth="1"/>
    <col min="6" max="6" width="11.28515625" customWidth="1"/>
    <col min="7" max="7" width="10.28515625" customWidth="1"/>
    <col min="8" max="8" width="10.85546875" customWidth="1"/>
    <col min="9" max="9" width="11.7109375" customWidth="1"/>
  </cols>
  <sheetData>
    <row r="1" spans="1:11">
      <c r="A1" s="24"/>
      <c r="B1" s="24"/>
      <c r="C1" s="24"/>
      <c r="D1" s="24"/>
      <c r="E1" s="24"/>
      <c r="F1" s="24"/>
      <c r="G1" s="24"/>
      <c r="H1" s="24"/>
      <c r="I1" s="40"/>
    </row>
    <row r="2" spans="1:11">
      <c r="A2" s="24"/>
      <c r="B2" s="24"/>
      <c r="C2" s="24"/>
      <c r="D2" s="24"/>
      <c r="E2" s="24"/>
      <c r="F2" s="24"/>
      <c r="G2" s="24"/>
      <c r="H2" s="24"/>
      <c r="I2" s="28"/>
    </row>
    <row r="3" spans="1:11">
      <c r="A3" s="24"/>
      <c r="B3" s="24"/>
      <c r="C3" s="24"/>
      <c r="D3" s="24"/>
      <c r="E3" s="24"/>
      <c r="F3" s="24"/>
      <c r="G3" s="24"/>
      <c r="H3" s="24"/>
      <c r="I3" s="24"/>
    </row>
    <row r="4" spans="1:11">
      <c r="A4" s="24"/>
      <c r="B4" s="149"/>
      <c r="C4" s="150"/>
      <c r="D4" s="150"/>
      <c r="E4" s="150"/>
      <c r="F4" s="150"/>
      <c r="G4" s="150"/>
      <c r="H4" s="150"/>
      <c r="I4" s="151"/>
    </row>
    <row r="5" spans="1:11">
      <c r="B5" s="16" t="s">
        <v>57</v>
      </c>
      <c r="C5" s="65"/>
      <c r="D5" s="65"/>
      <c r="E5" s="65"/>
      <c r="F5" s="65"/>
      <c r="G5" s="65"/>
      <c r="H5" s="65"/>
      <c r="I5" s="155"/>
    </row>
    <row r="6" spans="1:11">
      <c r="B6" s="148" t="s">
        <v>180</v>
      </c>
      <c r="C6" s="65"/>
      <c r="D6" s="65"/>
      <c r="E6" s="65"/>
      <c r="F6" s="65"/>
      <c r="G6" s="65"/>
      <c r="H6" s="65"/>
      <c r="I6" s="155"/>
    </row>
    <row r="7" spans="1:11">
      <c r="B7" s="16" t="s">
        <v>59</v>
      </c>
      <c r="C7" s="65"/>
      <c r="D7" s="65"/>
      <c r="E7" s="65"/>
      <c r="F7" s="65"/>
      <c r="G7" s="65"/>
      <c r="H7" s="65"/>
      <c r="I7" s="155"/>
    </row>
    <row r="8" spans="1:11">
      <c r="B8" s="47"/>
      <c r="C8" s="34"/>
      <c r="D8" s="34"/>
      <c r="E8" s="34"/>
      <c r="F8" s="34"/>
      <c r="G8" s="34"/>
      <c r="H8" s="34"/>
      <c r="I8" s="45"/>
    </row>
    <row r="9" spans="1:11" ht="7.5" customHeight="1">
      <c r="A9" s="34"/>
      <c r="B9" s="47"/>
      <c r="C9" s="34"/>
      <c r="D9" s="34"/>
      <c r="E9" s="34"/>
      <c r="F9" s="34"/>
      <c r="G9" s="34"/>
      <c r="H9" s="34"/>
      <c r="I9" s="45"/>
    </row>
    <row r="10" spans="1:11">
      <c r="A10" s="34"/>
      <c r="B10" s="47"/>
      <c r="C10" s="34"/>
      <c r="D10" s="34"/>
      <c r="E10" s="5"/>
      <c r="F10" s="48" t="s">
        <v>60</v>
      </c>
      <c r="G10" s="48" t="s">
        <v>40</v>
      </c>
      <c r="H10" s="144" t="s">
        <v>41</v>
      </c>
      <c r="I10" s="156" t="s">
        <v>42</v>
      </c>
    </row>
    <row r="11" spans="1:11">
      <c r="A11" s="34"/>
      <c r="B11" s="47"/>
      <c r="C11" s="34"/>
      <c r="D11" s="34"/>
      <c r="E11" s="5"/>
      <c r="F11" s="48" t="s">
        <v>50</v>
      </c>
      <c r="G11" s="48" t="s">
        <v>50</v>
      </c>
      <c r="H11" s="34"/>
      <c r="I11" s="143" t="s">
        <v>93</v>
      </c>
    </row>
    <row r="12" spans="1:11">
      <c r="A12" s="34"/>
      <c r="B12" s="51" t="s">
        <v>43</v>
      </c>
      <c r="C12" s="34"/>
      <c r="D12" s="34"/>
      <c r="E12" s="5"/>
      <c r="F12" s="26" t="s">
        <v>44</v>
      </c>
      <c r="G12" s="26" t="s">
        <v>61</v>
      </c>
      <c r="H12" s="26" t="s">
        <v>73</v>
      </c>
      <c r="I12" s="52" t="s">
        <v>94</v>
      </c>
    </row>
    <row r="13" spans="1:11" ht="6.75" customHeight="1">
      <c r="A13" s="34"/>
      <c r="B13" s="47"/>
      <c r="C13" s="34"/>
      <c r="D13" s="34"/>
      <c r="E13" s="5"/>
      <c r="F13" s="34"/>
      <c r="G13" s="34"/>
      <c r="H13" s="34"/>
      <c r="I13" s="45"/>
    </row>
    <row r="14" spans="1:11" ht="12" customHeight="1">
      <c r="A14" s="34"/>
      <c r="B14" s="104" t="s">
        <v>12</v>
      </c>
      <c r="C14" s="34"/>
      <c r="D14" s="5"/>
      <c r="E14" s="5"/>
      <c r="F14" s="116">
        <v>0.08</v>
      </c>
      <c r="G14" s="116">
        <v>0.06</v>
      </c>
      <c r="H14" s="116">
        <v>0.06</v>
      </c>
      <c r="I14" s="117">
        <v>0.06</v>
      </c>
      <c r="K14" s="116">
        <v>0.06</v>
      </c>
    </row>
    <row r="15" spans="1:11" ht="12" customHeight="1">
      <c r="A15" s="34"/>
      <c r="B15" s="104" t="s">
        <v>11</v>
      </c>
      <c r="C15" s="34"/>
      <c r="D15" s="5"/>
      <c r="E15" s="5"/>
      <c r="F15" s="116">
        <v>0.1</v>
      </c>
      <c r="G15" s="116">
        <v>0.1</v>
      </c>
      <c r="H15" s="116">
        <v>7.7899999999999997E-2</v>
      </c>
      <c r="I15" s="117">
        <v>8.2000000000000003E-2</v>
      </c>
      <c r="J15" s="139"/>
      <c r="K15" s="116">
        <v>0.1</v>
      </c>
    </row>
    <row r="16" spans="1:11" ht="12" customHeight="1">
      <c r="A16" s="34"/>
      <c r="B16" s="104" t="s">
        <v>9</v>
      </c>
      <c r="C16" s="34"/>
      <c r="D16" s="34"/>
      <c r="E16" s="5"/>
      <c r="F16" s="116">
        <v>7.0000000000000007E-2</v>
      </c>
      <c r="G16" s="116">
        <v>7.4999999999999997E-2</v>
      </c>
      <c r="H16" s="116">
        <v>6.5000000000000002E-2</v>
      </c>
      <c r="I16" s="117">
        <v>6.4000000000000001E-2</v>
      </c>
      <c r="K16" s="116">
        <v>7.4999999999999997E-2</v>
      </c>
    </row>
    <row r="17" spans="1:12" ht="12" customHeight="1">
      <c r="A17" s="34"/>
      <c r="B17" s="104" t="s">
        <v>23</v>
      </c>
      <c r="C17" s="34"/>
      <c r="D17" s="5"/>
      <c r="E17" s="5"/>
      <c r="F17" s="116">
        <v>6.5000000000000002E-2</v>
      </c>
      <c r="G17" s="116">
        <v>9.5000000000000001E-2</v>
      </c>
      <c r="H17" s="118">
        <v>7.0000000000000007E-2</v>
      </c>
      <c r="I17" s="117">
        <v>9.8000000000000004E-2</v>
      </c>
      <c r="J17" s="139"/>
      <c r="K17" s="116">
        <v>9.5000000000000001E-2</v>
      </c>
    </row>
    <row r="18" spans="1:12" ht="12" customHeight="1">
      <c r="A18" s="34"/>
      <c r="B18" s="104" t="s">
        <v>22</v>
      </c>
      <c r="C18" s="34"/>
      <c r="D18" s="5"/>
      <c r="E18" s="5"/>
      <c r="F18" s="118">
        <v>5.5E-2</v>
      </c>
      <c r="G18" s="118">
        <v>0.09</v>
      </c>
      <c r="H18" s="118" t="s">
        <v>24</v>
      </c>
      <c r="I18" s="117">
        <v>2.7E-2</v>
      </c>
      <c r="J18" s="139"/>
      <c r="K18" s="118">
        <v>0.09</v>
      </c>
    </row>
    <row r="19" spans="1:12" ht="12" customHeight="1">
      <c r="A19" s="34"/>
      <c r="B19" s="142" t="s">
        <v>102</v>
      </c>
      <c r="C19" s="34"/>
      <c r="D19" s="34"/>
      <c r="E19" s="5"/>
      <c r="F19" s="116">
        <v>0.04</v>
      </c>
      <c r="G19" s="116">
        <v>2.5000000000000001E-2</v>
      </c>
      <c r="H19" s="116">
        <v>7.0000000000000007E-2</v>
      </c>
      <c r="I19" s="117">
        <v>0.06</v>
      </c>
      <c r="J19" s="139"/>
      <c r="K19" s="116">
        <v>2.5000000000000001E-2</v>
      </c>
    </row>
    <row r="20" spans="1:12" ht="12" customHeight="1">
      <c r="A20" s="34"/>
      <c r="B20" s="142" t="s">
        <v>106</v>
      </c>
      <c r="C20" s="34"/>
      <c r="D20" s="34"/>
      <c r="E20" s="5"/>
      <c r="F20" s="119">
        <v>2.5000000000000001E-2</v>
      </c>
      <c r="G20" s="119">
        <v>0.255</v>
      </c>
      <c r="H20" s="118">
        <v>4.3299999999999998E-2</v>
      </c>
      <c r="I20" s="117">
        <v>0.04</v>
      </c>
      <c r="J20" s="139"/>
      <c r="K20" s="43">
        <v>0.09</v>
      </c>
    </row>
    <row r="21" spans="1:12">
      <c r="A21" s="34"/>
      <c r="B21" s="142" t="s">
        <v>100</v>
      </c>
      <c r="C21" s="34"/>
      <c r="D21" s="34"/>
      <c r="E21" s="5"/>
      <c r="F21" s="43">
        <v>9.5000000000000001E-2</v>
      </c>
      <c r="G21" s="43">
        <v>0.09</v>
      </c>
      <c r="H21" s="54">
        <v>5.8500000000000003E-2</v>
      </c>
      <c r="I21" s="110">
        <v>0.05</v>
      </c>
      <c r="J21" s="139"/>
      <c r="K21" s="43">
        <v>9.5000000000000001E-2</v>
      </c>
    </row>
    <row r="22" spans="1:12">
      <c r="A22" s="34"/>
      <c r="B22" s="142" t="s">
        <v>103</v>
      </c>
      <c r="C22" s="34"/>
      <c r="D22" s="34"/>
      <c r="E22" s="5"/>
      <c r="F22" s="43">
        <v>0.04</v>
      </c>
      <c r="G22" s="43">
        <v>9.5000000000000001E-2</v>
      </c>
      <c r="H22" s="54">
        <v>9.5299999999999996E-2</v>
      </c>
      <c r="I22" s="110">
        <v>9.5000000000000001E-2</v>
      </c>
      <c r="J22" s="140"/>
      <c r="K22" s="119">
        <v>8.5000000000000006E-2</v>
      </c>
    </row>
    <row r="23" spans="1:12">
      <c r="A23" s="34"/>
      <c r="B23" s="142" t="s">
        <v>107</v>
      </c>
      <c r="C23" s="34"/>
      <c r="D23" s="34"/>
      <c r="E23" s="5"/>
      <c r="F23" s="119">
        <v>5.5E-2</v>
      </c>
      <c r="G23" s="119">
        <v>8.5000000000000006E-2</v>
      </c>
      <c r="H23" s="119">
        <v>0.05</v>
      </c>
      <c r="I23" s="117">
        <v>6.2E-2</v>
      </c>
      <c r="J23" s="140"/>
      <c r="K23" s="119">
        <v>5.5E-2</v>
      </c>
    </row>
    <row r="24" spans="1:12">
      <c r="A24" s="34"/>
      <c r="B24" s="157" t="s">
        <v>101</v>
      </c>
      <c r="C24" s="34"/>
      <c r="D24" s="34"/>
      <c r="E24" s="5"/>
      <c r="F24" s="119">
        <v>0.04</v>
      </c>
      <c r="G24" s="119">
        <v>5.5E-2</v>
      </c>
      <c r="H24" s="119">
        <v>3.9300000000000002E-2</v>
      </c>
      <c r="I24" s="117">
        <v>2.4199999999999999E-2</v>
      </c>
      <c r="J24" s="140"/>
      <c r="K24" s="118">
        <v>0.09</v>
      </c>
    </row>
    <row r="25" spans="1:12">
      <c r="A25" s="34"/>
      <c r="B25" s="104" t="s">
        <v>5</v>
      </c>
      <c r="C25" s="34"/>
      <c r="D25" s="5"/>
      <c r="E25" s="5"/>
      <c r="F25" s="118">
        <v>0.08</v>
      </c>
      <c r="G25" s="118">
        <v>0.09</v>
      </c>
      <c r="H25" s="118" t="s">
        <v>24</v>
      </c>
      <c r="I25" s="117">
        <v>4.9000000000000002E-2</v>
      </c>
      <c r="J25" s="139"/>
    </row>
    <row r="26" spans="1:12">
      <c r="A26" s="34"/>
      <c r="B26" s="47"/>
      <c r="C26" s="34"/>
      <c r="D26" s="34"/>
      <c r="E26" s="5"/>
      <c r="F26" s="43"/>
      <c r="G26" s="43"/>
      <c r="H26" s="43"/>
      <c r="I26" s="110"/>
      <c r="K26" s="4">
        <f>AVERAGE(K14:K24)</f>
        <v>7.8181818181818172E-2</v>
      </c>
    </row>
    <row r="27" spans="1:12" ht="6" customHeight="1">
      <c r="A27" s="34"/>
      <c r="B27" s="47"/>
      <c r="C27" s="34"/>
      <c r="D27" s="34"/>
      <c r="E27" s="5"/>
      <c r="F27" s="43"/>
      <c r="G27" s="53"/>
      <c r="H27" s="53"/>
      <c r="I27" s="109"/>
    </row>
    <row r="28" spans="1:12">
      <c r="A28" s="34"/>
      <c r="B28" s="142" t="s">
        <v>97</v>
      </c>
      <c r="C28" s="34"/>
      <c r="D28" s="34"/>
      <c r="E28" s="5"/>
      <c r="F28" s="43">
        <f>AVERAGE(F14:F25)</f>
        <v>6.2083333333333345E-2</v>
      </c>
      <c r="G28" s="43">
        <f t="shared" ref="G28:I28" si="0">AVERAGE(G14:G25)</f>
        <v>9.2916666666666661E-2</v>
      </c>
      <c r="H28" s="43">
        <f t="shared" si="0"/>
        <v>6.2930000000000014E-2</v>
      </c>
      <c r="I28" s="111">
        <f t="shared" si="0"/>
        <v>5.9266666666666683E-2</v>
      </c>
      <c r="J28" s="4"/>
      <c r="K28" s="4">
        <f>MEDIAN(K14:K24)</f>
        <v>0.09</v>
      </c>
      <c r="L28" s="4"/>
    </row>
    <row r="29" spans="1:12">
      <c r="A29" s="34"/>
      <c r="B29" s="142" t="s">
        <v>109</v>
      </c>
      <c r="C29" s="34"/>
      <c r="D29" s="34"/>
      <c r="E29" s="5"/>
      <c r="F29" s="43"/>
      <c r="G29" s="43">
        <f>AVERAGE(G21:G25,G14:G19)</f>
        <v>7.8181818181818186E-2</v>
      </c>
      <c r="H29" s="43"/>
      <c r="I29" s="111"/>
      <c r="J29" s="4"/>
      <c r="K29" s="4"/>
      <c r="L29" s="4"/>
    </row>
    <row r="30" spans="1:12">
      <c r="A30" s="34"/>
      <c r="B30" s="47" t="s">
        <v>0</v>
      </c>
      <c r="C30" s="34"/>
      <c r="D30" s="34"/>
      <c r="E30" s="5"/>
      <c r="F30" s="43">
        <f>MEDIAN(F14:F25)</f>
        <v>0.06</v>
      </c>
      <c r="G30" s="43">
        <f t="shared" ref="G30:I30" si="1">MEDIAN(G14:G25)</f>
        <v>0.09</v>
      </c>
      <c r="H30" s="43">
        <f t="shared" si="1"/>
        <v>6.25E-2</v>
      </c>
      <c r="I30" s="111">
        <f t="shared" si="1"/>
        <v>0.06</v>
      </c>
      <c r="J30" s="4"/>
      <c r="K30" s="4"/>
      <c r="L30" s="4"/>
    </row>
    <row r="31" spans="1:12">
      <c r="A31" s="34"/>
      <c r="B31" s="157" t="s">
        <v>110</v>
      </c>
      <c r="C31" s="34"/>
      <c r="D31" s="34"/>
      <c r="E31" s="34"/>
      <c r="F31" s="34"/>
      <c r="G31" s="56">
        <f>MEDIAN(G21:G25,G14:G19)</f>
        <v>0.09</v>
      </c>
      <c r="H31" s="34"/>
      <c r="I31" s="45"/>
      <c r="J31" s="139"/>
      <c r="K31" s="4"/>
    </row>
    <row r="32" spans="1:12">
      <c r="A32" s="34"/>
      <c r="B32" s="55"/>
      <c r="C32" s="34"/>
      <c r="D32" s="34"/>
      <c r="E32" s="34"/>
      <c r="F32" s="56"/>
      <c r="G32" s="56"/>
      <c r="H32" s="56"/>
      <c r="I32" s="45"/>
    </row>
    <row r="33" spans="1:11">
      <c r="A33" s="34"/>
      <c r="B33" s="44" t="s">
        <v>62</v>
      </c>
      <c r="C33" s="147" t="s">
        <v>104</v>
      </c>
      <c r="D33" s="34"/>
      <c r="E33" s="34"/>
      <c r="F33" s="34"/>
      <c r="G33" s="34"/>
      <c r="H33" s="34"/>
      <c r="I33" s="45"/>
    </row>
    <row r="34" spans="1:11">
      <c r="A34" s="34"/>
      <c r="B34" s="44"/>
      <c r="C34" s="147" t="s">
        <v>105</v>
      </c>
      <c r="D34" s="34"/>
      <c r="E34" s="34"/>
      <c r="F34" s="34"/>
      <c r="G34" s="34"/>
      <c r="H34" s="34"/>
      <c r="I34" s="45"/>
      <c r="K34" s="4"/>
    </row>
    <row r="35" spans="1:11">
      <c r="A35" s="34"/>
      <c r="B35" s="57"/>
      <c r="C35" s="58"/>
      <c r="D35" s="58"/>
      <c r="E35" s="58"/>
      <c r="F35" s="58"/>
      <c r="G35" s="58"/>
      <c r="H35" s="58"/>
      <c r="I35" s="59"/>
    </row>
    <row r="36" spans="1:11">
      <c r="A36" s="34"/>
      <c r="B36" s="34"/>
      <c r="C36" s="34"/>
      <c r="D36" s="34"/>
      <c r="E36" s="34"/>
      <c r="F36" s="34"/>
      <c r="G36" s="34"/>
      <c r="H36" s="34"/>
      <c r="I36" s="34"/>
    </row>
    <row r="37" spans="1:11">
      <c r="A37" s="39"/>
      <c r="B37" s="39"/>
      <c r="C37" s="39"/>
      <c r="D37" s="39"/>
      <c r="E37" s="39"/>
      <c r="F37" s="39"/>
      <c r="G37" s="39"/>
      <c r="H37" s="39"/>
      <c r="I37" s="39"/>
    </row>
    <row r="38" spans="1:11">
      <c r="A38" s="39"/>
      <c r="B38" s="60"/>
      <c r="C38" s="61"/>
      <c r="D38" s="61"/>
      <c r="E38" s="61"/>
      <c r="F38" s="62"/>
      <c r="G38" s="61"/>
      <c r="H38" s="46"/>
      <c r="I38" s="63"/>
    </row>
    <row r="39" spans="1:11">
      <c r="A39" s="39"/>
      <c r="B39" s="16" t="s">
        <v>179</v>
      </c>
      <c r="C39" s="41"/>
      <c r="D39" s="41"/>
      <c r="E39" s="41"/>
      <c r="F39" s="64"/>
      <c r="G39" s="41"/>
      <c r="H39" s="65"/>
      <c r="I39" s="66"/>
    </row>
    <row r="40" spans="1:11">
      <c r="A40" s="39"/>
      <c r="B40" s="148" t="s">
        <v>180</v>
      </c>
      <c r="C40" s="41"/>
      <c r="D40" s="1"/>
      <c r="E40" s="1"/>
      <c r="F40" s="1"/>
      <c r="G40" s="1"/>
      <c r="H40" s="41"/>
      <c r="I40" s="3"/>
    </row>
    <row r="41" spans="1:11">
      <c r="A41" s="39"/>
      <c r="B41" s="67"/>
      <c r="C41" s="41"/>
      <c r="D41" s="41"/>
      <c r="E41" s="41"/>
      <c r="F41" s="41"/>
      <c r="G41" s="41"/>
      <c r="H41" s="39"/>
      <c r="I41" s="66"/>
    </row>
    <row r="42" spans="1:11">
      <c r="A42" s="39"/>
      <c r="B42" s="68"/>
      <c r="C42" s="69"/>
      <c r="D42" s="39"/>
      <c r="E42" s="70" t="s">
        <v>60</v>
      </c>
      <c r="F42" s="70" t="s">
        <v>40</v>
      </c>
      <c r="G42" s="49" t="s">
        <v>41</v>
      </c>
      <c r="H42" s="49" t="s">
        <v>42</v>
      </c>
      <c r="I42" s="50" t="s">
        <v>87</v>
      </c>
    </row>
    <row r="43" spans="1:11">
      <c r="A43" s="39"/>
      <c r="B43" s="68"/>
      <c r="C43" s="69"/>
      <c r="D43" s="39"/>
      <c r="E43" s="71" t="s">
        <v>50</v>
      </c>
      <c r="F43" s="71" t="s">
        <v>50</v>
      </c>
      <c r="G43" s="71" t="s">
        <v>88</v>
      </c>
      <c r="H43" s="145" t="s">
        <v>93</v>
      </c>
      <c r="I43" s="72" t="s">
        <v>81</v>
      </c>
    </row>
    <row r="44" spans="1:11">
      <c r="A44" s="39"/>
      <c r="B44" s="68"/>
      <c r="C44" s="69"/>
      <c r="D44" s="39"/>
      <c r="E44" s="10" t="s">
        <v>89</v>
      </c>
      <c r="F44" s="10" t="s">
        <v>6</v>
      </c>
      <c r="G44" s="10" t="s">
        <v>7</v>
      </c>
      <c r="H44" s="10" t="s">
        <v>7</v>
      </c>
      <c r="I44" s="27" t="s">
        <v>82</v>
      </c>
    </row>
    <row r="45" spans="1:11">
      <c r="A45" s="39"/>
      <c r="B45" s="68"/>
      <c r="C45" s="69"/>
      <c r="D45" s="39"/>
      <c r="E45" s="69"/>
      <c r="F45" s="69"/>
      <c r="G45" s="69"/>
      <c r="H45" s="39"/>
      <c r="I45" s="73"/>
    </row>
    <row r="46" spans="1:11">
      <c r="A46" s="39"/>
      <c r="B46" s="74" t="s">
        <v>76</v>
      </c>
      <c r="C46" s="69"/>
      <c r="D46" s="39"/>
      <c r="E46" s="69"/>
      <c r="F46" s="69"/>
      <c r="G46" s="69"/>
      <c r="H46" s="39"/>
      <c r="I46" s="73"/>
    </row>
    <row r="47" spans="1:11">
      <c r="A47" s="39"/>
      <c r="B47" s="47" t="s">
        <v>64</v>
      </c>
      <c r="C47" s="39"/>
      <c r="D47" s="39"/>
      <c r="E47" s="75">
        <f>'RAB5'!E95</f>
        <v>2.3815190750583984E-2</v>
      </c>
      <c r="F47" s="75">
        <f>E47</f>
        <v>2.3815190750583984E-2</v>
      </c>
      <c r="G47" s="76">
        <f>+F47</f>
        <v>2.3815190750583984E-2</v>
      </c>
      <c r="H47" s="75">
        <f>G47</f>
        <v>2.3815190750583984E-2</v>
      </c>
      <c r="I47" s="77">
        <f>AVERAGE(E47:H47)</f>
        <v>2.3815190750583984E-2</v>
      </c>
      <c r="J47" s="4"/>
      <c r="K47" s="11"/>
    </row>
    <row r="48" spans="1:11">
      <c r="A48" s="39"/>
      <c r="B48" s="47"/>
      <c r="C48" s="39"/>
      <c r="D48" s="39"/>
      <c r="E48" s="39"/>
      <c r="F48" s="39"/>
      <c r="G48" s="76"/>
      <c r="H48" s="39"/>
      <c r="I48" s="45"/>
      <c r="K48" s="5"/>
    </row>
    <row r="49" spans="1:11">
      <c r="A49" s="39"/>
      <c r="B49" s="55" t="s">
        <v>17</v>
      </c>
      <c r="C49" s="39"/>
      <c r="D49" s="39"/>
      <c r="E49" s="75">
        <f>F28</f>
        <v>6.2083333333333345E-2</v>
      </c>
      <c r="F49" s="75">
        <f>G29</f>
        <v>7.8181818181818186E-2</v>
      </c>
      <c r="G49" s="75">
        <f>H28</f>
        <v>6.2930000000000014E-2</v>
      </c>
      <c r="H49" s="75">
        <f>I28</f>
        <v>5.9266666666666683E-2</v>
      </c>
      <c r="I49" s="77">
        <f>AVERAGE(E49:H49)</f>
        <v>6.561545454545456E-2</v>
      </c>
      <c r="J49" s="23"/>
      <c r="K49" s="22"/>
    </row>
    <row r="50" spans="1:11">
      <c r="A50" s="39"/>
      <c r="B50" s="47"/>
      <c r="C50" s="39"/>
      <c r="D50" s="39"/>
      <c r="E50" s="39"/>
      <c r="F50" s="39"/>
      <c r="G50" s="76"/>
      <c r="H50" s="39"/>
      <c r="I50" s="45"/>
      <c r="K50" s="5"/>
    </row>
    <row r="51" spans="1:11">
      <c r="A51" s="39"/>
      <c r="B51" s="47" t="s">
        <v>36</v>
      </c>
      <c r="C51" s="39"/>
      <c r="D51" s="39"/>
      <c r="E51" s="78">
        <f>ROUND(E47*(1+(0.5*E49)),4)</f>
        <v>2.46E-2</v>
      </c>
      <c r="F51" s="78">
        <f>ROUND(F47*(1+(0.5*F49)),4)</f>
        <v>2.47E-2</v>
      </c>
      <c r="G51" s="78">
        <f>ROUND(G47*(1+(0.5*G49)),4)</f>
        <v>2.46E-2</v>
      </c>
      <c r="H51" s="78">
        <f>ROUND(H47*(1+(0.5*H49)),4)</f>
        <v>2.4500000000000001E-2</v>
      </c>
      <c r="I51" s="79">
        <f>ROUND(I47*(1+(0.5*I49)),4)</f>
        <v>2.46E-2</v>
      </c>
      <c r="J51" s="9"/>
      <c r="K51" s="13"/>
    </row>
    <row r="52" spans="1:11">
      <c r="A52" s="39"/>
      <c r="B52" s="47"/>
      <c r="C52" s="39"/>
      <c r="D52" s="39"/>
      <c r="E52" s="39"/>
      <c r="F52" s="39"/>
      <c r="G52" s="76"/>
      <c r="H52" s="39"/>
      <c r="I52" s="45"/>
      <c r="J52" s="7"/>
      <c r="K52" s="5"/>
    </row>
    <row r="53" spans="1:11">
      <c r="A53" s="39"/>
      <c r="B53" s="80" t="s">
        <v>65</v>
      </c>
      <c r="C53" s="81"/>
      <c r="D53" s="82"/>
      <c r="E53" s="83">
        <f>E51+E49</f>
        <v>8.6683333333333348E-2</v>
      </c>
      <c r="F53" s="83">
        <f>F51+F49</f>
        <v>0.10288181818181819</v>
      </c>
      <c r="G53" s="83">
        <f>G51+G49</f>
        <v>8.7530000000000011E-2</v>
      </c>
      <c r="H53" s="83">
        <f>H51+H49</f>
        <v>8.3766666666666684E-2</v>
      </c>
      <c r="I53" s="84">
        <f>I51+I49</f>
        <v>9.0215454545454557E-2</v>
      </c>
      <c r="J53" s="8"/>
      <c r="K53" s="15">
        <f>AVERAGE(E53:H53)</f>
        <v>9.0215454545454543E-2</v>
      </c>
    </row>
    <row r="54" spans="1:11">
      <c r="A54" s="82"/>
      <c r="B54" s="80"/>
      <c r="C54" s="81"/>
      <c r="D54" s="82"/>
      <c r="E54" s="83"/>
      <c r="F54" s="83"/>
      <c r="G54" s="83"/>
      <c r="H54" s="83"/>
      <c r="I54" s="84"/>
      <c r="J54" s="4"/>
      <c r="K54" s="15"/>
    </row>
    <row r="55" spans="1:11">
      <c r="A55" s="82"/>
      <c r="B55" s="51" t="s">
        <v>77</v>
      </c>
      <c r="C55" s="39"/>
      <c r="D55" s="39"/>
      <c r="E55" s="75"/>
      <c r="F55" s="75"/>
      <c r="G55" s="75"/>
      <c r="H55" s="75"/>
      <c r="I55" s="77"/>
      <c r="J55" s="4"/>
      <c r="K55" s="15"/>
    </row>
    <row r="56" spans="1:11">
      <c r="A56" s="39"/>
      <c r="B56" s="47" t="s">
        <v>64</v>
      </c>
      <c r="C56" s="39"/>
      <c r="D56" s="39"/>
      <c r="E56" s="75">
        <f>E47</f>
        <v>2.3815190750583984E-2</v>
      </c>
      <c r="F56" s="75">
        <f>F47</f>
        <v>2.3815190750583984E-2</v>
      </c>
      <c r="G56" s="75">
        <f>G47</f>
        <v>2.3815190750583984E-2</v>
      </c>
      <c r="H56" s="75">
        <f>H47</f>
        <v>2.3815190750583984E-2</v>
      </c>
      <c r="I56" s="77">
        <f>I47</f>
        <v>2.3815190750583984E-2</v>
      </c>
      <c r="J56" s="4"/>
      <c r="K56" s="15"/>
    </row>
    <row r="57" spans="1:11">
      <c r="A57" s="39"/>
      <c r="B57" s="47"/>
      <c r="C57" s="39"/>
      <c r="D57" s="39"/>
      <c r="E57" s="75"/>
      <c r="F57" s="75"/>
      <c r="G57" s="75"/>
      <c r="H57" s="75"/>
      <c r="I57" s="77"/>
      <c r="J57" s="4"/>
      <c r="K57" s="15"/>
    </row>
    <row r="58" spans="1:11">
      <c r="A58" s="39"/>
      <c r="B58" s="55" t="s">
        <v>37</v>
      </c>
      <c r="C58" s="39"/>
      <c r="D58" s="39"/>
      <c r="E58" s="75">
        <f>F30</f>
        <v>0.06</v>
      </c>
      <c r="F58" s="75">
        <f>G30</f>
        <v>0.09</v>
      </c>
      <c r="G58" s="75">
        <f>H30</f>
        <v>6.25E-2</v>
      </c>
      <c r="H58" s="75">
        <f>I30</f>
        <v>0.06</v>
      </c>
      <c r="I58" s="77">
        <f>AVERAGE(E58:H58)</f>
        <v>6.8124999999999991E-2</v>
      </c>
      <c r="J58" s="4"/>
      <c r="K58" s="15"/>
    </row>
    <row r="59" spans="1:11">
      <c r="A59" s="39"/>
      <c r="B59" s="47"/>
      <c r="C59" s="39"/>
      <c r="D59" s="39"/>
      <c r="E59" s="75"/>
      <c r="F59" s="75"/>
      <c r="G59" s="75"/>
      <c r="H59" s="75"/>
      <c r="I59" s="77"/>
      <c r="J59" s="4"/>
      <c r="K59" s="15"/>
    </row>
    <row r="60" spans="1:11">
      <c r="A60" s="39"/>
      <c r="B60" s="47" t="s">
        <v>36</v>
      </c>
      <c r="C60" s="39"/>
      <c r="D60" s="39"/>
      <c r="E60" s="78">
        <f>ROUND(E56*(1+(0.5*E58)),4)</f>
        <v>2.4500000000000001E-2</v>
      </c>
      <c r="F60" s="78">
        <f>ROUND(F56*(1+(0.5*F58)),4)</f>
        <v>2.4899999999999999E-2</v>
      </c>
      <c r="G60" s="78">
        <f>ROUND(G56*(1+(0.5*G58)),4)</f>
        <v>2.46E-2</v>
      </c>
      <c r="H60" s="78">
        <f>ROUND(H56*(1+(0.5*H58)),4)</f>
        <v>2.4500000000000001E-2</v>
      </c>
      <c r="I60" s="79">
        <f>ROUND(I56*(1+(0.5*I58)),4)</f>
        <v>2.46E-2</v>
      </c>
      <c r="J60" s="4"/>
      <c r="K60" s="15"/>
    </row>
    <row r="61" spans="1:11">
      <c r="A61" s="39"/>
      <c r="B61" s="47"/>
      <c r="C61" s="39"/>
      <c r="D61" s="39"/>
      <c r="E61" s="39"/>
      <c r="F61" s="39"/>
      <c r="G61" s="76"/>
      <c r="H61" s="39"/>
      <c r="I61" s="45"/>
      <c r="J61" s="4"/>
      <c r="K61" s="15"/>
    </row>
    <row r="62" spans="1:11">
      <c r="A62" s="39"/>
      <c r="B62" s="80" t="s">
        <v>65</v>
      </c>
      <c r="C62" s="82"/>
      <c r="D62" s="82"/>
      <c r="E62" s="83">
        <f>E60+E58</f>
        <v>8.4499999999999992E-2</v>
      </c>
      <c r="F62" s="83">
        <f>F60+F58</f>
        <v>0.1149</v>
      </c>
      <c r="G62" s="83">
        <f>G60+G58</f>
        <v>8.7099999999999997E-2</v>
      </c>
      <c r="H62" s="83">
        <f>H60+H58</f>
        <v>8.4499999999999992E-2</v>
      </c>
      <c r="I62" s="84">
        <f>I60+I58</f>
        <v>9.2724999999999988E-2</v>
      </c>
      <c r="J62" s="4"/>
      <c r="K62" s="15">
        <f>AVERAGE(E62:H62)</f>
        <v>9.2749999999999999E-2</v>
      </c>
    </row>
    <row r="63" spans="1:11">
      <c r="A63" s="82"/>
      <c r="B63" s="85"/>
      <c r="C63" s="86"/>
      <c r="D63" s="86"/>
      <c r="E63" s="86"/>
      <c r="F63" s="86"/>
      <c r="G63" s="86"/>
      <c r="H63" s="87"/>
      <c r="I63" s="88"/>
      <c r="K63" s="5"/>
    </row>
    <row r="64" spans="1:11">
      <c r="K64" s="5"/>
    </row>
    <row r="66" spans="4:9">
      <c r="E66" s="4"/>
    </row>
    <row r="68" spans="4:9">
      <c r="I68" s="12"/>
    </row>
    <row r="69" spans="4:9">
      <c r="I69" s="12"/>
    </row>
    <row r="70" spans="4:9">
      <c r="D70" s="4"/>
      <c r="E70" s="4"/>
    </row>
    <row r="72" spans="4:9">
      <c r="D72" s="23"/>
      <c r="E72" s="23"/>
    </row>
    <row r="74" spans="4:9">
      <c r="D74" s="9"/>
      <c r="E74" s="9"/>
    </row>
    <row r="75" spans="4:9">
      <c r="D75" s="6"/>
      <c r="E75" s="6"/>
    </row>
    <row r="76" spans="4:9">
      <c r="D76" s="8"/>
      <c r="E76" s="8"/>
    </row>
    <row r="78" spans="4:9">
      <c r="E78" s="4"/>
    </row>
  </sheetData>
  <phoneticPr fontId="14" type="noConversion"/>
  <printOptions horizontalCentered="1"/>
  <pageMargins left="0.25" right="0.25" top="0.75" bottom="0.75" header="0.3" footer="0.3"/>
  <pageSetup orientation="portrait"/>
  <headerFooter alignWithMargins="0">
    <oddHeader>&amp;R&amp;K000000Exhibit ____(RAB-6)
Page &amp;P of &amp;N</oddHeader>
  </headerFooter>
  <rowBreaks count="1" manualBreakCount="1">
    <brk id="36" max="16383" man="1"/>
  </rowBreaks>
  <colBreaks count="1" manualBreakCount="1">
    <brk id="1" max="1048575" man="1"/>
  </colBreaks>
  <ignoredErrors>
    <ignoredError sqref="F10:G10 H10:I10 E42:I42" numberStoredAsText="1"/>
    <ignoredError sqref="F47:G4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zoomScale="125" zoomScaleNormal="100" workbookViewId="0">
      <selection activeCell="K46" sqref="K46"/>
    </sheetView>
  </sheetViews>
  <sheetFormatPr defaultColWidth="8.85546875" defaultRowHeight="12.75"/>
  <cols>
    <col min="1" max="1" width="4.42578125" customWidth="1"/>
    <col min="2" max="2" width="3.7109375" customWidth="1"/>
    <col min="3" max="3" width="13" customWidth="1"/>
    <col min="4" max="4" width="11.42578125" customWidth="1"/>
    <col min="6" max="6" width="3.85546875" customWidth="1"/>
    <col min="7" max="7" width="14.140625" customWidth="1"/>
    <col min="9" max="9" width="2" customWidth="1"/>
    <col min="10" max="10" width="12" customWidth="1"/>
  </cols>
  <sheetData>
    <row r="1" spans="1:11">
      <c r="K1" s="180" t="s">
        <v>133</v>
      </c>
    </row>
    <row r="2" spans="1:11">
      <c r="K2" s="12" t="s">
        <v>45</v>
      </c>
    </row>
    <row r="3" spans="1:11">
      <c r="K3" s="12"/>
    </row>
    <row r="4" spans="1:11">
      <c r="K4" s="12"/>
    </row>
    <row r="5" spans="1:11">
      <c r="K5" s="12"/>
    </row>
    <row r="6" spans="1:11">
      <c r="A6" s="1" t="s">
        <v>57</v>
      </c>
      <c r="B6" s="31"/>
      <c r="C6" s="31"/>
      <c r="D6" s="31"/>
      <c r="E6" s="31"/>
      <c r="F6" s="31"/>
      <c r="G6" s="121"/>
      <c r="H6" s="121"/>
      <c r="I6" s="121"/>
      <c r="J6" s="121"/>
      <c r="K6" s="31"/>
    </row>
    <row r="7" spans="1:11">
      <c r="A7" s="1" t="s">
        <v>80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>
      <c r="A8" s="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>
      <c r="A9" s="146" t="s">
        <v>111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>
      <c r="A11" s="122" t="s">
        <v>51</v>
      </c>
      <c r="B11" s="24"/>
      <c r="C11" s="24"/>
      <c r="D11" s="24"/>
      <c r="E11" s="24"/>
      <c r="F11" s="24"/>
      <c r="G11" s="24"/>
      <c r="H11" s="122"/>
      <c r="I11" s="24"/>
      <c r="J11" s="122"/>
      <c r="K11" s="24"/>
    </row>
    <row r="12" spans="1:11">
      <c r="A12" s="10" t="s">
        <v>52</v>
      </c>
      <c r="B12" s="24"/>
      <c r="C12" s="89"/>
      <c r="D12" s="89"/>
      <c r="E12" s="89"/>
      <c r="F12" s="89"/>
      <c r="G12" s="89"/>
      <c r="H12" s="10"/>
      <c r="I12" s="89"/>
      <c r="J12" s="24"/>
      <c r="K12" s="10" t="s">
        <v>50</v>
      </c>
    </row>
    <row r="13" spans="1:1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>
      <c r="A14" s="24">
        <v>1</v>
      </c>
      <c r="B14" s="24"/>
      <c r="C14" s="24" t="s">
        <v>53</v>
      </c>
      <c r="D14" s="24"/>
      <c r="E14" s="24"/>
      <c r="F14" s="24"/>
      <c r="G14" s="24"/>
      <c r="H14" s="24"/>
      <c r="I14" s="24"/>
      <c r="J14" s="24"/>
      <c r="K14" s="123">
        <f>E89</f>
        <v>0.12161137500000001</v>
      </c>
    </row>
    <row r="15" spans="1:11">
      <c r="A15" s="24"/>
      <c r="B15" s="24"/>
      <c r="C15" s="24"/>
      <c r="D15" s="24"/>
      <c r="E15" s="24"/>
      <c r="F15" s="24"/>
      <c r="G15" s="24"/>
      <c r="H15" s="123"/>
      <c r="I15" s="24"/>
      <c r="J15" s="24"/>
      <c r="K15" s="123"/>
    </row>
    <row r="16" spans="1:11">
      <c r="A16" s="24">
        <f>A14+1</f>
        <v>2</v>
      </c>
      <c r="B16" s="24"/>
      <c r="C16" s="166" t="s">
        <v>112</v>
      </c>
      <c r="D16" s="24"/>
      <c r="E16" s="24"/>
      <c r="F16" s="24"/>
      <c r="G16" s="24"/>
      <c r="H16" s="123"/>
      <c r="I16" s="123"/>
      <c r="J16" s="24"/>
      <c r="K16" s="123"/>
    </row>
    <row r="17" spans="1:11">
      <c r="A17" s="24">
        <f>A16+1</f>
        <v>3</v>
      </c>
      <c r="B17" s="24"/>
      <c r="C17" s="124"/>
      <c r="D17" s="24" t="s">
        <v>38</v>
      </c>
      <c r="E17" s="24"/>
      <c r="F17" s="24"/>
      <c r="G17" s="24"/>
      <c r="H17" s="123"/>
      <c r="I17" s="123"/>
      <c r="J17" s="24"/>
      <c r="K17" s="123">
        <f>E70</f>
        <v>3.1683333333333334E-2</v>
      </c>
    </row>
    <row r="18" spans="1:11">
      <c r="A18" s="24"/>
      <c r="B18" s="24"/>
      <c r="C18" s="24"/>
      <c r="D18" s="24"/>
      <c r="E18" s="24"/>
      <c r="F18" s="24"/>
      <c r="G18" s="24"/>
      <c r="H18" s="123"/>
      <c r="I18" s="123"/>
      <c r="J18" s="24"/>
      <c r="K18" s="123"/>
    </row>
    <row r="19" spans="1:11">
      <c r="A19" s="24">
        <f>A17+1</f>
        <v>4</v>
      </c>
      <c r="B19" s="24"/>
      <c r="C19" s="125" t="s">
        <v>39</v>
      </c>
      <c r="D19" s="24"/>
      <c r="E19" s="24"/>
      <c r="F19" s="24"/>
      <c r="G19" s="24"/>
      <c r="H19" s="123"/>
      <c r="I19" s="123"/>
      <c r="J19" s="24"/>
      <c r="K19" s="123"/>
    </row>
    <row r="20" spans="1:11">
      <c r="A20" s="24">
        <f>A19+1</f>
        <v>5</v>
      </c>
      <c r="B20" s="24"/>
      <c r="C20" s="24"/>
      <c r="D20" s="255" t="s">
        <v>234</v>
      </c>
      <c r="E20" s="24"/>
      <c r="F20" s="24"/>
      <c r="G20" s="24"/>
      <c r="H20" s="123"/>
      <c r="I20" s="123"/>
      <c r="J20" s="24"/>
      <c r="K20" s="123">
        <f>K14-K17</f>
        <v>8.992804166666668E-2</v>
      </c>
    </row>
    <row r="21" spans="1:11">
      <c r="A21" s="24"/>
      <c r="B21" s="24"/>
      <c r="C21" s="125"/>
      <c r="D21" s="24"/>
      <c r="E21" s="24"/>
      <c r="F21" s="24"/>
      <c r="G21" s="24"/>
      <c r="H21" s="123"/>
      <c r="I21" s="123"/>
      <c r="J21" s="24"/>
      <c r="K21" s="123"/>
    </row>
    <row r="22" spans="1:11">
      <c r="A22" s="24">
        <f>A20+1</f>
        <v>6</v>
      </c>
      <c r="B22" s="24"/>
      <c r="C22" s="166" t="s">
        <v>153</v>
      </c>
      <c r="D22" s="24"/>
      <c r="E22" s="24"/>
      <c r="F22" s="24"/>
      <c r="G22" s="24"/>
      <c r="H22" s="124"/>
      <c r="I22" s="124"/>
      <c r="J22" s="24"/>
      <c r="K22" s="124">
        <f>K89</f>
        <v>0.6875</v>
      </c>
    </row>
    <row r="23" spans="1:11">
      <c r="A23" s="24"/>
      <c r="B23" s="24"/>
      <c r="C23" s="125"/>
      <c r="D23" s="24"/>
      <c r="E23" s="24"/>
      <c r="F23" s="24"/>
      <c r="G23" s="24"/>
      <c r="H23" s="123"/>
      <c r="I23" s="123"/>
      <c r="J23" s="24"/>
      <c r="K23" s="123"/>
    </row>
    <row r="24" spans="1:11">
      <c r="A24" s="24">
        <f>A22+1</f>
        <v>7</v>
      </c>
      <c r="B24" s="24"/>
      <c r="C24" s="166" t="s">
        <v>154</v>
      </c>
      <c r="D24" s="24"/>
      <c r="E24" s="24"/>
      <c r="F24" s="24"/>
      <c r="G24" s="24"/>
      <c r="H24" s="123"/>
      <c r="I24" s="123"/>
      <c r="J24" s="24"/>
      <c r="K24" s="123"/>
    </row>
    <row r="25" spans="1:11">
      <c r="A25" s="24">
        <f>A24+1</f>
        <v>8</v>
      </c>
      <c r="B25" s="24"/>
      <c r="C25" s="24"/>
      <c r="D25" s="255" t="s">
        <v>235</v>
      </c>
      <c r="E25" s="24"/>
      <c r="F25" s="24"/>
      <c r="G25" s="24"/>
      <c r="H25" s="123"/>
      <c r="I25" s="123"/>
      <c r="J25" s="24"/>
      <c r="K25" s="123">
        <f>K20*K22</f>
        <v>6.1825528645833343E-2</v>
      </c>
    </row>
    <row r="26" spans="1:1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123"/>
    </row>
    <row r="27" spans="1:11">
      <c r="A27" s="24">
        <f>A25+1</f>
        <v>9</v>
      </c>
      <c r="B27" s="24"/>
      <c r="C27" s="24" t="s">
        <v>25</v>
      </c>
      <c r="D27" s="24"/>
      <c r="E27" s="24"/>
      <c r="F27" s="24"/>
      <c r="G27" s="24"/>
      <c r="H27" s="24"/>
      <c r="I27" s="24"/>
      <c r="J27" s="24"/>
      <c r="K27" s="123"/>
    </row>
    <row r="28" spans="1:11">
      <c r="A28" s="24">
        <f>A27+1</f>
        <v>10</v>
      </c>
      <c r="B28" s="24"/>
      <c r="C28" s="24"/>
      <c r="D28" s="255" t="s">
        <v>236</v>
      </c>
      <c r="E28" s="24"/>
      <c r="F28" s="24"/>
      <c r="G28" s="24"/>
      <c r="H28" s="123"/>
      <c r="I28" s="123"/>
      <c r="J28" s="24"/>
      <c r="K28" s="123">
        <f>K25+K17</f>
        <v>9.3508861979166677E-2</v>
      </c>
    </row>
    <row r="29" spans="1:11">
      <c r="A29" s="24"/>
      <c r="B29" s="24"/>
      <c r="C29" s="24"/>
      <c r="D29" s="24"/>
      <c r="E29" s="24"/>
      <c r="F29" s="24"/>
      <c r="G29" s="24"/>
      <c r="H29" s="123"/>
      <c r="I29" s="123"/>
      <c r="J29" s="24"/>
      <c r="K29" s="123"/>
    </row>
    <row r="30" spans="1:11">
      <c r="A30" s="1" t="s">
        <v>79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>
      <c r="A32" s="24">
        <v>11</v>
      </c>
      <c r="B32" s="24"/>
      <c r="C32" s="24" t="s">
        <v>53</v>
      </c>
      <c r="D32" s="24"/>
      <c r="E32" s="24"/>
      <c r="F32" s="24"/>
      <c r="G32" s="24"/>
      <c r="H32" s="24"/>
      <c r="I32" s="24"/>
      <c r="J32" s="24"/>
      <c r="K32" s="123">
        <f>E89</f>
        <v>0.12161137500000001</v>
      </c>
    </row>
    <row r="33" spans="1:11">
      <c r="A33" s="24"/>
      <c r="B33" s="24"/>
      <c r="C33" s="24"/>
      <c r="D33" s="24"/>
      <c r="E33" s="24"/>
      <c r="F33" s="24"/>
      <c r="G33" s="24"/>
      <c r="H33" s="123"/>
      <c r="I33" s="24"/>
      <c r="J33" s="24"/>
      <c r="K33" s="123"/>
    </row>
    <row r="34" spans="1:11">
      <c r="A34" s="24">
        <v>12</v>
      </c>
      <c r="B34" s="24"/>
      <c r="C34" s="24" t="s">
        <v>8</v>
      </c>
      <c r="D34" s="24"/>
      <c r="E34" s="24"/>
      <c r="F34" s="24"/>
      <c r="G34" s="24"/>
      <c r="H34" s="123"/>
      <c r="I34" s="123"/>
      <c r="J34" s="24"/>
      <c r="K34" s="123"/>
    </row>
    <row r="35" spans="1:11">
      <c r="A35" s="24">
        <f>A34+1</f>
        <v>13</v>
      </c>
      <c r="B35" s="24"/>
      <c r="C35" s="124"/>
      <c r="D35" s="24" t="s">
        <v>38</v>
      </c>
      <c r="E35" s="24"/>
      <c r="F35" s="24"/>
      <c r="G35" s="24"/>
      <c r="H35" s="123"/>
      <c r="I35" s="123"/>
      <c r="J35" s="24"/>
      <c r="K35" s="123">
        <f>J70</f>
        <v>2.7583333333333335E-2</v>
      </c>
    </row>
    <row r="36" spans="1:11">
      <c r="A36" s="24"/>
      <c r="B36" s="24"/>
      <c r="C36" s="24"/>
      <c r="D36" s="24"/>
      <c r="E36" s="24"/>
      <c r="F36" s="24"/>
      <c r="G36" s="24"/>
      <c r="H36" s="123"/>
      <c r="I36" s="123"/>
      <c r="J36" s="24"/>
      <c r="K36" s="123"/>
    </row>
    <row r="37" spans="1:11">
      <c r="A37" s="24">
        <v>14</v>
      </c>
      <c r="B37" s="24"/>
      <c r="C37" s="125" t="s">
        <v>39</v>
      </c>
      <c r="D37" s="24"/>
      <c r="E37" s="24"/>
      <c r="F37" s="24"/>
      <c r="G37" s="24"/>
      <c r="H37" s="123"/>
      <c r="I37" s="123"/>
      <c r="J37" s="24"/>
      <c r="K37" s="123"/>
    </row>
    <row r="38" spans="1:11">
      <c r="A38" s="24">
        <f>A37+1</f>
        <v>15</v>
      </c>
      <c r="B38" s="24"/>
      <c r="C38" s="24"/>
      <c r="D38" s="255" t="s">
        <v>237</v>
      </c>
      <c r="E38" s="24"/>
      <c r="F38" s="24"/>
      <c r="G38" s="24"/>
      <c r="H38" s="123"/>
      <c r="I38" s="123"/>
      <c r="J38" s="24"/>
      <c r="K38" s="123">
        <f>K32-K35</f>
        <v>9.4028041666666673E-2</v>
      </c>
    </row>
    <row r="39" spans="1:11">
      <c r="A39" s="24"/>
      <c r="B39" s="24"/>
      <c r="C39" s="125"/>
      <c r="D39" s="24"/>
      <c r="E39" s="24"/>
      <c r="F39" s="24"/>
      <c r="G39" s="24"/>
      <c r="H39" s="123"/>
      <c r="I39" s="123"/>
      <c r="J39" s="24"/>
      <c r="K39" s="123"/>
    </row>
    <row r="40" spans="1:11">
      <c r="A40" s="24">
        <f>A38+1</f>
        <v>16</v>
      </c>
      <c r="B40" s="24"/>
      <c r="C40" s="24" t="str">
        <f>C22</f>
        <v>Proxy Group Beta</v>
      </c>
      <c r="D40" s="24"/>
      <c r="E40" s="24"/>
      <c r="F40" s="24"/>
      <c r="G40" s="24"/>
      <c r="H40" s="124"/>
      <c r="I40" s="124"/>
      <c r="J40" s="24"/>
      <c r="K40" s="124">
        <f>K22</f>
        <v>0.6875</v>
      </c>
    </row>
    <row r="41" spans="1:11">
      <c r="A41" s="24"/>
      <c r="B41" s="24"/>
      <c r="C41" s="125"/>
      <c r="D41" s="24"/>
      <c r="E41" s="24"/>
      <c r="F41" s="24"/>
      <c r="G41" s="24"/>
      <c r="H41" s="123"/>
      <c r="I41" s="123"/>
      <c r="J41" s="24"/>
      <c r="K41" s="123"/>
    </row>
    <row r="42" spans="1:11">
      <c r="A42" s="24">
        <f>A40+1</f>
        <v>17</v>
      </c>
      <c r="B42" s="24"/>
      <c r="C42" s="24" t="str">
        <f>C24</f>
        <v>Proxy Group Beta * Risk Premium</v>
      </c>
      <c r="D42" s="24"/>
      <c r="E42" s="24"/>
      <c r="F42" s="24"/>
      <c r="G42" s="24"/>
      <c r="H42" s="123"/>
      <c r="I42" s="123"/>
      <c r="J42" s="24"/>
      <c r="K42" s="123"/>
    </row>
    <row r="43" spans="1:11">
      <c r="A43" s="24">
        <f>A42+1</f>
        <v>18</v>
      </c>
      <c r="B43" s="24"/>
      <c r="C43" s="24"/>
      <c r="D43" s="255" t="s">
        <v>238</v>
      </c>
      <c r="E43" s="24"/>
      <c r="F43" s="24"/>
      <c r="G43" s="24"/>
      <c r="H43" s="123"/>
      <c r="I43" s="123"/>
      <c r="J43" s="24"/>
      <c r="K43" s="123">
        <f>K38*K40</f>
        <v>6.4644278645833331E-2</v>
      </c>
    </row>
    <row r="44" spans="1:11">
      <c r="A44" s="24"/>
      <c r="B44" s="24"/>
      <c r="C44" s="24"/>
      <c r="D44" s="24"/>
      <c r="E44" s="24"/>
      <c r="F44" s="24"/>
      <c r="G44" s="24"/>
      <c r="H44" s="123"/>
      <c r="I44" s="123"/>
      <c r="J44" s="24"/>
      <c r="K44" s="123"/>
    </row>
    <row r="45" spans="1:11">
      <c r="A45" s="24">
        <f>A43+1</f>
        <v>19</v>
      </c>
      <c r="B45" s="24"/>
      <c r="C45" s="24" t="s">
        <v>25</v>
      </c>
      <c r="D45" s="24"/>
      <c r="E45" s="24"/>
      <c r="F45" s="24"/>
      <c r="G45" s="24"/>
      <c r="H45" s="24"/>
      <c r="I45" s="24"/>
      <c r="J45" s="24"/>
      <c r="K45" s="123"/>
    </row>
    <row r="46" spans="1:11">
      <c r="A46" s="24">
        <f>A45+1</f>
        <v>20</v>
      </c>
      <c r="B46" s="24"/>
      <c r="C46" s="24"/>
      <c r="D46" s="255" t="s">
        <v>239</v>
      </c>
      <c r="E46" s="24"/>
      <c r="F46" s="24"/>
      <c r="G46" s="24"/>
      <c r="H46" s="123"/>
      <c r="I46" s="123"/>
      <c r="J46" s="24"/>
      <c r="K46" s="123">
        <f>K43+K35</f>
        <v>9.2227611979166665E-2</v>
      </c>
    </row>
    <row r="47" spans="1:11">
      <c r="A47" s="24"/>
      <c r="B47" s="24"/>
      <c r="C47" s="24"/>
      <c r="D47" s="24"/>
      <c r="E47" s="24"/>
      <c r="F47" s="24"/>
      <c r="G47" s="24"/>
      <c r="H47" s="124"/>
      <c r="I47" s="24"/>
      <c r="J47" s="28"/>
      <c r="K47" s="24"/>
    </row>
    <row r="48" spans="1:1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180" t="s">
        <v>133</v>
      </c>
    </row>
    <row r="50" spans="1:1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8" t="s">
        <v>46</v>
      </c>
    </row>
    <row r="51" spans="1:1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8"/>
    </row>
    <row r="53" spans="1:11">
      <c r="A53" s="24"/>
      <c r="B53" s="24"/>
      <c r="C53" s="24"/>
      <c r="D53" s="24"/>
      <c r="E53" s="24"/>
      <c r="F53" s="24"/>
      <c r="G53" s="24"/>
      <c r="H53" s="24"/>
      <c r="I53" s="24"/>
      <c r="J53" s="28"/>
      <c r="K53" s="24"/>
    </row>
    <row r="54" spans="1:11">
      <c r="A54" s="1" t="s">
        <v>57</v>
      </c>
      <c r="B54" s="31"/>
      <c r="C54" s="31"/>
      <c r="D54" s="31"/>
      <c r="E54" s="31"/>
      <c r="F54" s="31"/>
      <c r="G54" s="121"/>
      <c r="H54" s="121"/>
      <c r="I54" s="121"/>
      <c r="J54" s="121"/>
      <c r="K54" s="31"/>
    </row>
    <row r="55" spans="1:11">
      <c r="A55" s="1" t="s">
        <v>80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>
      <c r="A56" s="31"/>
      <c r="B56" s="31"/>
      <c r="C56" s="31"/>
      <c r="D56" s="31"/>
      <c r="E56" s="31"/>
      <c r="F56" s="31"/>
      <c r="G56" s="31"/>
      <c r="H56" s="121"/>
      <c r="I56" s="31"/>
      <c r="J56" s="31"/>
      <c r="K56" s="31"/>
    </row>
    <row r="57" spans="1:11">
      <c r="A57" s="1" t="s">
        <v>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>
      <c r="A60" s="24"/>
      <c r="B60" s="24"/>
      <c r="C60" s="89" t="s">
        <v>113</v>
      </c>
      <c r="D60" s="89"/>
      <c r="E60" s="89"/>
      <c r="F60" s="89"/>
      <c r="G60" s="89" t="s">
        <v>90</v>
      </c>
      <c r="H60" s="24"/>
      <c r="I60" s="24"/>
      <c r="J60" s="24"/>
      <c r="K60" s="24"/>
    </row>
    <row r="61" spans="1:1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>
      <c r="A62" s="24"/>
      <c r="B62" s="24"/>
      <c r="C62" s="24"/>
      <c r="D62" s="24"/>
      <c r="E62" s="10" t="s">
        <v>2</v>
      </c>
      <c r="F62" s="91"/>
      <c r="G62" s="24"/>
      <c r="H62" s="24"/>
      <c r="I62" s="24"/>
      <c r="J62" s="10" t="s">
        <v>2</v>
      </c>
      <c r="K62" s="24"/>
    </row>
    <row r="63" spans="1:11">
      <c r="A63" s="24"/>
      <c r="B63" s="24"/>
      <c r="C63" s="160">
        <v>43344</v>
      </c>
      <c r="D63" s="24"/>
      <c r="E63" s="4">
        <v>3.15E-2</v>
      </c>
      <c r="F63" s="94"/>
      <c r="G63" s="160">
        <v>43344</v>
      </c>
      <c r="H63" s="24"/>
      <c r="I63" s="24"/>
      <c r="J63" s="4">
        <v>2.8899999999999999E-2</v>
      </c>
      <c r="K63" s="24"/>
    </row>
    <row r="64" spans="1:11">
      <c r="A64" s="24"/>
      <c r="B64" s="24"/>
      <c r="C64" s="160">
        <v>43374</v>
      </c>
      <c r="D64" s="24"/>
      <c r="E64" s="4">
        <v>3.3399999999999999E-2</v>
      </c>
      <c r="F64" s="94"/>
      <c r="G64" s="160">
        <v>43374</v>
      </c>
      <c r="H64" s="24"/>
      <c r="I64" s="24"/>
      <c r="J64" s="4">
        <v>0.03</v>
      </c>
      <c r="K64" s="24"/>
    </row>
    <row r="65" spans="1:11">
      <c r="A65" s="24"/>
      <c r="B65" s="24"/>
      <c r="C65" s="160">
        <v>43405</v>
      </c>
      <c r="D65" s="24"/>
      <c r="E65" s="4">
        <v>3.3599999999999998E-2</v>
      </c>
      <c r="F65" s="94"/>
      <c r="G65" s="160">
        <v>43405</v>
      </c>
      <c r="H65" s="24"/>
      <c r="I65" s="24"/>
      <c r="J65" s="4">
        <v>2.9499999999999998E-2</v>
      </c>
      <c r="K65" s="24"/>
    </row>
    <row r="66" spans="1:11">
      <c r="A66" s="24"/>
      <c r="B66" s="24"/>
      <c r="C66" s="160">
        <v>43435</v>
      </c>
      <c r="D66" s="24"/>
      <c r="E66" s="165">
        <v>3.1E-2</v>
      </c>
      <c r="F66" s="94"/>
      <c r="G66" s="160">
        <v>43435</v>
      </c>
      <c r="H66" s="24"/>
      <c r="I66" s="24"/>
      <c r="J66" s="165">
        <v>2.6800000000000001E-2</v>
      </c>
      <c r="K66" s="24"/>
    </row>
    <row r="67" spans="1:11">
      <c r="A67" s="24"/>
      <c r="B67" s="24"/>
      <c r="C67" s="160">
        <v>43466</v>
      </c>
      <c r="D67" s="24"/>
      <c r="E67" s="4">
        <v>3.04E-2</v>
      </c>
      <c r="F67" s="94"/>
      <c r="G67" s="160">
        <v>43466</v>
      </c>
      <c r="H67" s="24"/>
      <c r="I67" s="24"/>
      <c r="J67" s="4">
        <v>2.5399999999999999E-2</v>
      </c>
      <c r="K67" s="24"/>
    </row>
    <row r="68" spans="1:11">
      <c r="A68" s="24"/>
      <c r="B68" s="24"/>
      <c r="C68" s="160">
        <v>43497</v>
      </c>
      <c r="D68" s="24"/>
      <c r="E68" s="94">
        <v>3.0200000000000001E-2</v>
      </c>
      <c r="F68" s="94"/>
      <c r="G68" s="160">
        <v>43497</v>
      </c>
      <c r="H68" s="24"/>
      <c r="I68" s="24"/>
      <c r="J68" s="94">
        <v>2.4899999999999999E-2</v>
      </c>
      <c r="K68" s="166"/>
    </row>
    <row r="69" spans="1:11" ht="7.5" customHeight="1">
      <c r="A69" s="24"/>
      <c r="B69" s="24"/>
      <c r="C69" s="126"/>
      <c r="D69" s="24"/>
      <c r="E69" s="158"/>
      <c r="F69" s="158"/>
      <c r="G69" s="24"/>
      <c r="H69" s="24"/>
      <c r="I69" s="24"/>
      <c r="J69" s="158"/>
      <c r="K69" s="24"/>
    </row>
    <row r="70" spans="1:11">
      <c r="A70" s="24"/>
      <c r="B70" s="24"/>
      <c r="C70" s="24" t="s">
        <v>66</v>
      </c>
      <c r="D70" s="24"/>
      <c r="E70" s="158">
        <f>AVERAGE(E63:E68)</f>
        <v>3.1683333333333334E-2</v>
      </c>
      <c r="F70" s="158"/>
      <c r="G70" s="24" t="s">
        <v>66</v>
      </c>
      <c r="H70" s="24"/>
      <c r="I70" s="24"/>
      <c r="J70" s="158">
        <f>AVERAGE(J63:J68)</f>
        <v>2.7583333333333335E-2</v>
      </c>
      <c r="K70" s="24"/>
    </row>
    <row r="71" spans="1:1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>
      <c r="A73" s="24"/>
      <c r="B73" s="24"/>
      <c r="F73" s="24"/>
      <c r="G73" s="127"/>
      <c r="H73" s="31"/>
      <c r="I73" s="31"/>
      <c r="J73" s="24"/>
      <c r="K73" s="122" t="s">
        <v>13</v>
      </c>
    </row>
    <row r="74" spans="1:11">
      <c r="A74" s="24"/>
      <c r="B74" s="24"/>
      <c r="C74" s="89" t="s">
        <v>114</v>
      </c>
      <c r="D74" s="24"/>
      <c r="E74" s="24"/>
      <c r="F74" s="24"/>
      <c r="G74" s="89" t="s">
        <v>181</v>
      </c>
      <c r="H74" s="24"/>
      <c r="I74" s="24"/>
      <c r="J74" s="24"/>
      <c r="K74" s="10" t="s">
        <v>14</v>
      </c>
    </row>
    <row r="75" spans="1:1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124"/>
    </row>
    <row r="76" spans="1:11">
      <c r="A76" s="24"/>
      <c r="B76" s="24"/>
      <c r="C76" s="24" t="s">
        <v>3</v>
      </c>
      <c r="D76" s="24"/>
      <c r="E76" s="24"/>
      <c r="F76" s="123"/>
      <c r="G76" s="5" t="s">
        <v>58</v>
      </c>
      <c r="H76" s="24"/>
      <c r="I76" s="24"/>
      <c r="J76" s="24"/>
      <c r="K76" s="128">
        <v>0.7</v>
      </c>
    </row>
    <row r="77" spans="1:11">
      <c r="A77" s="24"/>
      <c r="B77" s="24"/>
      <c r="F77" s="123"/>
      <c r="G77" s="5" t="s">
        <v>11</v>
      </c>
      <c r="H77" s="24"/>
      <c r="I77" s="24"/>
      <c r="J77" s="24"/>
      <c r="K77" s="129">
        <v>0.55000000000000004</v>
      </c>
    </row>
    <row r="78" spans="1:11">
      <c r="A78" s="24"/>
      <c r="B78" s="24"/>
      <c r="C78" t="s">
        <v>115</v>
      </c>
      <c r="D78" s="24"/>
      <c r="E78" s="159"/>
      <c r="F78" s="90"/>
      <c r="G78" s="167" t="s">
        <v>98</v>
      </c>
      <c r="H78" s="24"/>
      <c r="I78" s="24"/>
      <c r="J78" s="24"/>
      <c r="K78" s="128">
        <v>0.6</v>
      </c>
    </row>
    <row r="79" spans="1:11">
      <c r="A79" s="24"/>
      <c r="B79" s="24"/>
      <c r="C79" s="24" t="s">
        <v>34</v>
      </c>
      <c r="D79" s="24"/>
      <c r="E79" s="158">
        <v>0.12</v>
      </c>
      <c r="F79" s="90"/>
      <c r="G79" s="5" t="s">
        <v>23</v>
      </c>
      <c r="H79" s="24"/>
      <c r="I79" s="24"/>
      <c r="J79" s="24"/>
      <c r="K79" s="128">
        <v>0.7</v>
      </c>
    </row>
    <row r="80" spans="1:11">
      <c r="A80" s="24"/>
      <c r="B80" s="24"/>
      <c r="C80" s="24" t="s">
        <v>35</v>
      </c>
      <c r="D80" s="24"/>
      <c r="E80" s="94">
        <v>8.5000000000000006E-2</v>
      </c>
      <c r="F80" s="123"/>
      <c r="G80" s="5" t="s">
        <v>22</v>
      </c>
      <c r="H80" s="24"/>
      <c r="I80" s="24"/>
      <c r="J80" s="24"/>
      <c r="K80" s="128">
        <v>0.75</v>
      </c>
    </row>
    <row r="81" spans="1:13">
      <c r="A81" s="24"/>
      <c r="B81" s="24"/>
      <c r="C81" s="24" t="s">
        <v>63</v>
      </c>
      <c r="D81" s="24"/>
      <c r="E81" s="158">
        <f>AVERAGE(E79:E80)</f>
        <v>0.10250000000000001</v>
      </c>
      <c r="F81" s="123"/>
      <c r="G81" s="167" t="s">
        <v>99</v>
      </c>
      <c r="K81" s="128">
        <v>0.7</v>
      </c>
    </row>
    <row r="82" spans="1:13">
      <c r="A82" s="24"/>
      <c r="B82" s="24"/>
      <c r="C82" t="s">
        <v>116</v>
      </c>
      <c r="E82" s="94">
        <v>1.0200000000000001E-2</v>
      </c>
      <c r="F82" s="124"/>
      <c r="G82" s="167" t="s">
        <v>106</v>
      </c>
      <c r="K82" s="128">
        <v>0.65</v>
      </c>
    </row>
    <row r="83" spans="1:13">
      <c r="A83" s="24"/>
      <c r="B83" s="24"/>
      <c r="C83" t="s">
        <v>117</v>
      </c>
      <c r="D83" s="24"/>
      <c r="E83" s="161">
        <f>(E82*(1+(0.5*E81))+E81)</f>
        <v>0.11322275000000001</v>
      </c>
      <c r="F83" s="124"/>
      <c r="G83" s="167" t="s">
        <v>100</v>
      </c>
      <c r="H83" s="24"/>
      <c r="I83" s="24"/>
      <c r="J83" s="24"/>
      <c r="K83" s="128">
        <v>0.65</v>
      </c>
    </row>
    <row r="84" spans="1:13">
      <c r="A84" s="24"/>
      <c r="B84" s="24"/>
      <c r="C84" s="24"/>
      <c r="D84" s="24"/>
      <c r="E84" s="159"/>
      <c r="F84" s="124"/>
      <c r="G84" s="168" t="s">
        <v>123</v>
      </c>
      <c r="K84" s="169">
        <v>0.85</v>
      </c>
    </row>
    <row r="85" spans="1:13">
      <c r="A85" s="24"/>
      <c r="B85" s="24"/>
      <c r="C85" t="s">
        <v>118</v>
      </c>
      <c r="D85" s="24"/>
      <c r="E85" s="159"/>
      <c r="F85" s="124"/>
      <c r="G85" s="168" t="s">
        <v>124</v>
      </c>
      <c r="K85" s="169">
        <v>0.7</v>
      </c>
    </row>
    <row r="86" spans="1:13">
      <c r="A86" s="24"/>
      <c r="B86" s="24"/>
      <c r="C86" t="s">
        <v>119</v>
      </c>
      <c r="D86" s="24"/>
      <c r="E86" s="161">
        <v>0.13</v>
      </c>
      <c r="F86" s="124"/>
      <c r="G86" s="168" t="s">
        <v>101</v>
      </c>
      <c r="K86" s="169">
        <v>0.65</v>
      </c>
    </row>
    <row r="87" spans="1:13" ht="15">
      <c r="A87" s="24"/>
      <c r="B87" s="24"/>
      <c r="C87" s="24"/>
      <c r="D87" s="24"/>
      <c r="E87" s="159"/>
      <c r="F87" s="124"/>
      <c r="G87" s="5" t="s">
        <v>21</v>
      </c>
      <c r="H87" s="24"/>
      <c r="I87" s="24"/>
      <c r="J87" s="24"/>
      <c r="K87" s="138">
        <v>0.75</v>
      </c>
    </row>
    <row r="88" spans="1:13" ht="13.5" customHeight="1">
      <c r="A88" s="24"/>
      <c r="B88" s="24"/>
      <c r="C88" t="s">
        <v>120</v>
      </c>
      <c r="D88" s="24"/>
      <c r="E88" s="24"/>
      <c r="F88" s="24"/>
      <c r="G88" s="5"/>
      <c r="H88" s="24"/>
      <c r="I88" s="24"/>
      <c r="J88" s="24"/>
      <c r="K88" s="128"/>
    </row>
    <row r="89" spans="1:13">
      <c r="A89" s="24"/>
      <c r="B89" s="24"/>
      <c r="C89" s="162" t="s">
        <v>121</v>
      </c>
      <c r="D89" s="24"/>
      <c r="E89" s="158">
        <f>AVERAGE(E86,E83)</f>
        <v>0.12161137500000001</v>
      </c>
      <c r="F89" s="24"/>
      <c r="G89" s="133" t="s">
        <v>183</v>
      </c>
      <c r="H89" s="24"/>
      <c r="I89" s="24"/>
      <c r="J89" s="24"/>
      <c r="K89" s="128">
        <f>AVERAGE(K76:K87)</f>
        <v>0.6875</v>
      </c>
    </row>
    <row r="90" spans="1:13">
      <c r="A90" s="24"/>
      <c r="B90" s="24"/>
      <c r="C90" s="24"/>
      <c r="D90" s="24"/>
      <c r="E90" s="24"/>
      <c r="F90" s="24"/>
      <c r="G90" s="133" t="s">
        <v>182</v>
      </c>
      <c r="H90" s="24"/>
      <c r="I90" s="24"/>
      <c r="J90" s="24"/>
      <c r="K90" s="129">
        <f>AVERAGE(K87,K80,K79,K77,K76)</f>
        <v>0.69000000000000006</v>
      </c>
    </row>
    <row r="91" spans="1:13">
      <c r="A91" s="24"/>
      <c r="B91" s="24"/>
      <c r="C91" s="24" t="s">
        <v>78</v>
      </c>
      <c r="D91" s="24"/>
      <c r="E91" s="158"/>
      <c r="F91" s="24"/>
      <c r="G91" s="24" t="s">
        <v>72</v>
      </c>
      <c r="H91" s="24"/>
      <c r="I91" s="24"/>
      <c r="J91" s="24"/>
      <c r="K91" s="129"/>
    </row>
    <row r="92" spans="1:13">
      <c r="A92" s="24"/>
      <c r="B92" s="24"/>
      <c r="C92" s="170" t="s">
        <v>155</v>
      </c>
      <c r="D92" s="24"/>
      <c r="E92" s="159"/>
      <c r="F92" s="24"/>
      <c r="G92" s="39"/>
      <c r="H92" s="39"/>
      <c r="I92" s="39"/>
      <c r="J92" s="39"/>
      <c r="K92" s="92"/>
      <c r="M92" s="20"/>
    </row>
    <row r="93" spans="1:13">
      <c r="A93" s="39"/>
      <c r="B93" s="39"/>
      <c r="F93" s="39"/>
    </row>
    <row r="94" spans="1:13">
      <c r="A94" s="39"/>
      <c r="B94" s="39"/>
      <c r="C94" s="39"/>
      <c r="D94" s="39"/>
      <c r="E94" s="39"/>
      <c r="F94" s="39"/>
      <c r="M94" s="19"/>
    </row>
    <row r="95" spans="1:13">
      <c r="H95" s="17"/>
      <c r="I95" s="17"/>
      <c r="J95" s="17"/>
      <c r="K95" s="17"/>
    </row>
    <row r="96" spans="1:13">
      <c r="K96" s="12"/>
    </row>
    <row r="97" spans="11:11">
      <c r="K97" s="12"/>
    </row>
  </sheetData>
  <phoneticPr fontId="6" type="noConversion"/>
  <printOptions horizontalCentered="1"/>
  <pageMargins left="0.47" right="0.36" top="0.75" bottom="0.75" header="0.5" footer="0.5"/>
  <pageSetup orientation="portrait"/>
  <headerFooter alignWithMargins="0"/>
  <rowBreaks count="1" manualBreakCount="1">
    <brk id="4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zoomScale="125" zoomScaleNormal="100" workbookViewId="0"/>
  </sheetViews>
  <sheetFormatPr defaultColWidth="8.85546875" defaultRowHeight="12.75"/>
  <cols>
    <col min="6" max="6" width="10" customWidth="1"/>
    <col min="8" max="8" width="1.85546875" customWidth="1"/>
    <col min="10" max="10" width="1.85546875" customWidth="1"/>
  </cols>
  <sheetData>
    <row r="1" spans="1:11">
      <c r="A1" s="24"/>
      <c r="B1" s="24"/>
      <c r="C1" s="24"/>
      <c r="D1" s="24"/>
      <c r="E1" s="24"/>
      <c r="F1" s="24"/>
      <c r="G1" s="24"/>
      <c r="H1" s="24"/>
      <c r="K1" s="180" t="s">
        <v>213</v>
      </c>
    </row>
    <row r="2" spans="1:11">
      <c r="A2" s="24"/>
      <c r="B2" s="24"/>
      <c r="C2" s="24"/>
      <c r="D2" s="24"/>
      <c r="E2" s="24"/>
      <c r="F2" s="24"/>
      <c r="G2" s="24"/>
      <c r="H2" s="24"/>
      <c r="I2" s="24"/>
    </row>
    <row r="3" spans="1:11">
      <c r="A3" s="24"/>
      <c r="B3" s="24"/>
      <c r="C3" s="24"/>
      <c r="D3" s="24"/>
      <c r="E3" s="24"/>
      <c r="F3" s="24"/>
      <c r="G3" s="24"/>
      <c r="H3" s="24"/>
      <c r="I3" s="24"/>
    </row>
    <row r="4" spans="1:11">
      <c r="A4" s="1" t="s">
        <v>57</v>
      </c>
      <c r="B4" s="31"/>
      <c r="C4" s="31"/>
      <c r="D4" s="31"/>
      <c r="E4" s="31"/>
      <c r="F4" s="31"/>
      <c r="G4" s="31"/>
      <c r="H4" s="31"/>
      <c r="I4" s="31"/>
    </row>
    <row r="5" spans="1:11">
      <c r="A5" s="1" t="s">
        <v>80</v>
      </c>
      <c r="B5" s="31"/>
      <c r="C5" s="31"/>
      <c r="D5" s="31"/>
      <c r="E5" s="31"/>
      <c r="F5" s="31"/>
      <c r="G5" s="31"/>
      <c r="H5" s="31"/>
      <c r="I5" s="31"/>
    </row>
    <row r="6" spans="1:11">
      <c r="A6" s="1" t="s">
        <v>83</v>
      </c>
      <c r="B6" s="31"/>
      <c r="C6" s="31"/>
      <c r="D6" s="31"/>
      <c r="E6" s="31"/>
      <c r="F6" s="31"/>
      <c r="G6" s="31"/>
      <c r="H6" s="31"/>
      <c r="I6" s="31"/>
    </row>
    <row r="7" spans="1:11">
      <c r="A7" s="24"/>
      <c r="B7" s="24"/>
      <c r="C7" s="24"/>
      <c r="D7" s="24"/>
      <c r="E7" s="24"/>
      <c r="F7" s="24"/>
      <c r="G7" s="24"/>
      <c r="H7" s="24"/>
      <c r="I7" s="24"/>
    </row>
    <row r="8" spans="1:11">
      <c r="A8" s="24"/>
      <c r="B8" s="24"/>
      <c r="C8" s="24"/>
      <c r="D8" s="24"/>
      <c r="E8" s="24"/>
      <c r="F8" s="24"/>
      <c r="G8" s="24"/>
      <c r="H8" s="24"/>
      <c r="I8" s="24"/>
      <c r="K8" s="163" t="s">
        <v>122</v>
      </c>
    </row>
    <row r="9" spans="1:11">
      <c r="A9" s="24"/>
      <c r="B9" s="24"/>
      <c r="C9" s="24"/>
      <c r="D9" s="24"/>
      <c r="E9" s="24"/>
      <c r="F9" s="24"/>
      <c r="G9" s="122" t="s">
        <v>18</v>
      </c>
      <c r="H9" s="122"/>
      <c r="I9" s="122" t="s">
        <v>20</v>
      </c>
      <c r="K9" s="122" t="s">
        <v>20</v>
      </c>
    </row>
    <row r="10" spans="1:11">
      <c r="A10" s="24"/>
      <c r="B10" s="24"/>
      <c r="C10" s="24"/>
      <c r="D10" s="24"/>
      <c r="E10" s="24"/>
      <c r="F10" s="24"/>
      <c r="G10" s="130" t="s">
        <v>19</v>
      </c>
      <c r="H10" s="122"/>
      <c r="I10" s="130" t="s">
        <v>19</v>
      </c>
      <c r="K10" s="130" t="s">
        <v>19</v>
      </c>
    </row>
    <row r="11" spans="1:11">
      <c r="A11" s="24"/>
      <c r="B11" s="24"/>
      <c r="C11" s="24"/>
      <c r="D11" s="24"/>
      <c r="E11" s="24"/>
      <c r="F11" s="24"/>
      <c r="G11" s="24"/>
      <c r="H11" s="24"/>
      <c r="I11" s="24"/>
    </row>
    <row r="12" spans="1:11">
      <c r="A12" s="24" t="s">
        <v>84</v>
      </c>
      <c r="B12" s="24"/>
      <c r="C12" s="24"/>
      <c r="D12" s="24"/>
      <c r="E12" s="24"/>
      <c r="F12" s="24"/>
      <c r="G12" s="131">
        <v>0.10199999999999999</v>
      </c>
      <c r="H12" s="131"/>
      <c r="I12" s="131">
        <v>0.121</v>
      </c>
    </row>
    <row r="13" spans="1:11">
      <c r="A13" s="24"/>
      <c r="B13" s="24"/>
      <c r="C13" s="24"/>
      <c r="D13" s="24"/>
      <c r="E13" s="24"/>
      <c r="F13" s="24"/>
      <c r="G13" s="131"/>
      <c r="H13" s="131"/>
      <c r="I13" s="131"/>
    </row>
    <row r="14" spans="1:11">
      <c r="A14" s="24" t="s">
        <v>74</v>
      </c>
      <c r="B14" s="24"/>
      <c r="C14" s="24"/>
      <c r="D14" s="24"/>
      <c r="E14" s="24"/>
      <c r="F14" s="24"/>
      <c r="G14" s="78">
        <v>0.05</v>
      </c>
      <c r="H14" s="131"/>
      <c r="I14" s="78">
        <v>0.05</v>
      </c>
    </row>
    <row r="15" spans="1:11">
      <c r="A15" s="24"/>
      <c r="B15" s="24"/>
      <c r="C15" s="24"/>
      <c r="D15" s="24"/>
      <c r="E15" s="24"/>
      <c r="F15" s="24"/>
      <c r="G15" s="131"/>
      <c r="H15" s="131"/>
      <c r="I15" s="131"/>
    </row>
    <row r="16" spans="1:11">
      <c r="A16" s="24" t="s">
        <v>85</v>
      </c>
      <c r="B16" s="24"/>
      <c r="C16" s="24"/>
      <c r="D16" s="24"/>
      <c r="E16" s="24"/>
      <c r="F16" s="24"/>
      <c r="G16" s="131">
        <f>G12-G14</f>
        <v>5.1999999999999991E-2</v>
      </c>
      <c r="H16" s="131"/>
      <c r="I16" s="131">
        <f>I12-I14</f>
        <v>7.0999999999999994E-2</v>
      </c>
      <c r="K16" s="164">
        <v>6.0400000000000002E-2</v>
      </c>
    </row>
    <row r="17" spans="1:11">
      <c r="A17" s="24"/>
      <c r="B17" s="24"/>
      <c r="C17" s="24"/>
      <c r="D17" s="24"/>
      <c r="E17" s="24"/>
      <c r="F17" s="24"/>
      <c r="G17" s="24"/>
      <c r="H17" s="24"/>
      <c r="I17" s="24"/>
    </row>
    <row r="18" spans="1:11">
      <c r="A18" s="256" t="s">
        <v>242</v>
      </c>
      <c r="B18" s="24"/>
      <c r="C18" s="24"/>
      <c r="D18" s="24"/>
      <c r="E18" s="24"/>
      <c r="F18" s="24"/>
      <c r="G18" s="93">
        <f>'RAB7'!K89</f>
        <v>0.6875</v>
      </c>
      <c r="H18" s="132"/>
      <c r="I18" s="93">
        <f>G18</f>
        <v>0.6875</v>
      </c>
      <c r="K18" s="93">
        <f>I18</f>
        <v>0.6875</v>
      </c>
    </row>
    <row r="19" spans="1:11">
      <c r="A19" s="24"/>
      <c r="B19" s="24"/>
      <c r="C19" s="24"/>
      <c r="D19" s="24"/>
      <c r="E19" s="24"/>
      <c r="F19" s="24"/>
      <c r="G19" s="24"/>
      <c r="H19" s="24"/>
      <c r="I19" s="24"/>
    </row>
    <row r="20" spans="1:11">
      <c r="A20" s="24" t="s">
        <v>86</v>
      </c>
      <c r="B20" s="24"/>
      <c r="C20" s="24"/>
      <c r="D20" s="24"/>
      <c r="E20" s="24"/>
      <c r="F20" s="24"/>
      <c r="G20" s="131">
        <f>G18*G16</f>
        <v>3.574999999999999E-2</v>
      </c>
      <c r="H20" s="131"/>
      <c r="I20" s="131">
        <f>I18*I16</f>
        <v>4.8812499999999995E-2</v>
      </c>
      <c r="K20" s="161">
        <f>K18*K16</f>
        <v>4.1524999999999999E-2</v>
      </c>
    </row>
    <row r="21" spans="1:11">
      <c r="A21" s="24"/>
      <c r="B21" s="24"/>
      <c r="C21" s="24"/>
      <c r="D21" s="24"/>
      <c r="E21" s="24"/>
      <c r="F21" s="24"/>
      <c r="G21" s="24"/>
      <c r="H21" s="24"/>
      <c r="I21" s="24"/>
    </row>
    <row r="22" spans="1:11">
      <c r="A22" s="256" t="s">
        <v>241</v>
      </c>
      <c r="B22" s="24"/>
      <c r="C22" s="24"/>
      <c r="D22" s="24"/>
      <c r="E22" s="24"/>
      <c r="F22" s="24"/>
      <c r="G22" s="94">
        <f>'RAB7'!E70</f>
        <v>3.1683333333333334E-2</v>
      </c>
      <c r="H22" s="89"/>
      <c r="I22" s="94">
        <f>G22</f>
        <v>3.1683333333333334E-2</v>
      </c>
      <c r="K22" s="94">
        <f>I22</f>
        <v>3.1683333333333334E-2</v>
      </c>
    </row>
    <row r="23" spans="1:11">
      <c r="A23" s="24"/>
      <c r="B23" s="24"/>
      <c r="C23" s="24"/>
      <c r="D23" s="24"/>
      <c r="E23" s="24"/>
      <c r="F23" s="24"/>
      <c r="G23" s="24"/>
      <c r="H23" s="24"/>
      <c r="I23" s="24"/>
    </row>
    <row r="24" spans="1:11" ht="15">
      <c r="A24" s="29" t="s">
        <v>4</v>
      </c>
      <c r="B24" s="29"/>
      <c r="C24" s="29"/>
      <c r="D24" s="29"/>
      <c r="E24" s="29"/>
      <c r="F24" s="29"/>
      <c r="G24" s="95">
        <f>G22+G20</f>
        <v>6.7433333333333317E-2</v>
      </c>
      <c r="H24" s="96"/>
      <c r="I24" s="97">
        <f>I22+I20</f>
        <v>8.0495833333333322E-2</v>
      </c>
      <c r="K24" s="97">
        <f>K22+K20</f>
        <v>7.3208333333333334E-2</v>
      </c>
    </row>
    <row r="25" spans="1:11">
      <c r="A25" s="24"/>
      <c r="B25" s="24"/>
      <c r="C25" s="24"/>
      <c r="D25" s="24"/>
      <c r="E25" s="24"/>
      <c r="F25" s="24"/>
      <c r="G25" s="131"/>
      <c r="H25" s="131"/>
      <c r="I25" s="131"/>
    </row>
    <row r="26" spans="1:11">
      <c r="A26" s="24"/>
      <c r="B26" s="24"/>
      <c r="C26" s="24"/>
      <c r="D26" s="24"/>
      <c r="E26" s="24"/>
      <c r="F26" s="24"/>
      <c r="G26" s="24"/>
      <c r="H26" s="24"/>
      <c r="I26" s="24"/>
    </row>
    <row r="27" spans="1:11">
      <c r="A27" t="s">
        <v>240</v>
      </c>
      <c r="B27" s="24"/>
      <c r="C27" s="24"/>
      <c r="D27" s="24"/>
      <c r="E27" s="24"/>
      <c r="F27" s="24"/>
      <c r="G27" s="24"/>
      <c r="H27" s="24"/>
      <c r="I27" s="24"/>
    </row>
    <row r="28" spans="1:11">
      <c r="A28" s="24"/>
      <c r="B28" s="24"/>
      <c r="C28" s="24"/>
      <c r="D28" s="24"/>
      <c r="E28" s="24"/>
      <c r="F28" s="24"/>
      <c r="G28" s="24"/>
      <c r="H28" s="24"/>
      <c r="I28" s="24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</sheetData>
  <phoneticPr fontId="6" type="noConversion"/>
  <printOptions horizontalCentered="1"/>
  <pageMargins left="0.25" right="0.25" top="0.75" bottom="0.75" header="0.3" footer="0.3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60"/>
  <sheetViews>
    <sheetView showGridLines="0" topLeftCell="A12" zoomScale="120" zoomScaleNormal="120" zoomScalePageLayoutView="120" workbookViewId="0">
      <selection activeCell="C48" sqref="C48"/>
    </sheetView>
  </sheetViews>
  <sheetFormatPr defaultColWidth="10.85546875" defaultRowHeight="14.25"/>
  <cols>
    <col min="1" max="16384" width="10.85546875" style="192"/>
  </cols>
  <sheetData>
    <row r="8" spans="2:6" ht="15">
      <c r="B8" s="193" t="s">
        <v>134</v>
      </c>
      <c r="C8" s="194"/>
      <c r="D8" s="195"/>
      <c r="E8" s="195"/>
      <c r="F8" s="196"/>
    </row>
    <row r="9" spans="2:6" ht="15">
      <c r="B9" s="197" t="s">
        <v>157</v>
      </c>
      <c r="C9" s="198"/>
      <c r="D9" s="199"/>
      <c r="E9" s="199"/>
      <c r="F9" s="200"/>
    </row>
    <row r="10" spans="2:6" ht="6" customHeight="1">
      <c r="B10" s="201"/>
      <c r="F10" s="202"/>
    </row>
    <row r="11" spans="2:6">
      <c r="B11" s="203"/>
      <c r="C11" s="204" t="s">
        <v>158</v>
      </c>
      <c r="D11" s="204" t="s">
        <v>159</v>
      </c>
      <c r="E11" s="204" t="s">
        <v>160</v>
      </c>
      <c r="F11" s="205"/>
    </row>
    <row r="12" spans="2:6">
      <c r="B12" s="203"/>
      <c r="C12" s="206" t="s">
        <v>161</v>
      </c>
      <c r="D12" s="206" t="s">
        <v>162</v>
      </c>
      <c r="E12" s="206" t="s">
        <v>163</v>
      </c>
      <c r="F12" s="207" t="s">
        <v>164</v>
      </c>
    </row>
    <row r="13" spans="2:6">
      <c r="B13" s="208">
        <v>2016</v>
      </c>
      <c r="C13" s="209"/>
      <c r="D13" s="210"/>
      <c r="E13" s="210"/>
      <c r="F13" s="211"/>
    </row>
    <row r="14" spans="2:6">
      <c r="B14" s="212" t="s">
        <v>165</v>
      </c>
      <c r="C14" s="213">
        <v>0.34</v>
      </c>
      <c r="D14" s="213">
        <v>2.86</v>
      </c>
      <c r="E14" s="214">
        <v>4.62</v>
      </c>
      <c r="F14" s="215">
        <v>611.35</v>
      </c>
    </row>
    <row r="15" spans="2:6">
      <c r="B15" s="212" t="s">
        <v>166</v>
      </c>
      <c r="C15" s="213">
        <v>0.38</v>
      </c>
      <c r="D15" s="213">
        <v>2.62</v>
      </c>
      <c r="E15" s="214">
        <v>4.4400000000000004</v>
      </c>
      <c r="F15" s="215">
        <v>620.70000000000005</v>
      </c>
    </row>
    <row r="16" spans="2:6">
      <c r="B16" s="212" t="s">
        <v>167</v>
      </c>
      <c r="C16" s="213">
        <v>0.36</v>
      </c>
      <c r="D16" s="213">
        <v>2.68</v>
      </c>
      <c r="E16" s="214">
        <v>4.4000000000000004</v>
      </c>
      <c r="F16" s="215">
        <v>668.57000700000003</v>
      </c>
    </row>
    <row r="17" spans="2:6">
      <c r="B17" s="212" t="s">
        <v>168</v>
      </c>
      <c r="C17" s="213">
        <v>0.37</v>
      </c>
      <c r="D17" s="213">
        <v>2.62</v>
      </c>
      <c r="E17" s="214">
        <v>4.16</v>
      </c>
      <c r="F17" s="215">
        <v>654.44000200000005</v>
      </c>
    </row>
    <row r="18" spans="2:6">
      <c r="B18" s="212" t="s">
        <v>169</v>
      </c>
      <c r="C18" s="213">
        <v>0.37</v>
      </c>
      <c r="D18" s="213">
        <v>2.63</v>
      </c>
      <c r="E18" s="214">
        <v>4.0599999999999996</v>
      </c>
      <c r="F18" s="215">
        <v>659.44000200000005</v>
      </c>
    </row>
    <row r="19" spans="2:6">
      <c r="B19" s="212" t="s">
        <v>170</v>
      </c>
      <c r="C19" s="213">
        <v>0.38</v>
      </c>
      <c r="D19" s="213">
        <v>2.4500000000000002</v>
      </c>
      <c r="E19" s="214">
        <v>3.93</v>
      </c>
      <c r="F19" s="215">
        <v>716.52002000000005</v>
      </c>
    </row>
    <row r="20" spans="2:6">
      <c r="B20" s="212" t="s">
        <v>171</v>
      </c>
      <c r="C20" s="213">
        <v>0.39</v>
      </c>
      <c r="D20" s="213">
        <v>2.23</v>
      </c>
      <c r="E20" s="214">
        <v>3.7</v>
      </c>
      <c r="F20" s="215">
        <v>711.419983</v>
      </c>
    </row>
    <row r="21" spans="2:6">
      <c r="B21" s="212" t="s">
        <v>172</v>
      </c>
      <c r="C21" s="213">
        <v>0.4</v>
      </c>
      <c r="D21" s="213">
        <v>2.2599999999999998</v>
      </c>
      <c r="E21" s="214">
        <v>3.73</v>
      </c>
      <c r="F21" s="215">
        <v>666.86999500000002</v>
      </c>
    </row>
    <row r="22" spans="2:6">
      <c r="B22" s="212" t="s">
        <v>173</v>
      </c>
      <c r="C22" s="213">
        <v>0.4</v>
      </c>
      <c r="D22" s="213">
        <v>2.35</v>
      </c>
      <c r="E22" s="214">
        <v>3.8</v>
      </c>
      <c r="F22" s="215">
        <v>668.13000499999998</v>
      </c>
    </row>
    <row r="23" spans="2:6">
      <c r="B23" s="212" t="s">
        <v>174</v>
      </c>
      <c r="C23" s="213">
        <v>0.4</v>
      </c>
      <c r="D23" s="213">
        <v>2.5</v>
      </c>
      <c r="E23" s="214">
        <v>3.9</v>
      </c>
      <c r="F23" s="215">
        <v>675.22997999999995</v>
      </c>
    </row>
    <row r="24" spans="2:6">
      <c r="B24" s="212" t="s">
        <v>175</v>
      </c>
      <c r="C24" s="213">
        <v>0.41</v>
      </c>
      <c r="D24" s="213">
        <v>2.86</v>
      </c>
      <c r="E24" s="214">
        <v>4.21</v>
      </c>
      <c r="F24" s="215">
        <v>632.669983</v>
      </c>
    </row>
    <row r="25" spans="2:6">
      <c r="B25" s="212" t="s">
        <v>176</v>
      </c>
      <c r="C25" s="213">
        <v>0.54</v>
      </c>
      <c r="D25" s="213">
        <v>3.11</v>
      </c>
      <c r="E25" s="214">
        <v>4.3899999999999997</v>
      </c>
      <c r="F25" s="215">
        <v>645.86</v>
      </c>
    </row>
    <row r="26" spans="2:6" ht="9" customHeight="1">
      <c r="B26" s="203"/>
      <c r="C26" s="216"/>
      <c r="D26" s="216"/>
      <c r="E26" s="216"/>
      <c r="F26" s="215"/>
    </row>
    <row r="27" spans="2:6">
      <c r="B27" s="208">
        <v>2017</v>
      </c>
      <c r="C27" s="217"/>
      <c r="D27" s="216"/>
      <c r="E27" s="216"/>
      <c r="F27" s="215"/>
    </row>
    <row r="28" spans="2:6">
      <c r="B28" s="212" t="s">
        <v>165</v>
      </c>
      <c r="C28" s="213">
        <v>0.65</v>
      </c>
      <c r="D28" s="213">
        <v>3.02</v>
      </c>
      <c r="E28" s="214">
        <v>4.24</v>
      </c>
      <c r="F28" s="215">
        <v>668.86999500000002</v>
      </c>
    </row>
    <row r="29" spans="2:6">
      <c r="B29" s="212" t="s">
        <v>166</v>
      </c>
      <c r="C29" s="213">
        <v>0.66</v>
      </c>
      <c r="D29" s="213">
        <v>3.03</v>
      </c>
      <c r="E29" s="214">
        <v>4.25</v>
      </c>
      <c r="F29" s="215">
        <v>703.15997300000004</v>
      </c>
    </row>
    <row r="30" spans="2:6">
      <c r="B30" s="212" t="s">
        <v>167</v>
      </c>
      <c r="C30" s="213">
        <v>0.79</v>
      </c>
      <c r="D30" s="213">
        <v>3.08</v>
      </c>
      <c r="E30" s="214">
        <v>4.3</v>
      </c>
      <c r="F30" s="215">
        <v>697.28</v>
      </c>
    </row>
    <row r="31" spans="2:6">
      <c r="B31" s="212" t="s">
        <v>168</v>
      </c>
      <c r="C31" s="213">
        <v>0.9</v>
      </c>
      <c r="D31" s="213">
        <v>2.94</v>
      </c>
      <c r="E31" s="214">
        <v>4.1900000000000004</v>
      </c>
      <c r="F31" s="215">
        <v>704.35</v>
      </c>
    </row>
    <row r="32" spans="2:6">
      <c r="B32" s="212" t="s">
        <v>169</v>
      </c>
      <c r="C32" s="213">
        <v>0.91</v>
      </c>
      <c r="D32" s="213">
        <v>2.96</v>
      </c>
      <c r="E32" s="214">
        <v>4.1900000000000004</v>
      </c>
      <c r="F32" s="215">
        <v>726.62</v>
      </c>
    </row>
    <row r="33" spans="2:6">
      <c r="B33" s="212" t="s">
        <v>170</v>
      </c>
      <c r="C33" s="213">
        <v>1.04</v>
      </c>
      <c r="D33" s="213">
        <v>2.8</v>
      </c>
      <c r="E33" s="172">
        <v>4.01</v>
      </c>
      <c r="F33" s="215">
        <v>706.91</v>
      </c>
    </row>
    <row r="34" spans="2:6">
      <c r="B34" s="212" t="s">
        <v>171</v>
      </c>
      <c r="C34" s="213">
        <v>1.1499999999999999</v>
      </c>
      <c r="D34" s="213">
        <v>2.88</v>
      </c>
      <c r="E34" s="172">
        <v>4.0599999999999996</v>
      </c>
      <c r="F34" s="218">
        <v>726.47997999999995</v>
      </c>
    </row>
    <row r="35" spans="2:6">
      <c r="B35" s="212" t="s">
        <v>172</v>
      </c>
      <c r="C35" s="213">
        <v>1.1599999999999999</v>
      </c>
      <c r="D35" s="213">
        <v>2.8</v>
      </c>
      <c r="E35" s="172">
        <v>3.92</v>
      </c>
      <c r="F35" s="218">
        <v>743.23999000000003</v>
      </c>
    </row>
    <row r="36" spans="2:6">
      <c r="B36" s="212" t="s">
        <v>173</v>
      </c>
      <c r="C36" s="213">
        <v>1.1499999999999999</v>
      </c>
      <c r="D36" s="213">
        <v>2.78</v>
      </c>
      <c r="E36" s="172">
        <v>3.93</v>
      </c>
      <c r="F36" s="218">
        <v>723.59997599999997</v>
      </c>
    </row>
    <row r="37" spans="2:6">
      <c r="B37" s="212" t="s">
        <v>174</v>
      </c>
      <c r="C37" s="213">
        <v>1.1499999999999999</v>
      </c>
      <c r="D37" s="213">
        <v>2.88</v>
      </c>
      <c r="E37" s="172">
        <v>3.97</v>
      </c>
      <c r="F37" s="218">
        <v>753.20001200000002</v>
      </c>
    </row>
    <row r="38" spans="2:6">
      <c r="B38" s="212" t="s">
        <v>175</v>
      </c>
      <c r="C38" s="213">
        <v>1.1599999999999999</v>
      </c>
      <c r="D38" s="213">
        <v>2.8</v>
      </c>
      <c r="E38" s="172">
        <v>3.88</v>
      </c>
      <c r="F38" s="218">
        <v>770.39001499999995</v>
      </c>
    </row>
    <row r="39" spans="2:6">
      <c r="B39" s="212" t="s">
        <v>176</v>
      </c>
      <c r="C39" s="213">
        <v>1.3</v>
      </c>
      <c r="D39" s="213">
        <v>2.77</v>
      </c>
      <c r="E39" s="172">
        <v>3.85</v>
      </c>
      <c r="F39" s="218">
        <v>723.36999500000002</v>
      </c>
    </row>
    <row r="40" spans="2:6" ht="5.0999999999999996" customHeight="1">
      <c r="B40" s="212"/>
      <c r="C40" s="219"/>
      <c r="D40" s="213"/>
      <c r="F40" s="202"/>
    </row>
    <row r="41" spans="2:6">
      <c r="B41" s="208">
        <v>2018</v>
      </c>
      <c r="C41" s="219"/>
      <c r="D41" s="213"/>
      <c r="F41" s="202"/>
    </row>
    <row r="42" spans="2:6">
      <c r="B42" s="212" t="s">
        <v>165</v>
      </c>
      <c r="C42" s="213">
        <v>1.41</v>
      </c>
      <c r="D42" s="213">
        <v>2.88</v>
      </c>
      <c r="E42" s="172">
        <v>3.91</v>
      </c>
      <c r="F42" s="218">
        <v>699.25</v>
      </c>
    </row>
    <row r="43" spans="2:6">
      <c r="B43" s="212" t="s">
        <v>166</v>
      </c>
      <c r="C43" s="213">
        <v>1.42</v>
      </c>
      <c r="D43" s="213">
        <v>3.13</v>
      </c>
      <c r="E43" s="172">
        <v>4.1500000000000004</v>
      </c>
      <c r="F43" s="218">
        <v>668.80999799999995</v>
      </c>
    </row>
    <row r="44" spans="2:6">
      <c r="B44" s="212" t="s">
        <v>167</v>
      </c>
      <c r="C44" s="213">
        <v>1.51</v>
      </c>
      <c r="D44" s="213">
        <v>3.09</v>
      </c>
      <c r="E44" s="172">
        <v>4.21</v>
      </c>
      <c r="F44" s="218">
        <v>692.63000499999998</v>
      </c>
    </row>
    <row r="45" spans="2:6">
      <c r="B45" s="212" t="s">
        <v>168</v>
      </c>
      <c r="C45" s="213">
        <v>1.69</v>
      </c>
      <c r="D45" s="213">
        <v>3.07</v>
      </c>
      <c r="E45" s="172">
        <v>4.24</v>
      </c>
      <c r="F45" s="218">
        <v>707.01000999999997</v>
      </c>
    </row>
    <row r="46" spans="2:6">
      <c r="B46" s="212" t="s">
        <v>169</v>
      </c>
      <c r="C46" s="213">
        <v>1.7</v>
      </c>
      <c r="D46" s="213">
        <v>3.13</v>
      </c>
      <c r="E46" s="172">
        <v>4.3600000000000003</v>
      </c>
      <c r="F46" s="218">
        <v>695.21002199999998</v>
      </c>
    </row>
    <row r="47" spans="2:6">
      <c r="B47" s="212" t="s">
        <v>170</v>
      </c>
      <c r="C47" s="220">
        <v>1.82</v>
      </c>
      <c r="D47" s="213">
        <v>3.05</v>
      </c>
      <c r="E47" s="172">
        <v>4.37</v>
      </c>
      <c r="F47" s="218">
        <v>711.64</v>
      </c>
    </row>
    <row r="48" spans="2:6">
      <c r="B48" s="212" t="s">
        <v>171</v>
      </c>
      <c r="C48" s="220">
        <v>1.91</v>
      </c>
      <c r="D48" s="213">
        <v>3.01</v>
      </c>
      <c r="E48" s="214">
        <v>4.38</v>
      </c>
      <c r="F48" s="218">
        <v>724.24</v>
      </c>
    </row>
    <row r="49" spans="2:6">
      <c r="B49" s="212" t="s">
        <v>172</v>
      </c>
      <c r="C49" s="220">
        <v>1.91</v>
      </c>
      <c r="D49" s="213">
        <v>3.04</v>
      </c>
      <c r="E49" s="214">
        <v>4.33</v>
      </c>
      <c r="F49" s="218">
        <v>726.41</v>
      </c>
    </row>
    <row r="50" spans="2:6">
      <c r="B50" s="212" t="s">
        <v>173</v>
      </c>
      <c r="C50" s="220">
        <v>1.95</v>
      </c>
      <c r="D50" s="213">
        <v>3.15</v>
      </c>
      <c r="E50" s="214">
        <v>4.41</v>
      </c>
      <c r="F50" s="218">
        <v>720.59997599999997</v>
      </c>
    </row>
    <row r="51" spans="2:6">
      <c r="B51" s="212" t="s">
        <v>174</v>
      </c>
      <c r="C51" s="220">
        <v>2.19</v>
      </c>
      <c r="D51" s="213">
        <v>3.34</v>
      </c>
      <c r="E51" s="214">
        <v>4.5599999999999996</v>
      </c>
      <c r="F51" s="218">
        <v>733.84002699999996</v>
      </c>
    </row>
    <row r="52" spans="2:6">
      <c r="B52" s="212" t="s">
        <v>175</v>
      </c>
      <c r="C52" s="220">
        <v>2.2000000000000002</v>
      </c>
      <c r="D52" s="213">
        <v>3.36</v>
      </c>
      <c r="E52" s="214">
        <v>4.6500000000000004</v>
      </c>
      <c r="F52" s="218">
        <v>741.919983</v>
      </c>
    </row>
    <row r="53" spans="2:6">
      <c r="B53" s="212" t="s">
        <v>176</v>
      </c>
      <c r="C53" s="220">
        <v>2.27</v>
      </c>
      <c r="D53" s="213">
        <v>3.1</v>
      </c>
      <c r="E53" s="214">
        <v>4.51</v>
      </c>
      <c r="F53" s="218">
        <v>712.92999299999997</v>
      </c>
    </row>
    <row r="54" spans="2:6" ht="6" customHeight="1">
      <c r="B54" s="224"/>
      <c r="C54" s="220"/>
      <c r="D54" s="213"/>
      <c r="E54" s="214"/>
      <c r="F54" s="218"/>
    </row>
    <row r="55" spans="2:6">
      <c r="B55" s="225">
        <v>2019</v>
      </c>
      <c r="C55" s="220"/>
      <c r="E55" s="214"/>
      <c r="F55" s="218"/>
    </row>
    <row r="56" spans="2:6">
      <c r="B56" s="212" t="s">
        <v>165</v>
      </c>
      <c r="C56" s="220">
        <v>2.4</v>
      </c>
      <c r="D56" s="213">
        <v>3.04</v>
      </c>
      <c r="E56" s="214">
        <v>4.4800000000000004</v>
      </c>
      <c r="F56" s="218">
        <v>727.25</v>
      </c>
    </row>
    <row r="57" spans="2:6">
      <c r="B57" s="212" t="s">
        <v>166</v>
      </c>
      <c r="C57" s="220">
        <v>2.4</v>
      </c>
      <c r="D57" s="213">
        <v>3.02</v>
      </c>
      <c r="E57" s="214">
        <v>4.3499999999999996</v>
      </c>
      <c r="F57" s="218">
        <v>756.34</v>
      </c>
    </row>
    <row r="58" spans="2:6" ht="6" customHeight="1">
      <c r="B58" s="224"/>
      <c r="C58" s="220"/>
      <c r="D58" s="213"/>
      <c r="E58" s="214"/>
      <c r="F58" s="218"/>
    </row>
    <row r="59" spans="2:6">
      <c r="B59" s="212" t="s">
        <v>177</v>
      </c>
      <c r="C59" s="220"/>
      <c r="D59" s="213"/>
      <c r="E59" s="214"/>
      <c r="F59" s="218"/>
    </row>
    <row r="60" spans="2:6" ht="6" customHeight="1">
      <c r="B60" s="221"/>
      <c r="C60" s="222"/>
      <c r="D60" s="222"/>
      <c r="E60" s="222"/>
      <c r="F60" s="223"/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27"/>
  <sheetViews>
    <sheetView showGridLines="0" zoomScale="120" zoomScaleNormal="120" workbookViewId="0">
      <selection activeCell="B14" sqref="B14"/>
    </sheetView>
  </sheetViews>
  <sheetFormatPr defaultColWidth="11.42578125" defaultRowHeight="12.75"/>
  <sheetData>
    <row r="7" spans="2:6">
      <c r="B7" s="99"/>
      <c r="C7" s="226"/>
      <c r="D7" s="226"/>
      <c r="E7" s="226"/>
      <c r="F7" s="227"/>
    </row>
    <row r="8" spans="2:6" ht="15">
      <c r="B8" s="243" t="s">
        <v>156</v>
      </c>
      <c r="C8" s="102"/>
      <c r="D8" s="102"/>
      <c r="E8" s="102"/>
      <c r="F8" s="229"/>
    </row>
    <row r="9" spans="2:6" ht="15">
      <c r="B9" s="243" t="s">
        <v>214</v>
      </c>
      <c r="C9" s="102"/>
      <c r="D9" s="102"/>
      <c r="E9" s="102"/>
      <c r="F9" s="229"/>
    </row>
    <row r="10" spans="2:6">
      <c r="B10" s="230"/>
      <c r="C10" s="5"/>
      <c r="D10" s="5"/>
      <c r="E10" s="5"/>
      <c r="F10" s="231"/>
    </row>
    <row r="11" spans="2:6">
      <c r="B11" s="230"/>
      <c r="C11" s="5"/>
      <c r="D11" s="5"/>
      <c r="E11" s="5"/>
      <c r="F11" s="231"/>
    </row>
    <row r="12" spans="2:6">
      <c r="B12" s="230"/>
      <c r="C12" s="5"/>
      <c r="D12" s="5"/>
      <c r="E12" s="26" t="s">
        <v>198</v>
      </c>
      <c r="F12" s="244" t="s">
        <v>204</v>
      </c>
    </row>
    <row r="13" spans="2:6">
      <c r="B13" s="230"/>
      <c r="C13" s="5"/>
      <c r="D13" s="5"/>
      <c r="E13" s="5"/>
      <c r="F13" s="231"/>
    </row>
    <row r="14" spans="2:6">
      <c r="B14" s="239" t="s">
        <v>197</v>
      </c>
      <c r="C14" s="5"/>
      <c r="D14" s="5"/>
      <c r="E14" s="240" t="s">
        <v>199</v>
      </c>
      <c r="F14" s="241" t="s">
        <v>205</v>
      </c>
    </row>
    <row r="15" spans="2:6">
      <c r="B15" s="239" t="s">
        <v>98</v>
      </c>
      <c r="C15" s="5"/>
      <c r="D15" s="5"/>
      <c r="E15" s="240" t="s">
        <v>199</v>
      </c>
      <c r="F15" s="241" t="s">
        <v>206</v>
      </c>
    </row>
    <row r="16" spans="2:6">
      <c r="B16" s="230" t="s">
        <v>23</v>
      </c>
      <c r="C16" s="5"/>
      <c r="D16" s="5"/>
      <c r="E16" s="240" t="s">
        <v>201</v>
      </c>
      <c r="F16" s="241" t="s">
        <v>205</v>
      </c>
    </row>
    <row r="17" spans="2:6">
      <c r="B17" s="230" t="s">
        <v>22</v>
      </c>
      <c r="C17" s="5"/>
      <c r="D17" s="5"/>
      <c r="E17" s="240" t="s">
        <v>201</v>
      </c>
      <c r="F17" s="241" t="s">
        <v>206</v>
      </c>
    </row>
    <row r="18" spans="2:6">
      <c r="B18" s="239" t="s">
        <v>99</v>
      </c>
      <c r="C18" s="5"/>
      <c r="D18" s="5"/>
      <c r="E18" s="240" t="s">
        <v>202</v>
      </c>
      <c r="F18" s="241" t="s">
        <v>207</v>
      </c>
    </row>
    <row r="19" spans="2:6">
      <c r="B19" s="239" t="s">
        <v>106</v>
      </c>
      <c r="C19" s="5"/>
      <c r="D19" s="5"/>
      <c r="E19" s="240" t="s">
        <v>200</v>
      </c>
      <c r="F19" s="241" t="s">
        <v>205</v>
      </c>
    </row>
    <row r="20" spans="2:6">
      <c r="B20" s="239" t="s">
        <v>100</v>
      </c>
      <c r="C20" s="5"/>
      <c r="D20" s="5"/>
      <c r="E20" s="240" t="s">
        <v>199</v>
      </c>
      <c r="F20" s="241" t="s">
        <v>206</v>
      </c>
    </row>
    <row r="21" spans="2:6">
      <c r="B21" s="242" t="s">
        <v>123</v>
      </c>
      <c r="C21" s="5"/>
      <c r="D21" s="5"/>
      <c r="E21" s="240" t="s">
        <v>199</v>
      </c>
      <c r="F21" s="241" t="s">
        <v>208</v>
      </c>
    </row>
    <row r="22" spans="2:6">
      <c r="B22" s="242" t="s">
        <v>124</v>
      </c>
      <c r="C22" s="5"/>
      <c r="D22" s="5"/>
      <c r="E22" s="240" t="s">
        <v>200</v>
      </c>
      <c r="F22" s="241" t="s">
        <v>207</v>
      </c>
    </row>
    <row r="23" spans="2:6">
      <c r="B23" s="242" t="s">
        <v>101</v>
      </c>
      <c r="C23" s="5"/>
      <c r="D23" s="5"/>
      <c r="E23" s="240" t="s">
        <v>203</v>
      </c>
      <c r="F23" s="241" t="s">
        <v>209</v>
      </c>
    </row>
    <row r="24" spans="2:6">
      <c r="B24" s="230" t="s">
        <v>5</v>
      </c>
      <c r="C24" s="5"/>
      <c r="D24" s="5"/>
      <c r="E24" s="240" t="s">
        <v>201</v>
      </c>
      <c r="F24" s="241" t="s">
        <v>209</v>
      </c>
    </row>
    <row r="25" spans="2:6">
      <c r="B25" s="230"/>
      <c r="C25" s="5"/>
      <c r="D25" s="5"/>
      <c r="E25" s="5"/>
      <c r="F25" s="231"/>
    </row>
    <row r="26" spans="2:6">
      <c r="B26" s="230" t="s">
        <v>210</v>
      </c>
      <c r="C26" s="5"/>
      <c r="D26" s="5"/>
      <c r="E26" s="240" t="s">
        <v>200</v>
      </c>
      <c r="F26" s="241" t="s">
        <v>206</v>
      </c>
    </row>
    <row r="27" spans="2:6">
      <c r="B27" s="106"/>
      <c r="C27" s="235"/>
      <c r="D27" s="235"/>
      <c r="E27" s="235"/>
      <c r="F27" s="236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Historical Bond Yields</vt:lpstr>
      <vt:lpstr>RAB3</vt:lpstr>
      <vt:lpstr>RAB4</vt:lpstr>
      <vt:lpstr>RAB5</vt:lpstr>
      <vt:lpstr>RAB6</vt:lpstr>
      <vt:lpstr>RAB7</vt:lpstr>
      <vt:lpstr>RAB8</vt:lpstr>
      <vt:lpstr>Table 1 </vt:lpstr>
      <vt:lpstr>Table 2</vt:lpstr>
      <vt:lpstr>Table 3</vt:lpstr>
      <vt:lpstr>Table 4</vt:lpstr>
      <vt:lpstr>Table 5</vt:lpstr>
      <vt:lpstr>Table 6</vt:lpstr>
      <vt:lpstr>Figure 1</vt:lpstr>
      <vt:lpstr>'Historical Bond Yields'!Print_Area</vt:lpstr>
      <vt:lpstr>'RAB3'!Print_Area</vt:lpstr>
      <vt:lpstr>'RAB4'!Print_Area</vt:lpstr>
      <vt:lpstr>'RAB5'!Print_Area</vt:lpstr>
      <vt:lpstr>'RAB6'!Print_Area</vt:lpstr>
      <vt:lpstr>'RAB7'!Print_Area</vt:lpstr>
      <vt:lpstr>'RAB8'!Print_Area</vt:lpstr>
      <vt:lpstr>'Historical Bond Yields'!Print_Titles</vt:lpstr>
      <vt:lpstr>'RAB5'!Print_Titles</vt:lpstr>
      <vt:lpstr>'Historical Bond Yields'!Print_Titles_MI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2019-04-15T21:40:34Z</dcterms:created>
  <dcterms:modified xsi:type="dcterms:W3CDTF">2019-04-15T21:40:46Z</dcterms:modified>
</cp:coreProperties>
</file>