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O&amp;M\"/>
    </mc:Choice>
  </mc:AlternateContent>
  <bookViews>
    <workbookView xWindow="252" yWindow="108" windowWidth="15480" windowHeight="762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Forecast Detail" sheetId="6" r:id="rId5"/>
    <sheet name="Notes" sheetId="4" r:id="rId6"/>
  </sheets>
  <externalReferences>
    <externalReference r:id="rId7"/>
    <externalReference r:id="rId8"/>
  </externalReferences>
  <calcPr calcId="162913" iterate="1"/>
</workbook>
</file>

<file path=xl/calcChain.xml><?xml version="1.0" encoding="utf-8"?>
<calcChain xmlns="http://schemas.openxmlformats.org/spreadsheetml/2006/main">
  <c r="Z14" i="1" l="1"/>
  <c r="Z13" i="1"/>
  <c r="Z12" i="1"/>
  <c r="Z20" i="1" l="1"/>
  <c r="C27" i="2"/>
  <c r="A22" i="1" l="1"/>
  <c r="A20" i="1"/>
  <c r="A25" i="1"/>
  <c r="Y41" i="1" l="1"/>
  <c r="X41" i="1"/>
  <c r="W41" i="1"/>
  <c r="V41" i="1"/>
  <c r="U41" i="1"/>
  <c r="T41" i="1"/>
  <c r="S41" i="1"/>
  <c r="R41" i="1"/>
  <c r="Q41" i="1"/>
  <c r="P41" i="1"/>
  <c r="O41" i="1"/>
  <c r="N41" i="1"/>
  <c r="M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K41" i="1"/>
  <c r="L41" i="1"/>
  <c r="K35" i="1"/>
  <c r="L35" i="1"/>
  <c r="K36" i="1"/>
  <c r="L36" i="1"/>
  <c r="K37" i="1"/>
  <c r="L37" i="1"/>
  <c r="K38" i="1"/>
  <c r="L38" i="1"/>
  <c r="K39" i="1"/>
  <c r="L39" i="1"/>
  <c r="K40" i="1"/>
  <c r="L40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E14" i="6" l="1"/>
  <c r="E13" i="6"/>
  <c r="E12" i="6"/>
  <c r="E15" i="6" s="1"/>
  <c r="E17" i="6" s="1"/>
  <c r="D15" i="6"/>
  <c r="C15" i="6"/>
  <c r="A15" i="5" l="1"/>
  <c r="A16" i="5"/>
  <c r="A14" i="5"/>
  <c r="Y36" i="1" l="1"/>
  <c r="X36" i="1"/>
  <c r="W36" i="1"/>
  <c r="V36" i="1"/>
  <c r="U36" i="1"/>
  <c r="T36" i="1"/>
  <c r="S36" i="1"/>
  <c r="R36" i="1"/>
  <c r="Q36" i="1"/>
  <c r="P36" i="1"/>
  <c r="O36" i="1"/>
  <c r="N36" i="1"/>
  <c r="M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X12" i="1"/>
  <c r="W12" i="1"/>
  <c r="V12" i="1"/>
  <c r="U12" i="1"/>
  <c r="T12" i="1"/>
  <c r="S12" i="1"/>
  <c r="R12" i="1"/>
  <c r="Q12" i="1"/>
  <c r="P12" i="1"/>
  <c r="O12" i="1"/>
  <c r="N12" i="1"/>
  <c r="L12" i="1"/>
  <c r="K34" i="1"/>
  <c r="K33" i="1"/>
  <c r="K32" i="1"/>
  <c r="K31" i="1"/>
  <c r="K17" i="1"/>
  <c r="K16" i="1"/>
  <c r="K15" i="1"/>
  <c r="K14" i="1"/>
  <c r="B16" i="5" s="1"/>
  <c r="K13" i="1"/>
  <c r="B15" i="5" s="1"/>
  <c r="K12" i="1"/>
  <c r="B14" i="5" s="1"/>
  <c r="I34" i="1"/>
  <c r="H34" i="1"/>
  <c r="I33" i="1"/>
  <c r="H33" i="1"/>
  <c r="I32" i="1"/>
  <c r="H32" i="1"/>
  <c r="I31" i="1"/>
  <c r="H31" i="1"/>
  <c r="I17" i="1"/>
  <c r="H17" i="1"/>
  <c r="I16" i="1"/>
  <c r="H16" i="1"/>
  <c r="I15" i="1"/>
  <c r="H15" i="1"/>
  <c r="I14" i="1"/>
  <c r="H14" i="1"/>
  <c r="I13" i="1"/>
  <c r="H13" i="1"/>
  <c r="I12" i="1"/>
  <c r="H12" i="1"/>
  <c r="A3" i="2" s="1"/>
  <c r="A13" i="1"/>
  <c r="A12" i="1"/>
  <c r="A11" i="1"/>
  <c r="A10" i="1"/>
  <c r="A17" i="1"/>
  <c r="A16" i="1"/>
  <c r="A15" i="1"/>
  <c r="A19" i="1"/>
  <c r="A26" i="1"/>
  <c r="M12" i="1"/>
  <c r="E9" i="1" l="1"/>
  <c r="C9" i="1"/>
  <c r="B9" i="1"/>
  <c r="A9" i="1"/>
  <c r="A8" i="1"/>
  <c r="C7" i="1"/>
  <c r="B7" i="1"/>
  <c r="A7" i="1"/>
  <c r="A6" i="1"/>
  <c r="A5" i="1"/>
  <c r="A4" i="1"/>
  <c r="A3" i="1"/>
  <c r="A2" i="1"/>
  <c r="A1" i="1"/>
  <c r="H2" i="6" l="1"/>
  <c r="X20" i="1"/>
  <c r="W20" i="1"/>
  <c r="V20" i="1"/>
  <c r="U20" i="1"/>
  <c r="S20" i="1"/>
  <c r="R20" i="1"/>
  <c r="O20" i="1"/>
  <c r="M20" i="1" l="1"/>
  <c r="Q20" i="1"/>
  <c r="T20" i="1"/>
  <c r="N20" i="1"/>
  <c r="P20" i="1"/>
  <c r="Y13" i="1"/>
  <c r="C15" i="5" s="1"/>
  <c r="Y14" i="1"/>
  <c r="C16" i="5" s="1"/>
  <c r="Y15" i="1"/>
  <c r="Y16" i="1"/>
  <c r="Y17" i="1"/>
  <c r="Y12" i="1"/>
  <c r="C14" i="5" s="1"/>
  <c r="Y20" i="1" l="1"/>
  <c r="C15" i="3" s="1"/>
  <c r="N52" i="1" l="1"/>
  <c r="V52" i="1"/>
  <c r="M52" i="1"/>
  <c r="Q52" i="1"/>
  <c r="U52" i="1"/>
  <c r="Y52" i="1"/>
  <c r="O52" i="1"/>
  <c r="S52" i="1"/>
  <c r="W52" i="1"/>
  <c r="R52" i="1"/>
  <c r="P52" i="1"/>
  <c r="T52" i="1"/>
  <c r="X52" i="1"/>
  <c r="L2" i="4" l="1"/>
  <c r="E2" i="5"/>
  <c r="F2" i="3"/>
  <c r="A10" i="2" l="1"/>
  <c r="A9" i="2"/>
  <c r="A8" i="2"/>
  <c r="F19" i="3" l="1"/>
  <c r="D1" i="2"/>
  <c r="E12" i="5"/>
  <c r="C12" i="5"/>
  <c r="B9" i="2"/>
  <c r="B10" i="2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E1" i="5"/>
  <c r="H1" i="6"/>
  <c r="A6" i="6"/>
  <c r="C19" i="5"/>
  <c r="C3" i="2"/>
  <c r="A23" i="2"/>
  <c r="L1" i="4" l="1"/>
  <c r="F1" i="3"/>
  <c r="A22" i="2"/>
  <c r="A9" i="3" l="1"/>
  <c r="B3" i="2"/>
  <c r="A23" i="1" l="1"/>
  <c r="A6" i="3" l="1"/>
  <c r="A6" i="5"/>
  <c r="A7" i="3"/>
  <c r="E15" i="3"/>
  <c r="A5" i="3"/>
  <c r="A10" i="3"/>
  <c r="A4" i="3"/>
  <c r="AA41" i="1" l="1"/>
  <c r="AB41" i="1" l="1"/>
  <c r="AA34" i="1" l="1"/>
  <c r="D17" i="6" s="1"/>
  <c r="G17" i="6" s="1"/>
  <c r="E19" i="5" s="1"/>
  <c r="E15" i="5" l="1"/>
  <c r="E14" i="5"/>
  <c r="E16" i="5"/>
  <c r="D10" i="2" l="1"/>
  <c r="D16" i="5"/>
  <c r="D8" i="2"/>
  <c r="D14" i="5"/>
  <c r="D9" i="2"/>
  <c r="D15" i="5"/>
  <c r="D18" i="2" l="1"/>
  <c r="D19" i="5"/>
  <c r="D19" i="3" s="1"/>
  <c r="D22" i="3" s="1"/>
  <c r="E22" i="3" s="1"/>
  <c r="E25" i="3" s="1"/>
  <c r="F3" i="2" s="1"/>
  <c r="E3" i="2" l="1"/>
  <c r="AB34" i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<sst xmlns="http://schemas.openxmlformats.org/spreadsheetml/2006/main" count="66" uniqueCount="49">
  <si>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</si>
  <si>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</si>
  <si>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</si>
  <si>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</si>
  <si>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</si>
  <si>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</si>
  <si>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</si>
  <si>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</si>
  <si>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</si>
  <si>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</si>
  <si>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</si>
  <si>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</si>
  <si>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</si>
  <si>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</si>
  <si>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</si>
  <si>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</si>
  <si>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</si>
  <si>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</si>
  <si>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</si>
  <si>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</si>
  <si>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</si>
  <si>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</si>
  <si>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</si>
  <si>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</si>
  <si>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</si>
  <si>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</si>
  <si>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Base Year Test Year Financial Data:</t>
  </si>
  <si>
    <t>Kentucky American Water Company</t>
  </si>
  <si>
    <t>is allocated by account based on the Base Year.</t>
  </si>
  <si>
    <t>B</t>
  </si>
  <si>
    <t>The Uncollectibles Expense adjustment is based on the difference between the base period</t>
  </si>
  <si>
    <t>amounts from March 2018 through February 2019 and the forecasted budget amounts for July 2019</t>
  </si>
  <si>
    <t>Adjustment based on change in revenue</t>
  </si>
  <si>
    <t xml:space="preserve">Uncollectibles </t>
  </si>
  <si>
    <t>Revenues</t>
  </si>
  <si>
    <t>Write off %</t>
  </si>
  <si>
    <t>3 Year Average</t>
  </si>
  <si>
    <t>Water Revenues - Pro forma</t>
  </si>
  <si>
    <t>Pro forma Expense</t>
  </si>
  <si>
    <t>Forecast Year</t>
  </si>
  <si>
    <t>Ended 4/30/20</t>
  </si>
  <si>
    <t>At Present</t>
  </si>
  <si>
    <t>Rates</t>
  </si>
  <si>
    <t>Year at</t>
  </si>
  <si>
    <t>Proposed</t>
  </si>
  <si>
    <t>Link to Revenue Requirement:</t>
  </si>
  <si>
    <t>Alloc %</t>
  </si>
  <si>
    <t>through June 2020.  The variance is due to changes in revenue.</t>
  </si>
  <si>
    <t>The 2020 forecast is not allocated by account.  For rate case purposes, the Summary by Account tab Forecast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</si>
</sst>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[$-409]mmmm\ d\,\ yyyy;@"/>
    <numFmt numFmtId="178" formatCode="[$-409]mmm\-yy;@"/>
    <numFmt numFmtId="179" formatCode="&quot;$&quot;#,##0"/>
    <numFmt numFmtId="180" formatCode="0.0000%"/>
    <numFmt numFmtId="181" formatCode="mm/dd/yy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8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9" fontId="0" fillId="0" borderId="0" xfId="1" applyNumberFormat="1" applyFont="1" applyBorder="1"/>
    <xf numFmtId="179" fontId="0" fillId="0" borderId="0" xfId="0" applyNumberFormat="1" applyFont="1" applyBorder="1"/>
    <xf numFmtId="179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5" fontId="0" fillId="0" borderId="17" xfId="0" applyNumberFormat="1" applyFont="1" applyBorder="1"/>
    <xf numFmtId="5" fontId="0" fillId="0" borderId="16" xfId="1" applyNumberFormat="1" applyFont="1" applyBorder="1"/>
    <xf numFmtId="0" fontId="49" fillId="0" borderId="0" xfId="0" applyFont="1"/>
    <xf numFmtId="180" fontId="0" fillId="0" borderId="0" xfId="1898" applyNumberFormat="1" applyFont="1"/>
    <xf numFmtId="180" fontId="0" fillId="0" borderId="17" xfId="0" applyNumberFormat="1" applyFont="1" applyBorder="1"/>
    <xf numFmtId="0" fontId="50" fillId="0" borderId="0" xfId="0" applyFont="1" applyAlignment="1">
      <alignment horizontal="center"/>
    </xf>
    <xf numFmtId="180" fontId="0" fillId="0" borderId="0" xfId="0" applyNumberFormat="1" applyFont="1"/>
    <xf numFmtId="5" fontId="0" fillId="0" borderId="15" xfId="0" applyNumberFormat="1" applyFont="1" applyBorder="1"/>
    <xf numFmtId="3" fontId="47" fillId="0" borderId="0" xfId="1896" applyFont="1" applyBorder="1" applyAlignment="1"/>
    <xf numFmtId="3" fontId="48" fillId="0" borderId="0" xfId="0" applyNumberFormat="1" applyFont="1" applyAlignment="1">
      <alignment horizontal="center"/>
    </xf>
    <xf numFmtId="3" fontId="47" fillId="0" borderId="0" xfId="1896" applyFont="1" applyAlignment="1">
      <alignment horizontal="center"/>
    </xf>
    <xf numFmtId="3" fontId="47" fillId="0" borderId="1" xfId="1896" applyFont="1" applyBorder="1" applyAlignment="1">
      <alignment horizontal="center"/>
    </xf>
    <xf numFmtId="181" fontId="47" fillId="0" borderId="1" xfId="1896" applyNumberFormat="1" applyFont="1" applyBorder="1" applyAlignment="1">
      <alignment horizontal="center"/>
    </xf>
    <xf numFmtId="9" fontId="0" fillId="0" borderId="0" xfId="1898" applyFont="1"/>
    <xf numFmtId="9" fontId="0" fillId="0" borderId="0" xfId="0" applyNumberFormat="1" applyFont="1"/>
    <xf numFmtId="37" fontId="0" fillId="0" borderId="0" xfId="1" applyNumberFormat="1" applyFont="1" applyAlignment="1">
      <alignment horizontal="right"/>
    </xf>
    <xf numFmtId="5" fontId="0" fillId="0" borderId="0" xfId="1" applyNumberFormat="1" applyFont="1" applyAlignment="1">
      <alignment horizontal="right"/>
    </xf>
    <xf numFmtId="5" fontId="0" fillId="0" borderId="15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KAWC%202018%20Rate%20Case%20-%20Income%20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Carlisle"/>
      <sheetName val="Link Out System Delivery"/>
      <sheetName val="Link Out Rev Req"/>
      <sheetName val="Link Out BY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21">
          <cell r="F21" t="str">
            <v>W/P - 1-10</v>
          </cell>
        </row>
        <row r="54">
          <cell r="D54" t="str">
            <v>Uncollectible Accounts</v>
          </cell>
          <cell r="F54" t="str">
            <v>W/P - 3-10</v>
          </cell>
        </row>
      </sheetData>
      <sheetData sheetId="2">
        <row r="1">
          <cell r="A1" t="str">
            <v>Kentucky American Water Company</v>
          </cell>
        </row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B11"/>
          <cell r="C11"/>
          <cell r="D11"/>
          <cell r="E11"/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B14"/>
          <cell r="C14"/>
          <cell r="D14"/>
          <cell r="E14"/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B17"/>
          <cell r="C17"/>
          <cell r="D17"/>
          <cell r="E17"/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B20"/>
          <cell r="C20"/>
          <cell r="D20"/>
          <cell r="E20"/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A22"/>
          <cell r="B22"/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B24"/>
          <cell r="C24"/>
          <cell r="D24"/>
          <cell r="E24"/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B27"/>
          <cell r="C27"/>
          <cell r="D27"/>
          <cell r="E27"/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B31"/>
          <cell r="C31"/>
          <cell r="D31"/>
          <cell r="E31"/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B37"/>
          <cell r="C37"/>
          <cell r="D37"/>
          <cell r="E37"/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B48"/>
          <cell r="C48"/>
          <cell r="D48"/>
          <cell r="E48"/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A50"/>
          <cell r="B50"/>
          <cell r="C50">
            <v>51015000</v>
          </cell>
          <cell r="D50" t="str">
            <v>Purchased Water I/C</v>
          </cell>
          <cell r="E50" t="str">
            <v>610.1</v>
          </cell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T50">
            <v>0</v>
          </cell>
        </row>
        <row r="51">
          <cell r="A51" t="str">
            <v>P13 Total</v>
          </cell>
          <cell r="B51"/>
          <cell r="C51"/>
          <cell r="D51"/>
          <cell r="E51"/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B58"/>
          <cell r="C58"/>
          <cell r="D58"/>
          <cell r="E58"/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B60"/>
          <cell r="C60"/>
          <cell r="D60"/>
          <cell r="E60"/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B63"/>
          <cell r="C63"/>
          <cell r="D63"/>
          <cell r="E63"/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B118"/>
          <cell r="C118"/>
          <cell r="D118"/>
          <cell r="E118"/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B121"/>
          <cell r="C121"/>
          <cell r="D121"/>
          <cell r="E121"/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B124"/>
          <cell r="C124"/>
          <cell r="D124"/>
          <cell r="E124"/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B128"/>
          <cell r="C128"/>
          <cell r="D128"/>
          <cell r="E128"/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B147"/>
          <cell r="C147"/>
          <cell r="D147"/>
          <cell r="E147"/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B178"/>
          <cell r="C178"/>
          <cell r="D178"/>
          <cell r="E178"/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B197"/>
          <cell r="C197"/>
          <cell r="D197"/>
          <cell r="E197"/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B230"/>
          <cell r="C230"/>
          <cell r="D230"/>
          <cell r="E230"/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B245"/>
          <cell r="C245"/>
          <cell r="D245"/>
          <cell r="E245"/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B254"/>
          <cell r="C254"/>
          <cell r="D254"/>
          <cell r="E254"/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B276"/>
          <cell r="C276"/>
          <cell r="D276"/>
          <cell r="E276"/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B278"/>
          <cell r="C278"/>
          <cell r="D278"/>
          <cell r="E278"/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B285"/>
          <cell r="C285"/>
          <cell r="D285"/>
          <cell r="E285"/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B327"/>
          <cell r="C327"/>
          <cell r="D327"/>
          <cell r="E327"/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B337"/>
          <cell r="C337"/>
          <cell r="D337"/>
          <cell r="E337"/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B353"/>
          <cell r="C353"/>
          <cell r="D353"/>
          <cell r="E353"/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B357"/>
          <cell r="C357"/>
          <cell r="D357"/>
          <cell r="E357"/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B364"/>
          <cell r="C364"/>
          <cell r="D364"/>
          <cell r="E364"/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T368">
            <v>0</v>
          </cell>
        </row>
        <row r="369">
          <cell r="A369" t="str">
            <v>P35 Total</v>
          </cell>
          <cell r="B369"/>
          <cell r="C369"/>
          <cell r="D369"/>
          <cell r="E369"/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B380"/>
          <cell r="C380"/>
          <cell r="D380"/>
          <cell r="E380"/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B404"/>
          <cell r="C404"/>
          <cell r="D404"/>
          <cell r="E404"/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B406"/>
          <cell r="C406"/>
          <cell r="D406"/>
          <cell r="E406"/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B421"/>
          <cell r="C421"/>
          <cell r="D421"/>
          <cell r="E421"/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B426"/>
          <cell r="C426"/>
          <cell r="D426"/>
          <cell r="E426"/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B431"/>
          <cell r="C431"/>
          <cell r="D431"/>
          <cell r="E431"/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B435"/>
          <cell r="C435"/>
          <cell r="D435"/>
          <cell r="E435"/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1040089</v>
          </cell>
          <cell r="M436">
            <v>936866</v>
          </cell>
          <cell r="N436">
            <v>619331</v>
          </cell>
          <cell r="O436">
            <v>572655</v>
          </cell>
          <cell r="P436">
            <v>301894</v>
          </cell>
          <cell r="Q436">
            <v>332576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B438"/>
          <cell r="C438"/>
          <cell r="D438"/>
          <cell r="E438"/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1040089</v>
          </cell>
          <cell r="M438">
            <v>936866</v>
          </cell>
          <cell r="N438">
            <v>619331</v>
          </cell>
          <cell r="O438">
            <v>572655</v>
          </cell>
          <cell r="P438">
            <v>301894</v>
          </cell>
          <cell r="Q438">
            <v>332576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192990</v>
          </cell>
          <cell r="M439">
            <v>170054</v>
          </cell>
          <cell r="N439">
            <v>113335</v>
          </cell>
          <cell r="O439">
            <v>118455</v>
          </cell>
          <cell r="P439">
            <v>66706</v>
          </cell>
          <cell r="Q439">
            <v>74395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B441"/>
          <cell r="C441"/>
          <cell r="D441"/>
          <cell r="E441"/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192990</v>
          </cell>
          <cell r="M441">
            <v>170054</v>
          </cell>
          <cell r="N441">
            <v>113335</v>
          </cell>
          <cell r="O441">
            <v>118455</v>
          </cell>
          <cell r="P441">
            <v>66706</v>
          </cell>
          <cell r="Q441">
            <v>74395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-42056</v>
          </cell>
          <cell r="M442">
            <v>-44213</v>
          </cell>
          <cell r="N442">
            <v>-31646</v>
          </cell>
          <cell r="O442">
            <v>-34624</v>
          </cell>
          <cell r="P442">
            <v>-23747</v>
          </cell>
          <cell r="Q442">
            <v>-21350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-5935</v>
          </cell>
          <cell r="M445">
            <v>-5935</v>
          </cell>
          <cell r="N445">
            <v>-5935</v>
          </cell>
          <cell r="O445">
            <v>-5935</v>
          </cell>
          <cell r="P445">
            <v>-4366</v>
          </cell>
          <cell r="Q445">
            <v>-4366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97504</v>
          </cell>
          <cell r="M446">
            <v>490202</v>
          </cell>
          <cell r="N446">
            <v>146659</v>
          </cell>
          <cell r="O446">
            <v>54295</v>
          </cell>
          <cell r="P446">
            <v>-8618</v>
          </cell>
          <cell r="Q446">
            <v>-62246</v>
          </cell>
        </row>
        <row r="447">
          <cell r="A447" t="str">
            <v>P45 Total</v>
          </cell>
          <cell r="B447"/>
          <cell r="C447"/>
          <cell r="D447"/>
          <cell r="E447"/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49513</v>
          </cell>
          <cell r="M447">
            <v>440054</v>
          </cell>
          <cell r="N447">
            <v>109078</v>
          </cell>
          <cell r="O447">
            <v>13736</v>
          </cell>
          <cell r="P447">
            <v>-36731</v>
          </cell>
          <cell r="Q447">
            <v>-87962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-7670</v>
          </cell>
          <cell r="M448">
            <v>-8063</v>
          </cell>
          <cell r="N448">
            <v>-5771</v>
          </cell>
          <cell r="O448">
            <v>-6314</v>
          </cell>
          <cell r="P448">
            <v>-5952</v>
          </cell>
          <cell r="Q448">
            <v>-5351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-5007</v>
          </cell>
          <cell r="M451">
            <v>-5007</v>
          </cell>
          <cell r="N451">
            <v>-5007</v>
          </cell>
          <cell r="O451">
            <v>-5007</v>
          </cell>
          <cell r="P451">
            <v>-5384</v>
          </cell>
          <cell r="Q451">
            <v>-5384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17782</v>
          </cell>
          <cell r="M452">
            <v>89399</v>
          </cell>
          <cell r="N452">
            <v>26746</v>
          </cell>
          <cell r="O452">
            <v>9902</v>
          </cell>
          <cell r="P452">
            <v>6968</v>
          </cell>
          <cell r="Q452">
            <v>-6473</v>
          </cell>
        </row>
        <row r="453">
          <cell r="A453" t="str">
            <v>P46 Total</v>
          </cell>
          <cell r="B453"/>
          <cell r="C453"/>
          <cell r="D453"/>
          <cell r="E453"/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5105</v>
          </cell>
          <cell r="M453">
            <v>76329</v>
          </cell>
          <cell r="N453">
            <v>15968</v>
          </cell>
          <cell r="O453">
            <v>-1419</v>
          </cell>
          <cell r="P453">
            <v>-4368</v>
          </cell>
          <cell r="Q453">
            <v>-17208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-6541</v>
          </cell>
          <cell r="M454">
            <v>-6541</v>
          </cell>
          <cell r="N454">
            <v>-6541</v>
          </cell>
          <cell r="O454">
            <v>-6541</v>
          </cell>
          <cell r="P454">
            <v>-6541</v>
          </cell>
          <cell r="Q454">
            <v>-6541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 t="str">
            <v>P47 Total</v>
          </cell>
          <cell r="B458"/>
          <cell r="C458"/>
          <cell r="D458"/>
          <cell r="E458"/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B470"/>
          <cell r="C470"/>
          <cell r="D470"/>
          <cell r="E470"/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B474"/>
          <cell r="C474"/>
          <cell r="D474"/>
          <cell r="E474"/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B476"/>
          <cell r="C476"/>
          <cell r="D476"/>
          <cell r="E476"/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B486"/>
          <cell r="C486"/>
          <cell r="D486"/>
          <cell r="E486"/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B488"/>
          <cell r="C488"/>
          <cell r="D488"/>
          <cell r="E488"/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1">
          <cell r="D1" t="str">
            <v>Water Only</v>
          </cell>
        </row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-7303266</v>
          </cell>
          <cell r="M6">
            <v>-6965062</v>
          </cell>
          <cell r="N6">
            <v>-7356707</v>
          </cell>
          <cell r="O6">
            <v>-7398232</v>
          </cell>
          <cell r="P6">
            <v>-8060465</v>
          </cell>
          <cell r="Q6">
            <v>-8377008</v>
          </cell>
          <cell r="R6">
            <v>-73148295</v>
          </cell>
        </row>
        <row r="7">
          <cell r="A7" t="str">
            <v>P02 Total</v>
          </cell>
          <cell r="B7"/>
          <cell r="C7"/>
          <cell r="D7"/>
          <cell r="E7"/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-7303266</v>
          </cell>
          <cell r="M7">
            <v>-6965062</v>
          </cell>
          <cell r="N7">
            <v>-7356707</v>
          </cell>
          <cell r="O7">
            <v>-7398232</v>
          </cell>
          <cell r="P7">
            <v>-8060465</v>
          </cell>
          <cell r="Q7">
            <v>-8377008</v>
          </cell>
          <cell r="R7">
            <v>-73148295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-12949836</v>
          </cell>
        </row>
        <row r="9">
          <cell r="A9" t="str">
            <v>P03 Total</v>
          </cell>
          <cell r="B9"/>
          <cell r="C9"/>
          <cell r="D9"/>
          <cell r="E9"/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-12949836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-1426236</v>
          </cell>
        </row>
        <row r="11">
          <cell r="A11" t="str">
            <v>P04 Total</v>
          </cell>
          <cell r="B11"/>
          <cell r="C11"/>
          <cell r="D11"/>
          <cell r="E11"/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-1426236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-2177653</v>
          </cell>
        </row>
        <row r="13">
          <cell r="A13" t="str">
            <v>P05 Total</v>
          </cell>
          <cell r="B13"/>
          <cell r="C13"/>
          <cell r="D13"/>
          <cell r="E13"/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-2177653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-1443180</v>
          </cell>
        </row>
        <row r="15">
          <cell r="A15" t="str">
            <v>P06 Total</v>
          </cell>
          <cell r="B15"/>
          <cell r="C15"/>
          <cell r="D15"/>
          <cell r="E15"/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-1443180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-3617637</v>
          </cell>
        </row>
        <row r="17">
          <cell r="A17" t="str">
            <v>P07 Total</v>
          </cell>
          <cell r="B17"/>
          <cell r="C17"/>
          <cell r="D17"/>
          <cell r="E17"/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-3617637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-1145593</v>
          </cell>
        </row>
        <row r="19">
          <cell r="A19" t="str">
            <v>P08 Total</v>
          </cell>
          <cell r="B19"/>
          <cell r="C19"/>
          <cell r="D19"/>
          <cell r="E19"/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-1145593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-46275</v>
          </cell>
        </row>
        <row r="21">
          <cell r="A21" t="str">
            <v>P09 Total</v>
          </cell>
          <cell r="B21"/>
          <cell r="C21"/>
          <cell r="D21"/>
          <cell r="E21"/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-46275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B26"/>
          <cell r="C26"/>
          <cell r="D26"/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-201709</v>
          </cell>
          <cell r="M27">
            <v>-200828</v>
          </cell>
          <cell r="N27">
            <v>-204955</v>
          </cell>
          <cell r="O27">
            <v>-202086</v>
          </cell>
          <cell r="P27">
            <v>-229690</v>
          </cell>
          <cell r="Q27">
            <v>-236288</v>
          </cell>
          <cell r="R27">
            <v>-1732712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-47452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-77466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-14556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-423727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-23340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-305183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B36"/>
          <cell r="C36"/>
          <cell r="D36"/>
          <cell r="E36"/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B38"/>
          <cell r="C38"/>
          <cell r="D38"/>
          <cell r="E38"/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B40"/>
          <cell r="C40"/>
          <cell r="D40"/>
          <cell r="E40"/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B42"/>
          <cell r="C42"/>
          <cell r="D42"/>
          <cell r="E42"/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B45"/>
          <cell r="C45"/>
          <cell r="D45"/>
          <cell r="E45"/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B52"/>
          <cell r="C52"/>
          <cell r="D52"/>
          <cell r="E52"/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B55"/>
          <cell r="C55"/>
          <cell r="D55"/>
          <cell r="E55"/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B58"/>
          <cell r="C58"/>
          <cell r="D58"/>
          <cell r="E58"/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B62"/>
          <cell r="C62"/>
          <cell r="D62"/>
          <cell r="E62"/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B76"/>
          <cell r="C76"/>
          <cell r="D76"/>
          <cell r="E76"/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B91"/>
          <cell r="C91"/>
          <cell r="D91"/>
          <cell r="E91"/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B98"/>
          <cell r="C98"/>
          <cell r="D98"/>
          <cell r="E98"/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B107"/>
          <cell r="C107"/>
          <cell r="D107"/>
          <cell r="E107"/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B111"/>
          <cell r="C111"/>
          <cell r="D111"/>
          <cell r="E111"/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B115"/>
          <cell r="C115"/>
          <cell r="D115"/>
          <cell r="E115"/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B121"/>
          <cell r="C121"/>
          <cell r="D121"/>
          <cell r="E121"/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B123"/>
          <cell r="C123"/>
          <cell r="D123"/>
          <cell r="E123"/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B128"/>
          <cell r="C128"/>
          <cell r="D128"/>
          <cell r="E128"/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B156"/>
          <cell r="C156"/>
          <cell r="D156"/>
          <cell r="E156"/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B159"/>
          <cell r="C159"/>
          <cell r="D159"/>
          <cell r="E159"/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B166"/>
          <cell r="C166"/>
          <cell r="D166"/>
          <cell r="E166"/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B170"/>
          <cell r="C170"/>
          <cell r="D170"/>
          <cell r="E170"/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B177"/>
          <cell r="C177"/>
          <cell r="D177"/>
          <cell r="E177"/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B180"/>
          <cell r="C180"/>
          <cell r="D180"/>
          <cell r="E180"/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B187"/>
          <cell r="C187"/>
          <cell r="D187"/>
          <cell r="E187"/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B201"/>
          <cell r="C201"/>
          <cell r="D201"/>
          <cell r="E201"/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B205"/>
          <cell r="C205"/>
          <cell r="D205"/>
          <cell r="E205"/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B211"/>
          <cell r="C211"/>
          <cell r="D211"/>
          <cell r="E211"/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B215"/>
          <cell r="C215"/>
          <cell r="D215"/>
          <cell r="E215"/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B217"/>
          <cell r="C217"/>
          <cell r="D217"/>
          <cell r="E217"/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B219"/>
          <cell r="C219"/>
          <cell r="D219"/>
          <cell r="E219"/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B223"/>
          <cell r="C223"/>
          <cell r="D223"/>
          <cell r="E223"/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B227"/>
          <cell r="C227"/>
          <cell r="D227"/>
          <cell r="E227"/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B229"/>
          <cell r="C229"/>
          <cell r="D229"/>
          <cell r="E229"/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B240"/>
          <cell r="C240"/>
          <cell r="D240"/>
          <cell r="E240"/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B243"/>
          <cell r="C243"/>
          <cell r="D243"/>
          <cell r="E243"/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B245"/>
          <cell r="C245"/>
          <cell r="D245"/>
          <cell r="E245"/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B247"/>
          <cell r="C247"/>
          <cell r="D247"/>
          <cell r="E247"/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>
        <row r="8">
          <cell r="C8">
            <v>401</v>
          </cell>
        </row>
      </sheetData>
      <sheetData sheetId="6">
        <row r="8">
          <cell r="C8">
            <v>1096</v>
          </cell>
        </row>
      </sheetData>
      <sheetData sheetId="7">
        <row r="5">
          <cell r="O5">
            <v>14320884.467466416</v>
          </cell>
        </row>
      </sheetData>
      <sheetData sheetId="8">
        <row r="14">
          <cell r="E14">
            <v>91956201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Inc Statment - SCH C.1"/>
      <sheetName val="MSFR Inc Stmt by Acct - SCH C.2"/>
      <sheetName val="111018"/>
      <sheetName val="110218"/>
      <sheetName val="103118"/>
      <sheetName val="102718"/>
      <sheetName val="MSFR IS Adjust D.1"/>
      <sheetName val="MSFR IS Adjust Support D-2"/>
      <sheetName val="D-3"/>
    </sheetNames>
    <sheetDataSet>
      <sheetData sheetId="0"/>
      <sheetData sheetId="1">
        <row r="103">
          <cell r="E103">
            <v>85481611</v>
          </cell>
          <cell r="G103">
            <v>105346614.45756941</v>
          </cell>
        </row>
        <row r="104">
          <cell r="E104">
            <v>2483215</v>
          </cell>
          <cell r="G104">
            <v>2483215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zoomScale="80" zoomScaleNormal="80" workbookViewId="0"/>
  </sheetViews>
  <sheetFormatPr defaultColWidth="9.10937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9.109375" style="2"/>
    <col min="9" max="9" width="38.5546875" style="2" customWidth="1"/>
    <col min="10" max="10" width="10.109375" style="2" bestFit="1" customWidth="1"/>
    <col min="11" max="11" width="18.44140625" style="2" bestFit="1" customWidth="1"/>
    <col min="12" max="12" width="6.6640625" style="2" bestFit="1" customWidth="1"/>
    <col min="13" max="24" width="14.88671875" style="2" bestFit="1" customWidth="1"/>
    <col min="25" max="25" width="15.88671875" style="2" bestFit="1" customWidth="1"/>
    <col min="26" max="26" width="9.109375" style="2"/>
    <col min="27" max="27" width="14.44140625" style="2" bestFit="1" customWidth="1"/>
    <col min="28" max="28" width="13.6640625" style="2" bestFit="1" customWidth="1"/>
    <col min="29" max="16384" width="9.109375" style="2"/>
  </cols>
  <sheetData>
    <row r="1" spans="1:26">
      <c r="A1" s="2" t="str">
        <f>'[1]Rate Case Constants'!$C$9</f>
        <v>Kentucky American Water Company</v>
      </c>
    </row>
    <row r="2" spans="1:26">
      <c r="A2" s="2" t="str">
        <f>'[1]Rate Case Constants'!$C$10</f>
        <v>KENTUCKY AMERICAN WATER COMPANY</v>
      </c>
    </row>
    <row r="3" spans="1:26">
      <c r="A3" s="2" t="str">
        <f>'[1]Rate Case Constants'!$C$11</f>
        <v>Case No. 2018-00358</v>
      </c>
    </row>
    <row r="4" spans="1:26">
      <c r="A4" s="19">
        <f>'[1]Rate Case Constants'!$C$12</f>
        <v>43524</v>
      </c>
      <c r="B4" s="20"/>
    </row>
    <row r="5" spans="1:26">
      <c r="A5" s="21" t="str">
        <f>'[1]Rate Case Constants'!$C$13</f>
        <v>June 30, 2020</v>
      </c>
      <c r="B5" s="22"/>
    </row>
    <row r="6" spans="1:26">
      <c r="A6" s="21" t="str">
        <f>'[1]Rate Case Constants'!$C$14</f>
        <v>For the 12 Months Ending June 30, 2020</v>
      </c>
      <c r="B6" s="22"/>
    </row>
    <row r="7" spans="1:26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6">
      <c r="A8" s="2" t="str">
        <f>'[1]Rate Case Constants'!$C$16</f>
        <v>Base Year Adjustment</v>
      </c>
      <c r="C8" s="10"/>
    </row>
    <row r="9" spans="1:26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26</v>
      </c>
      <c r="Q9" s="30"/>
    </row>
    <row r="10" spans="1:26">
      <c r="A10" s="2" t="str">
        <f>'[1]Rate Case Constants'!$C$18</f>
        <v>Attrition Year Adjustment at Present Rates:</v>
      </c>
      <c r="H10" s="31" t="s">
        <v>24</v>
      </c>
      <c r="I10" s="31" t="s">
        <v>12</v>
      </c>
      <c r="J10" s="31" t="s">
        <v>13</v>
      </c>
      <c r="K10" s="31" t="s">
        <v>6</v>
      </c>
      <c r="L10" s="11" t="s">
        <v>14</v>
      </c>
      <c r="M10" s="32">
        <v>43160</v>
      </c>
      <c r="N10" s="32">
        <v>43191</v>
      </c>
      <c r="O10" s="32">
        <v>43221</v>
      </c>
      <c r="P10" s="32">
        <v>43252</v>
      </c>
      <c r="Q10" s="32">
        <v>43282</v>
      </c>
      <c r="R10" s="32">
        <v>43313</v>
      </c>
      <c r="S10" s="32">
        <v>43344</v>
      </c>
      <c r="T10" s="32">
        <v>43374</v>
      </c>
      <c r="U10" s="32">
        <v>43405</v>
      </c>
      <c r="V10" s="32">
        <v>43435</v>
      </c>
      <c r="W10" s="32">
        <v>43466</v>
      </c>
      <c r="X10" s="32">
        <v>43497</v>
      </c>
      <c r="Y10" s="31" t="s">
        <v>25</v>
      </c>
      <c r="Z10" s="31" t="s">
        <v>46</v>
      </c>
    </row>
    <row r="11" spans="1:26">
      <c r="A11" s="23" t="str">
        <f>'[1]Rate Case Constants'!$C$19</f>
        <v>Attrition Year at Present Rates</v>
      </c>
      <c r="B11" s="24"/>
    </row>
    <row r="12" spans="1:26">
      <c r="A12" s="23" t="str">
        <f>'[1]Rate Case Constants'!$C$20</f>
        <v>Adjustments for Proposed Rates:</v>
      </c>
      <c r="B12" s="24"/>
      <c r="H12" s="2" t="str">
        <f>IFERROR(INDEX('[1]Link Out Monthly BY'!$A$6:$A$491,MATCH($J12,'[1]Link Out Monthly BY'!$C$6:$C$491,0),1),"")</f>
        <v>P33</v>
      </c>
      <c r="I12" s="2" t="str">
        <f>IFERROR(INDEX('[1]Link Out Monthly BY'!$B$6:$B$491,MATCH($J12,'[1]Link Out Monthly BY'!$C$6:$C$491,0),1),"")</f>
        <v>Uncollectible accounts expense</v>
      </c>
      <c r="J12" s="53">
        <v>57010000</v>
      </c>
      <c r="K12" s="2" t="str">
        <f>IFERROR(INDEX('[1]Link Out Monthly BY'!$D$6:$D$491,MATCH($J12,'[1]Link Out Monthly BY'!$C$6:$C$491,0),1),"")</f>
        <v>Uncoll Accts Exp</v>
      </c>
      <c r="L12" s="2" t="str">
        <f>IFERROR(INDEX('[1]Link Out Monthly BY'!$E$6:$E$491,MATCH($J12,'[1]Link Out Monthly BY'!$C$6:$C$491,0),1),"")</f>
        <v>670.7</v>
      </c>
      <c r="M12" s="30">
        <f>IFERROR(INDEX('[1]Link Out Monthly BY'!$F$6:$F$491,MATCH($J12,'[1]Link Out Monthly BY'!$C$6:$C$491,0),1),"")</f>
        <v>0</v>
      </c>
      <c r="N12" s="30">
        <f>IFERROR(INDEX('[1]Link Out Monthly BY'!$G$6:$G$491,MATCH($J12,'[1]Link Out Monthly BY'!$C$6:$C$491,0),1),"")</f>
        <v>0</v>
      </c>
      <c r="O12" s="30">
        <f>IFERROR(INDEX('[1]Link Out Monthly BY'!$H$6:$H$491,MATCH($J12,'[1]Link Out Monthly BY'!$C$6:$C$491,0),1),"")</f>
        <v>0</v>
      </c>
      <c r="P12" s="30">
        <f>IFERROR(INDEX('[1]Link Out Monthly BY'!$I$6:$I$491,MATCH($J12,'[1]Link Out Monthly BY'!$C$6:$C$491,0),1),"")</f>
        <v>0</v>
      </c>
      <c r="Q12" s="30">
        <f>IFERROR(INDEX('[1]Link Out Monthly BY'!$J$6:$J$491,MATCH($J12,'[1]Link Out Monthly BY'!$C$6:$C$491,0),1),"")</f>
        <v>0</v>
      </c>
      <c r="R12" s="30">
        <f>IFERROR(INDEX('[1]Link Out Monthly BY'!$K$6:$K$491,MATCH($J12,'[1]Link Out Monthly BY'!$C$6:$C$491,0),1),"")</f>
        <v>0</v>
      </c>
      <c r="S12" s="30">
        <f>IFERROR(INDEX('[1]Link Out Monthly BY'!$L$6:$L$491,MATCH($J12,'[1]Link Out Monthly BY'!$C$6:$C$491,0),1),"")</f>
        <v>0</v>
      </c>
      <c r="T12" s="30">
        <f>IFERROR(INDEX('[1]Link Out Monthly BY'!$M$6:$M$491,MATCH($J12,'[1]Link Out Monthly BY'!$C$6:$C$491,0),1),"")</f>
        <v>0</v>
      </c>
      <c r="U12" s="30">
        <f>IFERROR(INDEX('[1]Link Out Monthly BY'!$N$6:$N$491,MATCH($J12,'[1]Link Out Monthly BY'!$C$6:$C$491,0),1),"")</f>
        <v>0</v>
      </c>
      <c r="V12" s="30">
        <f>IFERROR(INDEX('[1]Link Out Monthly BY'!$O$6:$O$491,MATCH($J12,'[1]Link Out Monthly BY'!$C$6:$C$491,0),1),"")</f>
        <v>0</v>
      </c>
      <c r="W12" s="30">
        <f>IFERROR(INDEX('[1]Link Out Monthly BY'!$P$6:$P$491,MATCH($J12,'[1]Link Out Monthly BY'!$C$6:$C$491,0),1),"")</f>
        <v>0</v>
      </c>
      <c r="X12" s="30">
        <f>IFERROR(INDEX('[1]Link Out Monthly BY'!$Q$6:$Q$491,MATCH($J12,'[1]Link Out Monthly BY'!$C$6:$C$491,0),1),"")</f>
        <v>0</v>
      </c>
      <c r="Y12" s="30">
        <f t="shared" ref="Y12:Y17" si="0">SUM(M12:X12)</f>
        <v>0</v>
      </c>
      <c r="Z12" s="64">
        <f>IFERROR(INDEX('[1]Link Out Monthly BY'!$T$6:$T$491,MATCH($J12,'[1]Link Out Monthly BY'!$C$6:$C$491,0),1),"")</f>
        <v>0</v>
      </c>
    </row>
    <row r="13" spans="1:26">
      <c r="A13" s="23" t="str">
        <f>'[1]Rate Case Constants'!$C$21</f>
        <v>Attrition Year at Proposed Rates</v>
      </c>
      <c r="B13" s="24"/>
      <c r="H13" s="2" t="str">
        <f>IFERROR(INDEX('[1]Link Out Monthly BY'!$A$6:$A$491,MATCH($J13,'[1]Link Out Monthly BY'!$C$6:$C$491,0),1),"")</f>
        <v>P33</v>
      </c>
      <c r="I13" s="2" t="str">
        <f>IFERROR(INDEX('[1]Link Out Monthly BY'!$B$6:$B$491,MATCH($J13,'[1]Link Out Monthly BY'!$C$6:$C$491,0),1),"")</f>
        <v>Uncollectible accounts expense</v>
      </c>
      <c r="J13" s="53">
        <v>57010015</v>
      </c>
      <c r="K13" s="2" t="str">
        <f>IFERROR(INDEX('[1]Link Out Monthly BY'!$D$6:$D$491,MATCH($J13,'[1]Link Out Monthly BY'!$C$6:$C$491,0),1),"")</f>
        <v>Uncoll Accts Exp CA</v>
      </c>
      <c r="L13" s="2" t="str">
        <f>IFERROR(INDEX('[1]Link Out Monthly BY'!$E$6:$E$491,MATCH($J13,'[1]Link Out Monthly BY'!$C$6:$C$491,0),1),"")</f>
        <v>670.7</v>
      </c>
      <c r="M13" s="30">
        <f>IFERROR(INDEX('[1]Link Out Monthly BY'!$F$6:$F$491,MATCH($J13,'[1]Link Out Monthly BY'!$C$6:$C$491,0),1),"")</f>
        <v>64961</v>
      </c>
      <c r="N13" s="30">
        <f>IFERROR(INDEX('[1]Link Out Monthly BY'!$G$6:$G$491,MATCH($J13,'[1]Link Out Monthly BY'!$C$6:$C$491,0),1),"")</f>
        <v>52784</v>
      </c>
      <c r="O13" s="30">
        <f>IFERROR(INDEX('[1]Link Out Monthly BY'!$H$6:$H$491,MATCH($J13,'[1]Link Out Monthly BY'!$C$6:$C$491,0),1),"")</f>
        <v>47063</v>
      </c>
      <c r="P13" s="30">
        <f>IFERROR(INDEX('[1]Link Out Monthly BY'!$I$6:$I$491,MATCH($J13,'[1]Link Out Monthly BY'!$C$6:$C$491,0),1),"")</f>
        <v>157225</v>
      </c>
      <c r="Q13" s="30">
        <f>IFERROR(INDEX('[1]Link Out Monthly BY'!$J$6:$J$491,MATCH($J13,'[1]Link Out Monthly BY'!$C$6:$C$491,0),1),"")</f>
        <v>63165</v>
      </c>
      <c r="R13" s="30">
        <f>IFERROR(INDEX('[1]Link Out Monthly BY'!$K$6:$K$491,MATCH($J13,'[1]Link Out Monthly BY'!$C$6:$C$491,0),1),"")</f>
        <v>97243</v>
      </c>
      <c r="S13" s="30">
        <f>IFERROR(INDEX('[1]Link Out Monthly BY'!$L$6:$L$491,MATCH($J13,'[1]Link Out Monthly BY'!$C$6:$C$491,0),1),"")</f>
        <v>66881</v>
      </c>
      <c r="T13" s="30">
        <f>IFERROR(INDEX('[1]Link Out Monthly BY'!$M$6:$M$491,MATCH($J13,'[1]Link Out Monthly BY'!$C$6:$C$491,0),1),"")</f>
        <v>64448</v>
      </c>
      <c r="U13" s="30">
        <f>IFERROR(INDEX('[1]Link Out Monthly BY'!$N$6:$N$491,MATCH($J13,'[1]Link Out Monthly BY'!$C$6:$C$491,0),1),"")</f>
        <v>29350</v>
      </c>
      <c r="V13" s="30">
        <f>IFERROR(INDEX('[1]Link Out Monthly BY'!$O$6:$O$491,MATCH($J13,'[1]Link Out Monthly BY'!$C$6:$C$491,0),1),"")</f>
        <v>41278</v>
      </c>
      <c r="W13" s="30">
        <f>IFERROR(INDEX('[1]Link Out Monthly BY'!$P$6:$P$491,MATCH($J13,'[1]Link Out Monthly BY'!$C$6:$C$491,0),1),"")</f>
        <v>64177.75795964351</v>
      </c>
      <c r="X13" s="30">
        <f>IFERROR(INDEX('[1]Link Out Monthly BY'!$Q$6:$Q$491,MATCH($J13,'[1]Link Out Monthly BY'!$C$6:$C$491,0),1),"")</f>
        <v>61192.080043636437</v>
      </c>
      <c r="Y13" s="30">
        <f t="shared" si="0"/>
        <v>809767.83800327987</v>
      </c>
      <c r="Z13" s="64">
        <f>IFERROR(INDEX('[1]Link Out Monthly BY'!$T$6:$T$491,MATCH($J13,'[1]Link Out Monthly BY'!$C$6:$C$491,0),1),"")</f>
        <v>0.91577450779405178</v>
      </c>
    </row>
    <row r="14" spans="1:26">
      <c r="H14" s="2" t="str">
        <f>IFERROR(INDEX('[1]Link Out Monthly BY'!$A$6:$A$491,MATCH($J14,'[1]Link Out Monthly BY'!$C$6:$C$491,0),1),"")</f>
        <v>P33</v>
      </c>
      <c r="I14" s="2" t="str">
        <f>IFERROR(INDEX('[1]Link Out Monthly BY'!$B$6:$B$491,MATCH($J14,'[1]Link Out Monthly BY'!$C$6:$C$491,0),1),"")</f>
        <v>Uncollectible accounts expense</v>
      </c>
      <c r="J14" s="53">
        <v>57010016</v>
      </c>
      <c r="K14" s="2" t="str">
        <f>IFERROR(INDEX('[1]Link Out Monthly BY'!$D$6:$D$491,MATCH($J14,'[1]Link Out Monthly BY'!$C$6:$C$491,0),1),"")</f>
        <v>Uncoll Accts Exp AG</v>
      </c>
      <c r="L14" s="2" t="str">
        <f>IFERROR(INDEX('[1]Link Out Monthly BY'!$E$6:$E$491,MATCH($J14,'[1]Link Out Monthly BY'!$C$6:$C$491,0),1),"")</f>
        <v>670.7</v>
      </c>
      <c r="M14" s="30">
        <f>IFERROR(INDEX('[1]Link Out Monthly BY'!$F$6:$F$491,MATCH($J14,'[1]Link Out Monthly BY'!$C$6:$C$491,0),1),"")</f>
        <v>13459</v>
      </c>
      <c r="N14" s="30">
        <f>IFERROR(INDEX('[1]Link Out Monthly BY'!$G$6:$G$491,MATCH($J14,'[1]Link Out Monthly BY'!$C$6:$C$491,0),1),"")</f>
        <v>0</v>
      </c>
      <c r="O14" s="30">
        <f>IFERROR(INDEX('[1]Link Out Monthly BY'!$H$6:$H$491,MATCH($J14,'[1]Link Out Monthly BY'!$C$6:$C$491,0),1),"")</f>
        <v>0</v>
      </c>
      <c r="P14" s="30">
        <f>IFERROR(INDEX('[1]Link Out Monthly BY'!$I$6:$I$491,MATCH($J14,'[1]Link Out Monthly BY'!$C$6:$C$491,0),1),"")</f>
        <v>30912</v>
      </c>
      <c r="Q14" s="30">
        <f>IFERROR(INDEX('[1]Link Out Monthly BY'!$J$6:$J$491,MATCH($J14,'[1]Link Out Monthly BY'!$C$6:$C$491,0),1),"")</f>
        <v>0</v>
      </c>
      <c r="R14" s="30">
        <f>IFERROR(INDEX('[1]Link Out Monthly BY'!$K$6:$K$491,MATCH($J14,'[1]Link Out Monthly BY'!$C$6:$C$491,0),1),"")</f>
        <v>0</v>
      </c>
      <c r="S14" s="30">
        <f>IFERROR(INDEX('[1]Link Out Monthly BY'!$L$6:$L$491,MATCH($J14,'[1]Link Out Monthly BY'!$C$6:$C$491,0),1),"")</f>
        <v>0</v>
      </c>
      <c r="T14" s="30">
        <f>IFERROR(INDEX('[1]Link Out Monthly BY'!$M$6:$M$491,MATCH($J14,'[1]Link Out Monthly BY'!$C$6:$C$491,0),1),"")</f>
        <v>0</v>
      </c>
      <c r="U14" s="30">
        <f>IFERROR(INDEX('[1]Link Out Monthly BY'!$N$6:$N$491,MATCH($J14,'[1]Link Out Monthly BY'!$C$6:$C$491,0),1),"")</f>
        <v>0</v>
      </c>
      <c r="V14" s="30">
        <f>IFERROR(INDEX('[1]Link Out Monthly BY'!$O$6:$O$491,MATCH($J14,'[1]Link Out Monthly BY'!$C$6:$C$491,0),1),"")</f>
        <v>0</v>
      </c>
      <c r="W14" s="30">
        <f>IFERROR(INDEX('[1]Link Out Monthly BY'!$P$6:$P$491,MATCH($J14,'[1]Link Out Monthly BY'!$C$6:$C$491,0),1),"")</f>
        <v>2500</v>
      </c>
      <c r="X14" s="30">
        <f>IFERROR(INDEX('[1]Link Out Monthly BY'!$Q$6:$Q$491,MATCH($J14,'[1]Link Out Monthly BY'!$C$6:$C$491,0),1),"")</f>
        <v>2500</v>
      </c>
      <c r="Y14" s="30">
        <f t="shared" si="0"/>
        <v>49371</v>
      </c>
      <c r="Z14" s="64">
        <f>IFERROR(INDEX('[1]Link Out Monthly BY'!$T$6:$T$491,MATCH($J14,'[1]Link Out Monthly BY'!$C$6:$C$491,0),1),"")</f>
        <v>8.422549220594823E-2</v>
      </c>
    </row>
    <row r="15" spans="1:26">
      <c r="A15" s="25" t="str">
        <f>'[1]Rate Case Constants'!$C$24</f>
        <v>Type of Filing: __X__ Original  _____ Updated  _____ Revised</v>
      </c>
      <c r="B15" s="26"/>
      <c r="H15" s="2" t="str">
        <f>IFERROR(INDEX('[1]Link Out Monthly BY'!$A$6:$A$491,MATCH($J15,'[1]Link Out Monthly BY'!$C$6:$C$491,0),1),"")</f>
        <v/>
      </c>
      <c r="I15" s="2" t="str">
        <f>IFERROR(INDEX('[1]Link Out Monthly BY'!$B$6:$B$491,MATCH($J15,'[1]Link Out Monthly BY'!$C$6:$C$491,0),1),"")</f>
        <v/>
      </c>
      <c r="J15" s="27"/>
      <c r="K15" s="2" t="str">
        <f>IFERROR(INDEX('[1]Link Out Monthly BY'!$D$6:$D$491,MATCH($J15,'[1]Link Out Monthly BY'!$C$6:$C$491,0),1),"")</f>
        <v/>
      </c>
      <c r="L15" s="2" t="str">
        <f>IFERROR(INDEX('[1]Link Out Monthly BY'!$E$6:$E$491,MATCH($J15,'[1]Link Out Monthly BY'!$C$6:$C$491,0),1),"")</f>
        <v/>
      </c>
      <c r="M15" s="30" t="str">
        <f>IFERROR(INDEX('[1]Link Out Monthly BY'!$F$6:$F$491,MATCH($J15,'[1]Link Out Monthly BY'!$C$6:$C$491,0),1),"")</f>
        <v/>
      </c>
      <c r="N15" s="30" t="str">
        <f>IFERROR(INDEX('[1]Link Out Monthly BY'!$G$6:$G$491,MATCH($J15,'[1]Link Out Monthly BY'!$C$6:$C$491,0),1),"")</f>
        <v/>
      </c>
      <c r="O15" s="30" t="str">
        <f>IFERROR(INDEX('[1]Link Out Monthly BY'!$H$6:$H$491,MATCH($J15,'[1]Link Out Monthly BY'!$C$6:$C$491,0),1),"")</f>
        <v/>
      </c>
      <c r="P15" s="30" t="str">
        <f>IFERROR(INDEX('[1]Link Out Monthly BY'!$I$6:$I$491,MATCH($J15,'[1]Link Out Monthly BY'!$C$6:$C$491,0),1),"")</f>
        <v/>
      </c>
      <c r="Q15" s="30" t="str">
        <f>IFERROR(INDEX('[1]Link Out Monthly BY'!$J$6:$J$491,MATCH($J15,'[1]Link Out Monthly BY'!$C$6:$C$491,0),1),"")</f>
        <v/>
      </c>
      <c r="R15" s="30" t="str">
        <f>IFERROR(INDEX('[1]Link Out Monthly BY'!$K$6:$K$491,MATCH($J15,'[1]Link Out Monthly BY'!$C$6:$C$491,0),1),"")</f>
        <v/>
      </c>
      <c r="S15" s="30" t="str">
        <f>IFERROR(INDEX('[1]Link Out Monthly BY'!$L$6:$L$491,MATCH($J15,'[1]Link Out Monthly BY'!$C$6:$C$491,0),1),"")</f>
        <v/>
      </c>
      <c r="T15" s="30" t="str">
        <f>IFERROR(INDEX('[1]Link Out Monthly BY'!$M$6:$M$491,MATCH($J15,'[1]Link Out Monthly BY'!$C$6:$C$491,0),1),"")</f>
        <v/>
      </c>
      <c r="U15" s="30" t="str">
        <f>IFERROR(INDEX('[1]Link Out Monthly BY'!$N$6:$N$491,MATCH($J15,'[1]Link Out Monthly BY'!$C$6:$C$491,0),1),"")</f>
        <v/>
      </c>
      <c r="V15" s="30" t="str">
        <f>IFERROR(INDEX('[1]Link Out Monthly BY'!$O$6:$O$491,MATCH($J15,'[1]Link Out Monthly BY'!$C$6:$C$491,0),1),"")</f>
        <v/>
      </c>
      <c r="W15" s="30" t="str">
        <f>IFERROR(INDEX('[1]Link Out Monthly BY'!$P$6:$P$491,MATCH($J15,'[1]Link Out Monthly BY'!$C$6:$C$491,0),1),"")</f>
        <v/>
      </c>
      <c r="X15" s="30" t="str">
        <f>IFERROR(INDEX('[1]Link Out Monthly BY'!$Q$6:$Q$491,MATCH($J15,'[1]Link Out Monthly BY'!$C$6:$C$491,0),1),"")</f>
        <v/>
      </c>
      <c r="Y15" s="30">
        <f t="shared" si="0"/>
        <v>0</v>
      </c>
    </row>
    <row r="16" spans="1:26">
      <c r="A16" s="25" t="str">
        <f>'[1]Rate Case Constants'!$C$25</f>
        <v>Type of Filing: _____ Original  __X__ Updated  _____ Revised</v>
      </c>
      <c r="B16" s="26"/>
      <c r="H16" s="2" t="str">
        <f>IFERROR(INDEX('[1]Link Out Monthly BY'!$A$6:$A$491,MATCH($J16,'[1]Link Out Monthly BY'!$C$6:$C$491,0),1),"")</f>
        <v/>
      </c>
      <c r="I16" s="2" t="str">
        <f>IFERROR(INDEX('[1]Link Out Monthly BY'!$B$6:$B$491,MATCH($J16,'[1]Link Out Monthly BY'!$C$6:$C$491,0),1),"")</f>
        <v/>
      </c>
      <c r="J16" s="27"/>
      <c r="K16" s="2" t="str">
        <f>IFERROR(INDEX('[1]Link Out Monthly BY'!$D$6:$D$491,MATCH($J16,'[1]Link Out Monthly BY'!$C$6:$C$491,0),1),"")</f>
        <v/>
      </c>
      <c r="L16" s="2" t="str">
        <f>IFERROR(INDEX('[1]Link Out Monthly BY'!$E$6:$E$491,MATCH($J16,'[1]Link Out Monthly BY'!$C$6:$C$491,0),1),"")</f>
        <v/>
      </c>
      <c r="M16" s="30" t="str">
        <f>IFERROR(INDEX('[1]Link Out Monthly BY'!$F$6:$F$491,MATCH($J16,'[1]Link Out Monthly BY'!$C$6:$C$491,0),1),"")</f>
        <v/>
      </c>
      <c r="N16" s="30" t="str">
        <f>IFERROR(INDEX('[1]Link Out Monthly BY'!$G$6:$G$491,MATCH($J16,'[1]Link Out Monthly BY'!$C$6:$C$491,0),1),"")</f>
        <v/>
      </c>
      <c r="O16" s="30" t="str">
        <f>IFERROR(INDEX('[1]Link Out Monthly BY'!$H$6:$H$491,MATCH($J16,'[1]Link Out Monthly BY'!$C$6:$C$491,0),1),"")</f>
        <v/>
      </c>
      <c r="P16" s="30" t="str">
        <f>IFERROR(INDEX('[1]Link Out Monthly BY'!$I$6:$I$491,MATCH($J16,'[1]Link Out Monthly BY'!$C$6:$C$491,0),1),"")</f>
        <v/>
      </c>
      <c r="Q16" s="30" t="str">
        <f>IFERROR(INDEX('[1]Link Out Monthly BY'!$J$6:$J$491,MATCH($J16,'[1]Link Out Monthly BY'!$C$6:$C$491,0),1),"")</f>
        <v/>
      </c>
      <c r="R16" s="30" t="str">
        <f>IFERROR(INDEX('[1]Link Out Monthly BY'!$K$6:$K$491,MATCH($J16,'[1]Link Out Monthly BY'!$C$6:$C$491,0),1),"")</f>
        <v/>
      </c>
      <c r="S16" s="30" t="str">
        <f>IFERROR(INDEX('[1]Link Out Monthly BY'!$L$6:$L$491,MATCH($J16,'[1]Link Out Monthly BY'!$C$6:$C$491,0),1),"")</f>
        <v/>
      </c>
      <c r="T16" s="30" t="str">
        <f>IFERROR(INDEX('[1]Link Out Monthly BY'!$M$6:$M$491,MATCH($J16,'[1]Link Out Monthly BY'!$C$6:$C$491,0),1),"")</f>
        <v/>
      </c>
      <c r="U16" s="30" t="str">
        <f>IFERROR(INDEX('[1]Link Out Monthly BY'!$N$6:$N$491,MATCH($J16,'[1]Link Out Monthly BY'!$C$6:$C$491,0),1),"")</f>
        <v/>
      </c>
      <c r="V16" s="30" t="str">
        <f>IFERROR(INDEX('[1]Link Out Monthly BY'!$O$6:$O$491,MATCH($J16,'[1]Link Out Monthly BY'!$C$6:$C$491,0),1),"")</f>
        <v/>
      </c>
      <c r="W16" s="30" t="str">
        <f>IFERROR(INDEX('[1]Link Out Monthly BY'!$P$6:$P$491,MATCH($J16,'[1]Link Out Monthly BY'!$C$6:$C$491,0),1),"")</f>
        <v/>
      </c>
      <c r="X16" s="30" t="str">
        <f>IFERROR(INDEX('[1]Link Out Monthly BY'!$Q$6:$Q$491,MATCH($J16,'[1]Link Out Monthly BY'!$C$6:$C$491,0),1),"")</f>
        <v/>
      </c>
      <c r="Y16" s="30">
        <f t="shared" si="0"/>
        <v>0</v>
      </c>
    </row>
    <row r="17" spans="1:28">
      <c r="A17" s="25" t="str">
        <f>'[1]Rate Case Constants'!$C$26</f>
        <v>Type of Filing: _____ Original  _____ Updated  __X__ Revised</v>
      </c>
      <c r="B17" s="26"/>
      <c r="H17" s="2" t="str">
        <f>IFERROR(INDEX('[1]Link Out Monthly BY'!$A$6:$A$491,MATCH($J17,'[1]Link Out Monthly BY'!$C$6:$C$491,0),1),"")</f>
        <v/>
      </c>
      <c r="I17" s="2" t="str">
        <f>IFERROR(INDEX('[1]Link Out Monthly BY'!$B$6:$B$491,MATCH($J17,'[1]Link Out Monthly BY'!$C$6:$C$491,0),1),"")</f>
        <v/>
      </c>
      <c r="J17" s="27"/>
      <c r="K17" s="2" t="str">
        <f>IFERROR(INDEX('[1]Link Out Monthly BY'!$D$6:$D$491,MATCH($J17,'[1]Link Out Monthly BY'!$C$6:$C$491,0),1),"")</f>
        <v/>
      </c>
      <c r="L17" s="2" t="str">
        <f>IFERROR(INDEX('[1]Link Out Monthly BY'!$E$6:$E$491,MATCH($J17,'[1]Link Out Monthly BY'!$C$6:$C$491,0),1),"")</f>
        <v/>
      </c>
      <c r="M17" s="30" t="str">
        <f>IFERROR(INDEX('[1]Link Out Monthly BY'!$F$6:$F$491,MATCH($J17,'[1]Link Out Monthly BY'!$C$6:$C$491,0),1),"")</f>
        <v/>
      </c>
      <c r="N17" s="30" t="str">
        <f>IFERROR(INDEX('[1]Link Out Monthly BY'!$G$6:$G$491,MATCH($J17,'[1]Link Out Monthly BY'!$C$6:$C$491,0),1),"")</f>
        <v/>
      </c>
      <c r="O17" s="30" t="str">
        <f>IFERROR(INDEX('[1]Link Out Monthly BY'!$H$6:$H$491,MATCH($J17,'[1]Link Out Monthly BY'!$C$6:$C$491,0),1),"")</f>
        <v/>
      </c>
      <c r="P17" s="30" t="str">
        <f>IFERROR(INDEX('[1]Link Out Monthly BY'!$I$6:$I$491,MATCH($J17,'[1]Link Out Monthly BY'!$C$6:$C$491,0),1),"")</f>
        <v/>
      </c>
      <c r="Q17" s="30" t="str">
        <f>IFERROR(INDEX('[1]Link Out Monthly BY'!$J$6:$J$491,MATCH($J17,'[1]Link Out Monthly BY'!$C$6:$C$491,0),1),"")</f>
        <v/>
      </c>
      <c r="R17" s="30" t="str">
        <f>IFERROR(INDEX('[1]Link Out Monthly BY'!$K$6:$K$491,MATCH($J17,'[1]Link Out Monthly BY'!$C$6:$C$491,0),1),"")</f>
        <v/>
      </c>
      <c r="S17" s="30" t="str">
        <f>IFERROR(INDEX('[1]Link Out Monthly BY'!$L$6:$L$491,MATCH($J17,'[1]Link Out Monthly BY'!$C$6:$C$491,0),1),"")</f>
        <v/>
      </c>
      <c r="T17" s="30" t="str">
        <f>IFERROR(INDEX('[1]Link Out Monthly BY'!$M$6:$M$491,MATCH($J17,'[1]Link Out Monthly BY'!$C$6:$C$491,0),1),"")</f>
        <v/>
      </c>
      <c r="U17" s="30" t="str">
        <f>IFERROR(INDEX('[1]Link Out Monthly BY'!$N$6:$N$491,MATCH($J17,'[1]Link Out Monthly BY'!$C$6:$C$491,0),1),"")</f>
        <v/>
      </c>
      <c r="V17" s="30" t="str">
        <f>IFERROR(INDEX('[1]Link Out Monthly BY'!$O$6:$O$491,MATCH($J17,'[1]Link Out Monthly BY'!$C$6:$C$491,0),1),"")</f>
        <v/>
      </c>
      <c r="W17" s="30" t="str">
        <f>IFERROR(INDEX('[1]Link Out Monthly BY'!$P$6:$P$491,MATCH($J17,'[1]Link Out Monthly BY'!$C$6:$C$491,0),1),"")</f>
        <v/>
      </c>
      <c r="X17" s="30" t="str">
        <f>IFERROR(INDEX('[1]Link Out Monthly BY'!$Q$6:$Q$491,MATCH($J17,'[1]Link Out Monthly BY'!$C$6:$C$491,0),1),"")</f>
        <v/>
      </c>
      <c r="Y17" s="30">
        <f t="shared" si="0"/>
        <v>0</v>
      </c>
    </row>
    <row r="19" spans="1:28">
      <c r="A19" s="25" t="str">
        <f>'[1]Rate Case Constants'!$A$30</f>
        <v>Witness Responsible:</v>
      </c>
      <c r="B19" s="26"/>
    </row>
    <row r="20" spans="1:28">
      <c r="A20" s="27" t="str">
        <f>'[1]Rate Case Constants'!$C$37</f>
        <v>Witness Responsible:   James Pellock</v>
      </c>
      <c r="M20" s="39">
        <f>SUM(M12:M19)</f>
        <v>78420</v>
      </c>
      <c r="N20" s="39">
        <f t="shared" ref="N20:Y20" si="1">SUM(N12:N19)</f>
        <v>52784</v>
      </c>
      <c r="O20" s="39">
        <f t="shared" si="1"/>
        <v>47063</v>
      </c>
      <c r="P20" s="39">
        <f t="shared" si="1"/>
        <v>188137</v>
      </c>
      <c r="Q20" s="39">
        <f t="shared" si="1"/>
        <v>63165</v>
      </c>
      <c r="R20" s="39">
        <f t="shared" si="1"/>
        <v>97243</v>
      </c>
      <c r="S20" s="39">
        <f t="shared" si="1"/>
        <v>66881</v>
      </c>
      <c r="T20" s="39">
        <f t="shared" si="1"/>
        <v>64448</v>
      </c>
      <c r="U20" s="39">
        <f t="shared" si="1"/>
        <v>29350</v>
      </c>
      <c r="V20" s="39">
        <f t="shared" si="1"/>
        <v>41278</v>
      </c>
      <c r="W20" s="39">
        <f t="shared" si="1"/>
        <v>66677.75795964351</v>
      </c>
      <c r="X20" s="39">
        <f t="shared" si="1"/>
        <v>63692.080043636437</v>
      </c>
      <c r="Y20" s="39">
        <f t="shared" si="1"/>
        <v>859138.83800327987</v>
      </c>
      <c r="Z20" s="65">
        <f>SUM(Z12:Z19)</f>
        <v>1</v>
      </c>
    </row>
    <row r="22" spans="1:28">
      <c r="A22" s="28" t="str">
        <f>'[1]Link Out WP'!$D$54</f>
        <v>Uncollectible Accounts</v>
      </c>
      <c r="B22" s="29"/>
    </row>
    <row r="23" spans="1:28">
      <c r="A23" s="6" t="str">
        <f>CONCATENATE(A8, " ", A22)</f>
        <v>Base Year Adjustment Uncollectible Accounts</v>
      </c>
      <c r="B23" s="29"/>
    </row>
    <row r="24" spans="1:28">
      <c r="A24" s="6"/>
      <c r="B24" s="29"/>
    </row>
    <row r="25" spans="1:28">
      <c r="A25" s="28" t="str">
        <f>'[1]Link Out WP'!$F$54</f>
        <v>W/P - 3-10</v>
      </c>
      <c r="B25" s="29"/>
      <c r="AA25" s="59"/>
    </row>
    <row r="26" spans="1:28">
      <c r="A26" s="6" t="str">
        <f>'[1]Link Out Filing Exhibits'!$M$80</f>
        <v>Schedule D-2.3</v>
      </c>
      <c r="B26" s="29"/>
      <c r="AA26" s="60" t="s">
        <v>39</v>
      </c>
      <c r="AB26" s="60" t="s">
        <v>22</v>
      </c>
    </row>
    <row r="27" spans="1:28">
      <c r="A27" s="6"/>
      <c r="B27" s="29"/>
      <c r="AA27" s="61" t="s">
        <v>40</v>
      </c>
      <c r="AB27" s="61" t="s">
        <v>43</v>
      </c>
    </row>
    <row r="28" spans="1:28">
      <c r="A28" s="50"/>
      <c r="B28" s="29"/>
      <c r="H28" s="6" t="s">
        <v>23</v>
      </c>
      <c r="Q28" s="30"/>
      <c r="AA28" s="61" t="s">
        <v>41</v>
      </c>
      <c r="AB28" s="61" t="s">
        <v>44</v>
      </c>
    </row>
    <row r="29" spans="1:28">
      <c r="A29" s="45"/>
      <c r="B29" s="47"/>
      <c r="C29" s="47"/>
      <c r="D29" s="48"/>
      <c r="E29" s="48"/>
      <c r="F29" s="48"/>
      <c r="G29" s="3"/>
      <c r="H29" s="31" t="s">
        <v>24</v>
      </c>
      <c r="I29" s="31" t="s">
        <v>12</v>
      </c>
      <c r="J29" s="31" t="s">
        <v>13</v>
      </c>
      <c r="K29" s="31" t="s">
        <v>6</v>
      </c>
      <c r="L29" s="11" t="s">
        <v>14</v>
      </c>
      <c r="M29" s="32">
        <v>43647</v>
      </c>
      <c r="N29" s="32">
        <v>43678</v>
      </c>
      <c r="O29" s="32">
        <v>43709</v>
      </c>
      <c r="P29" s="32">
        <v>43739</v>
      </c>
      <c r="Q29" s="32">
        <v>43770</v>
      </c>
      <c r="R29" s="32">
        <v>43800</v>
      </c>
      <c r="S29" s="32">
        <v>43831</v>
      </c>
      <c r="T29" s="32">
        <v>43862</v>
      </c>
      <c r="U29" s="32">
        <v>43891</v>
      </c>
      <c r="V29" s="32">
        <v>43922</v>
      </c>
      <c r="W29" s="32">
        <v>43952</v>
      </c>
      <c r="X29" s="32">
        <v>43983</v>
      </c>
      <c r="Y29" s="31" t="s">
        <v>25</v>
      </c>
      <c r="AA29" s="62" t="s">
        <v>42</v>
      </c>
      <c r="AB29" s="63" t="s">
        <v>42</v>
      </c>
    </row>
    <row r="30" spans="1:28">
      <c r="A30" s="40"/>
      <c r="B30" s="46"/>
      <c r="C30" s="46"/>
      <c r="D30" s="46"/>
      <c r="E30" s="46"/>
      <c r="F30" s="46"/>
    </row>
    <row r="31" spans="1:28">
      <c r="A31" s="40"/>
      <c r="B31" s="46"/>
      <c r="C31" s="46"/>
      <c r="D31" s="46"/>
      <c r="E31" s="46"/>
      <c r="F31" s="49"/>
      <c r="H31" s="2" t="str">
        <f>IFERROR(INDEX('[1]Link Out Forecast'!$A$6:$A$250,MATCH($J31,'[1]Link Out Forecast'!$C$6:$C$250,0),1),"")</f>
        <v>P33</v>
      </c>
      <c r="I31" s="2" t="str">
        <f>IFERROR(INDEX('[1]Link Out Forecast'!$B$6:$B$250,MATCH($J31,'[1]Link Out Forecast'!$C$6:$C$250,0),1),"")</f>
        <v>Uncollectible accounts expense</v>
      </c>
      <c r="J31" s="53">
        <v>57010000</v>
      </c>
      <c r="K31" s="2" t="str">
        <f>IFERROR(INDEX('[1]Link Out Forecast'!$D$6:$D$250,MATCH($J31,'[1]Link Out Forecast'!$C$6:$C$250,0),1),"")</f>
        <v>Uncoll Accts Exp</v>
      </c>
      <c r="L31" s="2" t="str">
        <f>IFERROR(INDEX('[1]Link Out Forecast'!$E$6:$E$250,MATCH($J31,'[1]Link Out Forecast'!$C$6:$C$250,0),1),"")</f>
        <v>670.7</v>
      </c>
      <c r="M31" s="30">
        <f>IFERROR(INDEX('[1]Link Out Forecast'!$F$6:$F$250,MATCH($J31,'[1]Link Out Forecast'!$C$6:$C$250,0),1),"")</f>
        <v>0</v>
      </c>
      <c r="N31" s="30">
        <f>IFERROR(INDEX('[1]Link Out Forecast'!$G$6:$G$250,MATCH($J31,'[1]Link Out Forecast'!$C$6:$C$250,0),1),"")</f>
        <v>0</v>
      </c>
      <c r="O31" s="30">
        <f>IFERROR(INDEX('[1]Link Out Forecast'!$H$6:$H$250,MATCH($J31,'[1]Link Out Forecast'!$C$6:$C$250,0),1),"")</f>
        <v>0</v>
      </c>
      <c r="P31" s="30">
        <f>IFERROR(INDEX('[1]Link Out Forecast'!$I$6:$I$250,MATCH($J31,'[1]Link Out Forecast'!$C$6:$C$250,0),1),"")</f>
        <v>0</v>
      </c>
      <c r="Q31" s="30">
        <f>IFERROR(INDEX('[1]Link Out Forecast'!$J$6:$J$250,MATCH($J31,'[1]Link Out Forecast'!$C$6:$C$250,0),1),"")</f>
        <v>0</v>
      </c>
      <c r="R31" s="30">
        <f>IFERROR(INDEX('[1]Link Out Forecast'!$K$6:$K$250,MATCH($J31,'[1]Link Out Forecast'!$C$6:$C$250,0),1),"")</f>
        <v>0</v>
      </c>
      <c r="S31" s="30">
        <f>IFERROR(INDEX('[1]Link Out Forecast'!$L$6:$L$250,MATCH($J31,'[1]Link Out Forecast'!$C$6:$C$250,0),1),"")</f>
        <v>0</v>
      </c>
      <c r="T31" s="30">
        <f>IFERROR(INDEX('[1]Link Out Forecast'!$M$6:$M$250,MATCH($J31,'[1]Link Out Forecast'!$C$6:$C$250,0),1),"")</f>
        <v>0</v>
      </c>
      <c r="U31" s="30">
        <f>IFERROR(INDEX('[1]Link Out Forecast'!$N$6:$N$250,MATCH($J31,'[1]Link Out Forecast'!$C$6:$C$250,0),1),"")</f>
        <v>0</v>
      </c>
      <c r="V31" s="30">
        <f>IFERROR(INDEX('[1]Link Out Forecast'!$O$6:$O$250,MATCH($J31,'[1]Link Out Forecast'!$C$6:$C$250,0),1),"")</f>
        <v>0</v>
      </c>
      <c r="W31" s="30">
        <f>IFERROR(INDEX('[1]Link Out Forecast'!$P$6:$P$250,MATCH($J31,'[1]Link Out Forecast'!$C$6:$C$250,0),1),"")</f>
        <v>0</v>
      </c>
      <c r="X31" s="30">
        <f>IFERROR(INDEX('[1]Link Out Forecast'!$Q$6:$Q$250,MATCH($J31,'[1]Link Out Forecast'!$C$6:$C$250,0),1),"")</f>
        <v>0</v>
      </c>
      <c r="Y31" s="30">
        <f>IFERROR(INDEX('[1]Link Out Forecast'!$R$6:$R$250,MATCH($J31,'[1]Link Out Forecast'!$C$6:$C$250,0),1),"")</f>
        <v>0</v>
      </c>
    </row>
    <row r="32" spans="1:28">
      <c r="A32" s="40"/>
      <c r="B32" s="46"/>
      <c r="C32" s="46"/>
      <c r="D32" s="46"/>
      <c r="E32" s="46"/>
      <c r="F32" s="49"/>
      <c r="H32" s="2" t="str">
        <f>IFERROR(INDEX('[1]Link Out Forecast'!$A$6:$A$250,MATCH($J32,'[1]Link Out Forecast'!$C$6:$C$250,0),1),"")</f>
        <v>P33</v>
      </c>
      <c r="I32" s="2" t="str">
        <f>IFERROR(INDEX('[1]Link Out Forecast'!$B$6:$B$250,MATCH($J32,'[1]Link Out Forecast'!$C$6:$C$250,0),1),"")</f>
        <v>Uncollectible accounts expense</v>
      </c>
      <c r="J32" s="53">
        <v>57010015</v>
      </c>
      <c r="K32" s="2" t="str">
        <f>IFERROR(INDEX('[1]Link Out Forecast'!$D$6:$D$250,MATCH($J32,'[1]Link Out Forecast'!$C$6:$C$250,0),1),"")</f>
        <v>Uncollectible Accounts Exp - Customer Accounting</v>
      </c>
      <c r="L32" s="2" t="str">
        <f>IFERROR(INDEX('[1]Link Out Forecast'!$E$6:$E$250,MATCH($J32,'[1]Link Out Forecast'!$C$6:$C$250,0),1),"")</f>
        <v>670.7</v>
      </c>
      <c r="M32" s="30">
        <f>IFERROR(INDEX('[1]Link Out Forecast'!$F$6:$F$250,MATCH($J32,'[1]Link Out Forecast'!$C$6:$C$250,0),1),"")</f>
        <v>81672.004967660629</v>
      </c>
      <c r="N32" s="30">
        <f>IFERROR(INDEX('[1]Link Out Forecast'!$G$6:$G$250,MATCH($J32,'[1]Link Out Forecast'!$C$6:$C$250,0),1),"")</f>
        <v>82933.034432499975</v>
      </c>
      <c r="O32" s="30">
        <f>IFERROR(INDEX('[1]Link Out Forecast'!$H$6:$H$250,MATCH($J32,'[1]Link Out Forecast'!$C$6:$C$250,0),1),"")</f>
        <v>80953.87164665098</v>
      </c>
      <c r="P32" s="30">
        <f>IFERROR(INDEX('[1]Link Out Forecast'!$I$6:$I$250,MATCH($J32,'[1]Link Out Forecast'!$C$6:$C$250,0),1),"")</f>
        <v>77714.946537740354</v>
      </c>
      <c r="Q32" s="30">
        <f>IFERROR(INDEX('[1]Link Out Forecast'!$J$6:$J$250,MATCH($J32,'[1]Link Out Forecast'!$C$6:$C$250,0),1),"")</f>
        <v>69716.628336183727</v>
      </c>
      <c r="R32" s="30">
        <f>IFERROR(INDEX('[1]Link Out Forecast'!$K$6:$K$250,MATCH($J32,'[1]Link Out Forecast'!$C$6:$C$250,0),1),"")</f>
        <v>68861.870323653682</v>
      </c>
      <c r="S32" s="30">
        <f>IFERROR(INDEX('[1]Link Out Forecast'!$L$6:$L$250,MATCH($J32,'[1]Link Out Forecast'!$C$6:$C$250,0),1),"")</f>
        <v>68746.461263944453</v>
      </c>
      <c r="T32" s="30">
        <f>IFERROR(INDEX('[1]Link Out Forecast'!$M$6:$M$250,MATCH($J32,'[1]Link Out Forecast'!$C$6:$C$250,0),1),"")</f>
        <v>65695.161982968901</v>
      </c>
      <c r="U32" s="30">
        <f>IFERROR(INDEX('[1]Link Out Forecast'!$N$6:$N$250,MATCH($J32,'[1]Link Out Forecast'!$C$6:$C$250,0),1),"")</f>
        <v>69206.390479758615</v>
      </c>
      <c r="V32" s="30">
        <f>IFERROR(INDEX('[1]Link Out Forecast'!$O$6:$O$250,MATCH($J32,'[1]Link Out Forecast'!$C$6:$C$250,0),1),"")</f>
        <v>69573.319935870677</v>
      </c>
      <c r="W32" s="30">
        <f>IFERROR(INDEX('[1]Link Out Forecast'!$P$6:$P$250,MATCH($J32,'[1]Link Out Forecast'!$C$6:$C$250,0),1),"")</f>
        <v>75563.168127376732</v>
      </c>
      <c r="X32" s="30">
        <f>IFERROR(INDEX('[1]Link Out Forecast'!$Q$6:$Q$250,MATCH($J32,'[1]Link Out Forecast'!$C$6:$C$250,0),1),"")</f>
        <v>78653.692103660491</v>
      </c>
      <c r="Y32" s="30">
        <f>IFERROR(INDEX('[1]Link Out Forecast'!$R$6:$R$250,MATCH($J32,'[1]Link Out Forecast'!$C$6:$C$250,0),1),"")</f>
        <v>889290.5501379692</v>
      </c>
    </row>
    <row r="33" spans="1:28">
      <c r="A33" s="40"/>
      <c r="B33" s="46"/>
      <c r="C33" s="46"/>
      <c r="D33" s="46"/>
      <c r="E33" s="46"/>
      <c r="F33" s="49"/>
      <c r="H33" s="2" t="str">
        <f>IFERROR(INDEX('[1]Link Out Forecast'!$A$6:$A$250,MATCH($J33,'[1]Link Out Forecast'!$C$6:$C$250,0),1),"")</f>
        <v>P33</v>
      </c>
      <c r="I33" s="2" t="str">
        <f>IFERROR(INDEX('[1]Link Out Forecast'!$B$6:$B$250,MATCH($J33,'[1]Link Out Forecast'!$C$6:$C$250,0),1),"")</f>
        <v>Uncollectible accounts expense</v>
      </c>
      <c r="J33" s="53">
        <v>57010016</v>
      </c>
      <c r="K33" s="2" t="str">
        <f>IFERROR(INDEX('[1]Link Out Forecast'!$D$6:$D$250,MATCH($J33,'[1]Link Out Forecast'!$C$6:$C$250,0),1),"")</f>
        <v>Uncollectible Accounts Exp - Admin &amp; General</v>
      </c>
      <c r="L33" s="2" t="str">
        <f>IFERROR(INDEX('[1]Link Out Forecast'!$E$6:$E$250,MATCH($J33,'[1]Link Out Forecast'!$C$6:$C$250,0),1),"")</f>
        <v>670.7</v>
      </c>
      <c r="M33" s="30">
        <f>IFERROR(INDEX('[1]Link Out Forecast'!$F$6:$F$250,MATCH($J33,'[1]Link Out Forecast'!$C$6:$C$250,0),1),"")</f>
        <v>2500</v>
      </c>
      <c r="N33" s="30">
        <f>IFERROR(INDEX('[1]Link Out Forecast'!$G$6:$G$250,MATCH($J33,'[1]Link Out Forecast'!$C$6:$C$250,0),1),"")</f>
        <v>2500</v>
      </c>
      <c r="O33" s="30">
        <f>IFERROR(INDEX('[1]Link Out Forecast'!$H$6:$H$250,MATCH($J33,'[1]Link Out Forecast'!$C$6:$C$250,0),1),"")</f>
        <v>2500</v>
      </c>
      <c r="P33" s="30">
        <f>IFERROR(INDEX('[1]Link Out Forecast'!$I$6:$I$250,MATCH($J33,'[1]Link Out Forecast'!$C$6:$C$250,0),1),"")</f>
        <v>2500</v>
      </c>
      <c r="Q33" s="30">
        <f>IFERROR(INDEX('[1]Link Out Forecast'!$J$6:$J$250,MATCH($J33,'[1]Link Out Forecast'!$C$6:$C$250,0),1),"")</f>
        <v>2500</v>
      </c>
      <c r="R33" s="30">
        <f>IFERROR(INDEX('[1]Link Out Forecast'!$K$6:$K$250,MATCH($J33,'[1]Link Out Forecast'!$C$6:$C$250,0),1),"")</f>
        <v>2500</v>
      </c>
      <c r="S33" s="30">
        <f>IFERROR(INDEX('[1]Link Out Forecast'!$L$6:$L$250,MATCH($J33,'[1]Link Out Forecast'!$C$6:$C$250,0),1),"")</f>
        <v>0</v>
      </c>
      <c r="T33" s="30">
        <f>IFERROR(INDEX('[1]Link Out Forecast'!$M$6:$M$250,MATCH($J33,'[1]Link Out Forecast'!$C$6:$C$250,0),1),"")</f>
        <v>0</v>
      </c>
      <c r="U33" s="30">
        <f>IFERROR(INDEX('[1]Link Out Forecast'!$N$6:$N$250,MATCH($J33,'[1]Link Out Forecast'!$C$6:$C$250,0),1),"")</f>
        <v>0</v>
      </c>
      <c r="V33" s="30">
        <f>IFERROR(INDEX('[1]Link Out Forecast'!$O$6:$O$250,MATCH($J33,'[1]Link Out Forecast'!$C$6:$C$250,0),1),"")</f>
        <v>0</v>
      </c>
      <c r="W33" s="30">
        <f>IFERROR(INDEX('[1]Link Out Forecast'!$P$6:$P$250,MATCH($J33,'[1]Link Out Forecast'!$C$6:$C$250,0),1),"")</f>
        <v>0</v>
      </c>
      <c r="X33" s="30">
        <f>IFERROR(INDEX('[1]Link Out Forecast'!$Q$6:$Q$250,MATCH($J33,'[1]Link Out Forecast'!$C$6:$C$250,0),1),"")</f>
        <v>0</v>
      </c>
      <c r="Y33" s="30">
        <f>IFERROR(INDEX('[1]Link Out Forecast'!$R$6:$R$250,MATCH($J33,'[1]Link Out Forecast'!$C$6:$C$250,0),1),"")</f>
        <v>15000</v>
      </c>
    </row>
    <row r="34" spans="1:28">
      <c r="A34" s="40"/>
      <c r="B34" s="46"/>
      <c r="C34" s="46"/>
      <c r="D34" s="46"/>
      <c r="E34" s="46"/>
      <c r="F34" s="49"/>
      <c r="H34" s="2" t="str">
        <f>IFERROR(INDEX('[1]Link Out Forecast'!$A$6:$A$250,MATCH($J34,'[1]Link Out Forecast'!$C$6:$C$250,0),1),"")</f>
        <v>P02</v>
      </c>
      <c r="I34" s="2" t="str">
        <f>IFERROR(INDEX('[1]Link Out Forecast'!$B$6:$B$250,MATCH($J34,'[1]Link Out Forecast'!$C$6:$C$250,0),1),"")</f>
        <v>Water revenues - residential</v>
      </c>
      <c r="J34" s="53">
        <v>40111000</v>
      </c>
      <c r="K34" s="2" t="str">
        <f>IFERROR(INDEX('[1]Link Out Forecast'!$D$6:$D$250,MATCH($J34,'[1]Link Out Forecast'!$C$6:$C$250,0),1),"")</f>
        <v>Res Sales Billed</v>
      </c>
      <c r="L34" s="2" t="str">
        <f>IFERROR(INDEX('[1]Link Out Forecast'!$E$6:$E$250,MATCH($J34,'[1]Link Out Forecast'!$C$6:$C$250,0),1),"")</f>
        <v>461.1</v>
      </c>
      <c r="M34" s="30">
        <f>IFERROR(INDEX('[1]Link Out Forecast'!$F$6:$F$250,MATCH($J34,'[1]Link Out Forecast'!$C$6:$C$250,0),1),"")</f>
        <v>-4822203</v>
      </c>
      <c r="N34" s="30">
        <f>IFERROR(INDEX('[1]Link Out Forecast'!$G$6:$G$250,MATCH($J34,'[1]Link Out Forecast'!$C$6:$C$250,0),1),"")</f>
        <v>-4877443</v>
      </c>
      <c r="O34" s="30">
        <f>IFERROR(INDEX('[1]Link Out Forecast'!$H$6:$H$250,MATCH($J34,'[1]Link Out Forecast'!$C$6:$C$250,0),1),"")</f>
        <v>-4804358</v>
      </c>
      <c r="P34" s="30">
        <f>IFERROR(INDEX('[1]Link Out Forecast'!$I$6:$I$250,MATCH($J34,'[1]Link Out Forecast'!$C$6:$C$250,0),1),"")</f>
        <v>-4632996</v>
      </c>
      <c r="Q34" s="30">
        <f>IFERROR(INDEX('[1]Link Out Forecast'!$J$6:$J$250,MATCH($J34,'[1]Link Out Forecast'!$C$6:$C$250,0),1),"")</f>
        <v>-4253254</v>
      </c>
      <c r="R34" s="30">
        <f>IFERROR(INDEX('[1]Link Out Forecast'!$K$6:$K$250,MATCH($J34,'[1]Link Out Forecast'!$C$6:$C$250,0),1),"")</f>
        <v>-4297301</v>
      </c>
      <c r="S34" s="30">
        <f>IFERROR(INDEX('[1]Link Out Forecast'!$L$6:$L$250,MATCH($J34,'[1]Link Out Forecast'!$C$6:$C$250,0),1),"")</f>
        <v>-7303266</v>
      </c>
      <c r="T34" s="30">
        <f>IFERROR(INDEX('[1]Link Out Forecast'!$M$6:$M$250,MATCH($J34,'[1]Link Out Forecast'!$C$6:$C$250,0),1),"")</f>
        <v>-6965062</v>
      </c>
      <c r="U34" s="30">
        <f>IFERROR(INDEX('[1]Link Out Forecast'!$N$6:$N$250,MATCH($J34,'[1]Link Out Forecast'!$C$6:$C$250,0),1),"")</f>
        <v>-7356707</v>
      </c>
      <c r="V34" s="30">
        <f>IFERROR(INDEX('[1]Link Out Forecast'!$O$6:$O$250,MATCH($J34,'[1]Link Out Forecast'!$C$6:$C$250,0),1),"")</f>
        <v>-7398232</v>
      </c>
      <c r="W34" s="30">
        <f>IFERROR(INDEX('[1]Link Out Forecast'!$P$6:$P$250,MATCH($J34,'[1]Link Out Forecast'!$C$6:$C$250,0),1),"")</f>
        <v>-8060465</v>
      </c>
      <c r="X34" s="30">
        <f>IFERROR(INDEX('[1]Link Out Forecast'!$Q$6:$Q$250,MATCH($J34,'[1]Link Out Forecast'!$C$6:$C$250,0),1),"")</f>
        <v>-8377008</v>
      </c>
      <c r="Y34" s="30">
        <f>IFERROR(INDEX('[1]Link Out Forecast'!$R$6:$R$250,MATCH($J34,'[1]Link Out Forecast'!$C$6:$C$250,0),1),"")</f>
        <v>-73148295</v>
      </c>
      <c r="AA34" s="12">
        <f>+'[2]Link Out'!$E$103</f>
        <v>85481611</v>
      </c>
      <c r="AB34" s="12">
        <f>+'[2]Link Out'!$G$103</f>
        <v>105346614.45756941</v>
      </c>
    </row>
    <row r="35" spans="1:28">
      <c r="A35" s="40"/>
      <c r="B35" s="46"/>
      <c r="C35" s="46"/>
      <c r="D35" s="46"/>
      <c r="E35" s="46"/>
      <c r="F35" s="49"/>
      <c r="H35" s="2" t="str">
        <f>IFERROR(INDEX('[1]Link Out Forecast'!$A$6:$A$250,MATCH($J35,'[1]Link Out Forecast'!$C$6:$C$250,0),1),"")</f>
        <v>P03</v>
      </c>
      <c r="I35" s="2" t="str">
        <f>IFERROR(INDEX('[1]Link Out Forecast'!$B$6:$B$250,MATCH($J35,'[1]Link Out Forecast'!$C$6:$C$250,0),1),"")</f>
        <v>Water revenues - commercial</v>
      </c>
      <c r="J35" s="53">
        <v>40121000</v>
      </c>
      <c r="K35" s="2" t="str">
        <f>IFERROR(INDEX('[1]Link Out Forecast'!$D$6:$D$250,MATCH($J35,'[1]Link Out Forecast'!$C$6:$C$250,0),1),"")</f>
        <v>Com Sales Billed</v>
      </c>
      <c r="L35" s="2" t="str">
        <f>IFERROR(INDEX('[1]Link Out Forecast'!$E$6:$E$250,MATCH($J35,'[1]Link Out Forecast'!$C$6:$C$250,0),1),"")</f>
        <v>461.2</v>
      </c>
      <c r="M35" s="30">
        <f>IFERROR(INDEX('[1]Link Out Forecast'!$F$6:$F$250,MATCH($J35,'[1]Link Out Forecast'!$C$6:$C$250,0),1),"")</f>
        <v>-2320632</v>
      </c>
      <c r="N35" s="30">
        <f>IFERROR(INDEX('[1]Link Out Forecast'!$G$6:$G$250,MATCH($J35,'[1]Link Out Forecast'!$C$6:$C$250,0),1),"")</f>
        <v>-2357964</v>
      </c>
      <c r="O35" s="30">
        <f>IFERROR(INDEX('[1]Link Out Forecast'!$H$6:$H$250,MATCH($J35,'[1]Link Out Forecast'!$C$6:$C$250,0),1),"")</f>
        <v>-2309420</v>
      </c>
      <c r="P35" s="30">
        <f>IFERROR(INDEX('[1]Link Out Forecast'!$I$6:$I$250,MATCH($J35,'[1]Link Out Forecast'!$C$6:$C$250,0),1),"")</f>
        <v>-2228630</v>
      </c>
      <c r="Q35" s="30">
        <f>IFERROR(INDEX('[1]Link Out Forecast'!$J$6:$J$250,MATCH($J35,'[1]Link Out Forecast'!$C$6:$C$250,0),1),"")</f>
        <v>-1907030</v>
      </c>
      <c r="R35" s="30">
        <f>IFERROR(INDEX('[1]Link Out Forecast'!$K$6:$K$250,MATCH($J35,'[1]Link Out Forecast'!$C$6:$C$250,0),1),"")</f>
        <v>-1826160</v>
      </c>
      <c r="S35" s="30">
        <f>IFERROR(INDEX('[1]Link Out Forecast'!$L$6:$L$250,MATCH($J35,'[1]Link Out Forecast'!$C$6:$C$250,0),1),"")</f>
        <v>0</v>
      </c>
      <c r="T35" s="30">
        <f>IFERROR(INDEX('[1]Link Out Forecast'!$M$6:$M$250,MATCH($J35,'[1]Link Out Forecast'!$C$6:$C$250,0),1),"")</f>
        <v>0</v>
      </c>
      <c r="U35" s="30">
        <f>IFERROR(INDEX('[1]Link Out Forecast'!$N$6:$N$250,MATCH($J35,'[1]Link Out Forecast'!$C$6:$C$250,0),1),"")</f>
        <v>0</v>
      </c>
      <c r="V35" s="30">
        <f>IFERROR(INDEX('[1]Link Out Forecast'!$O$6:$O$250,MATCH($J35,'[1]Link Out Forecast'!$C$6:$C$250,0),1),"")</f>
        <v>0</v>
      </c>
      <c r="W35" s="30">
        <f>IFERROR(INDEX('[1]Link Out Forecast'!$P$6:$P$250,MATCH($J35,'[1]Link Out Forecast'!$C$6:$C$250,0),1),"")</f>
        <v>0</v>
      </c>
      <c r="X35" s="30">
        <f>IFERROR(INDEX('[1]Link Out Forecast'!$Q$6:$Q$250,MATCH($J35,'[1]Link Out Forecast'!$C$6:$C$250,0),1),"")</f>
        <v>0</v>
      </c>
      <c r="Y35" s="30">
        <f>IFERROR(INDEX('[1]Link Out Forecast'!$R$6:$R$250,MATCH($J35,'[1]Link Out Forecast'!$C$6:$C$250,0),1),"")</f>
        <v>-12949836</v>
      </c>
    </row>
    <row r="36" spans="1:28">
      <c r="A36" s="40"/>
      <c r="B36" s="46"/>
      <c r="C36" s="46"/>
      <c r="D36" s="46"/>
      <c r="E36" s="46"/>
      <c r="F36" s="49"/>
      <c r="H36" s="2" t="str">
        <f>IFERROR(INDEX('[1]Link Out Forecast'!$A$6:$A$250,MATCH($J36,'[1]Link Out Forecast'!$C$6:$C$250,0),1),"")</f>
        <v>P04</v>
      </c>
      <c r="I36" s="2" t="str">
        <f>IFERROR(INDEX('[1]Link Out Forecast'!$B$6:$B$250,MATCH($J36,'[1]Link Out Forecast'!$C$6:$C$250,0),1),"")</f>
        <v>Water revenues - industrial</v>
      </c>
      <c r="J36" s="53">
        <v>40131000</v>
      </c>
      <c r="K36" s="2" t="str">
        <f>IFERROR(INDEX('[1]Link Out Forecast'!$D$6:$D$250,MATCH($J36,'[1]Link Out Forecast'!$C$6:$C$250,0),1),"")</f>
        <v>Ind Sales Billed</v>
      </c>
      <c r="L36" s="2" t="str">
        <f>IFERROR(INDEX('[1]Link Out Forecast'!$E$6:$E$250,MATCH($J36,'[1]Link Out Forecast'!$C$6:$C$250,0),1),"")</f>
        <v>461.3</v>
      </c>
      <c r="M36" s="30">
        <f>IFERROR(INDEX('[1]Link Out Forecast'!$F$6:$F$250,MATCH($J36,'[1]Link Out Forecast'!$C$6:$C$250,0),1),"")</f>
        <v>-256653</v>
      </c>
      <c r="N36" s="30">
        <f>IFERROR(INDEX('[1]Link Out Forecast'!$G$6:$G$250,MATCH($J36,'[1]Link Out Forecast'!$C$6:$C$250,0),1),"")</f>
        <v>-268543</v>
      </c>
      <c r="O36" s="30">
        <f>IFERROR(INDEX('[1]Link Out Forecast'!$H$6:$H$250,MATCH($J36,'[1]Link Out Forecast'!$C$6:$C$250,0),1),"")</f>
        <v>-249030</v>
      </c>
      <c r="P36" s="30">
        <f>IFERROR(INDEX('[1]Link Out Forecast'!$I$6:$I$250,MATCH($J36,'[1]Link Out Forecast'!$C$6:$C$250,0),1),"")</f>
        <v>-247186</v>
      </c>
      <c r="Q36" s="30">
        <f>IFERROR(INDEX('[1]Link Out Forecast'!$J$6:$J$250,MATCH($J36,'[1]Link Out Forecast'!$C$6:$C$250,0),1),"")</f>
        <v>-211977</v>
      </c>
      <c r="R36" s="30">
        <f>IFERROR(INDEX('[1]Link Out Forecast'!$K$6:$K$250,MATCH($J36,'[1]Link Out Forecast'!$C$6:$C$250,0),1),"")</f>
        <v>-192847</v>
      </c>
      <c r="S36" s="30">
        <f>IFERROR(INDEX('[1]Link Out Forecast'!$L$6:$L$250,MATCH($J36,'[1]Link Out Forecast'!$C$6:$C$250,0),1),"")</f>
        <v>0</v>
      </c>
      <c r="T36" s="30">
        <f>IFERROR(INDEX('[1]Link Out Forecast'!$M$6:$M$250,MATCH($J36,'[1]Link Out Forecast'!$C$6:$C$250,0),1),"")</f>
        <v>0</v>
      </c>
      <c r="U36" s="30">
        <f>IFERROR(INDEX('[1]Link Out Forecast'!$N$6:$N$250,MATCH($J36,'[1]Link Out Forecast'!$C$6:$C$250,0),1),"")</f>
        <v>0</v>
      </c>
      <c r="V36" s="30">
        <f>IFERROR(INDEX('[1]Link Out Forecast'!$O$6:$O$250,MATCH($J36,'[1]Link Out Forecast'!$C$6:$C$250,0),1),"")</f>
        <v>0</v>
      </c>
      <c r="W36" s="30">
        <f>IFERROR(INDEX('[1]Link Out Forecast'!$P$6:$P$250,MATCH($J36,'[1]Link Out Forecast'!$C$6:$C$250,0),1),"")</f>
        <v>0</v>
      </c>
      <c r="X36" s="30">
        <f>IFERROR(INDEX('[1]Link Out Forecast'!$Q$6:$Q$250,MATCH($J36,'[1]Link Out Forecast'!$C$6:$C$250,0),1),"")</f>
        <v>0</v>
      </c>
      <c r="Y36" s="30">
        <f>IFERROR(INDEX('[1]Link Out Forecast'!$R$6:$R$250,MATCH($J36,'[1]Link Out Forecast'!$C$6:$C$250,0),1),"")</f>
        <v>-1426236</v>
      </c>
    </row>
    <row r="37" spans="1:28">
      <c r="A37" s="40"/>
      <c r="B37" s="46"/>
      <c r="C37" s="46"/>
      <c r="D37" s="46"/>
      <c r="E37" s="46"/>
      <c r="F37" s="49"/>
      <c r="H37" s="2" t="str">
        <f>IFERROR(INDEX('[1]Link Out Forecast'!$A$6:$A$250,MATCH($J37,'[1]Link Out Forecast'!$C$6:$C$250,0),1),"")</f>
        <v>P05</v>
      </c>
      <c r="I37" s="2" t="str">
        <f>IFERROR(INDEX('[1]Link Out Forecast'!$B$6:$B$250,MATCH($J37,'[1]Link Out Forecast'!$C$6:$C$250,0),1),"")</f>
        <v>Water revenues - public fire</v>
      </c>
      <c r="J37" s="53">
        <v>40141000</v>
      </c>
      <c r="K37" s="2" t="str">
        <f>IFERROR(INDEX('[1]Link Out Forecast'!$D$6:$D$250,MATCH($J37,'[1]Link Out Forecast'!$C$6:$C$250,0),1),"")</f>
        <v>Publ Fire Billed</v>
      </c>
      <c r="L37" s="2" t="str">
        <f>IFERROR(INDEX('[1]Link Out Forecast'!$E$6:$E$250,MATCH($J37,'[1]Link Out Forecast'!$C$6:$C$250,0),1),"")</f>
        <v>462.1</v>
      </c>
      <c r="M37" s="30">
        <f>IFERROR(INDEX('[1]Link Out Forecast'!$F$6:$F$250,MATCH($J37,'[1]Link Out Forecast'!$C$6:$C$250,0),1),"")</f>
        <v>-362815</v>
      </c>
      <c r="N37" s="30">
        <f>IFERROR(INDEX('[1]Link Out Forecast'!$G$6:$G$250,MATCH($J37,'[1]Link Out Forecast'!$C$6:$C$250,0),1),"")</f>
        <v>-362635</v>
      </c>
      <c r="O37" s="30">
        <f>IFERROR(INDEX('[1]Link Out Forecast'!$H$6:$H$250,MATCH($J37,'[1]Link Out Forecast'!$C$6:$C$250,0),1),"")</f>
        <v>-362635</v>
      </c>
      <c r="P37" s="30">
        <f>IFERROR(INDEX('[1]Link Out Forecast'!$I$6:$I$250,MATCH($J37,'[1]Link Out Forecast'!$C$6:$C$250,0),1),"")</f>
        <v>-362995</v>
      </c>
      <c r="Q37" s="30">
        <f>IFERROR(INDEX('[1]Link Out Forecast'!$J$6:$J$250,MATCH($J37,'[1]Link Out Forecast'!$C$6:$C$250,0),1),"")</f>
        <v>-363309</v>
      </c>
      <c r="R37" s="30">
        <f>IFERROR(INDEX('[1]Link Out Forecast'!$K$6:$K$250,MATCH($J37,'[1]Link Out Forecast'!$C$6:$C$250,0),1),"")</f>
        <v>-363264</v>
      </c>
      <c r="S37" s="30">
        <f>IFERROR(INDEX('[1]Link Out Forecast'!$L$6:$L$250,MATCH($J37,'[1]Link Out Forecast'!$C$6:$C$250,0),1),"")</f>
        <v>0</v>
      </c>
      <c r="T37" s="30">
        <f>IFERROR(INDEX('[1]Link Out Forecast'!$M$6:$M$250,MATCH($J37,'[1]Link Out Forecast'!$C$6:$C$250,0),1),"")</f>
        <v>0</v>
      </c>
      <c r="U37" s="30">
        <f>IFERROR(INDEX('[1]Link Out Forecast'!$N$6:$N$250,MATCH($J37,'[1]Link Out Forecast'!$C$6:$C$250,0),1),"")</f>
        <v>0</v>
      </c>
      <c r="V37" s="30">
        <f>IFERROR(INDEX('[1]Link Out Forecast'!$O$6:$O$250,MATCH($J37,'[1]Link Out Forecast'!$C$6:$C$250,0),1),"")</f>
        <v>0</v>
      </c>
      <c r="W37" s="30">
        <f>IFERROR(INDEX('[1]Link Out Forecast'!$P$6:$P$250,MATCH($J37,'[1]Link Out Forecast'!$C$6:$C$250,0),1),"")</f>
        <v>0</v>
      </c>
      <c r="X37" s="30">
        <f>IFERROR(INDEX('[1]Link Out Forecast'!$Q$6:$Q$250,MATCH($J37,'[1]Link Out Forecast'!$C$6:$C$250,0),1),"")</f>
        <v>0</v>
      </c>
      <c r="Y37" s="30">
        <f>IFERROR(INDEX('[1]Link Out Forecast'!$R$6:$R$250,MATCH($J37,'[1]Link Out Forecast'!$C$6:$C$250,0),1),"")</f>
        <v>-2177653</v>
      </c>
    </row>
    <row r="38" spans="1:28">
      <c r="A38" s="40"/>
      <c r="B38" s="46"/>
      <c r="C38" s="46"/>
      <c r="D38" s="46"/>
      <c r="E38" s="46"/>
      <c r="F38" s="49"/>
      <c r="H38" s="2" t="str">
        <f>IFERROR(INDEX('[1]Link Out Forecast'!$A$6:$A$250,MATCH($J38,'[1]Link Out Forecast'!$C$6:$C$250,0),1),"")</f>
        <v>P06</v>
      </c>
      <c r="I38" s="2" t="str">
        <f>IFERROR(INDEX('[1]Link Out Forecast'!$B$6:$B$250,MATCH($J38,'[1]Link Out Forecast'!$C$6:$C$250,0),1),"")</f>
        <v>Water revenues - private fire</v>
      </c>
      <c r="J38" s="53">
        <v>40145000</v>
      </c>
      <c r="K38" s="2" t="str">
        <f>IFERROR(INDEX('[1]Link Out Forecast'!$D$6:$D$250,MATCH($J38,'[1]Link Out Forecast'!$C$6:$C$250,0),1),"")</f>
        <v>Priv Fire Billed</v>
      </c>
      <c r="L38" s="2" t="str">
        <f>IFERROR(INDEX('[1]Link Out Forecast'!$E$6:$E$250,MATCH($J38,'[1]Link Out Forecast'!$C$6:$C$250,0),1),"")</f>
        <v>462.2</v>
      </c>
      <c r="M38" s="30">
        <f>IFERROR(INDEX('[1]Link Out Forecast'!$F$6:$F$250,MATCH($J38,'[1]Link Out Forecast'!$C$6:$C$250,0),1),"")</f>
        <v>-240530</v>
      </c>
      <c r="N38" s="30">
        <f>IFERROR(INDEX('[1]Link Out Forecast'!$G$6:$G$250,MATCH($J38,'[1]Link Out Forecast'!$C$6:$C$250,0),1),"")</f>
        <v>-240530</v>
      </c>
      <c r="O38" s="30">
        <f>IFERROR(INDEX('[1]Link Out Forecast'!$H$6:$H$250,MATCH($J38,'[1]Link Out Forecast'!$C$6:$C$250,0),1),"")</f>
        <v>-240530</v>
      </c>
      <c r="P38" s="30">
        <f>IFERROR(INDEX('[1]Link Out Forecast'!$I$6:$I$250,MATCH($J38,'[1]Link Out Forecast'!$C$6:$C$250,0),1),"")</f>
        <v>-240530</v>
      </c>
      <c r="Q38" s="30">
        <f>IFERROR(INDEX('[1]Link Out Forecast'!$J$6:$J$250,MATCH($J38,'[1]Link Out Forecast'!$C$6:$C$250,0),1),"")</f>
        <v>-240530</v>
      </c>
      <c r="R38" s="30">
        <f>IFERROR(INDEX('[1]Link Out Forecast'!$K$6:$K$250,MATCH($J38,'[1]Link Out Forecast'!$C$6:$C$250,0),1),"")</f>
        <v>-240530</v>
      </c>
      <c r="S38" s="30">
        <f>IFERROR(INDEX('[1]Link Out Forecast'!$L$6:$L$250,MATCH($J38,'[1]Link Out Forecast'!$C$6:$C$250,0),1),"")</f>
        <v>0</v>
      </c>
      <c r="T38" s="30">
        <f>IFERROR(INDEX('[1]Link Out Forecast'!$M$6:$M$250,MATCH($J38,'[1]Link Out Forecast'!$C$6:$C$250,0),1),"")</f>
        <v>0</v>
      </c>
      <c r="U38" s="30">
        <f>IFERROR(INDEX('[1]Link Out Forecast'!$N$6:$N$250,MATCH($J38,'[1]Link Out Forecast'!$C$6:$C$250,0),1),"")</f>
        <v>0</v>
      </c>
      <c r="V38" s="30">
        <f>IFERROR(INDEX('[1]Link Out Forecast'!$O$6:$O$250,MATCH($J38,'[1]Link Out Forecast'!$C$6:$C$250,0),1),"")</f>
        <v>0</v>
      </c>
      <c r="W38" s="30">
        <f>IFERROR(INDEX('[1]Link Out Forecast'!$P$6:$P$250,MATCH($J38,'[1]Link Out Forecast'!$C$6:$C$250,0),1),"")</f>
        <v>0</v>
      </c>
      <c r="X38" s="30">
        <f>IFERROR(INDEX('[1]Link Out Forecast'!$Q$6:$Q$250,MATCH($J38,'[1]Link Out Forecast'!$C$6:$C$250,0),1),"")</f>
        <v>0</v>
      </c>
      <c r="Y38" s="30">
        <f>IFERROR(INDEX('[1]Link Out Forecast'!$R$6:$R$250,MATCH($J38,'[1]Link Out Forecast'!$C$6:$C$250,0),1),"")</f>
        <v>-1443180</v>
      </c>
    </row>
    <row r="39" spans="1:28">
      <c r="A39" s="40"/>
      <c r="B39" s="46"/>
      <c r="C39" s="46"/>
      <c r="D39" s="46"/>
      <c r="E39" s="46"/>
      <c r="F39" s="49"/>
      <c r="H39" s="2" t="str">
        <f>IFERROR(INDEX('[1]Link Out Forecast'!$A$6:$A$250,MATCH($J39,'[1]Link Out Forecast'!$C$6:$C$250,0),1),"")</f>
        <v>P07</v>
      </c>
      <c r="I39" s="2" t="str">
        <f>IFERROR(INDEX('[1]Link Out Forecast'!$B$6:$B$250,MATCH($J39,'[1]Link Out Forecast'!$C$6:$C$250,0),1),"")</f>
        <v>Water revenues - public authority</v>
      </c>
      <c r="J39" s="53">
        <v>40151000</v>
      </c>
      <c r="K39" s="2" t="str">
        <f>IFERROR(INDEX('[1]Link Out Forecast'!$D$6:$D$250,MATCH($J39,'[1]Link Out Forecast'!$C$6:$C$250,0),1),"")</f>
        <v>Publ Auth Billed</v>
      </c>
      <c r="L39" s="2" t="str">
        <f>IFERROR(INDEX('[1]Link Out Forecast'!$E$6:$E$250,MATCH($J39,'[1]Link Out Forecast'!$C$6:$C$250,0),1),"")</f>
        <v>461.4</v>
      </c>
      <c r="M39" s="30">
        <f>IFERROR(INDEX('[1]Link Out Forecast'!$F$6:$F$250,MATCH($J39,'[1]Link Out Forecast'!$C$6:$C$250,0),1),"")</f>
        <v>-711082</v>
      </c>
      <c r="N39" s="30">
        <f>IFERROR(INDEX('[1]Link Out Forecast'!$G$6:$G$250,MATCH($J39,'[1]Link Out Forecast'!$C$6:$C$250,0),1),"")</f>
        <v>-734310</v>
      </c>
      <c r="O39" s="30">
        <f>IFERROR(INDEX('[1]Link Out Forecast'!$H$6:$H$250,MATCH($J39,'[1]Link Out Forecast'!$C$6:$C$250,0),1),"")</f>
        <v>-664796</v>
      </c>
      <c r="P39" s="30">
        <f>IFERROR(INDEX('[1]Link Out Forecast'!$I$6:$I$250,MATCH($J39,'[1]Link Out Forecast'!$C$6:$C$250,0),1),"")</f>
        <v>-588305</v>
      </c>
      <c r="Q39" s="30">
        <f>IFERROR(INDEX('[1]Link Out Forecast'!$J$6:$J$250,MATCH($J39,'[1]Link Out Forecast'!$C$6:$C$250,0),1),"")</f>
        <v>-478566</v>
      </c>
      <c r="R39" s="30">
        <f>IFERROR(INDEX('[1]Link Out Forecast'!$K$6:$K$250,MATCH($J39,'[1]Link Out Forecast'!$C$6:$C$250,0),1),"")</f>
        <v>-440578</v>
      </c>
      <c r="S39" s="30">
        <f>IFERROR(INDEX('[1]Link Out Forecast'!$L$6:$L$250,MATCH($J39,'[1]Link Out Forecast'!$C$6:$C$250,0),1),"")</f>
        <v>0</v>
      </c>
      <c r="T39" s="30">
        <f>IFERROR(INDEX('[1]Link Out Forecast'!$M$6:$M$250,MATCH($J39,'[1]Link Out Forecast'!$C$6:$C$250,0),1),"")</f>
        <v>0</v>
      </c>
      <c r="U39" s="30">
        <f>IFERROR(INDEX('[1]Link Out Forecast'!$N$6:$N$250,MATCH($J39,'[1]Link Out Forecast'!$C$6:$C$250,0),1),"")</f>
        <v>0</v>
      </c>
      <c r="V39" s="30">
        <f>IFERROR(INDEX('[1]Link Out Forecast'!$O$6:$O$250,MATCH($J39,'[1]Link Out Forecast'!$C$6:$C$250,0),1),"")</f>
        <v>0</v>
      </c>
      <c r="W39" s="30">
        <f>IFERROR(INDEX('[1]Link Out Forecast'!$P$6:$P$250,MATCH($J39,'[1]Link Out Forecast'!$C$6:$C$250,0),1),"")</f>
        <v>0</v>
      </c>
      <c r="X39" s="30">
        <f>IFERROR(INDEX('[1]Link Out Forecast'!$Q$6:$Q$250,MATCH($J39,'[1]Link Out Forecast'!$C$6:$C$250,0),1),"")</f>
        <v>0</v>
      </c>
      <c r="Y39" s="30">
        <f>IFERROR(INDEX('[1]Link Out Forecast'!$R$6:$R$250,MATCH($J39,'[1]Link Out Forecast'!$C$6:$C$250,0),1),"")</f>
        <v>-3617637</v>
      </c>
    </row>
    <row r="40" spans="1:28">
      <c r="A40" s="40"/>
      <c r="B40" s="46"/>
      <c r="C40" s="46"/>
      <c r="D40" s="46"/>
      <c r="E40" s="46"/>
      <c r="F40" s="49"/>
      <c r="H40" s="2" t="str">
        <f>IFERROR(INDEX('[1]Link Out Forecast'!$A$6:$A$250,MATCH($J40,'[1]Link Out Forecast'!$C$6:$C$250,0),1),"")</f>
        <v>P08</v>
      </c>
      <c r="I40" s="2" t="str">
        <f>IFERROR(INDEX('[1]Link Out Forecast'!$B$6:$B$250,MATCH($J40,'[1]Link Out Forecast'!$C$6:$C$250,0),1),"")</f>
        <v>Water revenues - sales for resale</v>
      </c>
      <c r="J40" s="53">
        <v>40161000</v>
      </c>
      <c r="K40" s="2" t="str">
        <f>IFERROR(INDEX('[1]Link Out Forecast'!$D$6:$D$250,MATCH($J40,'[1]Link Out Forecast'!$C$6:$C$250,0),1),"")</f>
        <v>Sls/Rsle Billed</v>
      </c>
      <c r="L40" s="2" t="str">
        <f>IFERROR(INDEX('[1]Link Out Forecast'!$E$6:$E$250,MATCH($J40,'[1]Link Out Forecast'!$C$6:$C$250,0),1),"")</f>
        <v>466.</v>
      </c>
      <c r="M40" s="30">
        <f>IFERROR(INDEX('[1]Link Out Forecast'!$F$6:$F$250,MATCH($J40,'[1]Link Out Forecast'!$C$6:$C$250,0),1),"")</f>
        <v>-211217</v>
      </c>
      <c r="N40" s="30">
        <f>IFERROR(INDEX('[1]Link Out Forecast'!$G$6:$G$250,MATCH($J40,'[1]Link Out Forecast'!$C$6:$C$250,0),1),"")</f>
        <v>-220411</v>
      </c>
      <c r="O40" s="30">
        <f>IFERROR(INDEX('[1]Link Out Forecast'!$H$6:$H$250,MATCH($J40,'[1]Link Out Forecast'!$C$6:$C$250,0),1),"")</f>
        <v>-209597</v>
      </c>
      <c r="P40" s="30">
        <f>IFERROR(INDEX('[1]Link Out Forecast'!$I$6:$I$250,MATCH($J40,'[1]Link Out Forecast'!$C$6:$C$250,0),1),"")</f>
        <v>-191003</v>
      </c>
      <c r="Q40" s="30">
        <f>IFERROR(INDEX('[1]Link Out Forecast'!$J$6:$J$250,MATCH($J40,'[1]Link Out Forecast'!$C$6:$C$250,0),1),"")</f>
        <v>-156868</v>
      </c>
      <c r="R40" s="30">
        <f>IFERROR(INDEX('[1]Link Out Forecast'!$K$6:$K$250,MATCH($J40,'[1]Link Out Forecast'!$C$6:$C$250,0),1),"")</f>
        <v>-156497</v>
      </c>
      <c r="S40" s="30">
        <f>IFERROR(INDEX('[1]Link Out Forecast'!$L$6:$L$250,MATCH($J40,'[1]Link Out Forecast'!$C$6:$C$250,0),1),"")</f>
        <v>0</v>
      </c>
      <c r="T40" s="30">
        <f>IFERROR(INDEX('[1]Link Out Forecast'!$M$6:$M$250,MATCH($J40,'[1]Link Out Forecast'!$C$6:$C$250,0),1),"")</f>
        <v>0</v>
      </c>
      <c r="U40" s="30">
        <f>IFERROR(INDEX('[1]Link Out Forecast'!$N$6:$N$250,MATCH($J40,'[1]Link Out Forecast'!$C$6:$C$250,0),1),"")</f>
        <v>0</v>
      </c>
      <c r="V40" s="30">
        <f>IFERROR(INDEX('[1]Link Out Forecast'!$O$6:$O$250,MATCH($J40,'[1]Link Out Forecast'!$C$6:$C$250,0),1),"")</f>
        <v>0</v>
      </c>
      <c r="W40" s="30">
        <f>IFERROR(INDEX('[1]Link Out Forecast'!$P$6:$P$250,MATCH($J40,'[1]Link Out Forecast'!$C$6:$C$250,0),1),"")</f>
        <v>0</v>
      </c>
      <c r="X40" s="30">
        <f>IFERROR(INDEX('[1]Link Out Forecast'!$Q$6:$Q$250,MATCH($J40,'[1]Link Out Forecast'!$C$6:$C$250,0),1),"")</f>
        <v>0</v>
      </c>
      <c r="Y40" s="30">
        <f>IFERROR(INDEX('[1]Link Out Forecast'!$R$6:$R$250,MATCH($J40,'[1]Link Out Forecast'!$C$6:$C$250,0),1),"")</f>
        <v>-1145593</v>
      </c>
    </row>
    <row r="41" spans="1:28">
      <c r="A41" s="40"/>
      <c r="B41" s="46"/>
      <c r="C41" s="46"/>
      <c r="D41" s="46"/>
      <c r="E41" s="46"/>
      <c r="F41" s="49"/>
      <c r="H41" s="2" t="str">
        <f>IFERROR(INDEX('[1]Link Out Forecast'!$A$6:$A$250,MATCH($J41,'[1]Link Out Forecast'!$C$6:$C$250,0),1),"")</f>
        <v>P09</v>
      </c>
      <c r="I41" s="2" t="str">
        <f>IFERROR(INDEX('[1]Link Out Forecast'!$B$6:$B$250,MATCH($J41,'[1]Link Out Forecast'!$C$6:$C$250,0),1),"")</f>
        <v>Water revenues - other</v>
      </c>
      <c r="J41" s="53">
        <v>40171000</v>
      </c>
      <c r="K41" s="2" t="str">
        <f>IFERROR(INDEX('[1]Link Out Forecast'!$D$6:$D$250,MATCH($J41,'[1]Link Out Forecast'!$C$6:$C$250,0),1),"")</f>
        <v>Misc Sales Billed</v>
      </c>
      <c r="L41" s="2" t="str">
        <f>IFERROR(INDEX('[1]Link Out Forecast'!$E$6:$E$250,MATCH($J41,'[1]Link Out Forecast'!$C$6:$C$250,0),1),"")</f>
        <v>474.</v>
      </c>
      <c r="M41" s="30">
        <f>IFERROR(INDEX('[1]Link Out Forecast'!$F$6:$F$250,MATCH($J41,'[1]Link Out Forecast'!$C$6:$C$250,0),1),"")</f>
        <v>-7443</v>
      </c>
      <c r="N41" s="30">
        <f>IFERROR(INDEX('[1]Link Out Forecast'!$G$6:$G$250,MATCH($J41,'[1]Link Out Forecast'!$C$6:$C$250,0),1),"")</f>
        <v>-12099</v>
      </c>
      <c r="O41" s="30">
        <f>IFERROR(INDEX('[1]Link Out Forecast'!$H$6:$H$250,MATCH($J41,'[1]Link Out Forecast'!$C$6:$C$250,0),1),"")</f>
        <v>-6072</v>
      </c>
      <c r="P41" s="30">
        <f>IFERROR(INDEX('[1]Link Out Forecast'!$I$6:$I$250,MATCH($J41,'[1]Link Out Forecast'!$C$6:$C$250,0),1),"")</f>
        <v>-9838</v>
      </c>
      <c r="Q41" s="30">
        <f>IFERROR(INDEX('[1]Link Out Forecast'!$J$6:$J$250,MATCH($J41,'[1]Link Out Forecast'!$C$6:$C$250,0),1),"")</f>
        <v>-5643</v>
      </c>
      <c r="R41" s="30">
        <f>IFERROR(INDEX('[1]Link Out Forecast'!$K$6:$K$250,MATCH($J41,'[1]Link Out Forecast'!$C$6:$C$250,0),1),"")</f>
        <v>-5180</v>
      </c>
      <c r="S41" s="30">
        <f>IFERROR(INDEX('[1]Link Out Forecast'!$L$6:$L$250,MATCH($J41,'[1]Link Out Forecast'!$C$6:$C$250,0),1),"")</f>
        <v>0</v>
      </c>
      <c r="T41" s="30">
        <f>IFERROR(INDEX('[1]Link Out Forecast'!$M$6:$M$250,MATCH($J41,'[1]Link Out Forecast'!$C$6:$C$250,0),1),"")</f>
        <v>0</v>
      </c>
      <c r="U41" s="30">
        <f>IFERROR(INDEX('[1]Link Out Forecast'!$N$6:$N$250,MATCH($J41,'[1]Link Out Forecast'!$C$6:$C$250,0),1),"")</f>
        <v>0</v>
      </c>
      <c r="V41" s="30">
        <f>IFERROR(INDEX('[1]Link Out Forecast'!$O$6:$O$250,MATCH($J41,'[1]Link Out Forecast'!$C$6:$C$250,0),1),"")</f>
        <v>0</v>
      </c>
      <c r="W41" s="30">
        <f>IFERROR(INDEX('[1]Link Out Forecast'!$P$6:$P$250,MATCH($J41,'[1]Link Out Forecast'!$C$6:$C$250,0),1),"")</f>
        <v>0</v>
      </c>
      <c r="X41" s="30">
        <f>IFERROR(INDEX('[1]Link Out Forecast'!$Q$6:$Q$250,MATCH($J41,'[1]Link Out Forecast'!$C$6:$C$250,0),1),"")</f>
        <v>0</v>
      </c>
      <c r="Y41" s="30">
        <f>IFERROR(INDEX('[1]Link Out Forecast'!$R$6:$R$250,MATCH($J41,'[1]Link Out Forecast'!$C$6:$C$250,0),1),"")</f>
        <v>-46275</v>
      </c>
      <c r="AA41" s="34">
        <f>+'[2]Link Out'!$E$104</f>
        <v>2483215</v>
      </c>
      <c r="AB41" s="34">
        <f>+'[2]Link Out'!$G$104</f>
        <v>2483215</v>
      </c>
    </row>
    <row r="42" spans="1:28">
      <c r="A42" s="40"/>
      <c r="B42" s="46"/>
      <c r="C42" s="46"/>
      <c r="D42" s="46"/>
      <c r="E42" s="46"/>
      <c r="F42" s="4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8">
      <c r="A43" s="40"/>
      <c r="B43" s="46"/>
      <c r="C43" s="46"/>
      <c r="D43" s="46"/>
      <c r="E43" s="46"/>
      <c r="F43" s="49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8">
      <c r="A44" s="40"/>
      <c r="B44" s="46"/>
      <c r="C44" s="46"/>
      <c r="D44" s="46"/>
      <c r="E44" s="46"/>
      <c r="F44" s="49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8">
      <c r="A45" s="40"/>
      <c r="B45" s="46"/>
      <c r="C45" s="46"/>
      <c r="D45" s="46"/>
      <c r="E45" s="46"/>
      <c r="F45" s="49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8">
      <c r="A46" s="40"/>
      <c r="B46" s="46"/>
      <c r="C46" s="46"/>
      <c r="D46" s="46"/>
      <c r="E46" s="46"/>
      <c r="F46" s="49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8">
      <c r="A47" s="40"/>
      <c r="B47" s="46"/>
      <c r="C47" s="46"/>
      <c r="D47" s="46"/>
      <c r="E47" s="46"/>
      <c r="F47" s="49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8">
      <c r="A48" s="40"/>
      <c r="B48" s="46"/>
      <c r="C48" s="46"/>
      <c r="D48" s="46"/>
      <c r="E48" s="46"/>
      <c r="F48" s="49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>
      <c r="A49" s="40"/>
      <c r="B49" s="46"/>
      <c r="C49" s="46"/>
      <c r="D49" s="46"/>
      <c r="E49" s="46"/>
      <c r="F49" s="49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>
      <c r="A50" s="40"/>
      <c r="B50" s="46"/>
      <c r="C50" s="46"/>
      <c r="D50" s="46"/>
      <c r="E50" s="46"/>
      <c r="F50" s="4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>
      <c r="A51" s="40"/>
      <c r="B51" s="46"/>
      <c r="C51" s="46"/>
      <c r="D51" s="46"/>
      <c r="E51" s="46"/>
      <c r="F51" s="49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5" thickBot="1">
      <c r="A52" s="40"/>
      <c r="B52" s="46"/>
      <c r="C52" s="46"/>
      <c r="D52" s="46"/>
      <c r="E52" s="46"/>
      <c r="F52" s="49"/>
      <c r="K52" s="2" t="s">
        <v>25</v>
      </c>
      <c r="M52" s="33">
        <f t="shared" ref="M52:Y52" si="2">SUM(M31:M51)</f>
        <v>-8848402.9950323403</v>
      </c>
      <c r="N52" s="33">
        <f t="shared" si="2"/>
        <v>-8988501.9655674994</v>
      </c>
      <c r="O52" s="33">
        <f t="shared" si="2"/>
        <v>-8762984.1283533499</v>
      </c>
      <c r="P52" s="33">
        <f t="shared" si="2"/>
        <v>-8421268.0534622595</v>
      </c>
      <c r="Q52" s="33">
        <f t="shared" si="2"/>
        <v>-7544960.3716638163</v>
      </c>
      <c r="R52" s="33">
        <f t="shared" si="2"/>
        <v>-7450995.1296763467</v>
      </c>
      <c r="S52" s="33">
        <f t="shared" si="2"/>
        <v>-7234519.5387360556</v>
      </c>
      <c r="T52" s="33">
        <f t="shared" si="2"/>
        <v>-6899366.8380170316</v>
      </c>
      <c r="U52" s="33">
        <f t="shared" si="2"/>
        <v>-7287500.6095202416</v>
      </c>
      <c r="V52" s="33">
        <f t="shared" si="2"/>
        <v>-7328658.6800641296</v>
      </c>
      <c r="W52" s="33">
        <f t="shared" si="2"/>
        <v>-7984901.8318726234</v>
      </c>
      <c r="X52" s="33">
        <f t="shared" si="2"/>
        <v>-8298354.3078963393</v>
      </c>
      <c r="Y52" s="33">
        <f t="shared" si="2"/>
        <v>-95050414.449862033</v>
      </c>
    </row>
    <row r="53" spans="1:25" ht="15" thickTop="1">
      <c r="A53" s="40"/>
      <c r="B53" s="46"/>
      <c r="C53" s="46"/>
      <c r="D53" s="46"/>
      <c r="E53" s="46"/>
      <c r="F53" s="46"/>
    </row>
    <row r="54" spans="1:25">
      <c r="A54" s="40"/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/>
  </sheetViews>
  <sheetFormatPr defaultColWidth="9.10937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109375" style="2"/>
  </cols>
  <sheetData>
    <row r="1" spans="1:6" ht="55.2" customHeight="1">
      <c r="A1" s="7" t="s">
        <v>17</v>
      </c>
      <c r="B1" s="7" t="s">
        <v>1</v>
      </c>
      <c r="C1" s="7" t="s">
        <v>16</v>
      </c>
      <c r="D1" s="13" t="str">
        <f>'Link In'!C7</f>
        <v>Base Year for the 12 Months Ended 2/28/19</v>
      </c>
      <c r="E1" s="14" t="s">
        <v>18</v>
      </c>
      <c r="F1" s="14" t="s">
        <v>19</v>
      </c>
    </row>
    <row r="2" spans="1:6">
      <c r="A2" s="8"/>
    </row>
    <row r="3" spans="1:6" ht="15" thickBot="1">
      <c r="A3" s="8" t="str">
        <f>'Link In'!H12</f>
        <v>P33</v>
      </c>
      <c r="B3" s="2" t="str">
        <f>'Link In'!A22</f>
        <v>Uncollectible Accounts</v>
      </c>
      <c r="C3" s="2" t="str">
        <f>'Link In'!A26</f>
        <v>Schedule D-2.3</v>
      </c>
      <c r="D3" s="52">
        <f>ROUND(Exhibit!C15,0)</f>
        <v>859139</v>
      </c>
      <c r="E3" s="52">
        <f>ROUND(Exhibit!E22,0)</f>
        <v>-55046</v>
      </c>
      <c r="F3" s="52">
        <f>ROUND(Exhibit!E25,0)</f>
        <v>804093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8</v>
      </c>
      <c r="D7" s="11" t="s">
        <v>22</v>
      </c>
    </row>
    <row r="8" spans="1:6">
      <c r="A8" s="16">
        <f>'Summary by Account'!A14</f>
        <v>57010000</v>
      </c>
      <c r="B8" s="17" t="str">
        <f>'Summary by Account'!B14</f>
        <v>Uncoll Accts Exp</v>
      </c>
      <c r="C8" s="8"/>
      <c r="D8" s="67">
        <f>ROUND('Summary by Account'!E14,0)</f>
        <v>0</v>
      </c>
    </row>
    <row r="9" spans="1:6">
      <c r="A9" s="16">
        <f>'Summary by Account'!A15</f>
        <v>57010015</v>
      </c>
      <c r="B9" s="17" t="str">
        <f>'Summary by Account'!B15</f>
        <v>Uncoll Accts Exp CA</v>
      </c>
      <c r="C9" s="8"/>
      <c r="D9" s="66">
        <f>ROUND('Summary by Account'!E15,0)</f>
        <v>736368</v>
      </c>
    </row>
    <row r="10" spans="1:6">
      <c r="A10" s="16">
        <f>'Summary by Account'!A16</f>
        <v>57010016</v>
      </c>
      <c r="B10" s="17" t="str">
        <f>'Summary by Account'!B16</f>
        <v>Uncoll Accts Exp AG</v>
      </c>
      <c r="C10" s="8"/>
      <c r="D10" s="66">
        <f>'Summary by Account'!E16</f>
        <v>67725</v>
      </c>
    </row>
    <row r="11" spans="1:6">
      <c r="A11" s="16"/>
      <c r="B11" s="17"/>
      <c r="C11" s="8"/>
      <c r="D11" s="66"/>
    </row>
    <row r="12" spans="1:6">
      <c r="A12" s="16"/>
      <c r="B12" s="17"/>
      <c r="C12" s="8"/>
      <c r="D12" s="66"/>
    </row>
    <row r="13" spans="1:6">
      <c r="A13" s="16"/>
      <c r="B13" s="17"/>
      <c r="C13" s="8"/>
      <c r="D13" s="66"/>
    </row>
    <row r="14" spans="1:6">
      <c r="A14" s="16"/>
      <c r="B14" s="17"/>
      <c r="C14" s="8"/>
      <c r="D14" s="66"/>
    </row>
    <row r="15" spans="1:6">
      <c r="A15" s="16"/>
      <c r="B15" s="17"/>
      <c r="C15" s="8"/>
      <c r="D15" s="66"/>
    </row>
    <row r="16" spans="1:6">
      <c r="A16" s="16"/>
      <c r="B16" s="17"/>
      <c r="C16" s="8"/>
      <c r="D16" s="66"/>
    </row>
    <row r="17" spans="1:4">
      <c r="A17" s="16"/>
      <c r="B17" s="17"/>
      <c r="C17" s="8"/>
      <c r="D17" s="66"/>
    </row>
    <row r="18" spans="1:4" ht="15" thickBot="1">
      <c r="A18" s="8"/>
      <c r="B18" s="18"/>
      <c r="C18" s="8"/>
      <c r="D18" s="68">
        <f>SUM(D8:D17)</f>
        <v>804093</v>
      </c>
    </row>
    <row r="19" spans="1:4" ht="15" thickTop="1">
      <c r="A19" s="8"/>
      <c r="B19" s="8"/>
      <c r="C19" s="8"/>
      <c r="D19" s="8"/>
    </row>
    <row r="20" spans="1:4">
      <c r="A20" s="15" t="s">
        <v>11</v>
      </c>
      <c r="B20" s="8"/>
      <c r="C20" s="8"/>
      <c r="D20" s="8"/>
    </row>
    <row r="22" spans="1:4">
      <c r="A22" s="2" t="str">
        <f>'Link In'!A25</f>
        <v>W/P - 3-10</v>
      </c>
    </row>
    <row r="23" spans="1:4">
      <c r="A23" s="2" t="str">
        <f ca="1">Exhibit!F2</f>
        <v>O&amp;M\[KAWC 2018 Rate Case - Uncollectibles Expense Exhibit.xlsx]Exhibit</v>
      </c>
    </row>
    <row r="27" spans="1:4">
      <c r="A27" s="6" t="s">
        <v>45</v>
      </c>
      <c r="C27" s="54">
        <f>'Forecast Detail'!E17</f>
        <v>9.1410712374342465E-3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109375" defaultRowHeight="14.4"/>
  <cols>
    <col min="1" max="1" width="5.6640625" style="2" customWidth="1"/>
    <col min="2" max="2" width="38.88671875" style="2" customWidth="1"/>
    <col min="3" max="4" width="12.6640625" style="2" customWidth="1"/>
    <col min="5" max="5" width="14" style="2" customWidth="1"/>
    <col min="6" max="6" width="30.33203125" style="2" customWidth="1"/>
    <col min="7" max="16384" width="9.109375" style="2"/>
  </cols>
  <sheetData>
    <row r="1" spans="1:6">
      <c r="A1" s="1" t="s">
        <v>9</v>
      </c>
      <c r="B1" s="1"/>
      <c r="C1" s="1"/>
      <c r="D1" s="1"/>
      <c r="F1" s="4" t="str">
        <f>'Link In'!A25</f>
        <v>W/P - 3-10</v>
      </c>
    </row>
    <row r="2" spans="1:6">
      <c r="A2" s="1" t="s">
        <v>10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Uncollectibles Expense Exhibit.xlsx]Exhibit</v>
      </c>
    </row>
    <row r="4" spans="1:6">
      <c r="A4" s="69" t="str">
        <f>'Link In'!A1</f>
        <v>Kentucky American Water Company</v>
      </c>
      <c r="B4" s="69"/>
      <c r="C4" s="69"/>
      <c r="D4" s="69"/>
      <c r="E4" s="69"/>
      <c r="F4" s="69"/>
    </row>
    <row r="5" spans="1:6">
      <c r="A5" s="69" t="str">
        <f>'Link In'!A3</f>
        <v>Case No. 2018-00358</v>
      </c>
      <c r="B5" s="69"/>
      <c r="C5" s="69"/>
      <c r="D5" s="69"/>
      <c r="E5" s="69"/>
      <c r="F5" s="69"/>
    </row>
    <row r="6" spans="1:6">
      <c r="A6" s="69" t="str">
        <f>'Link In'!A23</f>
        <v>Base Year Adjustment Uncollectible Accounts</v>
      </c>
      <c r="B6" s="69"/>
      <c r="C6" s="69"/>
      <c r="D6" s="69"/>
      <c r="E6" s="69"/>
      <c r="F6" s="69"/>
    </row>
    <row r="7" spans="1:6">
      <c r="A7" s="70" t="str">
        <f>'Link In'!A6</f>
        <v>For the 12 Months Ending June 30, 2020</v>
      </c>
      <c r="B7" s="70"/>
      <c r="C7" s="70"/>
      <c r="D7" s="70"/>
      <c r="E7" s="70"/>
      <c r="F7" s="70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1">
        <f>ROUND('Link In'!Y20,0)</f>
        <v>859139</v>
      </c>
      <c r="D15" s="42">
        <v>0</v>
      </c>
      <c r="E15" s="42">
        <f>C15</f>
        <v>859139</v>
      </c>
    </row>
    <row r="16" spans="1:6">
      <c r="A16" s="8">
        <v>2</v>
      </c>
    </row>
    <row r="17" spans="1:6">
      <c r="A17" s="8">
        <v>3</v>
      </c>
      <c r="C17" s="34"/>
      <c r="D17" s="34"/>
      <c r="E17" s="34"/>
    </row>
    <row r="18" spans="1:6">
      <c r="A18" s="8">
        <v>4</v>
      </c>
      <c r="B18" s="6" t="s">
        <v>4</v>
      </c>
      <c r="C18" s="34"/>
      <c r="D18" s="34"/>
      <c r="E18" s="34"/>
    </row>
    <row r="19" spans="1:6">
      <c r="A19" s="8">
        <v>5</v>
      </c>
      <c r="B19" s="9" t="s">
        <v>32</v>
      </c>
      <c r="C19" s="34"/>
      <c r="D19" s="38">
        <f>ROUND('Summary by Account'!D19,0)</f>
        <v>-55046</v>
      </c>
      <c r="E19" s="34"/>
      <c r="F19" s="10" t="str">
        <f>'Link In'!A26</f>
        <v>Schedule D-2.3</v>
      </c>
    </row>
    <row r="20" spans="1:6">
      <c r="A20" s="8">
        <v>6</v>
      </c>
      <c r="B20" s="9"/>
      <c r="C20" s="34"/>
      <c r="D20" s="38"/>
      <c r="E20" s="34"/>
    </row>
    <row r="21" spans="1:6">
      <c r="A21" s="8">
        <v>7</v>
      </c>
      <c r="B21" s="9"/>
      <c r="C21" s="34"/>
      <c r="D21" s="38"/>
      <c r="E21" s="34"/>
    </row>
    <row r="22" spans="1:6">
      <c r="A22" s="8">
        <v>8</v>
      </c>
      <c r="B22" s="6" t="s">
        <v>5</v>
      </c>
      <c r="C22" s="34"/>
      <c r="D22" s="51">
        <f>SUM(D19:D21)</f>
        <v>-55046</v>
      </c>
      <c r="E22" s="51">
        <f>D22</f>
        <v>-55046</v>
      </c>
    </row>
    <row r="23" spans="1:6">
      <c r="A23" s="8">
        <v>9</v>
      </c>
      <c r="C23" s="34"/>
      <c r="D23" s="34"/>
      <c r="E23" s="34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3">
        <f>E15+E22</f>
        <v>804093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/>
  </sheetViews>
  <sheetFormatPr defaultColWidth="9.109375" defaultRowHeight="14.4"/>
  <cols>
    <col min="1" max="1" width="18.5546875" style="2" customWidth="1"/>
    <col min="2" max="2" width="23" style="2" customWidth="1"/>
    <col min="3" max="5" width="17.6640625" style="2" customWidth="1"/>
    <col min="6" max="16384" width="9.109375" style="2"/>
  </cols>
  <sheetData>
    <row r="1" spans="1:5">
      <c r="A1" s="1" t="s">
        <v>9</v>
      </c>
      <c r="B1" s="1"/>
      <c r="C1" s="1"/>
      <c r="D1" s="1"/>
      <c r="E1" s="4" t="str">
        <f>'Link In'!A25</f>
        <v>W/P - 3-10</v>
      </c>
    </row>
    <row r="2" spans="1:5">
      <c r="A2" s="1" t="s">
        <v>10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Uncollectibles Expense Exhibit.xlsx]Summary by Account</v>
      </c>
    </row>
    <row r="4" spans="1:5">
      <c r="A4" s="69" t="str">
        <f>'Link In'!A1</f>
        <v>Kentucky American Water Company</v>
      </c>
      <c r="B4" s="69"/>
      <c r="C4" s="69"/>
      <c r="D4" s="69"/>
      <c r="E4" s="69"/>
    </row>
    <row r="5" spans="1:5">
      <c r="A5" s="69" t="str">
        <f>'Link In'!A3</f>
        <v>Case No. 2018-00358</v>
      </c>
      <c r="B5" s="69"/>
      <c r="C5" s="69"/>
      <c r="D5" s="69"/>
      <c r="E5" s="69"/>
    </row>
    <row r="6" spans="1:5">
      <c r="A6" s="69" t="str">
        <f>'Link In'!A23</f>
        <v>Base Year Adjustment Uncollectible Accounts</v>
      </c>
      <c r="B6" s="69"/>
      <c r="C6" s="69"/>
      <c r="D6" s="69"/>
      <c r="E6" s="69"/>
    </row>
    <row r="7" spans="1:5">
      <c r="A7" s="70" t="str">
        <f>'Link In'!A6</f>
        <v>For the 12 Months Ending June 30, 2020</v>
      </c>
      <c r="B7" s="70"/>
      <c r="C7" s="70"/>
      <c r="D7" s="70"/>
      <c r="E7" s="70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20</v>
      </c>
      <c r="B12" s="11" t="s">
        <v>21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57010000</v>
      </c>
      <c r="B14" s="12" t="str">
        <f>'Link In'!K12</f>
        <v>Uncoll Accts Exp</v>
      </c>
      <c r="C14" s="35">
        <f>'Link In'!Y12</f>
        <v>0</v>
      </c>
      <c r="D14" s="35">
        <f t="shared" ref="D14:D16" si="0">E14-C14</f>
        <v>0</v>
      </c>
      <c r="E14" s="35">
        <f>ROUND(SUM(VLOOKUP(A14,'Link In'!J:Z,17,FALSE)*$E$19),0)</f>
        <v>0</v>
      </c>
    </row>
    <row r="15" spans="1:5">
      <c r="A15" s="2">
        <f>'Link In'!J13</f>
        <v>57010015</v>
      </c>
      <c r="B15" s="12" t="str">
        <f>'Link In'!K13</f>
        <v>Uncoll Accts Exp CA</v>
      </c>
      <c r="C15" s="36">
        <f>'Link In'!Y13</f>
        <v>809767.83800327987</v>
      </c>
      <c r="D15" s="36">
        <f t="shared" si="0"/>
        <v>-73399.838003279874</v>
      </c>
      <c r="E15" s="36">
        <f>ROUND(SUM(VLOOKUP(A15,'Link In'!J:Z,17,FALSE)*$E$19),0)</f>
        <v>736368</v>
      </c>
    </row>
    <row r="16" spans="1:5">
      <c r="A16" s="2">
        <f>'Link In'!J14</f>
        <v>57010016</v>
      </c>
      <c r="B16" s="12" t="str">
        <f>'Link In'!K14</f>
        <v>Uncoll Accts Exp AG</v>
      </c>
      <c r="C16" s="36">
        <f>'Link In'!Y14</f>
        <v>49371</v>
      </c>
      <c r="D16" s="36">
        <f t="shared" si="0"/>
        <v>18354</v>
      </c>
      <c r="E16" s="36">
        <f>ROUND(SUM(VLOOKUP(A16,'Link In'!J:Z,17,FALSE)*$E$19),0)</f>
        <v>67725</v>
      </c>
    </row>
    <row r="17" spans="2:5">
      <c r="B17" s="12"/>
      <c r="C17" s="36"/>
      <c r="D17" s="36"/>
      <c r="E17" s="36"/>
    </row>
    <row r="18" spans="2:5">
      <c r="B18" s="12"/>
      <c r="C18" s="36"/>
      <c r="D18" s="36"/>
      <c r="E18" s="36"/>
    </row>
    <row r="19" spans="2:5" ht="15" thickBot="1">
      <c r="C19" s="37">
        <f>SUM(C14:C18)</f>
        <v>859138.83800327987</v>
      </c>
      <c r="D19" s="37">
        <f>SUM(D14:D18)</f>
        <v>-55045.838003279874</v>
      </c>
      <c r="E19" s="37">
        <f>+'Forecast Detail'!G17</f>
        <v>804093</v>
      </c>
    </row>
    <row r="20" spans="2:5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/>
  </sheetViews>
  <sheetFormatPr defaultColWidth="9.109375" defaultRowHeight="14.4"/>
  <cols>
    <col min="1" max="1" width="12" style="2" customWidth="1"/>
    <col min="2" max="2" width="26.44140625" style="2" bestFit="1" customWidth="1"/>
    <col min="3" max="3" width="14.109375" style="2" bestFit="1" customWidth="1"/>
    <col min="4" max="4" width="15" style="2" bestFit="1" customWidth="1"/>
    <col min="5" max="6" width="10.6640625" style="2" customWidth="1"/>
    <col min="7" max="7" width="17.88671875" style="2" bestFit="1" customWidth="1"/>
    <col min="8" max="8" width="12.88671875" style="2" bestFit="1" customWidth="1"/>
    <col min="9" max="16384" width="9.109375" style="2"/>
  </cols>
  <sheetData>
    <row r="1" spans="1:8">
      <c r="A1" s="1" t="s">
        <v>9</v>
      </c>
      <c r="B1" s="1"/>
      <c r="H1" s="4" t="str">
        <f>'Link In'!A25</f>
        <v>W/P - 3-10</v>
      </c>
    </row>
    <row r="2" spans="1:8">
      <c r="A2" s="1" t="s">
        <v>10</v>
      </c>
      <c r="B2" s="1"/>
      <c r="H2" s="5" t="str">
        <f ca="1">RIGHT(CELL("filename",$A$1),LEN(CELL("filename",$A$1))-SEARCH("\O&amp;M",CELL("filename",$A$1),1))</f>
        <v>O&amp;M\[KAWC 2018 Rate Case - Uncollectibles Expense Exhibit.xlsx]Forecast Detail</v>
      </c>
    </row>
    <row r="3" spans="1:8">
      <c r="A3" s="69" t="s">
        <v>27</v>
      </c>
      <c r="B3" s="69"/>
      <c r="C3" s="69"/>
      <c r="D3" s="69"/>
      <c r="E3" s="69"/>
      <c r="F3" s="69"/>
      <c r="G3" s="69"/>
      <c r="H3" s="69"/>
    </row>
    <row r="4" spans="1:8">
      <c r="A4" s="69" t="str">
        <f>'Link In'!A3</f>
        <v>Case No. 2018-00358</v>
      </c>
      <c r="B4" s="69"/>
      <c r="C4" s="69"/>
      <c r="D4" s="69"/>
      <c r="E4" s="69"/>
      <c r="F4" s="69"/>
      <c r="G4" s="69"/>
      <c r="H4" s="69"/>
    </row>
    <row r="5" spans="1:8">
      <c r="A5" s="69" t="str">
        <f>'Link In'!A7</f>
        <v>Base Year for the 12 Months Ended February 28, 2019</v>
      </c>
      <c r="B5" s="69"/>
      <c r="C5" s="69"/>
      <c r="D5" s="69"/>
      <c r="E5" s="69"/>
      <c r="F5" s="69"/>
      <c r="G5" s="69"/>
      <c r="H5" s="69"/>
    </row>
    <row r="6" spans="1:8">
      <c r="A6" s="69" t="str">
        <f>'Link In'!A9</f>
        <v>Forecast Year for the 12 Months Ended June 30, 2020</v>
      </c>
      <c r="B6" s="69"/>
      <c r="C6" s="69"/>
      <c r="D6" s="69"/>
      <c r="E6" s="69"/>
      <c r="F6" s="69"/>
      <c r="G6" s="69"/>
      <c r="H6" s="69"/>
    </row>
    <row r="7" spans="1:8">
      <c r="A7" s="69" t="str">
        <f>'Link In'!A22</f>
        <v>Uncollectible Accounts</v>
      </c>
      <c r="B7" s="69"/>
      <c r="C7" s="69"/>
      <c r="D7" s="69"/>
      <c r="E7" s="69"/>
      <c r="F7" s="69"/>
      <c r="G7" s="69"/>
      <c r="H7" s="69"/>
    </row>
    <row r="8" spans="1:8">
      <c r="A8" s="6" t="str">
        <f>'Link In'!A20</f>
        <v>Witness Responsible:   James Pellock</v>
      </c>
    </row>
    <row r="9" spans="1:8">
      <c r="A9" s="25" t="str">
        <f>'Link In'!A15</f>
        <v>Type of Filing: __X__ Original  _____ Updated  _____ Revised</v>
      </c>
    </row>
    <row r="10" spans="1:8">
      <c r="A10" s="25"/>
    </row>
    <row r="11" spans="1:8">
      <c r="C11" s="56" t="s">
        <v>33</v>
      </c>
      <c r="D11" s="56" t="s">
        <v>34</v>
      </c>
      <c r="E11" s="56" t="s">
        <v>35</v>
      </c>
      <c r="G11" s="56" t="s">
        <v>38</v>
      </c>
    </row>
    <row r="12" spans="1:8">
      <c r="B12" s="8">
        <v>2015</v>
      </c>
      <c r="C12" s="35">
        <v>914171</v>
      </c>
      <c r="D12" s="35">
        <v>91373906</v>
      </c>
      <c r="E12" s="54">
        <f>+C12/D12</f>
        <v>1.00047271701398E-2</v>
      </c>
    </row>
    <row r="13" spans="1:8">
      <c r="B13" s="8">
        <v>2016</v>
      </c>
      <c r="C13" s="34">
        <v>908020</v>
      </c>
      <c r="D13" s="34">
        <v>95396492</v>
      </c>
      <c r="E13" s="54">
        <f>+C13/D13</f>
        <v>9.5183793550815271E-3</v>
      </c>
    </row>
    <row r="14" spans="1:8">
      <c r="B14" s="8">
        <v>2017</v>
      </c>
      <c r="C14" s="34">
        <v>774208</v>
      </c>
      <c r="D14" s="34">
        <v>97999683</v>
      </c>
      <c r="E14" s="54">
        <f>+C14/D14</f>
        <v>7.9001071870814111E-3</v>
      </c>
    </row>
    <row r="15" spans="1:8">
      <c r="C15" s="51">
        <f>SUM(C12:C14)</f>
        <v>2596399</v>
      </c>
      <c r="D15" s="51">
        <f>SUM(D12:D14)</f>
        <v>284770081</v>
      </c>
      <c r="E15" s="55">
        <f>AVERAGE(E12:E14)</f>
        <v>9.1410712374342465E-3</v>
      </c>
      <c r="F15" s="2" t="s">
        <v>36</v>
      </c>
    </row>
    <row r="17" spans="2:7" ht="15" thickBot="1">
      <c r="B17" s="2" t="s">
        <v>37</v>
      </c>
      <c r="D17" s="35">
        <f>+'Link In'!AA34+'Link In'!AA41</f>
        <v>87964826</v>
      </c>
      <c r="E17" s="57">
        <f>+E15</f>
        <v>9.1410712374342465E-3</v>
      </c>
      <c r="G17" s="58">
        <f>ROUND(+D17*E17,0)</f>
        <v>804093</v>
      </c>
    </row>
    <row r="18" spans="2:7" ht="15" thickTop="1"/>
  </sheetData>
  <mergeCells count="5">
    <mergeCell ref="A3:H3"/>
    <mergeCell ref="A4:H4"/>
    <mergeCell ref="A5:H5"/>
    <mergeCell ref="A6:H6"/>
    <mergeCell ref="A7:H7"/>
  </mergeCells>
  <pageMargins left="0.75" right="0.75" top="1.5" bottom="0.75" header="0.3" footer="0.3"/>
  <pageSetup orientation="landscape" verticalDpi="3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/>
  </sheetViews>
  <sheetFormatPr defaultColWidth="9.109375" defaultRowHeight="14.4"/>
  <cols>
    <col min="1" max="16384" width="9.109375" style="2"/>
  </cols>
  <sheetData>
    <row r="1" spans="1:1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- 3-10</v>
      </c>
    </row>
    <row r="2" spans="1:12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Uncollectibles Expense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7</v>
      </c>
    </row>
    <row r="7" spans="1:12">
      <c r="A7" s="6" t="s">
        <v>15</v>
      </c>
      <c r="B7" s="44" t="s">
        <v>48</v>
      </c>
    </row>
    <row r="8" spans="1:12">
      <c r="B8" s="44" t="s">
        <v>28</v>
      </c>
    </row>
    <row r="11" spans="1:12">
      <c r="A11" s="6" t="s">
        <v>29</v>
      </c>
      <c r="B11" s="2" t="s">
        <v>30</v>
      </c>
    </row>
    <row r="12" spans="1:12">
      <c r="B12" s="2" t="s">
        <v>31</v>
      </c>
    </row>
    <row r="13" spans="1:12">
      <c r="B13" s="2" t="s">
        <v>47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Forecast Detail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2018-12-06T15:02:03Z</cp:lastPrinted>
  <dcterms:created xsi:type="dcterms:W3CDTF">2012-08-27T14:54:09Z</dcterms:created>
  <dcterms:modified xsi:type="dcterms:W3CDTF">2018-12-06T15:02:17Z</dcterms:modified>
</cp:coreProperties>
</file>