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76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Workpaper" sheetId="11" r:id="rId5"/>
    <sheet name="2018 PSC Fee" sheetId="9" r:id="rId6"/>
    <sheet name="GL Data" sheetId="10" r:id="rId7"/>
    <sheet name="Notes" sheetId="4" r:id="rId8"/>
  </sheets>
  <externalReferences>
    <externalReference r:id="rId9"/>
    <externalReference r:id="rId10"/>
  </externalReferences>
  <calcPr calcId="162913" iterate="1"/>
</workbook>
</file>

<file path=xl/calcChain.xml><?xml version="1.0" encoding="utf-8"?>
<calcChain xmlns="http://schemas.openxmlformats.org/spreadsheetml/2006/main">
  <c r="A20" i="1" l="1"/>
  <c r="C26" i="2" l="1"/>
  <c r="D17" i="11" l="1"/>
  <c r="E2" i="11"/>
  <c r="A9" i="11" l="1"/>
  <c r="K45" i="9" l="1"/>
  <c r="L2" i="9" l="1"/>
  <c r="P2" i="10"/>
  <c r="A25" i="1" l="1"/>
  <c r="E1" i="11" s="1"/>
  <c r="A22" i="1"/>
  <c r="L1" i="9" l="1"/>
  <c r="P1" i="10"/>
  <c r="A14" i="5"/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34" i="1"/>
  <c r="K33" i="1"/>
  <c r="K32" i="1"/>
  <c r="K31" i="1"/>
  <c r="K17" i="1"/>
  <c r="K16" i="1"/>
  <c r="K15" i="1"/>
  <c r="K14" i="1"/>
  <c r="K13" i="1"/>
  <c r="K12" i="1"/>
  <c r="B14" i="5" s="1"/>
  <c r="I34" i="1"/>
  <c r="H34" i="1"/>
  <c r="I33" i="1"/>
  <c r="H33" i="1"/>
  <c r="I32" i="1"/>
  <c r="H32" i="1"/>
  <c r="I31" i="1"/>
  <c r="H31" i="1"/>
  <c r="I17" i="1"/>
  <c r="H17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A10" i="11" l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7" i="11" l="1"/>
  <c r="A5" i="11"/>
  <c r="A4" i="11"/>
  <c r="X20" i="1"/>
  <c r="W20" i="1"/>
  <c r="V20" i="1"/>
  <c r="U20" i="1"/>
  <c r="S20" i="1"/>
  <c r="R20" i="1"/>
  <c r="O20" i="1"/>
  <c r="M20" i="1" l="1"/>
  <c r="Q20" i="1"/>
  <c r="T20" i="1"/>
  <c r="N20" i="1"/>
  <c r="P20" i="1"/>
  <c r="Y13" i="1"/>
  <c r="Y14" i="1"/>
  <c r="Y15" i="1"/>
  <c r="Y16" i="1"/>
  <c r="Y17" i="1"/>
  <c r="Y12" i="1"/>
  <c r="C14" i="5" s="1"/>
  <c r="Y20" i="1" l="1"/>
  <c r="C15" i="3" l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L2" i="4" l="1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4" i="5" l="1"/>
  <c r="A7" i="5"/>
  <c r="A10" i="5"/>
  <c r="A9" i="5"/>
  <c r="A5" i="5"/>
  <c r="E1" i="5"/>
  <c r="C21" i="5"/>
  <c r="C3" i="2"/>
  <c r="A23" i="2"/>
  <c r="L1" i="4" l="1"/>
  <c r="F1" i="3"/>
  <c r="A22" i="2"/>
  <c r="A9" i="3" l="1"/>
  <c r="B3" i="2"/>
  <c r="A23" i="1" l="1"/>
  <c r="A6" i="11" l="1"/>
  <c r="A6" i="3"/>
  <c r="A6" i="5"/>
  <c r="A7" i="3"/>
  <c r="E15" i="3"/>
  <c r="A5" i="3"/>
  <c r="A10" i="3"/>
  <c r="A4" i="3"/>
  <c r="B31" i="1" l="1"/>
  <c r="D15" i="11" s="1"/>
  <c r="D19" i="11" s="1"/>
  <c r="E21" i="5" s="1"/>
  <c r="E14" i="5" s="1"/>
  <c r="D14" i="5" l="1"/>
  <c r="D21" i="5" s="1"/>
  <c r="D19" i="3" s="1"/>
  <c r="D22" i="3" s="1"/>
  <c r="E22" i="3" s="1"/>
  <c r="D8" i="2"/>
  <c r="D18" i="2" s="1"/>
  <c r="E3" i="2" l="1"/>
  <c r="E25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<sst xmlns="http://schemas.openxmlformats.org/spreadsheetml/2006/main" count="101" uniqueCount="74">
  <si>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</si>
  <si>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</si>
  <si>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</si>
  <si>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</si>
  <si>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</si>
  <si>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</si>
  <si>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</si>
  <si>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</si>
  <si>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</si>
  <si>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</si>
  <si>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</si>
  <si>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</si>
  <si>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</si>
  <si>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</si>
  <si>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</si>
  <si>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</si>
  <si>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</si>
  <si>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</si>
  <si>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</si>
  <si>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</si>
  <si>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</si>
  <si>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</si>
  <si>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</si>
  <si>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</si>
  <si>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</si>
  <si>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</si>
  <si>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</si>
  <si>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 xml:space="preserve">Millage Rate 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</si>
  <si>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</si>
  <si>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</si>
  <si>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</si>
  <si>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</si>
  <si>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</si>
  <si>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</si>
  <si>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</si>
  <si>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</si>
  <si>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</si>
  <si>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</si>
  <si>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</si>
  <si>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</si>
  <si>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2017</t>
  </si>
  <si>
    <t>SA</t>
  </si>
  <si>
    <t>True-up Amortize KY PSC Fees 2017-2018</t>
  </si>
  <si>
    <t>SH</t>
  </si>
  <si>
    <t>Amortize KY PPD PSC Fees</t>
  </si>
  <si>
    <t>ZF</t>
  </si>
  <si>
    <t>KYAW 2017-2018 PSC ASSESSMENT</t>
  </si>
  <si>
    <t>2017 Total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</si>
  <si>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</si>
  <si>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</si>
  <si>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</si>
  <si>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</si>
  <si>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</si>
  <si>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</si>
  <si>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</si>
  <si>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</si>
  <si>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</t>
  </si>
  <si>
    <t>KYAW 2018-2019 PSC Assessment</t>
  </si>
  <si>
    <t>2018 Total</t>
  </si>
  <si>
    <t>Year</t>
  </si>
  <si>
    <t>Kentucky-American Water Company</t>
  </si>
  <si>
    <t>Account 16530000 - Prepaid PSC</t>
  </si>
  <si>
    <t>Document</t>
  </si>
  <si>
    <t>Type</t>
  </si>
  <si>
    <t>Forecasted PSC Fee</t>
  </si>
  <si>
    <t>2018 PSC Fee</t>
  </si>
  <si>
    <t>Gross Receipts</t>
  </si>
  <si>
    <t>Tax Liability</t>
  </si>
  <si>
    <t>Tax Rate</t>
  </si>
  <si>
    <t>Link to Revenue Requirement</t>
  </si>
  <si>
    <t>Revenue for the Twelve Months Ended June 30, 2020</t>
  </si>
  <si>
    <t>excluding AFUDC</t>
  </si>
  <si>
    <t xml:space="preserve">The PSC Fee adjustment is based on projected revenue from the forecasted test year applied to the applicable PSC Fee %.  </t>
  </si>
  <si>
    <t>Pro forma revenue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</si>
</sst>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0.0000%"/>
    <numFmt numFmtId="181" formatCode="0.000_);\(0.000\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  <xf numFmtId="0" fontId="50" fillId="0" borderId="0"/>
  </cellStyleXfs>
  <cellXfs count="8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43" fontId="0" fillId="0" borderId="0" xfId="2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49" fillId="0" borderId="0" xfId="0" applyFont="1"/>
    <xf numFmtId="0" fontId="49" fillId="0" borderId="0" xfId="1899" applyNumberFormat="1" applyFont="1" applyFill="1" applyAlignment="1"/>
    <xf numFmtId="0" fontId="49" fillId="0" borderId="0" xfId="1899" applyFont="1"/>
    <xf numFmtId="5" fontId="49" fillId="0" borderId="0" xfId="1899" applyNumberFormat="1" applyFont="1" applyFill="1" applyAlignment="1"/>
    <xf numFmtId="0" fontId="49" fillId="0" borderId="0" xfId="0" applyFont="1" applyFill="1"/>
    <xf numFmtId="41" fontId="49" fillId="0" borderId="0" xfId="1899" applyNumberFormat="1" applyFont="1" applyFill="1" applyAlignment="1"/>
    <xf numFmtId="41" fontId="49" fillId="0" borderId="0" xfId="1899" applyNumberFormat="1" applyFont="1" applyFill="1" applyBorder="1" applyAlignment="1"/>
    <xf numFmtId="5" fontId="49" fillId="0" borderId="15" xfId="0" applyNumberFormat="1" applyFont="1" applyBorder="1"/>
    <xf numFmtId="37" fontId="0" fillId="0" borderId="0" xfId="0" applyNumberFormat="1" applyFont="1" applyFill="1" applyBorder="1"/>
    <xf numFmtId="39" fontId="0" fillId="0" borderId="0" xfId="0" applyNumberFormat="1"/>
    <xf numFmtId="180" fontId="0" fillId="0" borderId="0" xfId="1898" applyNumberFormat="1" applyFont="1"/>
    <xf numFmtId="0" fontId="46" fillId="0" borderId="1" xfId="0" pivotButton="1" applyFont="1" applyBorder="1" applyAlignment="1">
      <alignment horizontal="center"/>
    </xf>
    <xf numFmtId="39" fontId="0" fillId="0" borderId="17" xfId="0" applyNumberFormat="1" applyBorder="1"/>
    <xf numFmtId="10" fontId="0" fillId="0" borderId="0" xfId="1898" applyNumberFormat="1" applyFont="1"/>
    <xf numFmtId="181" fontId="49" fillId="0" borderId="0" xfId="1899" applyNumberFormat="1" applyFont="1" applyFill="1" applyBorder="1" applyAlignment="1"/>
    <xf numFmtId="0" fontId="49" fillId="0" borderId="0" xfId="1593" applyFont="1" applyBorder="1"/>
    <xf numFmtId="5" fontId="0" fillId="0" borderId="0" xfId="0" applyNumberFormat="1" applyFont="1" applyFill="1" applyBorder="1"/>
    <xf numFmtId="37" fontId="0" fillId="0" borderId="0" xfId="0" applyNumberFormat="1"/>
    <xf numFmtId="5" fontId="0" fillId="0" borderId="0" xfId="0" applyNumberForma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7" xfId="1899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95250</xdr:rowOff>
    </xdr:from>
    <xdr:to>
      <xdr:col>11</xdr:col>
      <xdr:colOff>82550</xdr:colOff>
      <xdr:row>39</xdr:row>
      <xdr:rowOff>113320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173" t="15293" r="28290"/>
        <a:stretch/>
      </xdr:blipFill>
      <xdr:spPr>
        <a:xfrm>
          <a:off x="4584700" y="1384300"/>
          <a:ext cx="6515100" cy="6647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KAWC%202018%20Rate%20Case%20-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74">
          <cell r="D74" t="str">
            <v>PSC Fees</v>
          </cell>
          <cell r="F74" t="str">
            <v>W/P - 5-2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MSFR Inc Stmt by Acct - SCH C.2"/>
      <sheetName val="111018"/>
      <sheetName val="110218"/>
      <sheetName val="103118"/>
      <sheetName val="102718"/>
      <sheetName val="MSFR IS Adjust D.1"/>
      <sheetName val="MSFR IS Adjust Support D-2"/>
      <sheetName val="D-3"/>
    </sheetNames>
    <sheetDataSet>
      <sheetData sheetId="0"/>
      <sheetData sheetId="1">
        <row r="7">
          <cell r="G7">
            <v>87920068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38.5546875" style="2" customWidth="1"/>
    <col min="10" max="10" width="10.33203125" style="2" bestFit="1" customWidth="1"/>
    <col min="11" max="11" width="18.4414062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26</v>
      </c>
      <c r="Q9" s="31"/>
    </row>
    <row r="10" spans="1:25">
      <c r="A10" s="2" t="str">
        <f>'[1]Rate Case Constants'!$C$18</f>
        <v>Attrition Year Adjustment at Present Rates:</v>
      </c>
      <c r="H10" s="32" t="s">
        <v>24</v>
      </c>
      <c r="I10" s="32" t="s">
        <v>12</v>
      </c>
      <c r="J10" s="32" t="s">
        <v>13</v>
      </c>
      <c r="K10" s="32" t="s">
        <v>6</v>
      </c>
      <c r="L10" s="11" t="s">
        <v>14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25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P48</v>
      </c>
      <c r="I12" s="2" t="str">
        <f>IFERROR(INDEX('[1]Link Out Monthly BY'!$B$6:$B$491,MATCH($J12,'[1]Link Out Monthly BY'!$C$6:$C$491,0),1),"")</f>
        <v>General taxes</v>
      </c>
      <c r="J12" s="28">
        <v>68545000</v>
      </c>
      <c r="K12" s="2" t="str">
        <f>IFERROR(INDEX('[1]Link Out Monthly BY'!$D$6:$D$491,MATCH($J12,'[1]Link Out Monthly BY'!$C$6:$C$491,0),1),"")</f>
        <v>Utility Reg Assessme</v>
      </c>
      <c r="L12" s="2" t="str">
        <f>IFERROR(INDEX('[1]Link Out Monthly BY'!$E$6:$E$491,MATCH($J12,'[1]Link Out Monthly BY'!$C$6:$C$491,0),1),"")</f>
        <v>408.10</v>
      </c>
      <c r="M12" s="31">
        <f>IFERROR(INDEX('[1]Link Out Monthly BY'!$F$6:$F$491,MATCH($J12,'[1]Link Out Monthly BY'!$C$6:$C$491,0),1),"")</f>
        <v>15859</v>
      </c>
      <c r="N12" s="31">
        <f>IFERROR(INDEX('[1]Link Out Monthly BY'!$G$6:$G$491,MATCH($J12,'[1]Link Out Monthly BY'!$C$6:$C$491,0),1),"")</f>
        <v>15859</v>
      </c>
      <c r="O12" s="31">
        <f>IFERROR(INDEX('[1]Link Out Monthly BY'!$H$6:$H$491,MATCH($J12,'[1]Link Out Monthly BY'!$C$6:$C$491,0),1),"")</f>
        <v>15859</v>
      </c>
      <c r="P12" s="31">
        <f>IFERROR(INDEX('[1]Link Out Monthly BY'!$I$6:$I$491,MATCH($J12,'[1]Link Out Monthly BY'!$C$6:$C$491,0),1),"")</f>
        <v>15859</v>
      </c>
      <c r="Q12" s="31">
        <f>IFERROR(INDEX('[1]Link Out Monthly BY'!$J$6:$J$491,MATCH($J12,'[1]Link Out Monthly BY'!$C$6:$C$491,0),1),"")</f>
        <v>16386</v>
      </c>
      <c r="R12" s="31">
        <f>IFERROR(INDEX('[1]Link Out Monthly BY'!$K$6:$K$491,MATCH($J12,'[1]Link Out Monthly BY'!$C$6:$C$491,0),1),"")</f>
        <v>16386</v>
      </c>
      <c r="S12" s="31">
        <f>IFERROR(INDEX('[1]Link Out Monthly BY'!$L$6:$L$491,MATCH($J12,'[1]Link Out Monthly BY'!$C$6:$C$491,0),1),"")</f>
        <v>14762</v>
      </c>
      <c r="T12" s="31">
        <f>IFERROR(INDEX('[1]Link Out Monthly BY'!$M$6:$M$491,MATCH($J12,'[1]Link Out Monthly BY'!$C$6:$C$491,0),1),"")</f>
        <v>14762</v>
      </c>
      <c r="U12" s="31">
        <f>IFERROR(INDEX('[1]Link Out Monthly BY'!$N$6:$N$491,MATCH($J12,'[1]Link Out Monthly BY'!$C$6:$C$491,0),1),"")</f>
        <v>14762</v>
      </c>
      <c r="V12" s="31">
        <f>IFERROR(INDEX('[1]Link Out Monthly BY'!$O$6:$O$491,MATCH($J12,'[1]Link Out Monthly BY'!$C$6:$C$491,0),1),"")</f>
        <v>14762</v>
      </c>
      <c r="W12" s="31">
        <f>IFERROR(INDEX('[1]Link Out Monthly BY'!$P$6:$P$491,MATCH($J12,'[1]Link Out Monthly BY'!$C$6:$C$491,0),1),"")</f>
        <v>15859</v>
      </c>
      <c r="X12" s="31">
        <f>IFERROR(INDEX('[1]Link Out Monthly BY'!$Q$6:$Q$491,MATCH($J12,'[1]Link Out Monthly BY'!$C$6:$C$491,0),1),"")</f>
        <v>15859</v>
      </c>
      <c r="Y12" s="31">
        <f t="shared" ref="Y12:Y17" si="0">SUM(M12:X12)</f>
        <v>186974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2">
        <f>SUM(M12:M19)</f>
        <v>15859</v>
      </c>
      <c r="N20" s="42">
        <f t="shared" ref="N20:Y20" si="1">SUM(N12:N19)</f>
        <v>15859</v>
      </c>
      <c r="O20" s="42">
        <f t="shared" si="1"/>
        <v>15859</v>
      </c>
      <c r="P20" s="42">
        <f t="shared" si="1"/>
        <v>15859</v>
      </c>
      <c r="Q20" s="42">
        <f t="shared" si="1"/>
        <v>16386</v>
      </c>
      <c r="R20" s="42">
        <f t="shared" si="1"/>
        <v>16386</v>
      </c>
      <c r="S20" s="42">
        <f t="shared" si="1"/>
        <v>14762</v>
      </c>
      <c r="T20" s="42">
        <f t="shared" si="1"/>
        <v>14762</v>
      </c>
      <c r="U20" s="42">
        <f t="shared" si="1"/>
        <v>14762</v>
      </c>
      <c r="V20" s="42">
        <f t="shared" si="1"/>
        <v>14762</v>
      </c>
      <c r="W20" s="42">
        <f t="shared" si="1"/>
        <v>15859</v>
      </c>
      <c r="X20" s="42">
        <f t="shared" si="1"/>
        <v>15859</v>
      </c>
      <c r="Y20" s="42">
        <f t="shared" si="1"/>
        <v>186974</v>
      </c>
    </row>
    <row r="22" spans="1:25">
      <c r="A22" s="29" t="str">
        <f>'[1]Link Out WP'!$D$74</f>
        <v>PSC Fees</v>
      </c>
      <c r="B22" s="30"/>
    </row>
    <row r="23" spans="1:25">
      <c r="A23" s="6" t="str">
        <f>CONCATENATE(A8, " ", A22)</f>
        <v>Base Year Adjustment PSC Fees</v>
      </c>
      <c r="B23" s="30"/>
    </row>
    <row r="24" spans="1:25">
      <c r="A24" s="6"/>
      <c r="B24" s="30"/>
    </row>
    <row r="25" spans="1:25">
      <c r="A25" s="29" t="str">
        <f>'[1]Link Out WP'!$F$74</f>
        <v>W/P - 5-2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55"/>
      <c r="B28" s="30"/>
      <c r="H28" s="6" t="s">
        <v>23</v>
      </c>
      <c r="Q28" s="31"/>
    </row>
    <row r="29" spans="1:25">
      <c r="A29" s="50"/>
      <c r="B29" s="52"/>
      <c r="C29" s="52"/>
      <c r="D29" s="53"/>
      <c r="E29" s="53"/>
      <c r="F29" s="53"/>
      <c r="G29" s="3"/>
      <c r="H29" s="32" t="s">
        <v>24</v>
      </c>
      <c r="I29" s="32" t="s">
        <v>12</v>
      </c>
      <c r="J29" s="32" t="s">
        <v>13</v>
      </c>
      <c r="K29" s="32" t="s">
        <v>6</v>
      </c>
      <c r="L29" s="11" t="s">
        <v>14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25</v>
      </c>
    </row>
    <row r="30" spans="1:25">
      <c r="A30" s="43"/>
      <c r="B30" s="51"/>
      <c r="C30" s="51"/>
      <c r="D30" s="51"/>
      <c r="E30" s="51"/>
      <c r="F30" s="51"/>
    </row>
    <row r="31" spans="1:25">
      <c r="A31" s="75" t="s">
        <v>70</v>
      </c>
      <c r="B31" s="76">
        <f>'[2]Link Out'!$G$7</f>
        <v>87920068</v>
      </c>
      <c r="C31" s="51"/>
      <c r="D31" s="51"/>
      <c r="E31" s="51"/>
      <c r="F31" s="54"/>
      <c r="H31" s="2" t="str">
        <f>IFERROR(INDEX('[1]Link Out Forecast'!$A$6:$A$250,MATCH($J31,'[1]Link Out Forecast'!$C$6:$C$250,0),1),"")</f>
        <v>P48</v>
      </c>
      <c r="I31" s="2" t="str">
        <f>IFERROR(INDEX('[1]Link Out Forecast'!$B$6:$B$250,MATCH($J31,'[1]Link Out Forecast'!$C$6:$C$250,0),1),"")</f>
        <v>General taxes</v>
      </c>
      <c r="J31" s="28">
        <v>68545000</v>
      </c>
      <c r="K31" s="2" t="str">
        <f>IFERROR(INDEX('[1]Link Out Forecast'!$D$6:$D$250,MATCH($J31,'[1]Link Out Forecast'!$C$6:$C$250,0),1),"")</f>
        <v>Utility Reg Assessme</v>
      </c>
      <c r="L31" s="2" t="str">
        <f>IFERROR(INDEX('[1]Link Out Forecast'!$E$6:$E$250,MATCH($J31,'[1]Link Out Forecast'!$C$6:$C$250,0),1),"")</f>
        <v>408.10</v>
      </c>
      <c r="M31" s="31">
        <f>IFERROR(INDEX('[1]Link Out Forecast'!$F$6:$F$250,MATCH($J31,'[1]Link Out Forecast'!$C$6:$C$250,0),1),"")</f>
        <v>15859</v>
      </c>
      <c r="N31" s="31">
        <f>IFERROR(INDEX('[1]Link Out Forecast'!$G$6:$G$250,MATCH($J31,'[1]Link Out Forecast'!$C$6:$C$250,0),1),"")</f>
        <v>15859</v>
      </c>
      <c r="O31" s="31">
        <f>IFERROR(INDEX('[1]Link Out Forecast'!$H$6:$H$250,MATCH($J31,'[1]Link Out Forecast'!$C$6:$C$250,0),1),"")</f>
        <v>15859</v>
      </c>
      <c r="P31" s="31">
        <f>IFERROR(INDEX('[1]Link Out Forecast'!$I$6:$I$250,MATCH($J31,'[1]Link Out Forecast'!$C$6:$C$250,0),1),"")</f>
        <v>15859</v>
      </c>
      <c r="Q31" s="31">
        <f>IFERROR(INDEX('[1]Link Out Forecast'!$J$6:$J$250,MATCH($J31,'[1]Link Out Forecast'!$C$6:$C$250,0),1),"")</f>
        <v>15859</v>
      </c>
      <c r="R31" s="31">
        <f>IFERROR(INDEX('[1]Link Out Forecast'!$K$6:$K$250,MATCH($J31,'[1]Link Out Forecast'!$C$6:$C$250,0),1),"")</f>
        <v>15859</v>
      </c>
      <c r="S31" s="31">
        <f>IFERROR(INDEX('[1]Link Out Forecast'!$L$6:$L$250,MATCH($J31,'[1]Link Out Forecast'!$C$6:$C$250,0),1),"")</f>
        <v>0</v>
      </c>
      <c r="T31" s="31">
        <f>IFERROR(INDEX('[1]Link Out Forecast'!$M$6:$M$250,MATCH($J31,'[1]Link Out Forecast'!$C$6:$C$250,0),1),"")</f>
        <v>0</v>
      </c>
      <c r="U31" s="31">
        <f>IFERROR(INDEX('[1]Link Out Forecast'!$N$6:$N$250,MATCH($J31,'[1]Link Out Forecast'!$C$6:$C$250,0),1),"")</f>
        <v>0</v>
      </c>
      <c r="V31" s="31">
        <f>IFERROR(INDEX('[1]Link Out Forecast'!$O$6:$O$250,MATCH($J31,'[1]Link Out Forecast'!$C$6:$C$250,0),1),"")</f>
        <v>0</v>
      </c>
      <c r="W31" s="31">
        <f>IFERROR(INDEX('[1]Link Out Forecast'!$P$6:$P$250,MATCH($J31,'[1]Link Out Forecast'!$C$6:$C$250,0),1),"")</f>
        <v>0</v>
      </c>
      <c r="X31" s="31">
        <f>IFERROR(INDEX('[1]Link Out Forecast'!$Q$6:$Q$250,MATCH($J31,'[1]Link Out Forecast'!$C$6:$C$250,0),1),"")</f>
        <v>0</v>
      </c>
      <c r="Y31" s="31">
        <f>IFERROR(INDEX('[1]Link Out Forecast'!$R$6:$R$250,MATCH($J31,'[1]Link Out Forecast'!$C$6:$C$250,0),1),"")</f>
        <v>95154</v>
      </c>
    </row>
    <row r="32" spans="1:25">
      <c r="A32" s="2" t="s">
        <v>71</v>
      </c>
      <c r="B32" s="68"/>
      <c r="C32" s="51"/>
      <c r="D32" s="51"/>
      <c r="E32" s="51"/>
      <c r="F32" s="54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B33" s="68"/>
      <c r="C33" s="51"/>
      <c r="D33" s="51"/>
      <c r="E33" s="51"/>
      <c r="F33" s="54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B34" s="68"/>
      <c r="C34" s="51"/>
      <c r="D34" s="51"/>
      <c r="E34" s="51"/>
      <c r="F34" s="54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B35" s="68"/>
      <c r="C35" s="51"/>
      <c r="D35" s="51"/>
      <c r="E35" s="51"/>
      <c r="F35" s="54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B36" s="68"/>
      <c r="C36" s="51"/>
      <c r="D36" s="51"/>
      <c r="E36" s="51"/>
      <c r="F36" s="54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B37" s="68"/>
      <c r="C37" s="51"/>
      <c r="D37" s="51"/>
      <c r="E37" s="51"/>
      <c r="F37" s="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>
      <c r="B38" s="68"/>
      <c r="C38" s="51"/>
      <c r="D38" s="51"/>
      <c r="E38" s="51"/>
      <c r="F38" s="5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>
      <c r="B39" s="68"/>
      <c r="C39" s="51"/>
      <c r="D39" s="51"/>
      <c r="E39" s="51"/>
      <c r="F39" s="5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>
      <c r="B40" s="68"/>
      <c r="C40" s="51"/>
      <c r="D40" s="51"/>
      <c r="E40" s="51"/>
      <c r="F40" s="5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>
      <c r="B41" s="68"/>
      <c r="C41" s="51"/>
      <c r="D41" s="51"/>
      <c r="E41" s="51"/>
      <c r="F41" s="5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3"/>
      <c r="B42" s="51"/>
      <c r="C42" s="51"/>
      <c r="D42" s="51"/>
      <c r="E42" s="51"/>
      <c r="F42" s="5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3"/>
      <c r="B43" s="51"/>
      <c r="C43" s="51"/>
      <c r="D43" s="51"/>
      <c r="E43" s="51"/>
      <c r="F43" s="5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3"/>
      <c r="B44" s="51"/>
      <c r="C44" s="51"/>
      <c r="D44" s="51"/>
      <c r="E44" s="51"/>
      <c r="F44" s="5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3"/>
      <c r="B45" s="51"/>
      <c r="C45" s="51"/>
      <c r="D45" s="51"/>
      <c r="E45" s="51"/>
      <c r="F45" s="5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3"/>
      <c r="B46" s="51"/>
      <c r="C46" s="51"/>
      <c r="D46" s="51"/>
      <c r="E46" s="51"/>
      <c r="F46" s="5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3"/>
      <c r="B47" s="51"/>
      <c r="C47" s="51"/>
      <c r="D47" s="51"/>
      <c r="E47" s="51"/>
      <c r="F47" s="5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3"/>
      <c r="B48" s="51"/>
      <c r="C48" s="51"/>
      <c r="D48" s="51"/>
      <c r="E48" s="51"/>
      <c r="F48" s="5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3"/>
      <c r="B49" s="51"/>
      <c r="C49" s="51"/>
      <c r="D49" s="51"/>
      <c r="E49" s="51"/>
      <c r="F49" s="5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3"/>
      <c r="B50" s="51"/>
      <c r="C50" s="51"/>
      <c r="D50" s="51"/>
      <c r="E50" s="51"/>
      <c r="F50" s="5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3"/>
      <c r="B51" s="51"/>
      <c r="C51" s="51"/>
      <c r="D51" s="51"/>
      <c r="E51" s="51"/>
      <c r="F51" s="5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3"/>
      <c r="B52" s="51"/>
      <c r="C52" s="51"/>
      <c r="D52" s="51"/>
      <c r="E52" s="51"/>
      <c r="F52" s="54"/>
      <c r="K52" s="2" t="s">
        <v>25</v>
      </c>
      <c r="M52" s="34">
        <f t="shared" ref="M52:Y52" si="2">SUM(M31:M51)</f>
        <v>15859</v>
      </c>
      <c r="N52" s="34">
        <f t="shared" si="2"/>
        <v>15859</v>
      </c>
      <c r="O52" s="34">
        <f t="shared" si="2"/>
        <v>15859</v>
      </c>
      <c r="P52" s="34">
        <f t="shared" si="2"/>
        <v>15859</v>
      </c>
      <c r="Q52" s="34">
        <f t="shared" si="2"/>
        <v>15859</v>
      </c>
      <c r="R52" s="34">
        <f t="shared" si="2"/>
        <v>15859</v>
      </c>
      <c r="S52" s="34">
        <f t="shared" si="2"/>
        <v>0</v>
      </c>
      <c r="T52" s="34">
        <f t="shared" si="2"/>
        <v>0</v>
      </c>
      <c r="U52" s="34">
        <f t="shared" si="2"/>
        <v>0</v>
      </c>
      <c r="V52" s="34">
        <f t="shared" si="2"/>
        <v>0</v>
      </c>
      <c r="W52" s="34">
        <f t="shared" si="2"/>
        <v>0</v>
      </c>
      <c r="X52" s="34">
        <f t="shared" si="2"/>
        <v>0</v>
      </c>
      <c r="Y52" s="34">
        <f t="shared" si="2"/>
        <v>95154</v>
      </c>
    </row>
    <row r="53" spans="1:25" ht="15" thickTop="1">
      <c r="A53" s="43"/>
      <c r="B53" s="51"/>
      <c r="C53" s="51"/>
      <c r="D53" s="51"/>
      <c r="E53" s="51"/>
      <c r="F53" s="51"/>
    </row>
    <row r="54" spans="1:25">
      <c r="A54" s="43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17</v>
      </c>
      <c r="B1" s="7" t="s">
        <v>1</v>
      </c>
      <c r="C1" s="7" t="s">
        <v>16</v>
      </c>
      <c r="D1" s="13" t="str">
        <f>'Link In'!C7</f>
        <v>Base Year for the 12 Months Ended 2/28/19</v>
      </c>
      <c r="E1" s="14" t="s">
        <v>18</v>
      </c>
      <c r="F1" s="14" t="s">
        <v>19</v>
      </c>
    </row>
    <row r="2" spans="1:6">
      <c r="A2" s="8"/>
    </row>
    <row r="3" spans="1:6" ht="15" thickBot="1">
      <c r="A3" s="8" t="str">
        <f>'Link In'!H12</f>
        <v>P48</v>
      </c>
      <c r="B3" s="2" t="str">
        <f>'Link In'!A22</f>
        <v>PSC Fees</v>
      </c>
      <c r="C3" s="2" t="str">
        <f>'Link In'!A26</f>
        <v>Schedule D-2.3</v>
      </c>
      <c r="D3" s="59">
        <f>ROUND(Exhibit!C15,0)</f>
        <v>186974</v>
      </c>
      <c r="E3" s="59">
        <f>ROUND(Exhibit!E22,0)</f>
        <v>-11134</v>
      </c>
      <c r="F3" s="59">
        <f>ROUND(Exhibit!E25,0)</f>
        <v>175840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8</v>
      </c>
      <c r="D7" s="11" t="s">
        <v>22</v>
      </c>
    </row>
    <row r="8" spans="1:6">
      <c r="A8" s="16">
        <f>'Summary by Account'!A14</f>
        <v>68545000</v>
      </c>
      <c r="B8" s="17" t="str">
        <f>'Summary by Account'!B14</f>
        <v>Utility Reg Assessme</v>
      </c>
      <c r="C8" s="8"/>
      <c r="D8" s="45">
        <f>ROUND('Summary by Account'!E14,0)</f>
        <v>175840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46">
        <f>SUM(D8:D17)</f>
        <v>175840</v>
      </c>
    </row>
    <row r="19" spans="1:4" ht="15" thickTop="1">
      <c r="A19" s="8"/>
      <c r="B19" s="8"/>
      <c r="C19" s="8"/>
      <c r="D19" s="8"/>
    </row>
    <row r="20" spans="1:4">
      <c r="A20" s="15" t="s">
        <v>11</v>
      </c>
      <c r="B20" s="8"/>
      <c r="C20" s="8"/>
      <c r="D20" s="8"/>
    </row>
    <row r="22" spans="1:4">
      <c r="A22" s="2" t="str">
        <f>'Link In'!A25</f>
        <v>W/P - 5-2</v>
      </c>
    </row>
    <row r="23" spans="1:4">
      <c r="A23" s="2" t="str">
        <f ca="1">Exhibit!F2</f>
        <v>O&amp;M\[KAWC 2018 Rate Case - PSC Fees Exhibit.xlsx]Exhibit</v>
      </c>
    </row>
    <row r="26" spans="1:4">
      <c r="A26" s="6" t="s">
        <v>69</v>
      </c>
      <c r="C26" s="2">
        <f>Workpaper!D17</f>
        <v>2.0000000203431647E-3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32.88671875" style="2" customWidth="1"/>
    <col min="7" max="16384" width="9.33203125" style="2"/>
  </cols>
  <sheetData>
    <row r="1" spans="1:6">
      <c r="A1" s="1" t="s">
        <v>9</v>
      </c>
      <c r="B1" s="1"/>
      <c r="C1" s="1"/>
      <c r="D1" s="1"/>
      <c r="F1" s="4" t="str">
        <f>'Link In'!A25</f>
        <v>W/P - 5-2</v>
      </c>
    </row>
    <row r="2" spans="1:6">
      <c r="A2" s="1" t="s">
        <v>10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PSC Fees Exhibit.xlsx]Exhibit</v>
      </c>
    </row>
    <row r="4" spans="1:6">
      <c r="A4" s="79" t="str">
        <f>'Link In'!A1</f>
        <v>Kentucky American Water Company</v>
      </c>
      <c r="B4" s="79"/>
      <c r="C4" s="79"/>
      <c r="D4" s="79"/>
      <c r="E4" s="79"/>
      <c r="F4" s="79"/>
    </row>
    <row r="5" spans="1:6">
      <c r="A5" s="79" t="str">
        <f>'Link In'!A3</f>
        <v>Case No. 2018-00358</v>
      </c>
      <c r="B5" s="79"/>
      <c r="C5" s="79"/>
      <c r="D5" s="79"/>
      <c r="E5" s="79"/>
      <c r="F5" s="79"/>
    </row>
    <row r="6" spans="1:6">
      <c r="A6" s="79" t="str">
        <f>'Link In'!A23</f>
        <v>Base Year Adjustment PSC Fees</v>
      </c>
      <c r="B6" s="79"/>
      <c r="C6" s="79"/>
      <c r="D6" s="79"/>
      <c r="E6" s="79"/>
      <c r="F6" s="79"/>
    </row>
    <row r="7" spans="1:6">
      <c r="A7" s="80" t="str">
        <f>'Link In'!A6</f>
        <v>For the 12 Months Ending June 30, 2020</v>
      </c>
      <c r="B7" s="80"/>
      <c r="C7" s="80"/>
      <c r="D7" s="80"/>
      <c r="E7" s="80"/>
      <c r="F7" s="80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In'!Y20,0)</f>
        <v>186974</v>
      </c>
      <c r="D15" s="48">
        <v>0</v>
      </c>
      <c r="E15" s="48">
        <f>C15</f>
        <v>186974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 t="s">
        <v>73</v>
      </c>
      <c r="C19" s="35"/>
      <c r="D19" s="41">
        <f>ROUND('Summary by Account'!D21,0)</f>
        <v>-11134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58">
        <f>SUM(D19:D21)</f>
        <v>-11134</v>
      </c>
      <c r="E22" s="58">
        <f>D22</f>
        <v>-11134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175840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33203125" style="2"/>
  </cols>
  <sheetData>
    <row r="1" spans="1:5">
      <c r="A1" s="1" t="s">
        <v>9</v>
      </c>
      <c r="B1" s="1"/>
      <c r="C1" s="1"/>
      <c r="D1" s="1"/>
      <c r="E1" s="4" t="str">
        <f>'Link In'!A25</f>
        <v>W/P - 5-2</v>
      </c>
    </row>
    <row r="2" spans="1:5">
      <c r="A2" s="1" t="s">
        <v>10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PSC Fees Exhibit.xlsx]Summary by Account</v>
      </c>
    </row>
    <row r="4" spans="1:5">
      <c r="A4" s="79" t="str">
        <f>'Link In'!A1</f>
        <v>Kentucky American Water Company</v>
      </c>
      <c r="B4" s="79"/>
      <c r="C4" s="79"/>
      <c r="D4" s="79"/>
      <c r="E4" s="79"/>
    </row>
    <row r="5" spans="1:5">
      <c r="A5" s="79" t="str">
        <f>'Link In'!A3</f>
        <v>Case No. 2018-00358</v>
      </c>
      <c r="B5" s="79"/>
      <c r="C5" s="79"/>
      <c r="D5" s="79"/>
      <c r="E5" s="79"/>
    </row>
    <row r="6" spans="1:5">
      <c r="A6" s="79" t="str">
        <f>'Link In'!A23</f>
        <v>Base Year Adjustment PSC Fees</v>
      </c>
      <c r="B6" s="79"/>
      <c r="C6" s="79"/>
      <c r="D6" s="79"/>
      <c r="E6" s="79"/>
    </row>
    <row r="7" spans="1:5">
      <c r="A7" s="80" t="str">
        <f>'Link In'!A6</f>
        <v>For the 12 Months Ending June 30, 2020</v>
      </c>
      <c r="B7" s="80"/>
      <c r="C7" s="80"/>
      <c r="D7" s="80"/>
      <c r="E7" s="80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20</v>
      </c>
      <c r="B12" s="11" t="s">
        <v>21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68545000</v>
      </c>
      <c r="B14" s="12" t="str">
        <f>'Link In'!K12</f>
        <v>Utility Reg Assessme</v>
      </c>
      <c r="C14" s="36">
        <f>'Link In'!Y12</f>
        <v>186974</v>
      </c>
      <c r="D14" s="36">
        <f t="shared" ref="D14" si="0">E14-C14</f>
        <v>-11134</v>
      </c>
      <c r="E14" s="39">
        <f>ROUND(SUM(C14/$C$21)*$E$21,0)</f>
        <v>175840</v>
      </c>
    </row>
    <row r="15" spans="1:5">
      <c r="B15" s="12"/>
      <c r="C15" s="37"/>
      <c r="D15" s="37"/>
      <c r="E15" s="40"/>
    </row>
    <row r="16" spans="1:5">
      <c r="B16" s="12"/>
      <c r="C16" s="37"/>
      <c r="D16" s="37"/>
      <c r="E16" s="40"/>
    </row>
    <row r="17" spans="2:5">
      <c r="B17" s="12"/>
      <c r="C17" s="37"/>
      <c r="D17" s="37"/>
      <c r="E17" s="40"/>
    </row>
    <row r="18" spans="2:5">
      <c r="B18" s="12"/>
      <c r="C18" s="37"/>
      <c r="D18" s="37"/>
      <c r="E18" s="40"/>
    </row>
    <row r="19" spans="2:5">
      <c r="B19" s="12"/>
      <c r="C19" s="37"/>
      <c r="D19" s="37"/>
      <c r="E19" s="40"/>
    </row>
    <row r="20" spans="2:5">
      <c r="B20" s="12"/>
      <c r="C20" s="37"/>
      <c r="D20" s="37"/>
      <c r="E20" s="37"/>
    </row>
    <row r="21" spans="2:5" ht="15" thickBot="1">
      <c r="C21" s="38">
        <f>SUM(C14:C20)</f>
        <v>186974</v>
      </c>
      <c r="D21" s="38">
        <f>SUM(D14:D20)</f>
        <v>-11134</v>
      </c>
      <c r="E21" s="38">
        <f>Workpaper!D19</f>
        <v>175840</v>
      </c>
    </row>
    <row r="22" spans="2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4.4"/>
  <cols>
    <col min="1" max="1" width="22.109375" customWidth="1"/>
    <col min="2" max="3" width="16.88671875" customWidth="1"/>
    <col min="4" max="4" width="11.88671875" bestFit="1" customWidth="1"/>
    <col min="5" max="5" width="16.6640625" customWidth="1"/>
  </cols>
  <sheetData>
    <row r="1" spans="1:6" s="60" customFormat="1">
      <c r="A1" s="1" t="s">
        <v>9</v>
      </c>
      <c r="B1" s="1"/>
      <c r="C1" s="1"/>
      <c r="E1" s="4" t="str">
        <f>'Link In'!A25</f>
        <v>W/P - 5-2</v>
      </c>
    </row>
    <row r="2" spans="1:6" s="60" customFormat="1">
      <c r="A2" s="1" t="s">
        <v>10</v>
      </c>
      <c r="B2" s="1"/>
      <c r="C2" s="1"/>
      <c r="E2" s="5" t="str">
        <f ca="1">RIGHT(CELL("filename",$A$1),LEN(CELL("filename",$A$1))-SEARCH("\O&amp;M",CELL("filename",$A$1),1))</f>
        <v>O&amp;M\[KAWC 2018 Rate Case - PSC Fees Exhibit.xlsx]Workpaper</v>
      </c>
    </row>
    <row r="3" spans="1:6" s="60" customFormat="1">
      <c r="A3" s="2"/>
      <c r="B3" s="2"/>
      <c r="C3" s="2"/>
    </row>
    <row r="4" spans="1:6" s="60" customFormat="1">
      <c r="A4" s="79" t="str">
        <f>'Link In'!A1</f>
        <v>Kentucky American Water Company</v>
      </c>
      <c r="B4" s="79"/>
      <c r="C4" s="79"/>
      <c r="D4" s="79"/>
      <c r="E4" s="79"/>
      <c r="F4" s="79"/>
    </row>
    <row r="5" spans="1:6" s="60" customFormat="1">
      <c r="A5" s="79" t="str">
        <f>'Link In'!A3</f>
        <v>Case No. 2018-00358</v>
      </c>
      <c r="B5" s="79"/>
      <c r="C5" s="79"/>
      <c r="D5" s="79"/>
      <c r="E5" s="79"/>
      <c r="F5" s="79"/>
    </row>
    <row r="6" spans="1:6" s="60" customFormat="1">
      <c r="A6" s="79" t="str">
        <f>'Link In'!A23</f>
        <v>Base Year Adjustment PSC Fees</v>
      </c>
      <c r="B6" s="79"/>
      <c r="C6" s="79"/>
      <c r="D6" s="79"/>
      <c r="E6" s="79"/>
      <c r="F6" s="79"/>
    </row>
    <row r="7" spans="1:6" s="60" customFormat="1">
      <c r="A7" s="80" t="str">
        <f>'Link In'!A6</f>
        <v>For the 12 Months Ending June 30, 2020</v>
      </c>
      <c r="B7" s="79"/>
      <c r="C7" s="79"/>
      <c r="D7" s="79"/>
      <c r="E7" s="79"/>
      <c r="F7" s="79"/>
    </row>
    <row r="8" spans="1:6" s="60" customFormat="1">
      <c r="A8" s="2"/>
      <c r="B8" s="2"/>
      <c r="C8" s="2"/>
    </row>
    <row r="9" spans="1:6" s="60" customFormat="1">
      <c r="A9" s="6" t="str">
        <f>'Link In'!A20</f>
        <v>Witness Responsible:   James Pellock</v>
      </c>
      <c r="B9" s="2"/>
      <c r="C9" s="6"/>
    </row>
    <row r="10" spans="1:6" s="60" customFormat="1">
      <c r="A10" s="26" t="str">
        <f>'Link In'!A15</f>
        <v>Type of Filing: __X__ Original  _____ Updated  _____ Revised</v>
      </c>
      <c r="B10" s="2"/>
      <c r="C10" s="6"/>
    </row>
    <row r="11" spans="1:6" s="60" customFormat="1"/>
    <row r="12" spans="1:6" s="60" customFormat="1"/>
    <row r="13" spans="1:6" s="60" customFormat="1"/>
    <row r="14" spans="1:6" s="60" customFormat="1"/>
    <row r="15" spans="1:6" s="60" customFormat="1">
      <c r="A15" s="75" t="s">
        <v>70</v>
      </c>
      <c r="C15" s="64"/>
      <c r="D15" s="63">
        <f>'Link In'!B31</f>
        <v>87920068</v>
      </c>
    </row>
    <row r="16" spans="1:6" s="60" customFormat="1">
      <c r="A16" s="62"/>
      <c r="D16" s="65"/>
    </row>
    <row r="17" spans="1:4" s="60" customFormat="1">
      <c r="A17" s="61" t="s">
        <v>27</v>
      </c>
      <c r="D17" s="74">
        <f>'2018 PSC Fee'!K45</f>
        <v>2.0000000203431647E-3</v>
      </c>
    </row>
    <row r="18" spans="1:4" s="60" customFormat="1">
      <c r="A18" s="62"/>
      <c r="D18" s="66"/>
    </row>
    <row r="19" spans="1:4" s="60" customFormat="1" ht="15" thickBot="1">
      <c r="A19" s="61" t="s">
        <v>64</v>
      </c>
      <c r="D19" s="67">
        <f>ROUND(D15*D17,0)</f>
        <v>175840</v>
      </c>
    </row>
    <row r="20" spans="1:4" ht="15" thickTop="1"/>
  </sheetData>
  <mergeCells count="4">
    <mergeCell ref="A4:F4"/>
    <mergeCell ref="A5:F5"/>
    <mergeCell ref="A6:F6"/>
    <mergeCell ref="A7:F7"/>
  </mergeCells>
  <printOptions horizontalCentered="1"/>
  <pageMargins left="0.7" right="0.7" top="1.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/>
  </sheetViews>
  <sheetFormatPr defaultRowHeight="14.4"/>
  <cols>
    <col min="11" max="11" width="13.5546875" bestFit="1" customWidth="1"/>
  </cols>
  <sheetData>
    <row r="1" spans="1:12">
      <c r="A1" s="6" t="s">
        <v>60</v>
      </c>
      <c r="L1" s="4" t="str">
        <f>'Link In'!A25</f>
        <v>W/P - 5-2</v>
      </c>
    </row>
    <row r="2" spans="1:12">
      <c r="A2" s="6" t="s">
        <v>65</v>
      </c>
      <c r="L2" s="5" t="str">
        <f ca="1">RIGHT(CELL("filename",$A$1),LEN(CELL("filename",$A$1))-SEARCH("\O&amp;M",CELL("filename",$A$1),1))</f>
        <v>O&amp;M\[KAWC 2018 Rate Case - PSC Fees Exhibit.xlsx]2018 PSC Fee</v>
      </c>
    </row>
    <row r="43" spans="9:11">
      <c r="I43" t="s">
        <v>66</v>
      </c>
      <c r="K43" s="78">
        <v>98313119</v>
      </c>
    </row>
    <row r="44" spans="9:11">
      <c r="I44" t="s">
        <v>67</v>
      </c>
      <c r="K44" s="77">
        <v>196626.24</v>
      </c>
    </row>
    <row r="45" spans="9:11">
      <c r="I45" t="s">
        <v>68</v>
      </c>
      <c r="K45" s="73">
        <f>K44/K43</f>
        <v>2.0000000203431647E-3</v>
      </c>
    </row>
  </sheetData>
  <pageMargins left="0.7" right="0.7" top="0.75" bottom="0.75" header="0.3" footer="0.3"/>
  <pageSetup scale="81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workbookViewId="0"/>
  </sheetViews>
  <sheetFormatPr defaultRowHeight="14.4"/>
  <cols>
    <col min="1" max="1" width="7.6640625" customWidth="1"/>
    <col min="2" max="2" width="10" bestFit="1" customWidth="1"/>
    <col min="3" max="3" width="35.6640625" customWidth="1"/>
    <col min="4" max="9" width="11.33203125" bestFit="1" customWidth="1"/>
    <col min="10" max="10" width="11.5546875" bestFit="1" customWidth="1"/>
    <col min="11" max="11" width="11.33203125" bestFit="1" customWidth="1"/>
    <col min="12" max="12" width="12.33203125" bestFit="1" customWidth="1"/>
    <col min="13" max="15" width="11.33203125" bestFit="1" customWidth="1"/>
    <col min="16" max="16" width="15.33203125" customWidth="1"/>
    <col min="17" max="22" width="14.33203125" bestFit="1" customWidth="1"/>
    <col min="23" max="23" width="14.33203125" customWidth="1"/>
    <col min="24" max="24" width="11.33203125" customWidth="1"/>
    <col min="25" max="25" width="11.33203125" bestFit="1" customWidth="1"/>
  </cols>
  <sheetData>
    <row r="1" spans="1:16">
      <c r="A1" s="6" t="s">
        <v>60</v>
      </c>
      <c r="P1" s="4" t="str">
        <f>'Link In'!A25</f>
        <v>W/P - 5-2</v>
      </c>
    </row>
    <row r="2" spans="1:16">
      <c r="A2" s="6" t="s">
        <v>61</v>
      </c>
      <c r="P2" s="5" t="str">
        <f ca="1">RIGHT(CELL("filename",$A$1),LEN(CELL("filename",$A$1))-SEARCH("\O&amp;M",CELL("filename",$A$1),1))</f>
        <v>O&amp;M\[KAWC 2018 Rate Case - PSC Fees Exhibit.xlsx]GL Data</v>
      </c>
    </row>
    <row r="3" spans="1:16">
      <c r="A3" s="6"/>
    </row>
    <row r="5" spans="1:16">
      <c r="B5" s="56" t="s">
        <v>62</v>
      </c>
    </row>
    <row r="6" spans="1:16">
      <c r="A6" s="71" t="s">
        <v>59</v>
      </c>
      <c r="B6" s="71" t="s">
        <v>63</v>
      </c>
      <c r="C6" s="71" t="s">
        <v>1</v>
      </c>
      <c r="D6" s="57" t="s">
        <v>28</v>
      </c>
      <c r="E6" s="57" t="s">
        <v>29</v>
      </c>
      <c r="F6" s="57" t="s">
        <v>30</v>
      </c>
      <c r="G6" s="57" t="s">
        <v>31</v>
      </c>
      <c r="H6" s="57" t="s">
        <v>32</v>
      </c>
      <c r="I6" s="57" t="s">
        <v>33</v>
      </c>
      <c r="J6" s="57" t="s">
        <v>34</v>
      </c>
      <c r="K6" s="57" t="s">
        <v>35</v>
      </c>
      <c r="L6" s="57" t="s">
        <v>36</v>
      </c>
      <c r="M6" s="57" t="s">
        <v>37</v>
      </c>
      <c r="N6" s="57" t="s">
        <v>38</v>
      </c>
      <c r="O6" s="57" t="s">
        <v>39</v>
      </c>
      <c r="P6" s="57" t="s">
        <v>25</v>
      </c>
    </row>
    <row r="7" spans="1:16">
      <c r="A7" t="s">
        <v>40</v>
      </c>
      <c r="B7" t="s">
        <v>41</v>
      </c>
      <c r="C7" t="s">
        <v>42</v>
      </c>
      <c r="D7" s="69"/>
      <c r="E7" s="69"/>
      <c r="F7" s="69"/>
      <c r="G7" s="69"/>
      <c r="H7" s="69"/>
      <c r="I7" s="69"/>
      <c r="J7" s="69">
        <v>-1097.01</v>
      </c>
      <c r="K7" s="69"/>
      <c r="L7" s="69"/>
      <c r="M7" s="69"/>
      <c r="N7" s="69"/>
      <c r="O7" s="69"/>
      <c r="P7" s="69">
        <v>-1097.01</v>
      </c>
    </row>
    <row r="8" spans="1:16">
      <c r="B8" t="s">
        <v>43</v>
      </c>
      <c r="C8" t="s">
        <v>44</v>
      </c>
      <c r="D8" s="69">
        <v>-14762.47</v>
      </c>
      <c r="E8" s="69">
        <v>-14762.47</v>
      </c>
      <c r="F8" s="69">
        <v>-14762.47</v>
      </c>
      <c r="G8" s="69">
        <v>-14762.47</v>
      </c>
      <c r="H8" s="69">
        <v>-14762.47</v>
      </c>
      <c r="I8" s="69">
        <v>-14762.47</v>
      </c>
      <c r="J8" s="69">
        <v>-14762.47</v>
      </c>
      <c r="K8" s="69">
        <v>-15859.48</v>
      </c>
      <c r="L8" s="69">
        <v>-15859.48</v>
      </c>
      <c r="M8" s="69">
        <v>-15859.48</v>
      </c>
      <c r="N8" s="69">
        <v>-15859.48</v>
      </c>
      <c r="O8" s="69">
        <v>-15859.48</v>
      </c>
      <c r="P8" s="69">
        <v>-182634.69000000003</v>
      </c>
    </row>
    <row r="9" spans="1:16">
      <c r="B9" t="s">
        <v>45</v>
      </c>
      <c r="C9" t="s">
        <v>46</v>
      </c>
      <c r="D9" s="69"/>
      <c r="E9" s="69"/>
      <c r="F9" s="69"/>
      <c r="G9" s="69"/>
      <c r="H9" s="69"/>
      <c r="I9" s="69"/>
      <c r="J9" s="69">
        <v>190313.74</v>
      </c>
      <c r="K9" s="69"/>
      <c r="L9" s="69"/>
      <c r="M9" s="69"/>
      <c r="N9" s="69"/>
      <c r="O9" s="69"/>
      <c r="P9" s="69">
        <v>190313.74</v>
      </c>
    </row>
    <row r="10" spans="1:16">
      <c r="A10" t="s">
        <v>47</v>
      </c>
      <c r="D10" s="72">
        <v>-14762.47</v>
      </c>
      <c r="E10" s="72">
        <v>-14762.47</v>
      </c>
      <c r="F10" s="72">
        <v>-14762.47</v>
      </c>
      <c r="G10" s="72">
        <v>-14762.47</v>
      </c>
      <c r="H10" s="72">
        <v>-14762.47</v>
      </c>
      <c r="I10" s="72">
        <v>-14762.47</v>
      </c>
      <c r="J10" s="72">
        <v>174454.25999999998</v>
      </c>
      <c r="K10" s="72">
        <v>-15859.48</v>
      </c>
      <c r="L10" s="72">
        <v>-15859.48</v>
      </c>
      <c r="M10" s="72">
        <v>-15859.48</v>
      </c>
      <c r="N10" s="72">
        <v>-15859.48</v>
      </c>
      <c r="O10" s="72">
        <v>-15859.48</v>
      </c>
      <c r="P10" s="72">
        <v>6582.0399999999499</v>
      </c>
    </row>
    <row r="12" spans="1:16">
      <c r="B12" s="56" t="s">
        <v>62</v>
      </c>
    </row>
    <row r="13" spans="1:16">
      <c r="A13" s="57" t="s">
        <v>59</v>
      </c>
      <c r="B13" s="57" t="s">
        <v>63</v>
      </c>
      <c r="C13" s="57" t="s">
        <v>1</v>
      </c>
      <c r="D13" s="57" t="s">
        <v>48</v>
      </c>
      <c r="E13" s="57" t="s">
        <v>49</v>
      </c>
      <c r="F13" s="57" t="s">
        <v>50</v>
      </c>
      <c r="G13" s="57" t="s">
        <v>51</v>
      </c>
      <c r="H13" s="57" t="s">
        <v>52</v>
      </c>
      <c r="I13" s="57" t="s">
        <v>53</v>
      </c>
      <c r="J13" s="57" t="s">
        <v>54</v>
      </c>
      <c r="K13" s="57" t="s">
        <v>55</v>
      </c>
      <c r="L13" s="57" t="s">
        <v>25</v>
      </c>
    </row>
    <row r="14" spans="1:16">
      <c r="A14" t="s">
        <v>56</v>
      </c>
      <c r="B14" t="s">
        <v>43</v>
      </c>
      <c r="C14" t="s">
        <v>44</v>
      </c>
      <c r="D14" s="69">
        <v>-15859.48</v>
      </c>
      <c r="E14" s="69">
        <v>-15859.48</v>
      </c>
      <c r="F14" s="69">
        <v>-15859.48</v>
      </c>
      <c r="G14" s="69">
        <v>-15859.48</v>
      </c>
      <c r="H14" s="69">
        <v>-15859.48</v>
      </c>
      <c r="I14" s="69">
        <v>-15859.48</v>
      </c>
      <c r="J14" s="69">
        <v>-16385.52</v>
      </c>
      <c r="K14" s="69">
        <v>-16385.52</v>
      </c>
      <c r="L14" s="69">
        <v>-127927.92</v>
      </c>
    </row>
    <row r="15" spans="1:16">
      <c r="B15" t="s">
        <v>45</v>
      </c>
      <c r="C15" t="s">
        <v>57</v>
      </c>
      <c r="D15" s="69"/>
      <c r="E15" s="69"/>
      <c r="F15" s="69"/>
      <c r="G15" s="69"/>
      <c r="H15" s="69"/>
      <c r="I15" s="69"/>
      <c r="J15" s="69">
        <v>196626.24</v>
      </c>
      <c r="K15" s="69"/>
      <c r="L15" s="69">
        <v>196626.24</v>
      </c>
    </row>
    <row r="16" spans="1:16">
      <c r="A16" t="s">
        <v>58</v>
      </c>
      <c r="D16" s="72">
        <v>-15859.48</v>
      </c>
      <c r="E16" s="72">
        <v>-15859.48</v>
      </c>
      <c r="F16" s="72">
        <v>-15859.48</v>
      </c>
      <c r="G16" s="72">
        <v>-15859.48</v>
      </c>
      <c r="H16" s="72">
        <v>-15859.48</v>
      </c>
      <c r="I16" s="72">
        <v>-15859.48</v>
      </c>
      <c r="J16" s="72">
        <v>180240.72</v>
      </c>
      <c r="K16" s="72">
        <v>-16385.52</v>
      </c>
      <c r="L16" s="72">
        <v>68698.319999999992</v>
      </c>
    </row>
    <row r="17" spans="5:8">
      <c r="H17" s="69"/>
    </row>
    <row r="20" spans="5:8">
      <c r="E20" s="69"/>
    </row>
    <row r="21" spans="5:8">
      <c r="E21" s="69"/>
    </row>
    <row r="22" spans="5:8">
      <c r="E22" s="70"/>
    </row>
    <row r="25" spans="5:8">
      <c r="E25" s="31"/>
    </row>
    <row r="26" spans="5:8">
      <c r="E26" s="31"/>
    </row>
  </sheetData>
  <pageMargins left="0.7" right="0.7" top="0.75" bottom="0.75" header="0.3" footer="0.3"/>
  <pageSetup scale="5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- 5-2</v>
      </c>
    </row>
    <row r="2" spans="1:1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PSC Fees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7</v>
      </c>
    </row>
    <row r="7" spans="1:12">
      <c r="A7" s="6" t="s">
        <v>15</v>
      </c>
      <c r="B7" s="2" t="s">
        <v>72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Link In</vt:lpstr>
      <vt:lpstr>Link Out</vt:lpstr>
      <vt:lpstr>Exhibit</vt:lpstr>
      <vt:lpstr>Summary by Account</vt:lpstr>
      <vt:lpstr>Workpaper</vt:lpstr>
      <vt:lpstr>2018 PSC Fee</vt:lpstr>
      <vt:lpstr>GL Data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2018-12-06T14:57:37Z</cp:lastPrinted>
  <dcterms:created xsi:type="dcterms:W3CDTF">2012-08-27T14:54:09Z</dcterms:created>
  <dcterms:modified xsi:type="dcterms:W3CDTF">2018-12-06T15:50:19Z</dcterms:modified>
</cp:coreProperties>
</file>