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R:\KY\2018 Water Rate Case\Exhibits\O&amp;M\"/>
    </mc:Choice>
  </mc:AlternateContent>
  <bookViews>
    <workbookView xWindow="276" yWindow="108" windowWidth="15480" windowHeight="11340" activeTab="2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Notes" sheetId="4" r:id="rId6"/>
  </sheets>
  <externalReferences>
    <externalReference r:id="rId7"/>
  </externalReferences>
  <definedNames>
    <definedName name="_xlnm.Print_Area" localSheetId="4">'Base &amp; Forecast Detail'!$A$1:$O$92</definedName>
    <definedName name="_xlnm.Print_Titles" localSheetId="4">'Base &amp; Forecast Detail'!$1:$10</definedName>
  </definedNames>
  <calcPr calcId="162913" iterate="1"/>
</workbook>
</file>

<file path=xl/calcChain.xml><?xml version="1.0" encoding="utf-8"?>
<calcChain xmlns="http://schemas.openxmlformats.org/spreadsheetml/2006/main">
  <c r="A20" i="1" l="1"/>
  <c r="A84" i="6" l="1"/>
  <c r="Z52" i="1" l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55" i="1" l="1"/>
  <c r="X101" i="1"/>
  <c r="W101" i="1"/>
  <c r="V101" i="1"/>
  <c r="U101" i="1"/>
  <c r="T101" i="1"/>
  <c r="S101" i="1"/>
  <c r="R101" i="1"/>
  <c r="Q101" i="1"/>
  <c r="P101" i="1"/>
  <c r="O101" i="1"/>
  <c r="N101" i="1"/>
  <c r="M101" i="1"/>
  <c r="X100" i="1"/>
  <c r="N91" i="6" s="1"/>
  <c r="W100" i="1"/>
  <c r="M91" i="6" s="1"/>
  <c r="V100" i="1"/>
  <c r="L91" i="6" s="1"/>
  <c r="U100" i="1"/>
  <c r="K91" i="6" s="1"/>
  <c r="T100" i="1"/>
  <c r="J91" i="6" s="1"/>
  <c r="S100" i="1"/>
  <c r="I91" i="6" s="1"/>
  <c r="R100" i="1"/>
  <c r="H91" i="6" s="1"/>
  <c r="Q100" i="1"/>
  <c r="G91" i="6" s="1"/>
  <c r="P100" i="1"/>
  <c r="F91" i="6" s="1"/>
  <c r="O100" i="1"/>
  <c r="E91" i="6" s="1"/>
  <c r="N100" i="1"/>
  <c r="D91" i="6" s="1"/>
  <c r="M100" i="1"/>
  <c r="C91" i="6" s="1"/>
  <c r="O91" i="6" l="1"/>
  <c r="D22" i="3" s="1"/>
  <c r="C56" i="2" s="1"/>
  <c r="Y100" i="1"/>
  <c r="Y101" i="1"/>
  <c r="A51" i="5" l="1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Y92" i="1"/>
  <c r="X92" i="1"/>
  <c r="N81" i="6" s="1"/>
  <c r="W92" i="1"/>
  <c r="M81" i="6" s="1"/>
  <c r="V92" i="1"/>
  <c r="L81" i="6" s="1"/>
  <c r="U92" i="1"/>
  <c r="K81" i="6" s="1"/>
  <c r="T92" i="1"/>
  <c r="J81" i="6" s="1"/>
  <c r="S92" i="1"/>
  <c r="I81" i="6" s="1"/>
  <c r="R92" i="1"/>
  <c r="H81" i="6" s="1"/>
  <c r="Q92" i="1"/>
  <c r="G81" i="6" s="1"/>
  <c r="P92" i="1"/>
  <c r="F81" i="6" s="1"/>
  <c r="O92" i="1"/>
  <c r="E81" i="6" s="1"/>
  <c r="N92" i="1"/>
  <c r="D81" i="6" s="1"/>
  <c r="M92" i="1"/>
  <c r="C81" i="6" s="1"/>
  <c r="L92" i="1"/>
  <c r="K92" i="1"/>
  <c r="B81" i="6" s="1"/>
  <c r="Y91" i="1"/>
  <c r="X91" i="1"/>
  <c r="N80" i="6" s="1"/>
  <c r="W91" i="1"/>
  <c r="M80" i="6" s="1"/>
  <c r="V91" i="1"/>
  <c r="L80" i="6" s="1"/>
  <c r="U91" i="1"/>
  <c r="K80" i="6" s="1"/>
  <c r="T91" i="1"/>
  <c r="J80" i="6" s="1"/>
  <c r="S91" i="1"/>
  <c r="I80" i="6" s="1"/>
  <c r="R91" i="1"/>
  <c r="H80" i="6" s="1"/>
  <c r="Q91" i="1"/>
  <c r="G80" i="6" s="1"/>
  <c r="P91" i="1"/>
  <c r="F80" i="6" s="1"/>
  <c r="O91" i="1"/>
  <c r="E80" i="6" s="1"/>
  <c r="N91" i="1"/>
  <c r="D80" i="6" s="1"/>
  <c r="M91" i="1"/>
  <c r="C80" i="6" s="1"/>
  <c r="L91" i="1"/>
  <c r="K91" i="1"/>
  <c r="B80" i="6" s="1"/>
  <c r="Y90" i="1"/>
  <c r="X90" i="1"/>
  <c r="N79" i="6" s="1"/>
  <c r="W90" i="1"/>
  <c r="M79" i="6" s="1"/>
  <c r="V90" i="1"/>
  <c r="L79" i="6" s="1"/>
  <c r="U90" i="1"/>
  <c r="K79" i="6" s="1"/>
  <c r="T90" i="1"/>
  <c r="J79" i="6" s="1"/>
  <c r="S90" i="1"/>
  <c r="I79" i="6" s="1"/>
  <c r="R90" i="1"/>
  <c r="H79" i="6" s="1"/>
  <c r="Q90" i="1"/>
  <c r="G79" i="6" s="1"/>
  <c r="P90" i="1"/>
  <c r="F79" i="6" s="1"/>
  <c r="O90" i="1"/>
  <c r="E79" i="6" s="1"/>
  <c r="N90" i="1"/>
  <c r="D79" i="6" s="1"/>
  <c r="M90" i="1"/>
  <c r="C79" i="6" s="1"/>
  <c r="L90" i="1"/>
  <c r="K90" i="1"/>
  <c r="B79" i="6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Y88" i="1"/>
  <c r="X88" i="1"/>
  <c r="N78" i="6" s="1"/>
  <c r="W88" i="1"/>
  <c r="M78" i="6" s="1"/>
  <c r="V88" i="1"/>
  <c r="L78" i="6" s="1"/>
  <c r="U88" i="1"/>
  <c r="K78" i="6" s="1"/>
  <c r="T88" i="1"/>
  <c r="J78" i="6" s="1"/>
  <c r="S88" i="1"/>
  <c r="I78" i="6" s="1"/>
  <c r="R88" i="1"/>
  <c r="H78" i="6" s="1"/>
  <c r="Q88" i="1"/>
  <c r="G78" i="6" s="1"/>
  <c r="P88" i="1"/>
  <c r="F78" i="6" s="1"/>
  <c r="O88" i="1"/>
  <c r="E78" i="6" s="1"/>
  <c r="N88" i="1"/>
  <c r="D78" i="6" s="1"/>
  <c r="M88" i="1"/>
  <c r="C78" i="6" s="1"/>
  <c r="L88" i="1"/>
  <c r="K88" i="1"/>
  <c r="B78" i="6" s="1"/>
  <c r="Y87" i="1"/>
  <c r="X87" i="1"/>
  <c r="N77" i="6" s="1"/>
  <c r="W87" i="1"/>
  <c r="M77" i="6" s="1"/>
  <c r="V87" i="1"/>
  <c r="L77" i="6" s="1"/>
  <c r="U87" i="1"/>
  <c r="K77" i="6" s="1"/>
  <c r="T87" i="1"/>
  <c r="J77" i="6" s="1"/>
  <c r="S87" i="1"/>
  <c r="I77" i="6" s="1"/>
  <c r="R87" i="1"/>
  <c r="H77" i="6" s="1"/>
  <c r="Q87" i="1"/>
  <c r="G77" i="6" s="1"/>
  <c r="P87" i="1"/>
  <c r="F77" i="6" s="1"/>
  <c r="O87" i="1"/>
  <c r="E77" i="6" s="1"/>
  <c r="N87" i="1"/>
  <c r="D77" i="6" s="1"/>
  <c r="M87" i="1"/>
  <c r="C77" i="6" s="1"/>
  <c r="L87" i="1"/>
  <c r="K87" i="1"/>
  <c r="B77" i="6" s="1"/>
  <c r="Y86" i="1"/>
  <c r="X86" i="1"/>
  <c r="N76" i="6" s="1"/>
  <c r="W86" i="1"/>
  <c r="M76" i="6" s="1"/>
  <c r="V86" i="1"/>
  <c r="L76" i="6" s="1"/>
  <c r="U86" i="1"/>
  <c r="K76" i="6" s="1"/>
  <c r="T86" i="1"/>
  <c r="J76" i="6" s="1"/>
  <c r="S86" i="1"/>
  <c r="I76" i="6" s="1"/>
  <c r="R86" i="1"/>
  <c r="H76" i="6" s="1"/>
  <c r="Q86" i="1"/>
  <c r="G76" i="6" s="1"/>
  <c r="P86" i="1"/>
  <c r="F76" i="6" s="1"/>
  <c r="O86" i="1"/>
  <c r="E76" i="6" s="1"/>
  <c r="N86" i="1"/>
  <c r="D76" i="6" s="1"/>
  <c r="M86" i="1"/>
  <c r="C76" i="6" s="1"/>
  <c r="L86" i="1"/>
  <c r="K86" i="1"/>
  <c r="B76" i="6" s="1"/>
  <c r="Y85" i="1"/>
  <c r="X85" i="1"/>
  <c r="N75" i="6" s="1"/>
  <c r="W85" i="1"/>
  <c r="M75" i="6" s="1"/>
  <c r="V85" i="1"/>
  <c r="L75" i="6" s="1"/>
  <c r="U85" i="1"/>
  <c r="K75" i="6" s="1"/>
  <c r="T85" i="1"/>
  <c r="J75" i="6" s="1"/>
  <c r="S85" i="1"/>
  <c r="I75" i="6" s="1"/>
  <c r="R85" i="1"/>
  <c r="H75" i="6" s="1"/>
  <c r="Q85" i="1"/>
  <c r="G75" i="6" s="1"/>
  <c r="P85" i="1"/>
  <c r="F75" i="6" s="1"/>
  <c r="O85" i="1"/>
  <c r="E75" i="6" s="1"/>
  <c r="N85" i="1"/>
  <c r="D75" i="6" s="1"/>
  <c r="M85" i="1"/>
  <c r="C75" i="6" s="1"/>
  <c r="L85" i="1"/>
  <c r="K85" i="1"/>
  <c r="B75" i="6" s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Y83" i="1"/>
  <c r="X83" i="1"/>
  <c r="N74" i="6" s="1"/>
  <c r="W83" i="1"/>
  <c r="M74" i="6" s="1"/>
  <c r="V83" i="1"/>
  <c r="L74" i="6" s="1"/>
  <c r="U83" i="1"/>
  <c r="K74" i="6" s="1"/>
  <c r="T83" i="1"/>
  <c r="J74" i="6" s="1"/>
  <c r="S83" i="1"/>
  <c r="I74" i="6" s="1"/>
  <c r="R83" i="1"/>
  <c r="H74" i="6" s="1"/>
  <c r="Q83" i="1"/>
  <c r="G74" i="6" s="1"/>
  <c r="P83" i="1"/>
  <c r="F74" i="6" s="1"/>
  <c r="O83" i="1"/>
  <c r="E74" i="6" s="1"/>
  <c r="N83" i="1"/>
  <c r="D74" i="6" s="1"/>
  <c r="M83" i="1"/>
  <c r="C74" i="6" s="1"/>
  <c r="L83" i="1"/>
  <c r="K83" i="1"/>
  <c r="B74" i="6" s="1"/>
  <c r="Y82" i="1"/>
  <c r="X82" i="1"/>
  <c r="N73" i="6" s="1"/>
  <c r="W82" i="1"/>
  <c r="M73" i="6" s="1"/>
  <c r="V82" i="1"/>
  <c r="L73" i="6" s="1"/>
  <c r="U82" i="1"/>
  <c r="K73" i="6" s="1"/>
  <c r="T82" i="1"/>
  <c r="J73" i="6" s="1"/>
  <c r="S82" i="1"/>
  <c r="I73" i="6" s="1"/>
  <c r="R82" i="1"/>
  <c r="H73" i="6" s="1"/>
  <c r="Q82" i="1"/>
  <c r="G73" i="6" s="1"/>
  <c r="P82" i="1"/>
  <c r="F73" i="6" s="1"/>
  <c r="O82" i="1"/>
  <c r="E73" i="6" s="1"/>
  <c r="N82" i="1"/>
  <c r="D73" i="6" s="1"/>
  <c r="M82" i="1"/>
  <c r="C73" i="6" s="1"/>
  <c r="L82" i="1"/>
  <c r="K82" i="1"/>
  <c r="B73" i="6" s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Y80" i="1"/>
  <c r="X80" i="1"/>
  <c r="N72" i="6" s="1"/>
  <c r="W80" i="1"/>
  <c r="M72" i="6" s="1"/>
  <c r="V80" i="1"/>
  <c r="L72" i="6" s="1"/>
  <c r="U80" i="1"/>
  <c r="K72" i="6" s="1"/>
  <c r="T80" i="1"/>
  <c r="J72" i="6" s="1"/>
  <c r="S80" i="1"/>
  <c r="I72" i="6" s="1"/>
  <c r="R80" i="1"/>
  <c r="H72" i="6" s="1"/>
  <c r="Q80" i="1"/>
  <c r="G72" i="6" s="1"/>
  <c r="P80" i="1"/>
  <c r="F72" i="6" s="1"/>
  <c r="O80" i="1"/>
  <c r="E72" i="6" s="1"/>
  <c r="N80" i="1"/>
  <c r="D72" i="6" s="1"/>
  <c r="M80" i="1"/>
  <c r="C72" i="6" s="1"/>
  <c r="L80" i="1"/>
  <c r="K80" i="1"/>
  <c r="B72" i="6" s="1"/>
  <c r="Y79" i="1"/>
  <c r="X79" i="1"/>
  <c r="N71" i="6" s="1"/>
  <c r="W79" i="1"/>
  <c r="M71" i="6" s="1"/>
  <c r="V79" i="1"/>
  <c r="L71" i="6" s="1"/>
  <c r="U79" i="1"/>
  <c r="K71" i="6" s="1"/>
  <c r="T79" i="1"/>
  <c r="J71" i="6" s="1"/>
  <c r="S79" i="1"/>
  <c r="I71" i="6" s="1"/>
  <c r="R79" i="1"/>
  <c r="H71" i="6" s="1"/>
  <c r="Q79" i="1"/>
  <c r="G71" i="6" s="1"/>
  <c r="P79" i="1"/>
  <c r="F71" i="6" s="1"/>
  <c r="O79" i="1"/>
  <c r="E71" i="6" s="1"/>
  <c r="N79" i="1"/>
  <c r="D71" i="6" s="1"/>
  <c r="M79" i="1"/>
  <c r="C71" i="6" s="1"/>
  <c r="L79" i="1"/>
  <c r="K79" i="1"/>
  <c r="B71" i="6" s="1"/>
  <c r="Y78" i="1"/>
  <c r="X78" i="1"/>
  <c r="N70" i="6" s="1"/>
  <c r="W78" i="1"/>
  <c r="M70" i="6" s="1"/>
  <c r="V78" i="1"/>
  <c r="L70" i="6" s="1"/>
  <c r="U78" i="1"/>
  <c r="K70" i="6" s="1"/>
  <c r="T78" i="1"/>
  <c r="J70" i="6" s="1"/>
  <c r="S78" i="1"/>
  <c r="I70" i="6" s="1"/>
  <c r="R78" i="1"/>
  <c r="H70" i="6" s="1"/>
  <c r="Q78" i="1"/>
  <c r="G70" i="6" s="1"/>
  <c r="P78" i="1"/>
  <c r="F70" i="6" s="1"/>
  <c r="O78" i="1"/>
  <c r="E70" i="6" s="1"/>
  <c r="N78" i="1"/>
  <c r="D70" i="6" s="1"/>
  <c r="M78" i="1"/>
  <c r="C70" i="6" s="1"/>
  <c r="L78" i="1"/>
  <c r="K78" i="1"/>
  <c r="B70" i="6" s="1"/>
  <c r="Y77" i="1"/>
  <c r="X77" i="1"/>
  <c r="N69" i="6" s="1"/>
  <c r="W77" i="1"/>
  <c r="M69" i="6" s="1"/>
  <c r="V77" i="1"/>
  <c r="L69" i="6" s="1"/>
  <c r="U77" i="1"/>
  <c r="K69" i="6" s="1"/>
  <c r="T77" i="1"/>
  <c r="J69" i="6" s="1"/>
  <c r="S77" i="1"/>
  <c r="I69" i="6" s="1"/>
  <c r="R77" i="1"/>
  <c r="H69" i="6" s="1"/>
  <c r="Q77" i="1"/>
  <c r="G69" i="6" s="1"/>
  <c r="P77" i="1"/>
  <c r="F69" i="6" s="1"/>
  <c r="O77" i="1"/>
  <c r="E69" i="6" s="1"/>
  <c r="N77" i="1"/>
  <c r="D69" i="6" s="1"/>
  <c r="M77" i="1"/>
  <c r="C69" i="6" s="1"/>
  <c r="L77" i="1"/>
  <c r="K77" i="1"/>
  <c r="B69" i="6" s="1"/>
  <c r="Y76" i="1"/>
  <c r="X76" i="1"/>
  <c r="N68" i="6" s="1"/>
  <c r="W76" i="1"/>
  <c r="M68" i="6" s="1"/>
  <c r="V76" i="1"/>
  <c r="L68" i="6" s="1"/>
  <c r="U76" i="1"/>
  <c r="K68" i="6" s="1"/>
  <c r="T76" i="1"/>
  <c r="J68" i="6" s="1"/>
  <c r="S76" i="1"/>
  <c r="I68" i="6" s="1"/>
  <c r="R76" i="1"/>
  <c r="H68" i="6" s="1"/>
  <c r="Q76" i="1"/>
  <c r="G68" i="6" s="1"/>
  <c r="P76" i="1"/>
  <c r="F68" i="6" s="1"/>
  <c r="O76" i="1"/>
  <c r="E68" i="6" s="1"/>
  <c r="N76" i="1"/>
  <c r="D68" i="6" s="1"/>
  <c r="M76" i="1"/>
  <c r="C68" i="6" s="1"/>
  <c r="L76" i="1"/>
  <c r="K76" i="1"/>
  <c r="B68" i="6" s="1"/>
  <c r="Y75" i="1"/>
  <c r="X75" i="1"/>
  <c r="N67" i="6" s="1"/>
  <c r="W75" i="1"/>
  <c r="M67" i="6" s="1"/>
  <c r="V75" i="1"/>
  <c r="L67" i="6" s="1"/>
  <c r="U75" i="1"/>
  <c r="K67" i="6" s="1"/>
  <c r="T75" i="1"/>
  <c r="J67" i="6" s="1"/>
  <c r="S75" i="1"/>
  <c r="I67" i="6" s="1"/>
  <c r="R75" i="1"/>
  <c r="H67" i="6" s="1"/>
  <c r="Q75" i="1"/>
  <c r="G67" i="6" s="1"/>
  <c r="P75" i="1"/>
  <c r="F67" i="6" s="1"/>
  <c r="O75" i="1"/>
  <c r="E67" i="6" s="1"/>
  <c r="N75" i="1"/>
  <c r="D67" i="6" s="1"/>
  <c r="M75" i="1"/>
  <c r="C67" i="6" s="1"/>
  <c r="L75" i="1"/>
  <c r="K75" i="1"/>
  <c r="B67" i="6" s="1"/>
  <c r="Y74" i="1"/>
  <c r="X74" i="1"/>
  <c r="N66" i="6" s="1"/>
  <c r="W74" i="1"/>
  <c r="M66" i="6" s="1"/>
  <c r="V74" i="1"/>
  <c r="L66" i="6" s="1"/>
  <c r="U74" i="1"/>
  <c r="K66" i="6" s="1"/>
  <c r="T74" i="1"/>
  <c r="J66" i="6" s="1"/>
  <c r="S74" i="1"/>
  <c r="I66" i="6" s="1"/>
  <c r="R74" i="1"/>
  <c r="H66" i="6" s="1"/>
  <c r="Q74" i="1"/>
  <c r="G66" i="6" s="1"/>
  <c r="P74" i="1"/>
  <c r="F66" i="6" s="1"/>
  <c r="O74" i="1"/>
  <c r="E66" i="6" s="1"/>
  <c r="N74" i="1"/>
  <c r="D66" i="6" s="1"/>
  <c r="M74" i="1"/>
  <c r="C66" i="6" s="1"/>
  <c r="L74" i="1"/>
  <c r="K74" i="1"/>
  <c r="B66" i="6" s="1"/>
  <c r="Y73" i="1"/>
  <c r="X73" i="1"/>
  <c r="N65" i="6" s="1"/>
  <c r="W73" i="1"/>
  <c r="M65" i="6" s="1"/>
  <c r="V73" i="1"/>
  <c r="L65" i="6" s="1"/>
  <c r="U73" i="1"/>
  <c r="K65" i="6" s="1"/>
  <c r="T73" i="1"/>
  <c r="J65" i="6" s="1"/>
  <c r="S73" i="1"/>
  <c r="I65" i="6" s="1"/>
  <c r="R73" i="1"/>
  <c r="H65" i="6" s="1"/>
  <c r="Q73" i="1"/>
  <c r="G65" i="6" s="1"/>
  <c r="P73" i="1"/>
  <c r="F65" i="6" s="1"/>
  <c r="O73" i="1"/>
  <c r="E65" i="6" s="1"/>
  <c r="N73" i="1"/>
  <c r="D65" i="6" s="1"/>
  <c r="M73" i="1"/>
  <c r="C65" i="6" s="1"/>
  <c r="L73" i="1"/>
  <c r="K73" i="1"/>
  <c r="B65" i="6" s="1"/>
  <c r="Y72" i="1"/>
  <c r="X72" i="1"/>
  <c r="N64" i="6" s="1"/>
  <c r="W72" i="1"/>
  <c r="M64" i="6" s="1"/>
  <c r="V72" i="1"/>
  <c r="L64" i="6" s="1"/>
  <c r="U72" i="1"/>
  <c r="K64" i="6" s="1"/>
  <c r="T72" i="1"/>
  <c r="J64" i="6" s="1"/>
  <c r="S72" i="1"/>
  <c r="I64" i="6" s="1"/>
  <c r="R72" i="1"/>
  <c r="H64" i="6" s="1"/>
  <c r="Q72" i="1"/>
  <c r="G64" i="6" s="1"/>
  <c r="P72" i="1"/>
  <c r="F64" i="6" s="1"/>
  <c r="O72" i="1"/>
  <c r="E64" i="6" s="1"/>
  <c r="N72" i="1"/>
  <c r="D64" i="6" s="1"/>
  <c r="M72" i="1"/>
  <c r="C64" i="6" s="1"/>
  <c r="L72" i="1"/>
  <c r="K72" i="1"/>
  <c r="B64" i="6" s="1"/>
  <c r="Y71" i="1"/>
  <c r="X71" i="1"/>
  <c r="N63" i="6" s="1"/>
  <c r="W71" i="1"/>
  <c r="M63" i="6" s="1"/>
  <c r="V71" i="1"/>
  <c r="L63" i="6" s="1"/>
  <c r="U71" i="1"/>
  <c r="K63" i="6" s="1"/>
  <c r="T71" i="1"/>
  <c r="J63" i="6" s="1"/>
  <c r="S71" i="1"/>
  <c r="I63" i="6" s="1"/>
  <c r="R71" i="1"/>
  <c r="H63" i="6" s="1"/>
  <c r="H87" i="6" s="1"/>
  <c r="I87" i="6" s="1"/>
  <c r="J87" i="6" s="1"/>
  <c r="K87" i="6" s="1"/>
  <c r="L87" i="6" s="1"/>
  <c r="M87" i="6" s="1"/>
  <c r="N87" i="6" s="1"/>
  <c r="Q71" i="1"/>
  <c r="G63" i="6" s="1"/>
  <c r="G87" i="6" s="1"/>
  <c r="P71" i="1"/>
  <c r="F63" i="6" s="1"/>
  <c r="F87" i="6" s="1"/>
  <c r="O71" i="1"/>
  <c r="E63" i="6" s="1"/>
  <c r="E87" i="6" s="1"/>
  <c r="N71" i="1"/>
  <c r="D63" i="6" s="1"/>
  <c r="D87" i="6" s="1"/>
  <c r="M71" i="1"/>
  <c r="C63" i="6" s="1"/>
  <c r="C87" i="6" s="1"/>
  <c r="L71" i="1"/>
  <c r="K71" i="1"/>
  <c r="B63" i="6" s="1"/>
  <c r="Y70" i="1"/>
  <c r="X70" i="1"/>
  <c r="N62" i="6" s="1"/>
  <c r="W70" i="1"/>
  <c r="M62" i="6" s="1"/>
  <c r="V70" i="1"/>
  <c r="L62" i="6" s="1"/>
  <c r="U70" i="1"/>
  <c r="K62" i="6" s="1"/>
  <c r="T70" i="1"/>
  <c r="J62" i="6" s="1"/>
  <c r="S70" i="1"/>
  <c r="I62" i="6" s="1"/>
  <c r="R70" i="1"/>
  <c r="H62" i="6" s="1"/>
  <c r="H86" i="6" s="1"/>
  <c r="I86" i="6" s="1"/>
  <c r="J86" i="6" s="1"/>
  <c r="K86" i="6" s="1"/>
  <c r="L86" i="6" s="1"/>
  <c r="M86" i="6" s="1"/>
  <c r="N86" i="6" s="1"/>
  <c r="Q70" i="1"/>
  <c r="G62" i="6" s="1"/>
  <c r="G86" i="6" s="1"/>
  <c r="P70" i="1"/>
  <c r="F62" i="6" s="1"/>
  <c r="F86" i="6" s="1"/>
  <c r="O70" i="1"/>
  <c r="E62" i="6" s="1"/>
  <c r="E86" i="6" s="1"/>
  <c r="N70" i="1"/>
  <c r="D62" i="6" s="1"/>
  <c r="D86" i="6" s="1"/>
  <c r="M70" i="1"/>
  <c r="C62" i="6" s="1"/>
  <c r="L70" i="1"/>
  <c r="K70" i="1"/>
  <c r="B62" i="6" s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X52" i="1"/>
  <c r="N51" i="6" s="1"/>
  <c r="W52" i="1"/>
  <c r="M51" i="6" s="1"/>
  <c r="V52" i="1"/>
  <c r="L51" i="6" s="1"/>
  <c r="U52" i="1"/>
  <c r="K51" i="6" s="1"/>
  <c r="T52" i="1"/>
  <c r="J51" i="6" s="1"/>
  <c r="S52" i="1"/>
  <c r="I51" i="6" s="1"/>
  <c r="R52" i="1"/>
  <c r="H51" i="6" s="1"/>
  <c r="Q52" i="1"/>
  <c r="G51" i="6" s="1"/>
  <c r="P52" i="1"/>
  <c r="F51" i="6" s="1"/>
  <c r="O52" i="1"/>
  <c r="E51" i="6" s="1"/>
  <c r="N52" i="1"/>
  <c r="D51" i="6" s="1"/>
  <c r="M52" i="1"/>
  <c r="L52" i="1"/>
  <c r="K52" i="1"/>
  <c r="B51" i="6" s="1"/>
  <c r="X51" i="1"/>
  <c r="N50" i="6" s="1"/>
  <c r="W51" i="1"/>
  <c r="M50" i="6" s="1"/>
  <c r="V51" i="1"/>
  <c r="L50" i="6" s="1"/>
  <c r="U51" i="1"/>
  <c r="K50" i="6" s="1"/>
  <c r="T51" i="1"/>
  <c r="J50" i="6" s="1"/>
  <c r="S51" i="1"/>
  <c r="I50" i="6" s="1"/>
  <c r="R51" i="1"/>
  <c r="H50" i="6" s="1"/>
  <c r="Q51" i="1"/>
  <c r="G50" i="6" s="1"/>
  <c r="P51" i="1"/>
  <c r="F50" i="6" s="1"/>
  <c r="O51" i="1"/>
  <c r="E50" i="6" s="1"/>
  <c r="N51" i="1"/>
  <c r="D50" i="6" s="1"/>
  <c r="M51" i="1"/>
  <c r="L51" i="1"/>
  <c r="K51" i="1"/>
  <c r="B50" i="6" s="1"/>
  <c r="X50" i="1"/>
  <c r="N49" i="6" s="1"/>
  <c r="W50" i="1"/>
  <c r="M49" i="6" s="1"/>
  <c r="V50" i="1"/>
  <c r="L49" i="6" s="1"/>
  <c r="U50" i="1"/>
  <c r="K49" i="6" s="1"/>
  <c r="T50" i="1"/>
  <c r="J49" i="6" s="1"/>
  <c r="S50" i="1"/>
  <c r="I49" i="6" s="1"/>
  <c r="R50" i="1"/>
  <c r="H49" i="6" s="1"/>
  <c r="Q50" i="1"/>
  <c r="G49" i="6" s="1"/>
  <c r="P50" i="1"/>
  <c r="F49" i="6" s="1"/>
  <c r="O50" i="1"/>
  <c r="E49" i="6" s="1"/>
  <c r="N50" i="1"/>
  <c r="D49" i="6" s="1"/>
  <c r="M50" i="1"/>
  <c r="L50" i="1"/>
  <c r="K50" i="1"/>
  <c r="B49" i="6" s="1"/>
  <c r="X49" i="1"/>
  <c r="N48" i="6" s="1"/>
  <c r="W49" i="1"/>
  <c r="M48" i="6" s="1"/>
  <c r="V49" i="1"/>
  <c r="L48" i="6" s="1"/>
  <c r="U49" i="1"/>
  <c r="K48" i="6" s="1"/>
  <c r="T49" i="1"/>
  <c r="J48" i="6" s="1"/>
  <c r="S49" i="1"/>
  <c r="I48" i="6" s="1"/>
  <c r="R49" i="1"/>
  <c r="H48" i="6" s="1"/>
  <c r="Q49" i="1"/>
  <c r="G48" i="6" s="1"/>
  <c r="P49" i="1"/>
  <c r="F48" i="6" s="1"/>
  <c r="O49" i="1"/>
  <c r="E48" i="6" s="1"/>
  <c r="N49" i="1"/>
  <c r="D48" i="6" s="1"/>
  <c r="M49" i="1"/>
  <c r="L49" i="1"/>
  <c r="K49" i="1"/>
  <c r="B48" i="6" s="1"/>
  <c r="X48" i="1"/>
  <c r="N47" i="6" s="1"/>
  <c r="W48" i="1"/>
  <c r="M47" i="6" s="1"/>
  <c r="V48" i="1"/>
  <c r="L47" i="6" s="1"/>
  <c r="U48" i="1"/>
  <c r="K47" i="6" s="1"/>
  <c r="T48" i="1"/>
  <c r="J47" i="6" s="1"/>
  <c r="S48" i="1"/>
  <c r="I47" i="6" s="1"/>
  <c r="R48" i="1"/>
  <c r="H47" i="6" s="1"/>
  <c r="Q48" i="1"/>
  <c r="G47" i="6" s="1"/>
  <c r="P48" i="1"/>
  <c r="F47" i="6" s="1"/>
  <c r="O48" i="1"/>
  <c r="E47" i="6" s="1"/>
  <c r="N48" i="1"/>
  <c r="D47" i="6" s="1"/>
  <c r="M48" i="1"/>
  <c r="C47" i="6" s="1"/>
  <c r="L48" i="1"/>
  <c r="K48" i="1"/>
  <c r="B47" i="6" s="1"/>
  <c r="X47" i="1"/>
  <c r="N46" i="6" s="1"/>
  <c r="W47" i="1"/>
  <c r="M46" i="6" s="1"/>
  <c r="V47" i="1"/>
  <c r="L46" i="6" s="1"/>
  <c r="U47" i="1"/>
  <c r="K46" i="6" s="1"/>
  <c r="T47" i="1"/>
  <c r="J46" i="6" s="1"/>
  <c r="S47" i="1"/>
  <c r="I46" i="6" s="1"/>
  <c r="R47" i="1"/>
  <c r="H46" i="6" s="1"/>
  <c r="Q47" i="1"/>
  <c r="G46" i="6" s="1"/>
  <c r="P47" i="1"/>
  <c r="F46" i="6" s="1"/>
  <c r="O47" i="1"/>
  <c r="E46" i="6" s="1"/>
  <c r="N47" i="1"/>
  <c r="D46" i="6" s="1"/>
  <c r="M47" i="1"/>
  <c r="L47" i="1"/>
  <c r="K47" i="1"/>
  <c r="B46" i="6" s="1"/>
  <c r="X46" i="1"/>
  <c r="N45" i="6" s="1"/>
  <c r="W46" i="1"/>
  <c r="M45" i="6" s="1"/>
  <c r="V46" i="1"/>
  <c r="L45" i="6" s="1"/>
  <c r="U46" i="1"/>
  <c r="K45" i="6" s="1"/>
  <c r="T46" i="1"/>
  <c r="J45" i="6" s="1"/>
  <c r="S46" i="1"/>
  <c r="I45" i="6" s="1"/>
  <c r="R46" i="1"/>
  <c r="H45" i="6" s="1"/>
  <c r="Q46" i="1"/>
  <c r="G45" i="6" s="1"/>
  <c r="P46" i="1"/>
  <c r="F45" i="6" s="1"/>
  <c r="O46" i="1"/>
  <c r="E45" i="6" s="1"/>
  <c r="N46" i="1"/>
  <c r="D45" i="6" s="1"/>
  <c r="M46" i="1"/>
  <c r="L46" i="1"/>
  <c r="K46" i="1"/>
  <c r="B45" i="6" s="1"/>
  <c r="X45" i="1"/>
  <c r="N44" i="6" s="1"/>
  <c r="W45" i="1"/>
  <c r="M44" i="6" s="1"/>
  <c r="V45" i="1"/>
  <c r="L44" i="6" s="1"/>
  <c r="U45" i="1"/>
  <c r="K44" i="6" s="1"/>
  <c r="T45" i="1"/>
  <c r="J44" i="6" s="1"/>
  <c r="S45" i="1"/>
  <c r="I44" i="6" s="1"/>
  <c r="R45" i="1"/>
  <c r="H44" i="6" s="1"/>
  <c r="Q45" i="1"/>
  <c r="G44" i="6" s="1"/>
  <c r="P45" i="1"/>
  <c r="F44" i="6" s="1"/>
  <c r="O45" i="1"/>
  <c r="E44" i="6" s="1"/>
  <c r="N45" i="1"/>
  <c r="D44" i="6" s="1"/>
  <c r="M45" i="1"/>
  <c r="L45" i="1"/>
  <c r="K45" i="1"/>
  <c r="B44" i="6" s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X43" i="1"/>
  <c r="N43" i="6" s="1"/>
  <c r="W43" i="1"/>
  <c r="M43" i="6" s="1"/>
  <c r="V43" i="1"/>
  <c r="L43" i="6" s="1"/>
  <c r="U43" i="1"/>
  <c r="K43" i="6" s="1"/>
  <c r="T43" i="1"/>
  <c r="J43" i="6" s="1"/>
  <c r="S43" i="1"/>
  <c r="I43" i="6" s="1"/>
  <c r="R43" i="1"/>
  <c r="H43" i="6" s="1"/>
  <c r="Q43" i="1"/>
  <c r="G43" i="6" s="1"/>
  <c r="P43" i="1"/>
  <c r="F43" i="6" s="1"/>
  <c r="O43" i="1"/>
  <c r="E43" i="6" s="1"/>
  <c r="N43" i="1"/>
  <c r="D43" i="6" s="1"/>
  <c r="M43" i="1"/>
  <c r="L43" i="1"/>
  <c r="K43" i="1"/>
  <c r="B43" i="6" s="1"/>
  <c r="X42" i="1"/>
  <c r="N42" i="6" s="1"/>
  <c r="W42" i="1"/>
  <c r="M42" i="6" s="1"/>
  <c r="V42" i="1"/>
  <c r="L42" i="6" s="1"/>
  <c r="U42" i="1"/>
  <c r="K42" i="6" s="1"/>
  <c r="T42" i="1"/>
  <c r="J42" i="6" s="1"/>
  <c r="S42" i="1"/>
  <c r="I42" i="6" s="1"/>
  <c r="R42" i="1"/>
  <c r="H42" i="6" s="1"/>
  <c r="Q42" i="1"/>
  <c r="G42" i="6" s="1"/>
  <c r="P42" i="1"/>
  <c r="F42" i="6" s="1"/>
  <c r="O42" i="1"/>
  <c r="E42" i="6" s="1"/>
  <c r="N42" i="1"/>
  <c r="D42" i="6" s="1"/>
  <c r="M42" i="1"/>
  <c r="L42" i="1"/>
  <c r="K42" i="1"/>
  <c r="B42" i="6" s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X40" i="1"/>
  <c r="N41" i="6" s="1"/>
  <c r="W40" i="1"/>
  <c r="M41" i="6" s="1"/>
  <c r="V40" i="1"/>
  <c r="L41" i="6" s="1"/>
  <c r="U40" i="1"/>
  <c r="K41" i="6" s="1"/>
  <c r="T40" i="1"/>
  <c r="J41" i="6" s="1"/>
  <c r="S40" i="1"/>
  <c r="I41" i="6" s="1"/>
  <c r="R40" i="1"/>
  <c r="H41" i="6" s="1"/>
  <c r="Q40" i="1"/>
  <c r="G41" i="6" s="1"/>
  <c r="P40" i="1"/>
  <c r="F41" i="6" s="1"/>
  <c r="O40" i="1"/>
  <c r="E41" i="6" s="1"/>
  <c r="N40" i="1"/>
  <c r="D41" i="6" s="1"/>
  <c r="M40" i="1"/>
  <c r="L40" i="1"/>
  <c r="K40" i="1"/>
  <c r="B41" i="6" s="1"/>
  <c r="X39" i="1"/>
  <c r="N40" i="6" s="1"/>
  <c r="W39" i="1"/>
  <c r="M40" i="6" s="1"/>
  <c r="V39" i="1"/>
  <c r="L40" i="6" s="1"/>
  <c r="U39" i="1"/>
  <c r="K40" i="6" s="1"/>
  <c r="T39" i="1"/>
  <c r="J40" i="6" s="1"/>
  <c r="S39" i="1"/>
  <c r="I40" i="6" s="1"/>
  <c r="R39" i="1"/>
  <c r="H40" i="6" s="1"/>
  <c r="Q39" i="1"/>
  <c r="G40" i="6" s="1"/>
  <c r="P39" i="1"/>
  <c r="F40" i="6" s="1"/>
  <c r="O39" i="1"/>
  <c r="E40" i="6" s="1"/>
  <c r="N39" i="1"/>
  <c r="D40" i="6" s="1"/>
  <c r="M39" i="1"/>
  <c r="L39" i="1"/>
  <c r="K39" i="1"/>
  <c r="B40" i="6" s="1"/>
  <c r="X38" i="1"/>
  <c r="N39" i="6" s="1"/>
  <c r="W38" i="1"/>
  <c r="M39" i="6" s="1"/>
  <c r="V38" i="1"/>
  <c r="L39" i="6" s="1"/>
  <c r="U38" i="1"/>
  <c r="K39" i="6" s="1"/>
  <c r="T38" i="1"/>
  <c r="J39" i="6" s="1"/>
  <c r="S38" i="1"/>
  <c r="I39" i="6" s="1"/>
  <c r="R38" i="1"/>
  <c r="H39" i="6" s="1"/>
  <c r="Q38" i="1"/>
  <c r="G39" i="6" s="1"/>
  <c r="P38" i="1"/>
  <c r="F39" i="6" s="1"/>
  <c r="O38" i="1"/>
  <c r="E39" i="6" s="1"/>
  <c r="N38" i="1"/>
  <c r="D39" i="6" s="1"/>
  <c r="M38" i="1"/>
  <c r="L38" i="1"/>
  <c r="K38" i="1"/>
  <c r="B39" i="6" s="1"/>
  <c r="X37" i="1"/>
  <c r="N38" i="6" s="1"/>
  <c r="W37" i="1"/>
  <c r="M38" i="6" s="1"/>
  <c r="V37" i="1"/>
  <c r="L38" i="6" s="1"/>
  <c r="U37" i="1"/>
  <c r="K38" i="6" s="1"/>
  <c r="T37" i="1"/>
  <c r="J38" i="6" s="1"/>
  <c r="S37" i="1"/>
  <c r="I38" i="6" s="1"/>
  <c r="R37" i="1"/>
  <c r="H38" i="6" s="1"/>
  <c r="Q37" i="1"/>
  <c r="G38" i="6" s="1"/>
  <c r="P37" i="1"/>
  <c r="F38" i="6" s="1"/>
  <c r="O37" i="1"/>
  <c r="E38" i="6" s="1"/>
  <c r="N37" i="1"/>
  <c r="D38" i="6" s="1"/>
  <c r="M37" i="1"/>
  <c r="L37" i="1"/>
  <c r="K37" i="1"/>
  <c r="B38" i="6" s="1"/>
  <c r="X36" i="1"/>
  <c r="N37" i="6" s="1"/>
  <c r="W36" i="1"/>
  <c r="M37" i="6" s="1"/>
  <c r="V36" i="1"/>
  <c r="L37" i="6" s="1"/>
  <c r="U36" i="1"/>
  <c r="K37" i="6" s="1"/>
  <c r="T36" i="1"/>
  <c r="J37" i="6" s="1"/>
  <c r="S36" i="1"/>
  <c r="I37" i="6" s="1"/>
  <c r="R36" i="1"/>
  <c r="H37" i="6" s="1"/>
  <c r="Q36" i="1"/>
  <c r="G37" i="6" s="1"/>
  <c r="P36" i="1"/>
  <c r="F37" i="6" s="1"/>
  <c r="O36" i="1"/>
  <c r="E37" i="6" s="1"/>
  <c r="N36" i="1"/>
  <c r="D37" i="6" s="1"/>
  <c r="M36" i="1"/>
  <c r="L36" i="1"/>
  <c r="K36" i="1"/>
  <c r="B37" i="6" s="1"/>
  <c r="X35" i="1"/>
  <c r="N36" i="6" s="1"/>
  <c r="W35" i="1"/>
  <c r="M36" i="6" s="1"/>
  <c r="V35" i="1"/>
  <c r="L36" i="6" s="1"/>
  <c r="U35" i="1"/>
  <c r="K36" i="6" s="1"/>
  <c r="T35" i="1"/>
  <c r="J36" i="6" s="1"/>
  <c r="S35" i="1"/>
  <c r="I36" i="6" s="1"/>
  <c r="R35" i="1"/>
  <c r="H36" i="6" s="1"/>
  <c r="Q35" i="1"/>
  <c r="G36" i="6" s="1"/>
  <c r="P35" i="1"/>
  <c r="F36" i="6" s="1"/>
  <c r="O35" i="1"/>
  <c r="E36" i="6" s="1"/>
  <c r="N35" i="1"/>
  <c r="D36" i="6" s="1"/>
  <c r="M35" i="1"/>
  <c r="L35" i="1"/>
  <c r="K35" i="1"/>
  <c r="B36" i="6" s="1"/>
  <c r="X34" i="1"/>
  <c r="N35" i="6" s="1"/>
  <c r="W34" i="1"/>
  <c r="M35" i="6" s="1"/>
  <c r="V34" i="1"/>
  <c r="L35" i="6" s="1"/>
  <c r="U34" i="1"/>
  <c r="K35" i="6" s="1"/>
  <c r="T34" i="1"/>
  <c r="J35" i="6" s="1"/>
  <c r="S34" i="1"/>
  <c r="I35" i="6" s="1"/>
  <c r="R34" i="1"/>
  <c r="H35" i="6" s="1"/>
  <c r="Q34" i="1"/>
  <c r="G35" i="6" s="1"/>
  <c r="P34" i="1"/>
  <c r="F35" i="6" s="1"/>
  <c r="O34" i="1"/>
  <c r="E35" i="6" s="1"/>
  <c r="N34" i="1"/>
  <c r="D35" i="6" s="1"/>
  <c r="M34" i="1"/>
  <c r="L34" i="1"/>
  <c r="K34" i="1"/>
  <c r="B35" i="6" s="1"/>
  <c r="X33" i="1"/>
  <c r="N34" i="6" s="1"/>
  <c r="W33" i="1"/>
  <c r="M34" i="6" s="1"/>
  <c r="V33" i="1"/>
  <c r="L34" i="6" s="1"/>
  <c r="U33" i="1"/>
  <c r="K34" i="6" s="1"/>
  <c r="T33" i="1"/>
  <c r="J34" i="6" s="1"/>
  <c r="S33" i="1"/>
  <c r="I34" i="6" s="1"/>
  <c r="R33" i="1"/>
  <c r="H34" i="6" s="1"/>
  <c r="Q33" i="1"/>
  <c r="G34" i="6" s="1"/>
  <c r="P33" i="1"/>
  <c r="F34" i="6" s="1"/>
  <c r="O33" i="1"/>
  <c r="E34" i="6" s="1"/>
  <c r="N33" i="1"/>
  <c r="D34" i="6" s="1"/>
  <c r="M33" i="1"/>
  <c r="L33" i="1"/>
  <c r="K33" i="1"/>
  <c r="B34" i="6" s="1"/>
  <c r="X32" i="1"/>
  <c r="N33" i="6" s="1"/>
  <c r="W32" i="1"/>
  <c r="M33" i="6" s="1"/>
  <c r="V32" i="1"/>
  <c r="L33" i="6" s="1"/>
  <c r="U32" i="1"/>
  <c r="K33" i="6" s="1"/>
  <c r="T32" i="1"/>
  <c r="J33" i="6" s="1"/>
  <c r="S32" i="1"/>
  <c r="I33" i="6" s="1"/>
  <c r="R32" i="1"/>
  <c r="H33" i="6" s="1"/>
  <c r="Q32" i="1"/>
  <c r="G33" i="6" s="1"/>
  <c r="P32" i="1"/>
  <c r="F33" i="6" s="1"/>
  <c r="O32" i="1"/>
  <c r="E33" i="6" s="1"/>
  <c r="N32" i="1"/>
  <c r="D33" i="6" s="1"/>
  <c r="M32" i="1"/>
  <c r="L32" i="1"/>
  <c r="K32" i="1"/>
  <c r="B33" i="6" s="1"/>
  <c r="X31" i="1"/>
  <c r="N32" i="6" s="1"/>
  <c r="W31" i="1"/>
  <c r="M32" i="6" s="1"/>
  <c r="V31" i="1"/>
  <c r="L32" i="6" s="1"/>
  <c r="U31" i="1"/>
  <c r="K32" i="6" s="1"/>
  <c r="T31" i="1"/>
  <c r="J32" i="6" s="1"/>
  <c r="S31" i="1"/>
  <c r="I32" i="6" s="1"/>
  <c r="R31" i="1"/>
  <c r="H32" i="6" s="1"/>
  <c r="Q31" i="1"/>
  <c r="G32" i="6" s="1"/>
  <c r="P31" i="1"/>
  <c r="F32" i="6" s="1"/>
  <c r="O31" i="1"/>
  <c r="E32" i="6" s="1"/>
  <c r="N31" i="1"/>
  <c r="D32" i="6" s="1"/>
  <c r="M31" i="1"/>
  <c r="L31" i="1"/>
  <c r="K31" i="1"/>
  <c r="B32" i="6" s="1"/>
  <c r="X30" i="1"/>
  <c r="N31" i="6" s="1"/>
  <c r="W30" i="1"/>
  <c r="M31" i="6" s="1"/>
  <c r="V30" i="1"/>
  <c r="L31" i="6" s="1"/>
  <c r="U30" i="1"/>
  <c r="K31" i="6" s="1"/>
  <c r="T30" i="1"/>
  <c r="J31" i="6" s="1"/>
  <c r="S30" i="1"/>
  <c r="I31" i="6" s="1"/>
  <c r="R30" i="1"/>
  <c r="H31" i="6" s="1"/>
  <c r="Q30" i="1"/>
  <c r="G31" i="6" s="1"/>
  <c r="P30" i="1"/>
  <c r="F31" i="6" s="1"/>
  <c r="O30" i="1"/>
  <c r="E31" i="6" s="1"/>
  <c r="N30" i="1"/>
  <c r="D31" i="6" s="1"/>
  <c r="M30" i="1"/>
  <c r="L30" i="1"/>
  <c r="K30" i="1"/>
  <c r="B31" i="6" s="1"/>
  <c r="X29" i="1"/>
  <c r="N30" i="6" s="1"/>
  <c r="W29" i="1"/>
  <c r="M30" i="6" s="1"/>
  <c r="V29" i="1"/>
  <c r="L30" i="6" s="1"/>
  <c r="U29" i="1"/>
  <c r="K30" i="6" s="1"/>
  <c r="T29" i="1"/>
  <c r="J30" i="6" s="1"/>
  <c r="S29" i="1"/>
  <c r="I30" i="6" s="1"/>
  <c r="R29" i="1"/>
  <c r="H30" i="6" s="1"/>
  <c r="Q29" i="1"/>
  <c r="G30" i="6" s="1"/>
  <c r="P29" i="1"/>
  <c r="F30" i="6" s="1"/>
  <c r="O29" i="1"/>
  <c r="E30" i="6" s="1"/>
  <c r="N29" i="1"/>
  <c r="D30" i="6" s="1"/>
  <c r="M29" i="1"/>
  <c r="L29" i="1"/>
  <c r="K29" i="1"/>
  <c r="B30" i="6" s="1"/>
  <c r="X28" i="1"/>
  <c r="N29" i="6" s="1"/>
  <c r="W28" i="1"/>
  <c r="M29" i="6" s="1"/>
  <c r="V28" i="1"/>
  <c r="L29" i="6" s="1"/>
  <c r="U28" i="1"/>
  <c r="K29" i="6" s="1"/>
  <c r="T28" i="1"/>
  <c r="J29" i="6" s="1"/>
  <c r="S28" i="1"/>
  <c r="I29" i="6" s="1"/>
  <c r="R28" i="1"/>
  <c r="H29" i="6" s="1"/>
  <c r="Q28" i="1"/>
  <c r="G29" i="6" s="1"/>
  <c r="P28" i="1"/>
  <c r="F29" i="6" s="1"/>
  <c r="O28" i="1"/>
  <c r="E29" i="6" s="1"/>
  <c r="N28" i="1"/>
  <c r="D29" i="6" s="1"/>
  <c r="M28" i="1"/>
  <c r="C29" i="6" s="1"/>
  <c r="L28" i="1"/>
  <c r="K28" i="1"/>
  <c r="B29" i="6" s="1"/>
  <c r="X27" i="1"/>
  <c r="N28" i="6" s="1"/>
  <c r="W27" i="1"/>
  <c r="M28" i="6" s="1"/>
  <c r="V27" i="1"/>
  <c r="L28" i="6" s="1"/>
  <c r="U27" i="1"/>
  <c r="K28" i="6" s="1"/>
  <c r="T27" i="1"/>
  <c r="J28" i="6" s="1"/>
  <c r="S27" i="1"/>
  <c r="I28" i="6" s="1"/>
  <c r="R27" i="1"/>
  <c r="H28" i="6" s="1"/>
  <c r="Q27" i="1"/>
  <c r="G28" i="6" s="1"/>
  <c r="P27" i="1"/>
  <c r="F28" i="6" s="1"/>
  <c r="O27" i="1"/>
  <c r="E28" i="6" s="1"/>
  <c r="N27" i="1"/>
  <c r="D28" i="6" s="1"/>
  <c r="M27" i="1"/>
  <c r="C28" i="6" s="1"/>
  <c r="L27" i="1"/>
  <c r="K27" i="1"/>
  <c r="B28" i="6" s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X25" i="1"/>
  <c r="N27" i="6" s="1"/>
  <c r="W25" i="1"/>
  <c r="M27" i="6" s="1"/>
  <c r="V25" i="1"/>
  <c r="L27" i="6" s="1"/>
  <c r="U25" i="1"/>
  <c r="K27" i="6" s="1"/>
  <c r="T25" i="1"/>
  <c r="J27" i="6" s="1"/>
  <c r="S25" i="1"/>
  <c r="I27" i="6" s="1"/>
  <c r="R25" i="1"/>
  <c r="H27" i="6" s="1"/>
  <c r="Q25" i="1"/>
  <c r="G27" i="6" s="1"/>
  <c r="P25" i="1"/>
  <c r="F27" i="6" s="1"/>
  <c r="O25" i="1"/>
  <c r="E27" i="6" s="1"/>
  <c r="N25" i="1"/>
  <c r="M25" i="1"/>
  <c r="C27" i="6" s="1"/>
  <c r="L25" i="1"/>
  <c r="K25" i="1"/>
  <c r="B27" i="6" s="1"/>
  <c r="X24" i="1"/>
  <c r="N26" i="6" s="1"/>
  <c r="W24" i="1"/>
  <c r="M26" i="6" s="1"/>
  <c r="V24" i="1"/>
  <c r="L26" i="6" s="1"/>
  <c r="U24" i="1"/>
  <c r="K26" i="6" s="1"/>
  <c r="T24" i="1"/>
  <c r="J26" i="6" s="1"/>
  <c r="S24" i="1"/>
  <c r="I26" i="6" s="1"/>
  <c r="R24" i="1"/>
  <c r="H26" i="6" s="1"/>
  <c r="Q24" i="1"/>
  <c r="G26" i="6" s="1"/>
  <c r="P24" i="1"/>
  <c r="F26" i="6" s="1"/>
  <c r="O24" i="1"/>
  <c r="E26" i="6" s="1"/>
  <c r="N24" i="1"/>
  <c r="D26" i="6" s="1"/>
  <c r="M24" i="1"/>
  <c r="L24" i="1"/>
  <c r="K24" i="1"/>
  <c r="B26" i="6" s="1"/>
  <c r="X23" i="1"/>
  <c r="N25" i="6" s="1"/>
  <c r="W23" i="1"/>
  <c r="M25" i="6" s="1"/>
  <c r="V23" i="1"/>
  <c r="L25" i="6" s="1"/>
  <c r="U23" i="1"/>
  <c r="K25" i="6" s="1"/>
  <c r="T23" i="1"/>
  <c r="J25" i="6" s="1"/>
  <c r="S23" i="1"/>
  <c r="I25" i="6" s="1"/>
  <c r="R23" i="1"/>
  <c r="H25" i="6" s="1"/>
  <c r="Q23" i="1"/>
  <c r="G25" i="6" s="1"/>
  <c r="P23" i="1"/>
  <c r="F25" i="6" s="1"/>
  <c r="O23" i="1"/>
  <c r="E25" i="6" s="1"/>
  <c r="N23" i="1"/>
  <c r="D25" i="6" s="1"/>
  <c r="M23" i="1"/>
  <c r="L23" i="1"/>
  <c r="K23" i="1"/>
  <c r="B25" i="6" s="1"/>
  <c r="X22" i="1"/>
  <c r="N24" i="6" s="1"/>
  <c r="W22" i="1"/>
  <c r="M24" i="6" s="1"/>
  <c r="V22" i="1"/>
  <c r="L24" i="6" s="1"/>
  <c r="U22" i="1"/>
  <c r="K24" i="6" s="1"/>
  <c r="T22" i="1"/>
  <c r="J24" i="6" s="1"/>
  <c r="S22" i="1"/>
  <c r="I24" i="6" s="1"/>
  <c r="R22" i="1"/>
  <c r="H24" i="6" s="1"/>
  <c r="Q22" i="1"/>
  <c r="G24" i="6" s="1"/>
  <c r="P22" i="1"/>
  <c r="F24" i="6" s="1"/>
  <c r="O22" i="1"/>
  <c r="E24" i="6" s="1"/>
  <c r="N22" i="1"/>
  <c r="D24" i="6" s="1"/>
  <c r="M22" i="1"/>
  <c r="L22" i="1"/>
  <c r="K22" i="1"/>
  <c r="B24" i="6" s="1"/>
  <c r="X21" i="1"/>
  <c r="N23" i="6" s="1"/>
  <c r="W21" i="1"/>
  <c r="M23" i="6" s="1"/>
  <c r="V21" i="1"/>
  <c r="L23" i="6" s="1"/>
  <c r="U21" i="1"/>
  <c r="K23" i="6" s="1"/>
  <c r="T21" i="1"/>
  <c r="J23" i="6" s="1"/>
  <c r="S21" i="1"/>
  <c r="I23" i="6" s="1"/>
  <c r="R21" i="1"/>
  <c r="H23" i="6" s="1"/>
  <c r="Q21" i="1"/>
  <c r="G23" i="6" s="1"/>
  <c r="P21" i="1"/>
  <c r="F23" i="6" s="1"/>
  <c r="O21" i="1"/>
  <c r="E23" i="6" s="1"/>
  <c r="N21" i="1"/>
  <c r="D23" i="6" s="1"/>
  <c r="M21" i="1"/>
  <c r="L21" i="1"/>
  <c r="K21" i="1"/>
  <c r="B23" i="6" s="1"/>
  <c r="X20" i="1"/>
  <c r="N22" i="6" s="1"/>
  <c r="W20" i="1"/>
  <c r="M22" i="6" s="1"/>
  <c r="V20" i="1"/>
  <c r="L22" i="6" s="1"/>
  <c r="U20" i="1"/>
  <c r="K22" i="6" s="1"/>
  <c r="T20" i="1"/>
  <c r="J22" i="6" s="1"/>
  <c r="S20" i="1"/>
  <c r="I22" i="6" s="1"/>
  <c r="R20" i="1"/>
  <c r="H22" i="6" s="1"/>
  <c r="Q20" i="1"/>
  <c r="G22" i="6" s="1"/>
  <c r="P20" i="1"/>
  <c r="F22" i="6" s="1"/>
  <c r="O20" i="1"/>
  <c r="E22" i="6" s="1"/>
  <c r="N20" i="1"/>
  <c r="D22" i="6" s="1"/>
  <c r="M20" i="1"/>
  <c r="L20" i="1"/>
  <c r="K20" i="1"/>
  <c r="B22" i="6" s="1"/>
  <c r="X19" i="1"/>
  <c r="N21" i="6" s="1"/>
  <c r="W19" i="1"/>
  <c r="M21" i="6" s="1"/>
  <c r="V19" i="1"/>
  <c r="L21" i="6" s="1"/>
  <c r="U19" i="1"/>
  <c r="K21" i="6" s="1"/>
  <c r="T19" i="1"/>
  <c r="J21" i="6" s="1"/>
  <c r="S19" i="1"/>
  <c r="I21" i="6" s="1"/>
  <c r="R19" i="1"/>
  <c r="H21" i="6" s="1"/>
  <c r="Q19" i="1"/>
  <c r="G21" i="6" s="1"/>
  <c r="P19" i="1"/>
  <c r="F21" i="6" s="1"/>
  <c r="O19" i="1"/>
  <c r="E21" i="6" s="1"/>
  <c r="N19" i="1"/>
  <c r="D21" i="6" s="1"/>
  <c r="M19" i="1"/>
  <c r="L19" i="1"/>
  <c r="K19" i="1"/>
  <c r="B21" i="6" s="1"/>
  <c r="X18" i="1"/>
  <c r="N20" i="6" s="1"/>
  <c r="W18" i="1"/>
  <c r="M20" i="6" s="1"/>
  <c r="V18" i="1"/>
  <c r="L20" i="6" s="1"/>
  <c r="U18" i="1"/>
  <c r="K20" i="6" s="1"/>
  <c r="T18" i="1"/>
  <c r="J20" i="6" s="1"/>
  <c r="S18" i="1"/>
  <c r="I20" i="6" s="1"/>
  <c r="R18" i="1"/>
  <c r="H20" i="6" s="1"/>
  <c r="Q18" i="1"/>
  <c r="G20" i="6" s="1"/>
  <c r="P18" i="1"/>
  <c r="F20" i="6" s="1"/>
  <c r="O18" i="1"/>
  <c r="E20" i="6" s="1"/>
  <c r="N18" i="1"/>
  <c r="D20" i="6" s="1"/>
  <c r="M18" i="1"/>
  <c r="L18" i="1"/>
  <c r="K18" i="1"/>
  <c r="B20" i="6" s="1"/>
  <c r="X17" i="1"/>
  <c r="N19" i="6" s="1"/>
  <c r="W17" i="1"/>
  <c r="M19" i="6" s="1"/>
  <c r="V17" i="1"/>
  <c r="L19" i="6" s="1"/>
  <c r="U17" i="1"/>
  <c r="K19" i="6" s="1"/>
  <c r="T17" i="1"/>
  <c r="J19" i="6" s="1"/>
  <c r="S17" i="1"/>
  <c r="I19" i="6" s="1"/>
  <c r="R17" i="1"/>
  <c r="H19" i="6" s="1"/>
  <c r="Q17" i="1"/>
  <c r="G19" i="6" s="1"/>
  <c r="P17" i="1"/>
  <c r="F19" i="6" s="1"/>
  <c r="O17" i="1"/>
  <c r="E19" i="6" s="1"/>
  <c r="N17" i="1"/>
  <c r="D19" i="6" s="1"/>
  <c r="M17" i="1"/>
  <c r="L17" i="1"/>
  <c r="K17" i="1"/>
  <c r="B19" i="6" s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A25" i="1"/>
  <c r="A22" i="1"/>
  <c r="A18" i="2" l="1"/>
  <c r="A26" i="2"/>
  <c r="A42" i="2"/>
  <c r="A19" i="2"/>
  <c r="A31" i="2"/>
  <c r="A43" i="2"/>
  <c r="A16" i="2"/>
  <c r="A20" i="2"/>
  <c r="A24" i="2"/>
  <c r="A28" i="2"/>
  <c r="A32" i="2"/>
  <c r="A36" i="2"/>
  <c r="A40" i="2"/>
  <c r="A44" i="2"/>
  <c r="A14" i="2"/>
  <c r="A22" i="2"/>
  <c r="A30" i="2"/>
  <c r="A34" i="2"/>
  <c r="A38" i="2"/>
  <c r="A15" i="2"/>
  <c r="A23" i="2"/>
  <c r="A27" i="2"/>
  <c r="A35" i="2"/>
  <c r="A39" i="2"/>
  <c r="A13" i="2"/>
  <c r="A17" i="2"/>
  <c r="A21" i="2"/>
  <c r="A25" i="2"/>
  <c r="A29" i="2"/>
  <c r="A33" i="2"/>
  <c r="A37" i="2"/>
  <c r="A41" i="2"/>
  <c r="A45" i="2"/>
  <c r="AA41" i="1"/>
  <c r="C30" i="6"/>
  <c r="O30" i="6" s="1"/>
  <c r="AA29" i="1"/>
  <c r="C38" i="6"/>
  <c r="O38" i="6" s="1"/>
  <c r="AA37" i="1"/>
  <c r="C19" i="6"/>
  <c r="O19" i="6" s="1"/>
  <c r="AA17" i="1"/>
  <c r="C23" i="6"/>
  <c r="O23" i="6" s="1"/>
  <c r="AA21" i="1"/>
  <c r="C25" i="6"/>
  <c r="O25" i="6" s="1"/>
  <c r="AA23" i="1"/>
  <c r="C36" i="6"/>
  <c r="O36" i="6" s="1"/>
  <c r="AA35" i="1"/>
  <c r="C43" i="6"/>
  <c r="O43" i="6" s="1"/>
  <c r="AA43" i="1"/>
  <c r="C46" i="6"/>
  <c r="O46" i="6" s="1"/>
  <c r="AA47" i="1"/>
  <c r="C48" i="6"/>
  <c r="O48" i="6" s="1"/>
  <c r="AA49" i="1"/>
  <c r="C32" i="6"/>
  <c r="O32" i="6" s="1"/>
  <c r="AA31" i="1"/>
  <c r="C40" i="6"/>
  <c r="O40" i="6" s="1"/>
  <c r="AA39" i="1"/>
  <c r="D27" i="6"/>
  <c r="O27" i="6" s="1"/>
  <c r="AA25" i="1"/>
  <c r="C21" i="6"/>
  <c r="O21" i="6" s="1"/>
  <c r="AA19" i="1"/>
  <c r="C34" i="6"/>
  <c r="O34" i="6" s="1"/>
  <c r="AA33" i="1"/>
  <c r="C44" i="6"/>
  <c r="O44" i="6" s="1"/>
  <c r="AA45" i="1"/>
  <c r="C50" i="6"/>
  <c r="O50" i="6" s="1"/>
  <c r="AA51" i="1"/>
  <c r="C20" i="6"/>
  <c r="O20" i="6" s="1"/>
  <c r="AA18" i="1"/>
  <c r="C22" i="6"/>
  <c r="O22" i="6" s="1"/>
  <c r="AA20" i="1"/>
  <c r="C24" i="6"/>
  <c r="O24" i="6" s="1"/>
  <c r="AA22" i="1"/>
  <c r="C26" i="6"/>
  <c r="O26" i="6" s="1"/>
  <c r="AA24" i="1"/>
  <c r="AA26" i="1"/>
  <c r="C31" i="6"/>
  <c r="O31" i="6" s="1"/>
  <c r="AA30" i="1"/>
  <c r="C33" i="6"/>
  <c r="O33" i="6" s="1"/>
  <c r="AA32" i="1"/>
  <c r="C35" i="6"/>
  <c r="O35" i="6" s="1"/>
  <c r="AA34" i="1"/>
  <c r="C37" i="6"/>
  <c r="O37" i="6" s="1"/>
  <c r="AA36" i="1"/>
  <c r="C39" i="6"/>
  <c r="O39" i="6" s="1"/>
  <c r="AA38" i="1"/>
  <c r="C41" i="6"/>
  <c r="O41" i="6" s="1"/>
  <c r="AA40" i="1"/>
  <c r="C42" i="6"/>
  <c r="O42" i="6" s="1"/>
  <c r="AA42" i="1"/>
  <c r="AA44" i="1"/>
  <c r="C45" i="6"/>
  <c r="O45" i="6" s="1"/>
  <c r="AA46" i="1"/>
  <c r="C49" i="6"/>
  <c r="O49" i="6" s="1"/>
  <c r="AA50" i="1"/>
  <c r="AA52" i="1"/>
  <c r="B48" i="5"/>
  <c r="B42" i="2" s="1"/>
  <c r="B19" i="5"/>
  <c r="B13" i="2" s="1"/>
  <c r="B23" i="5"/>
  <c r="B17" i="2" s="1"/>
  <c r="B34" i="5"/>
  <c r="B28" i="2" s="1"/>
  <c r="B38" i="5"/>
  <c r="B32" i="2" s="1"/>
  <c r="B27" i="5"/>
  <c r="B21" i="2" s="1"/>
  <c r="B30" i="5"/>
  <c r="B24" i="2" s="1"/>
  <c r="B44" i="5"/>
  <c r="B38" i="2" s="1"/>
  <c r="O87" i="6"/>
  <c r="B21" i="5"/>
  <c r="B15" i="2" s="1"/>
  <c r="B25" i="5"/>
  <c r="B19" i="2" s="1"/>
  <c r="B28" i="5"/>
  <c r="B22" i="2" s="1"/>
  <c r="B32" i="5"/>
  <c r="B26" i="2" s="1"/>
  <c r="B36" i="5"/>
  <c r="B30" i="2" s="1"/>
  <c r="B40" i="5"/>
  <c r="B34" i="2" s="1"/>
  <c r="B43" i="5"/>
  <c r="B37" i="2" s="1"/>
  <c r="B46" i="5"/>
  <c r="B40" i="2" s="1"/>
  <c r="B50" i="5"/>
  <c r="B44" i="2" s="1"/>
  <c r="B22" i="5"/>
  <c r="B16" i="2" s="1"/>
  <c r="B26" i="5"/>
  <c r="B20" i="2" s="1"/>
  <c r="B29" i="5"/>
  <c r="B23" i="2" s="1"/>
  <c r="B33" i="5"/>
  <c r="B27" i="2" s="1"/>
  <c r="B37" i="5"/>
  <c r="B31" i="2" s="1"/>
  <c r="B41" i="5"/>
  <c r="B35" i="2" s="1"/>
  <c r="B47" i="5"/>
  <c r="B41" i="2" s="1"/>
  <c r="B51" i="5"/>
  <c r="B45" i="2" s="1"/>
  <c r="O62" i="6"/>
  <c r="C86" i="6"/>
  <c r="O86" i="6" s="1"/>
  <c r="O66" i="6"/>
  <c r="O70" i="6"/>
  <c r="O73" i="6"/>
  <c r="O76" i="6"/>
  <c r="O79" i="6"/>
  <c r="B20" i="5"/>
  <c r="B14" i="2" s="1"/>
  <c r="B24" i="5"/>
  <c r="B18" i="2" s="1"/>
  <c r="B31" i="5"/>
  <c r="B25" i="2" s="1"/>
  <c r="B35" i="5"/>
  <c r="B29" i="2" s="1"/>
  <c r="B39" i="5"/>
  <c r="B33" i="2" s="1"/>
  <c r="B42" i="5"/>
  <c r="B36" i="2" s="1"/>
  <c r="B45" i="5"/>
  <c r="B39" i="2" s="1"/>
  <c r="B49" i="5"/>
  <c r="B43" i="2" s="1"/>
  <c r="Y52" i="1"/>
  <c r="C51" i="5" s="1"/>
  <c r="C51" i="6"/>
  <c r="O51" i="6" s="1"/>
  <c r="O64" i="6"/>
  <c r="O68" i="6"/>
  <c r="O72" i="6"/>
  <c r="O78" i="6"/>
  <c r="O81" i="6"/>
  <c r="O29" i="6"/>
  <c r="O47" i="6"/>
  <c r="O63" i="6"/>
  <c r="O65" i="6"/>
  <c r="O67" i="6"/>
  <c r="O69" i="6"/>
  <c r="O71" i="6"/>
  <c r="O74" i="6"/>
  <c r="O75" i="6"/>
  <c r="O77" i="6"/>
  <c r="O80" i="6"/>
  <c r="O28" i="6"/>
  <c r="Y18" i="1"/>
  <c r="C20" i="5" s="1"/>
  <c r="Y20" i="1"/>
  <c r="C22" i="5" s="1"/>
  <c r="Y22" i="1"/>
  <c r="C24" i="5" s="1"/>
  <c r="Y24" i="1"/>
  <c r="C26" i="5" s="1"/>
  <c r="Y26" i="1"/>
  <c r="Y28" i="1"/>
  <c r="C29" i="5" s="1"/>
  <c r="Y30" i="1"/>
  <c r="C31" i="5" s="1"/>
  <c r="Y32" i="1"/>
  <c r="C33" i="5" s="1"/>
  <c r="Y34" i="1"/>
  <c r="C35" i="5" s="1"/>
  <c r="Y36" i="1"/>
  <c r="C37" i="5" s="1"/>
  <c r="Y38" i="1"/>
  <c r="C39" i="5" s="1"/>
  <c r="Y40" i="1"/>
  <c r="C41" i="5" s="1"/>
  <c r="Y42" i="1"/>
  <c r="C42" i="5" s="1"/>
  <c r="Y44" i="1"/>
  <c r="Y46" i="1"/>
  <c r="C45" i="5" s="1"/>
  <c r="Y48" i="1"/>
  <c r="C47" i="5" s="1"/>
  <c r="Y50" i="1"/>
  <c r="C49" i="5" s="1"/>
  <c r="Y17" i="1"/>
  <c r="C19" i="5" s="1"/>
  <c r="Y19" i="1"/>
  <c r="C21" i="5" s="1"/>
  <c r="Y21" i="1"/>
  <c r="C23" i="5" s="1"/>
  <c r="Y23" i="1"/>
  <c r="C25" i="5" s="1"/>
  <c r="Y25" i="1"/>
  <c r="C27" i="5" s="1"/>
  <c r="Y27" i="1"/>
  <c r="C28" i="5" s="1"/>
  <c r="Y29" i="1"/>
  <c r="C30" i="5" s="1"/>
  <c r="Y31" i="1"/>
  <c r="C32" i="5" s="1"/>
  <c r="Y33" i="1"/>
  <c r="C34" i="5" s="1"/>
  <c r="Y35" i="1"/>
  <c r="C36" i="5" s="1"/>
  <c r="Y37" i="1"/>
  <c r="C38" i="5" s="1"/>
  <c r="Y39" i="1"/>
  <c r="C40" i="5" s="1"/>
  <c r="Y41" i="1"/>
  <c r="Y43" i="1"/>
  <c r="C43" i="5" s="1"/>
  <c r="Y45" i="1"/>
  <c r="C44" i="5" s="1"/>
  <c r="Y47" i="1"/>
  <c r="C46" i="5" s="1"/>
  <c r="Y49" i="1"/>
  <c r="C48" i="5" s="1"/>
  <c r="Y51" i="1"/>
  <c r="C50" i="5" s="1"/>
  <c r="A15" i="5" l="1"/>
  <c r="A16" i="5"/>
  <c r="A17" i="5"/>
  <c r="A18" i="5"/>
  <c r="A14" i="5"/>
  <c r="A12" i="2" l="1"/>
  <c r="A11" i="2"/>
  <c r="A10" i="2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X12" i="1"/>
  <c r="W12" i="1"/>
  <c r="V12" i="1"/>
  <c r="U12" i="1"/>
  <c r="T12" i="1"/>
  <c r="S12" i="1"/>
  <c r="R12" i="1"/>
  <c r="Q12" i="1"/>
  <c r="P12" i="1"/>
  <c r="O12" i="1"/>
  <c r="N12" i="1"/>
  <c r="L12" i="1"/>
  <c r="K69" i="1"/>
  <c r="K68" i="1"/>
  <c r="K67" i="1"/>
  <c r="K66" i="1"/>
  <c r="K16" i="1"/>
  <c r="B18" i="5" s="1"/>
  <c r="B12" i="2" s="1"/>
  <c r="K15" i="1"/>
  <c r="B17" i="5" s="1"/>
  <c r="B11" i="2" s="1"/>
  <c r="K14" i="1"/>
  <c r="B16" i="5" s="1"/>
  <c r="B10" i="2" s="1"/>
  <c r="K13" i="1"/>
  <c r="B15" i="5" s="1"/>
  <c r="K12" i="1"/>
  <c r="B14" i="5" s="1"/>
  <c r="I69" i="1"/>
  <c r="H69" i="1"/>
  <c r="I68" i="1"/>
  <c r="H68" i="1"/>
  <c r="I67" i="1"/>
  <c r="H67" i="1"/>
  <c r="I66" i="1"/>
  <c r="H66" i="1"/>
  <c r="I16" i="1"/>
  <c r="H16" i="1"/>
  <c r="I15" i="1"/>
  <c r="H15" i="1"/>
  <c r="I14" i="1"/>
  <c r="H14" i="1"/>
  <c r="I13" i="1"/>
  <c r="H13" i="1"/>
  <c r="I12" i="1"/>
  <c r="H12" i="1"/>
  <c r="A3" i="2" s="1"/>
  <c r="A13" i="1"/>
  <c r="A12" i="1"/>
  <c r="A11" i="1"/>
  <c r="A10" i="1"/>
  <c r="A17" i="1"/>
  <c r="A16" i="1"/>
  <c r="A15" i="1"/>
  <c r="A19" i="1"/>
  <c r="A26" i="1"/>
  <c r="M12" i="1"/>
  <c r="D56" i="6"/>
  <c r="E56" i="6"/>
  <c r="F56" i="6"/>
  <c r="G56" i="6"/>
  <c r="H56" i="6"/>
  <c r="I56" i="6"/>
  <c r="J56" i="6"/>
  <c r="K56" i="6"/>
  <c r="L56" i="6"/>
  <c r="M56" i="6"/>
  <c r="N56" i="6"/>
  <c r="C56" i="6"/>
  <c r="D12" i="6"/>
  <c r="E12" i="6"/>
  <c r="F12" i="6"/>
  <c r="G12" i="6"/>
  <c r="H12" i="6"/>
  <c r="I12" i="6"/>
  <c r="J12" i="6"/>
  <c r="K12" i="6"/>
  <c r="L12" i="6"/>
  <c r="M12" i="6"/>
  <c r="N12" i="6"/>
  <c r="C12" i="6"/>
  <c r="AA16" i="1" l="1"/>
  <c r="AA13" i="1"/>
  <c r="AA14" i="1"/>
  <c r="AA12" i="1"/>
  <c r="AA15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AA55" i="1" l="1"/>
  <c r="AB15" i="1" s="1"/>
  <c r="A61" i="6"/>
  <c r="A60" i="6"/>
  <c r="A59" i="6"/>
  <c r="A58" i="6"/>
  <c r="O2" i="6"/>
  <c r="A18" i="6"/>
  <c r="A17" i="6"/>
  <c r="A16" i="6"/>
  <c r="A15" i="6"/>
  <c r="A14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X55" i="1"/>
  <c r="W55" i="1"/>
  <c r="V55" i="1"/>
  <c r="U55" i="1"/>
  <c r="S55" i="1"/>
  <c r="R55" i="1"/>
  <c r="O55" i="1"/>
  <c r="B18" i="6"/>
  <c r="B17" i="6"/>
  <c r="B16" i="6"/>
  <c r="B15" i="6"/>
  <c r="B14" i="6"/>
  <c r="AB30" i="1" l="1"/>
  <c r="AB45" i="1"/>
  <c r="AB20" i="1"/>
  <c r="AB33" i="1"/>
  <c r="AB49" i="1"/>
  <c r="AB22" i="1"/>
  <c r="AB28" i="1"/>
  <c r="AB40" i="1"/>
  <c r="AB34" i="1"/>
  <c r="AB32" i="1"/>
  <c r="AB46" i="1"/>
  <c r="AB24" i="1"/>
  <c r="AB35" i="1"/>
  <c r="AB52" i="1"/>
  <c r="AB26" i="1"/>
  <c r="AB23" i="1"/>
  <c r="AB18" i="1"/>
  <c r="AB31" i="1"/>
  <c r="AB17" i="1"/>
  <c r="AB42" i="1"/>
  <c r="AB16" i="1"/>
  <c r="AB44" i="1"/>
  <c r="AB43" i="1"/>
  <c r="AB19" i="1"/>
  <c r="AB38" i="1"/>
  <c r="AB29" i="1"/>
  <c r="AB36" i="1"/>
  <c r="AB27" i="1"/>
  <c r="AB13" i="1"/>
  <c r="AB47" i="1"/>
  <c r="AB37" i="1"/>
  <c r="AB51" i="1"/>
  <c r="AB21" i="1"/>
  <c r="AB50" i="1"/>
  <c r="AB25" i="1"/>
  <c r="AB39" i="1"/>
  <c r="AB41" i="1"/>
  <c r="AB14" i="1"/>
  <c r="AB48" i="1"/>
  <c r="AB12" i="1"/>
  <c r="M55" i="1"/>
  <c r="Q55" i="1"/>
  <c r="T55" i="1"/>
  <c r="N55" i="1"/>
  <c r="P55" i="1"/>
  <c r="D14" i="6"/>
  <c r="H14" i="6"/>
  <c r="L14" i="6"/>
  <c r="F14" i="6"/>
  <c r="J14" i="6"/>
  <c r="N14" i="6"/>
  <c r="C14" i="6"/>
  <c r="G14" i="6"/>
  <c r="K14" i="6"/>
  <c r="E14" i="6"/>
  <c r="I14" i="6"/>
  <c r="M14" i="6"/>
  <c r="Y13" i="1"/>
  <c r="C15" i="5" s="1"/>
  <c r="Y14" i="1"/>
  <c r="C16" i="5" s="1"/>
  <c r="Y15" i="1"/>
  <c r="C17" i="5" s="1"/>
  <c r="Y16" i="1"/>
  <c r="C18" i="5" s="1"/>
  <c r="Y12" i="1"/>
  <c r="C14" i="5" s="1"/>
  <c r="O18" i="6"/>
  <c r="O17" i="6"/>
  <c r="O16" i="6"/>
  <c r="O15" i="6"/>
  <c r="AB55" i="1" l="1"/>
  <c r="O14" i="6"/>
  <c r="O53" i="6" s="1"/>
  <c r="Y55" i="1"/>
  <c r="C15" i="3" s="1"/>
  <c r="N61" i="6" l="1"/>
  <c r="N85" i="6" s="1"/>
  <c r="M61" i="6"/>
  <c r="M85" i="6" s="1"/>
  <c r="L61" i="6"/>
  <c r="L85" i="6" s="1"/>
  <c r="K61" i="6"/>
  <c r="K85" i="6" s="1"/>
  <c r="J61" i="6"/>
  <c r="J85" i="6" s="1"/>
  <c r="I61" i="6"/>
  <c r="I85" i="6" s="1"/>
  <c r="H61" i="6"/>
  <c r="H85" i="6" s="1"/>
  <c r="G61" i="6"/>
  <c r="G85" i="6" s="1"/>
  <c r="F61" i="6"/>
  <c r="F85" i="6" s="1"/>
  <c r="E61" i="6"/>
  <c r="E85" i="6" s="1"/>
  <c r="D61" i="6"/>
  <c r="D85" i="6" s="1"/>
  <c r="C61" i="6"/>
  <c r="C85" i="6" s="1"/>
  <c r="N60" i="6"/>
  <c r="M60" i="6"/>
  <c r="L60" i="6"/>
  <c r="K60" i="6"/>
  <c r="J60" i="6"/>
  <c r="I60" i="6"/>
  <c r="H60" i="6"/>
  <c r="G60" i="6"/>
  <c r="F60" i="6"/>
  <c r="E60" i="6"/>
  <c r="D60" i="6"/>
  <c r="C60" i="6"/>
  <c r="N59" i="6"/>
  <c r="N84" i="6" s="1"/>
  <c r="M59" i="6"/>
  <c r="M84" i="6" s="1"/>
  <c r="L59" i="6"/>
  <c r="L84" i="6" s="1"/>
  <c r="K59" i="6"/>
  <c r="K84" i="6" s="1"/>
  <c r="J59" i="6"/>
  <c r="J84" i="6" s="1"/>
  <c r="I59" i="6"/>
  <c r="I84" i="6" s="1"/>
  <c r="H59" i="6"/>
  <c r="H84" i="6" s="1"/>
  <c r="G59" i="6"/>
  <c r="G84" i="6" s="1"/>
  <c r="F59" i="6"/>
  <c r="F84" i="6" s="1"/>
  <c r="E59" i="6"/>
  <c r="E84" i="6" s="1"/>
  <c r="D59" i="6"/>
  <c r="D84" i="6" s="1"/>
  <c r="C59" i="6"/>
  <c r="C84" i="6" s="1"/>
  <c r="O84" i="6" l="1"/>
  <c r="O85" i="6"/>
  <c r="O60" i="6"/>
  <c r="I58" i="6"/>
  <c r="C58" i="6"/>
  <c r="G58" i="6"/>
  <c r="K58" i="6"/>
  <c r="N95" i="1"/>
  <c r="D58" i="6"/>
  <c r="H58" i="6"/>
  <c r="V95" i="1"/>
  <c r="L58" i="6"/>
  <c r="O59" i="6"/>
  <c r="E58" i="6"/>
  <c r="M58" i="6"/>
  <c r="F58" i="6"/>
  <c r="J58" i="6"/>
  <c r="N58" i="6"/>
  <c r="O61" i="6"/>
  <c r="M95" i="1"/>
  <c r="Q95" i="1"/>
  <c r="U95" i="1"/>
  <c r="Y95" i="1"/>
  <c r="O95" i="1"/>
  <c r="S95" i="1"/>
  <c r="W95" i="1"/>
  <c r="R95" i="1"/>
  <c r="P95" i="1"/>
  <c r="T95" i="1"/>
  <c r="X95" i="1"/>
  <c r="B61" i="6"/>
  <c r="B60" i="6"/>
  <c r="B59" i="6"/>
  <c r="B84" i="6" s="1"/>
  <c r="B58" i="6"/>
  <c r="O58" i="6" l="1"/>
  <c r="O82" i="6" s="1"/>
  <c r="L2" i="4" l="1"/>
  <c r="E2" i="5"/>
  <c r="F2" i="3"/>
  <c r="A9" i="2" l="1"/>
  <c r="A8" i="2"/>
  <c r="F19" i="3" l="1"/>
  <c r="D1" i="2"/>
  <c r="E12" i="5"/>
  <c r="C12" i="5"/>
  <c r="B9" i="2"/>
  <c r="B8" i="2"/>
  <c r="B27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C55" i="6"/>
  <c r="A6" i="6"/>
  <c r="C53" i="5"/>
  <c r="C3" i="2"/>
  <c r="A53" i="2"/>
  <c r="L1" i="4" l="1"/>
  <c r="F1" i="3"/>
  <c r="A52" i="2"/>
  <c r="A9" i="3" l="1"/>
  <c r="B3" i="2"/>
  <c r="A23" i="1" l="1"/>
  <c r="A6" i="3" l="1"/>
  <c r="A6" i="5"/>
  <c r="A7" i="3"/>
  <c r="E15" i="3"/>
  <c r="A5" i="3"/>
  <c r="A10" i="3"/>
  <c r="A4" i="3"/>
  <c r="O88" i="6" l="1"/>
  <c r="O92" i="6" s="1"/>
  <c r="E53" i="5" s="1"/>
  <c r="E49" i="5" l="1"/>
  <c r="E35" i="5"/>
  <c r="E32" i="5"/>
  <c r="E45" i="5"/>
  <c r="E18" i="5"/>
  <c r="E15" i="5"/>
  <c r="E43" i="5"/>
  <c r="E36" i="5"/>
  <c r="E40" i="5"/>
  <c r="E14" i="5"/>
  <c r="E34" i="5"/>
  <c r="E47" i="5"/>
  <c r="E25" i="5"/>
  <c r="E37" i="5"/>
  <c r="E42" i="5"/>
  <c r="E24" i="5"/>
  <c r="E26" i="5"/>
  <c r="E19" i="5"/>
  <c r="E31" i="5"/>
  <c r="E33" i="5"/>
  <c r="E41" i="5"/>
  <c r="E16" i="5"/>
  <c r="E23" i="5"/>
  <c r="E51" i="5"/>
  <c r="E27" i="5"/>
  <c r="E38" i="5"/>
  <c r="E44" i="5"/>
  <c r="E39" i="5"/>
  <c r="E17" i="5"/>
  <c r="E20" i="5"/>
  <c r="E21" i="5"/>
  <c r="E29" i="5"/>
  <c r="E50" i="5"/>
  <c r="E28" i="5"/>
  <c r="E22" i="5"/>
  <c r="E48" i="5"/>
  <c r="E46" i="5"/>
  <c r="E30" i="5"/>
  <c r="D42" i="2" l="1"/>
  <c r="D48" i="5"/>
  <c r="D33" i="2"/>
  <c r="D39" i="5"/>
  <c r="D24" i="5"/>
  <c r="D18" i="2"/>
  <c r="D30" i="2"/>
  <c r="D36" i="5"/>
  <c r="D39" i="2"/>
  <c r="D45" i="5"/>
  <c r="D22" i="5"/>
  <c r="D16" i="2"/>
  <c r="D21" i="5"/>
  <c r="D15" i="2"/>
  <c r="D38" i="2"/>
  <c r="D44" i="5"/>
  <c r="D17" i="2"/>
  <c r="D23" i="5"/>
  <c r="D25" i="2"/>
  <c r="D31" i="5"/>
  <c r="D36" i="2"/>
  <c r="D42" i="5"/>
  <c r="D28" i="2"/>
  <c r="D34" i="5"/>
  <c r="D43" i="5"/>
  <c r="D37" i="2"/>
  <c r="D32" i="5"/>
  <c r="D26" i="2"/>
  <c r="D45" i="2"/>
  <c r="D51" i="5"/>
  <c r="D30" i="5"/>
  <c r="D24" i="2"/>
  <c r="D38" i="5"/>
  <c r="D32" i="2"/>
  <c r="D16" i="5"/>
  <c r="D10" i="2"/>
  <c r="D19" i="5"/>
  <c r="D13" i="2"/>
  <c r="D37" i="5"/>
  <c r="D31" i="2"/>
  <c r="D14" i="5"/>
  <c r="D8" i="2"/>
  <c r="D15" i="5"/>
  <c r="D9" i="2"/>
  <c r="D29" i="2"/>
  <c r="D35" i="5"/>
  <c r="D29" i="5"/>
  <c r="D23" i="2"/>
  <c r="D33" i="5"/>
  <c r="D27" i="2"/>
  <c r="D41" i="2"/>
  <c r="D47" i="5"/>
  <c r="D20" i="3" s="1"/>
  <c r="D22" i="2"/>
  <c r="D28" i="5"/>
  <c r="D14" i="2"/>
  <c r="D20" i="5"/>
  <c r="D40" i="2"/>
  <c r="D46" i="5"/>
  <c r="D44" i="2"/>
  <c r="D50" i="5"/>
  <c r="D11" i="2"/>
  <c r="D17" i="5"/>
  <c r="D27" i="5"/>
  <c r="D21" i="2"/>
  <c r="D41" i="5"/>
  <c r="D35" i="2"/>
  <c r="D26" i="5"/>
  <c r="D20" i="2"/>
  <c r="D19" i="2"/>
  <c r="D25" i="5"/>
  <c r="D34" i="2"/>
  <c r="D40" i="5"/>
  <c r="D12" i="2"/>
  <c r="D18" i="5"/>
  <c r="D43" i="2"/>
  <c r="D49" i="5"/>
  <c r="D19" i="3" l="1"/>
  <c r="D48" i="2"/>
  <c r="D53" i="5"/>
  <c r="D21" i="3" s="1"/>
  <c r="D24" i="3" s="1"/>
  <c r="E24" i="3" s="1"/>
  <c r="E3" i="2" l="1"/>
  <c r="E27" i="3"/>
  <c r="F3" i="2" s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<sst xmlns="http://schemas.openxmlformats.org/spreadsheetml/2006/main" count="87" uniqueCount="55">
  <si>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</si>
  <si>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</si>
  <si>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</si>
  <si>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</si>
  <si>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</si>
  <si>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</si>
  <si>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</si>
  <si>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</si>
  <si>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</si>
  <si>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</si>
  <si>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</si>
  <si>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</si>
  <si>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</si>
  <si>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</si>
  <si>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</si>
  <si>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</si>
  <si>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</si>
  <si>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</si>
  <si>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</si>
  <si>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</si>
  <si>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</si>
  <si>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</si>
  <si>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</si>
  <si>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</si>
  <si>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</si>
  <si>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</si>
  <si>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</si>
  <si>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</si>
  <si>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</si>
  <si>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</si>
  <si>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</si>
  <si>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</si>
  <si>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The 2020 budget is not allocated by account.  For rate case purposes, the Summary by Account tab Forecast Year</t>
  </si>
  <si>
    <t>The Miscellaneous Expense adjustment is based on the difference between the base period</t>
  </si>
  <si>
    <t>amounts from March 2018 through February 2019 and the forecasted budget amounts for July 2019</t>
  </si>
  <si>
    <t>Charitable Contribution Deductible</t>
  </si>
  <si>
    <t>Charitb Don-H/Ed/En</t>
  </si>
  <si>
    <t>Charitb Don-Commnty</t>
  </si>
  <si>
    <t>Remove from Forecast:</t>
  </si>
  <si>
    <t>Remove Charitable Contributions</t>
  </si>
  <si>
    <t>Remove Penalties</t>
  </si>
  <si>
    <t>Increase in Miscellaneous Expense</t>
  </si>
  <si>
    <t>P30</t>
  </si>
  <si>
    <t>Miscellaneous expenses</t>
  </si>
  <si>
    <t>M&amp;S Expense (O&amp;M)</t>
  </si>
  <si>
    <t>620.5</t>
  </si>
  <si>
    <t>North Middletown</t>
  </si>
  <si>
    <t>Carlisle</t>
  </si>
  <si>
    <t>Forecasted Test Year - Acquisitions</t>
  </si>
  <si>
    <t>through June 2020.  For recovery we removed from the forecast, Penalties and Charitable Contributions.</t>
  </si>
  <si>
    <t>Alloc %</t>
  </si>
  <si>
    <t>Adjusted</t>
  </si>
  <si>
    <t>Mar-Aug</t>
  </si>
  <si>
    <t>North Middletown Acquisition</t>
  </si>
  <si>
    <t>North Middletown Acquisition: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</si>
</sst>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0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37" fontId="0" fillId="0" borderId="0" xfId="1" applyNumberFormat="1" applyFont="1" applyBorder="1"/>
    <xf numFmtId="37" fontId="0" fillId="0" borderId="0" xfId="0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5" fontId="0" fillId="0" borderId="0" xfId="0" quotePrefix="1" applyNumberFormat="1" applyFont="1"/>
    <xf numFmtId="37" fontId="0" fillId="0" borderId="0" xfId="1" applyNumberFormat="1" applyFont="1" applyFill="1" applyBorder="1"/>
    <xf numFmtId="0" fontId="0" fillId="0" borderId="0" xfId="0" applyAlignment="1"/>
    <xf numFmtId="5" fontId="0" fillId="0" borderId="0" xfId="1" applyNumberFormat="1" applyFont="1" applyAlignment="1"/>
    <xf numFmtId="7" fontId="0" fillId="0" borderId="0" xfId="0" applyNumberFormat="1" applyFont="1"/>
    <xf numFmtId="0" fontId="46" fillId="0" borderId="1" xfId="0" applyFont="1" applyBorder="1" applyAlignment="1">
      <alignment horizontal="center"/>
    </xf>
    <xf numFmtId="37" fontId="0" fillId="0" borderId="0" xfId="0" applyNumberFormat="1" applyFont="1" applyFill="1"/>
    <xf numFmtId="0" fontId="46" fillId="0" borderId="0" xfId="0" applyFont="1" applyAlignment="1">
      <alignment horizontal="center"/>
    </xf>
    <xf numFmtId="37" fontId="0" fillId="0" borderId="0" xfId="1" applyNumberFormat="1" applyFont="1" applyAlignment="1">
      <alignment horizontal="right"/>
    </xf>
    <xf numFmtId="5" fontId="0" fillId="0" borderId="15" xfId="0" applyNumberFormat="1" applyFont="1" applyBorder="1" applyAlignment="1"/>
    <xf numFmtId="43" fontId="0" fillId="0" borderId="0" xfId="0" applyNumberFormat="1" applyFont="1"/>
    <xf numFmtId="43" fontId="0" fillId="0" borderId="0" xfId="0" applyNumberFormat="1" applyFont="1" applyFill="1"/>
    <xf numFmtId="9" fontId="0" fillId="0" borderId="0" xfId="1899" applyFont="1"/>
    <xf numFmtId="9" fontId="0" fillId="0" borderId="0" xfId="0" applyNumberFormat="1" applyFont="1"/>
    <xf numFmtId="5" fontId="46" fillId="0" borderId="0" xfId="0" applyNumberFormat="1" applyFont="1" applyBorder="1"/>
    <xf numFmtId="42" fontId="0" fillId="0" borderId="0" xfId="0" applyNumberFormat="1" applyFont="1" applyFill="1"/>
    <xf numFmtId="37" fontId="0" fillId="0" borderId="0" xfId="2" applyNumberFormat="1" applyFont="1" applyFill="1" applyBorder="1"/>
    <xf numFmtId="37" fontId="0" fillId="0" borderId="0" xfId="2" applyNumberFormat="1" applyFont="1" applyFill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900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36" xfId="1898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9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64">
          <cell r="D64" t="str">
            <v>Miscellaneous Expense</v>
          </cell>
          <cell r="F64" t="str">
            <v>W/P - 3-20</v>
          </cell>
        </row>
      </sheetData>
      <sheetData sheetId="2"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C50">
            <v>51015000</v>
          </cell>
          <cell r="D50" t="str">
            <v>Purchased Water I/C</v>
          </cell>
          <cell r="E50" t="str">
            <v>610.1</v>
          </cell>
          <cell r="T50">
            <v>0</v>
          </cell>
        </row>
        <row r="51">
          <cell r="A51" t="str">
            <v>P13 Total</v>
          </cell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T368">
            <v>0</v>
          </cell>
        </row>
        <row r="369">
          <cell r="A369" t="str">
            <v>P35 Total</v>
          </cell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>
        <row r="18">
          <cell r="E18">
            <v>1968</v>
          </cell>
          <cell r="F18">
            <v>1968</v>
          </cell>
          <cell r="G18">
            <v>1968</v>
          </cell>
          <cell r="H18">
            <v>1968</v>
          </cell>
          <cell r="I18">
            <v>1968</v>
          </cell>
          <cell r="J18">
            <v>1968</v>
          </cell>
          <cell r="K18">
            <v>2012</v>
          </cell>
          <cell r="L18">
            <v>2012</v>
          </cell>
          <cell r="M18">
            <v>2012</v>
          </cell>
          <cell r="N18">
            <v>2012</v>
          </cell>
          <cell r="O18">
            <v>2012</v>
          </cell>
          <cell r="P18">
            <v>2012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1"/>
  <sheetViews>
    <sheetView zoomScale="80" zoomScaleNormal="80" workbookViewId="0"/>
  </sheetViews>
  <sheetFormatPr defaultColWidth="9.3320312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33203125" style="2" bestFit="1" customWidth="1"/>
    <col min="5" max="5" width="7.33203125" style="2" bestFit="1" customWidth="1"/>
    <col min="6" max="6" width="14.6640625" style="2" bestFit="1" customWidth="1"/>
    <col min="7" max="7" width="10.6640625" style="2" customWidth="1"/>
    <col min="8" max="8" width="9.33203125" style="2"/>
    <col min="9" max="9" width="21.109375" style="2" bestFit="1" customWidth="1"/>
    <col min="10" max="10" width="10.33203125" style="2" bestFit="1" customWidth="1"/>
    <col min="11" max="11" width="30.33203125" style="2" bestFit="1" customWidth="1"/>
    <col min="12" max="12" width="6.6640625" style="2" bestFit="1" customWidth="1"/>
    <col min="13" max="13" width="11.88671875" style="2" bestFit="1" customWidth="1"/>
    <col min="14" max="24" width="11.33203125" style="2" bestFit="1" customWidth="1"/>
    <col min="25" max="25" width="12.33203125" style="2" bestFit="1" customWidth="1"/>
    <col min="26" max="26" width="9.33203125" style="2"/>
    <col min="27" max="27" width="11.33203125" style="2" bestFit="1" customWidth="1"/>
    <col min="28" max="16384" width="9.33203125" style="2"/>
  </cols>
  <sheetData>
    <row r="1" spans="1:28">
      <c r="A1" s="2" t="str">
        <f>'[1]Rate Case Constants'!$C$9</f>
        <v>Kentucky American Water Company</v>
      </c>
    </row>
    <row r="2" spans="1:28">
      <c r="A2" s="2" t="str">
        <f>'[1]Rate Case Constants'!$C$10</f>
        <v>KENTUCKY AMERICAN WATER COMPANY</v>
      </c>
    </row>
    <row r="3" spans="1:28">
      <c r="A3" s="2" t="str">
        <f>'[1]Rate Case Constants'!$C$11</f>
        <v>Case No. 2018-00358</v>
      </c>
    </row>
    <row r="4" spans="1:28">
      <c r="A4" s="20">
        <f>'[1]Rate Case Constants'!$C$12</f>
        <v>43524</v>
      </c>
      <c r="B4" s="21"/>
    </row>
    <row r="5" spans="1:28">
      <c r="A5" s="22" t="str">
        <f>'[1]Rate Case Constants'!$C$13</f>
        <v>June 30, 2020</v>
      </c>
      <c r="B5" s="23"/>
    </row>
    <row r="6" spans="1:28">
      <c r="A6" s="22" t="str">
        <f>'[1]Rate Case Constants'!$C$14</f>
        <v>For the 12 Months Ending June 30, 2020</v>
      </c>
      <c r="B6" s="23"/>
    </row>
    <row r="7" spans="1:28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8">
      <c r="A8" s="2" t="str">
        <f>'[1]Rate Case Constants'!$C$16</f>
        <v>Base Year Adjustment</v>
      </c>
      <c r="C8" s="10"/>
    </row>
    <row r="9" spans="1:28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1"/>
      <c r="AA9" s="67"/>
      <c r="AB9" s="67" t="s">
        <v>51</v>
      </c>
    </row>
    <row r="10" spans="1:28">
      <c r="A10" s="2" t="str">
        <f>'[1]Rate Case Constants'!$C$18</f>
        <v>Attrition Year Adjustment at Present Rates:</v>
      </c>
      <c r="H10" s="32" t="s">
        <v>25</v>
      </c>
      <c r="I10" s="32" t="s">
        <v>13</v>
      </c>
      <c r="J10" s="32" t="s">
        <v>14</v>
      </c>
      <c r="K10" s="32" t="s">
        <v>6</v>
      </c>
      <c r="L10" s="11" t="s">
        <v>15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26</v>
      </c>
      <c r="Z10" s="32" t="s">
        <v>50</v>
      </c>
      <c r="AA10" s="32" t="s">
        <v>52</v>
      </c>
      <c r="AB10" s="32" t="s">
        <v>50</v>
      </c>
    </row>
    <row r="11" spans="1:28">
      <c r="A11" s="24" t="str">
        <f>'[1]Rate Case Constants'!$C$19</f>
        <v>Attrition Year at Present Rates</v>
      </c>
      <c r="B11" s="25"/>
    </row>
    <row r="12" spans="1:28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P30</v>
      </c>
      <c r="I12" s="2" t="str">
        <f>IFERROR(INDEX('[1]Link Out Monthly BY'!$B$6:$B$491,MATCH($J12,'[1]Link Out Monthly BY'!$C$6:$C$491,0),1),"")</f>
        <v>Miscellaneous expenses</v>
      </c>
      <c r="J12" s="28">
        <v>52000000</v>
      </c>
      <c r="K12" s="2" t="str">
        <f>IFERROR(INDEX('[1]Link Out Monthly BY'!$D$6:$D$491,MATCH($J12,'[1]Link Out Monthly BY'!$C$6:$C$491,0),1),"")</f>
        <v>M&amp;S Expense (O&amp;M)</v>
      </c>
      <c r="L12" s="2" t="str">
        <f>IFERROR(INDEX('[1]Link Out Monthly BY'!$E$6:$E$491,MATCH($J12,'[1]Link Out Monthly BY'!$C$6:$C$491,0),1),"")</f>
        <v>620.5</v>
      </c>
      <c r="M12" s="31">
        <f>IFERROR(INDEX('[1]Link Out Monthly BY'!$F$6:$F$491,MATCH($J12,'[1]Link Out Monthly BY'!$C$6:$C$491,0),1),"")</f>
        <v>0</v>
      </c>
      <c r="N12" s="31">
        <f>IFERROR(INDEX('[1]Link Out Monthly BY'!$G$6:$G$491,MATCH($J12,'[1]Link Out Monthly BY'!$C$6:$C$491,0),1),"")</f>
        <v>0</v>
      </c>
      <c r="O12" s="31">
        <f>IFERROR(INDEX('[1]Link Out Monthly BY'!$H$6:$H$491,MATCH($J12,'[1]Link Out Monthly BY'!$C$6:$C$491,0),1),"")</f>
        <v>0</v>
      </c>
      <c r="P12" s="31">
        <f>IFERROR(INDEX('[1]Link Out Monthly BY'!$I$6:$I$491,MATCH($J12,'[1]Link Out Monthly BY'!$C$6:$C$491,0),1),"")</f>
        <v>0</v>
      </c>
      <c r="Q12" s="31">
        <f>IFERROR(INDEX('[1]Link Out Monthly BY'!$J$6:$J$491,MATCH($J12,'[1]Link Out Monthly BY'!$C$6:$C$491,0),1),"")</f>
        <v>0</v>
      </c>
      <c r="R12" s="31">
        <f>IFERROR(INDEX('[1]Link Out Monthly BY'!$K$6:$K$491,MATCH($J12,'[1]Link Out Monthly BY'!$C$6:$C$491,0),1),"")</f>
        <v>0</v>
      </c>
      <c r="S12" s="31">
        <f>IFERROR(INDEX('[1]Link Out Monthly BY'!$L$6:$L$491,MATCH($J12,'[1]Link Out Monthly BY'!$C$6:$C$491,0),1),"")</f>
        <v>12579</v>
      </c>
      <c r="T12" s="31">
        <f>IFERROR(INDEX('[1]Link Out Monthly BY'!$M$6:$M$491,MATCH($J12,'[1]Link Out Monthly BY'!$C$6:$C$491,0),1),"")</f>
        <v>12010</v>
      </c>
      <c r="U12" s="31">
        <f>IFERROR(INDEX('[1]Link Out Monthly BY'!$N$6:$N$491,MATCH($J12,'[1]Link Out Monthly BY'!$C$6:$C$491,0),1),"")</f>
        <v>11761</v>
      </c>
      <c r="V12" s="31">
        <f>IFERROR(INDEX('[1]Link Out Monthly BY'!$O$6:$O$491,MATCH($J12,'[1]Link Out Monthly BY'!$C$6:$C$491,0),1),"")</f>
        <v>12940</v>
      </c>
      <c r="W12" s="31">
        <f>IFERROR(INDEX('[1]Link Out Monthly BY'!$P$6:$P$491,MATCH($J12,'[1]Link Out Monthly BY'!$C$6:$C$491,0),1),"")</f>
        <v>13771</v>
      </c>
      <c r="X12" s="31">
        <f>IFERROR(INDEX('[1]Link Out Monthly BY'!$Q$6:$Q$491,MATCH($J12,'[1]Link Out Monthly BY'!$C$6:$C$491,0),1),"")</f>
        <v>15578</v>
      </c>
      <c r="Y12" s="31">
        <f t="shared" ref="Y12:Y16" si="0">SUM(M12:X12)</f>
        <v>78639</v>
      </c>
      <c r="Z12" s="72">
        <f>IFERROR(INDEX('[1]Link Out Monthly BY'!$T$6:$T$491,MATCH($J12,'[1]Link Out Monthly BY'!$C$6:$C$491,0),1),"")</f>
        <v>0</v>
      </c>
      <c r="AA12" s="70">
        <f>SUM(M12:R12)</f>
        <v>0</v>
      </c>
      <c r="AB12" s="72">
        <f>AA12/$AA$55</f>
        <v>0</v>
      </c>
    </row>
    <row r="13" spans="1:28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>P30</v>
      </c>
      <c r="I13" s="2" t="str">
        <f>IFERROR(INDEX('[1]Link Out Monthly BY'!$B$6:$B$491,MATCH($J13,'[1]Link Out Monthly BY'!$C$6:$C$491,0),1),"")</f>
        <v>Miscellaneous expenses</v>
      </c>
      <c r="J13" s="28">
        <v>52001000</v>
      </c>
      <c r="K13" s="2" t="str">
        <f>IFERROR(INDEX('[1]Link Out Monthly BY'!$D$6:$D$491,MATCH($J13,'[1]Link Out Monthly BY'!$C$6:$C$491,0),1),"")</f>
        <v>M&amp;S Expense (O&amp;M)</v>
      </c>
      <c r="L13" s="2" t="str">
        <f>IFERROR(INDEX('[1]Link Out Monthly BY'!$E$6:$E$491,MATCH($J13,'[1]Link Out Monthly BY'!$C$6:$C$491,0),1),"")</f>
        <v>620.5</v>
      </c>
      <c r="M13" s="31">
        <f>IFERROR(INDEX('[1]Link Out Monthly BY'!$F$6:$F$491,MATCH($J13,'[1]Link Out Monthly BY'!$C$6:$C$491,0),1),"")</f>
        <v>0</v>
      </c>
      <c r="N13" s="31">
        <f>IFERROR(INDEX('[1]Link Out Monthly BY'!$G$6:$G$491,MATCH($J13,'[1]Link Out Monthly BY'!$C$6:$C$491,0),1),"")</f>
        <v>0</v>
      </c>
      <c r="O13" s="31">
        <f>IFERROR(INDEX('[1]Link Out Monthly BY'!$H$6:$H$491,MATCH($J13,'[1]Link Out Monthly BY'!$C$6:$C$491,0),1),"")</f>
        <v>0</v>
      </c>
      <c r="P13" s="31">
        <f>IFERROR(INDEX('[1]Link Out Monthly BY'!$I$6:$I$491,MATCH($J13,'[1]Link Out Monthly BY'!$C$6:$C$491,0),1),"")</f>
        <v>0</v>
      </c>
      <c r="Q13" s="31">
        <f>IFERROR(INDEX('[1]Link Out Monthly BY'!$J$6:$J$491,MATCH($J13,'[1]Link Out Monthly BY'!$C$6:$C$491,0),1),"")</f>
        <v>0</v>
      </c>
      <c r="R13" s="31">
        <f>IFERROR(INDEX('[1]Link Out Monthly BY'!$K$6:$K$491,MATCH($J13,'[1]Link Out Monthly BY'!$C$6:$C$491,0),1),"")</f>
        <v>0</v>
      </c>
      <c r="S13" s="31">
        <f>IFERROR(INDEX('[1]Link Out Monthly BY'!$L$6:$L$491,MATCH($J13,'[1]Link Out Monthly BY'!$C$6:$C$491,0),1),"")</f>
        <v>1518</v>
      </c>
      <c r="T13" s="31">
        <f>IFERROR(INDEX('[1]Link Out Monthly BY'!$M$6:$M$491,MATCH($J13,'[1]Link Out Monthly BY'!$C$6:$C$491,0),1),"")</f>
        <v>1673</v>
      </c>
      <c r="U13" s="31">
        <f>IFERROR(INDEX('[1]Link Out Monthly BY'!$N$6:$N$491,MATCH($J13,'[1]Link Out Monthly BY'!$C$6:$C$491,0),1),"")</f>
        <v>1341</v>
      </c>
      <c r="V13" s="31">
        <f>IFERROR(INDEX('[1]Link Out Monthly BY'!$O$6:$O$491,MATCH($J13,'[1]Link Out Monthly BY'!$C$6:$C$491,0),1),"")</f>
        <v>3621</v>
      </c>
      <c r="W13" s="31">
        <f>IFERROR(INDEX('[1]Link Out Monthly BY'!$P$6:$P$491,MATCH($J13,'[1]Link Out Monthly BY'!$C$6:$C$491,0),1),"")</f>
        <v>-40402.258050939126</v>
      </c>
      <c r="X13" s="31">
        <f>IFERROR(INDEX('[1]Link Out Monthly BY'!$Q$6:$Q$491,MATCH($J13,'[1]Link Out Monthly BY'!$C$6:$C$491,0),1),"")</f>
        <v>-38618.5470729187</v>
      </c>
      <c r="Y13" s="31">
        <f t="shared" si="0"/>
        <v>-70867.805123857834</v>
      </c>
      <c r="Z13" s="72">
        <f>IFERROR(INDEX('[1]Link Out Monthly BY'!$T$6:$T$491,MATCH($J13,'[1]Link Out Monthly BY'!$C$6:$C$491,0),1),"")</f>
        <v>0</v>
      </c>
      <c r="AA13" s="70">
        <f t="shared" ref="AA13:AA52" si="1">SUM(M13:R13)</f>
        <v>0</v>
      </c>
      <c r="AB13" s="72">
        <f t="shared" ref="AB13:AB52" si="2">AA13/$AA$55</f>
        <v>0</v>
      </c>
    </row>
    <row r="14" spans="1:28">
      <c r="H14" s="2" t="str">
        <f>IFERROR(INDEX('[1]Link Out Monthly BY'!$A$6:$A$491,MATCH($J14,'[1]Link Out Monthly BY'!$C$6:$C$491,0),1),"")</f>
        <v>P30</v>
      </c>
      <c r="I14" s="2" t="str">
        <f>IFERROR(INDEX('[1]Link Out Monthly BY'!$B$6:$B$491,MATCH($J14,'[1]Link Out Monthly BY'!$C$6:$C$491,0),1),"")</f>
        <v>Miscellaneous expenses</v>
      </c>
      <c r="J14" s="28">
        <v>52001100</v>
      </c>
      <c r="K14" s="2" t="str">
        <f>IFERROR(INDEX('[1]Link Out Monthly BY'!$D$6:$D$491,MATCH($J14,'[1]Link Out Monthly BY'!$C$6:$C$491,0),1),"")</f>
        <v>M&amp;S Oper SS</v>
      </c>
      <c r="L14" s="2" t="str">
        <f>IFERROR(INDEX('[1]Link Out Monthly BY'!$E$6:$E$491,MATCH($J14,'[1]Link Out Monthly BY'!$C$6:$C$491,0),1),"")</f>
        <v>620.1</v>
      </c>
      <c r="M14" s="31">
        <f>IFERROR(INDEX('[1]Link Out Monthly BY'!$F$6:$F$491,MATCH($J14,'[1]Link Out Monthly BY'!$C$6:$C$491,0),1),"")</f>
        <v>0</v>
      </c>
      <c r="N14" s="31">
        <f>IFERROR(INDEX('[1]Link Out Monthly BY'!$G$6:$G$491,MATCH($J14,'[1]Link Out Monthly BY'!$C$6:$C$491,0),1),"")</f>
        <v>0</v>
      </c>
      <c r="O14" s="31">
        <f>IFERROR(INDEX('[1]Link Out Monthly BY'!$H$6:$H$491,MATCH($J14,'[1]Link Out Monthly BY'!$C$6:$C$491,0),1),"")</f>
        <v>0</v>
      </c>
      <c r="P14" s="31">
        <f>IFERROR(INDEX('[1]Link Out Monthly BY'!$I$6:$I$491,MATCH($J14,'[1]Link Out Monthly BY'!$C$6:$C$491,0),1),"")</f>
        <v>0</v>
      </c>
      <c r="Q14" s="31">
        <f>IFERROR(INDEX('[1]Link Out Monthly BY'!$J$6:$J$491,MATCH($J14,'[1]Link Out Monthly BY'!$C$6:$C$491,0),1),"")</f>
        <v>0</v>
      </c>
      <c r="R14" s="31">
        <f>IFERROR(INDEX('[1]Link Out Monthly BY'!$K$6:$K$491,MATCH($J14,'[1]Link Out Monthly BY'!$C$6:$C$491,0),1),"")</f>
        <v>129</v>
      </c>
      <c r="S14" s="31">
        <f>IFERROR(INDEX('[1]Link Out Monthly BY'!$L$6:$L$491,MATCH($J14,'[1]Link Out Monthly BY'!$C$6:$C$491,0),1),"")</f>
        <v>0</v>
      </c>
      <c r="T14" s="31">
        <f>IFERROR(INDEX('[1]Link Out Monthly BY'!$M$6:$M$491,MATCH($J14,'[1]Link Out Monthly BY'!$C$6:$C$491,0),1),"")</f>
        <v>0</v>
      </c>
      <c r="U14" s="31">
        <f>IFERROR(INDEX('[1]Link Out Monthly BY'!$N$6:$N$491,MATCH($J14,'[1]Link Out Monthly BY'!$C$6:$C$491,0),1),"")</f>
        <v>0</v>
      </c>
      <c r="V14" s="31">
        <f>IFERROR(INDEX('[1]Link Out Monthly BY'!$O$6:$O$491,MATCH($J14,'[1]Link Out Monthly BY'!$C$6:$C$491,0),1),"")</f>
        <v>0</v>
      </c>
      <c r="W14" s="31">
        <f>IFERROR(INDEX('[1]Link Out Monthly BY'!$P$6:$P$491,MATCH($J14,'[1]Link Out Monthly BY'!$C$6:$C$491,0),1),"")</f>
        <v>0</v>
      </c>
      <c r="X14" s="31">
        <f>IFERROR(INDEX('[1]Link Out Monthly BY'!$Q$6:$Q$491,MATCH($J14,'[1]Link Out Monthly BY'!$C$6:$C$491,0),1),"")</f>
        <v>0</v>
      </c>
      <c r="Y14" s="31">
        <f t="shared" si="0"/>
        <v>129</v>
      </c>
      <c r="Z14" s="72">
        <f>IFERROR(INDEX('[1]Link Out Monthly BY'!$T$6:$T$491,MATCH($J14,'[1]Link Out Monthly BY'!$C$6:$C$491,0),1),"")</f>
        <v>4.5693478230068434E-4</v>
      </c>
      <c r="AA14" s="70">
        <f t="shared" si="1"/>
        <v>129</v>
      </c>
      <c r="AB14" s="72">
        <f t="shared" si="2"/>
        <v>3.5729915079132067E-4</v>
      </c>
    </row>
    <row r="15" spans="1:28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>P30</v>
      </c>
      <c r="I15" s="2" t="str">
        <f>IFERROR(INDEX('[1]Link Out Monthly BY'!$B$6:$B$491,MATCH($J15,'[1]Link Out Monthly BY'!$C$6:$C$491,0),1),"")</f>
        <v>Miscellaneous expenses</v>
      </c>
      <c r="J15" s="28">
        <v>52001200</v>
      </c>
      <c r="K15" s="2" t="str">
        <f>IFERROR(INDEX('[1]Link Out Monthly BY'!$D$6:$D$491,MATCH($J15,'[1]Link Out Monthly BY'!$C$6:$C$491,0),1),"")</f>
        <v>M&amp;S Oper P</v>
      </c>
      <c r="L15" s="2" t="str">
        <f>IFERROR(INDEX('[1]Link Out Monthly BY'!$E$6:$E$491,MATCH($J15,'[1]Link Out Monthly BY'!$C$6:$C$491,0),1),"")</f>
        <v>620.1</v>
      </c>
      <c r="M15" s="31">
        <f>IFERROR(INDEX('[1]Link Out Monthly BY'!$F$6:$F$491,MATCH($J15,'[1]Link Out Monthly BY'!$C$6:$C$491,0),1),"")</f>
        <v>-1460</v>
      </c>
      <c r="N15" s="31">
        <f>IFERROR(INDEX('[1]Link Out Monthly BY'!$G$6:$G$491,MATCH($J15,'[1]Link Out Monthly BY'!$C$6:$C$491,0),1),"")</f>
        <v>214</v>
      </c>
      <c r="O15" s="31">
        <f>IFERROR(INDEX('[1]Link Out Monthly BY'!$H$6:$H$491,MATCH($J15,'[1]Link Out Monthly BY'!$C$6:$C$491,0),1),"")</f>
        <v>563</v>
      </c>
      <c r="P15" s="31">
        <f>IFERROR(INDEX('[1]Link Out Monthly BY'!$I$6:$I$491,MATCH($J15,'[1]Link Out Monthly BY'!$C$6:$C$491,0),1),"")</f>
        <v>-717</v>
      </c>
      <c r="Q15" s="31">
        <f>IFERROR(INDEX('[1]Link Out Monthly BY'!$J$6:$J$491,MATCH($J15,'[1]Link Out Monthly BY'!$C$6:$C$491,0),1),"")</f>
        <v>-527</v>
      </c>
      <c r="R15" s="31">
        <f>IFERROR(INDEX('[1]Link Out Monthly BY'!$K$6:$K$491,MATCH($J15,'[1]Link Out Monthly BY'!$C$6:$C$491,0),1),"")</f>
        <v>839</v>
      </c>
      <c r="S15" s="31">
        <f>IFERROR(INDEX('[1]Link Out Monthly BY'!$L$6:$L$491,MATCH($J15,'[1]Link Out Monthly BY'!$C$6:$C$491,0),1),"")</f>
        <v>0</v>
      </c>
      <c r="T15" s="31">
        <f>IFERROR(INDEX('[1]Link Out Monthly BY'!$M$6:$M$491,MATCH($J15,'[1]Link Out Monthly BY'!$C$6:$C$491,0),1),"")</f>
        <v>0</v>
      </c>
      <c r="U15" s="31">
        <f>IFERROR(INDEX('[1]Link Out Monthly BY'!$N$6:$N$491,MATCH($J15,'[1]Link Out Monthly BY'!$C$6:$C$491,0),1),"")</f>
        <v>0</v>
      </c>
      <c r="V15" s="31">
        <f>IFERROR(INDEX('[1]Link Out Monthly BY'!$O$6:$O$491,MATCH($J15,'[1]Link Out Monthly BY'!$C$6:$C$491,0),1),"")</f>
        <v>0</v>
      </c>
      <c r="W15" s="31">
        <f>IFERROR(INDEX('[1]Link Out Monthly BY'!$P$6:$P$491,MATCH($J15,'[1]Link Out Monthly BY'!$C$6:$C$491,0),1),"")</f>
        <v>0</v>
      </c>
      <c r="X15" s="31">
        <f>IFERROR(INDEX('[1]Link Out Monthly BY'!$Q$6:$Q$491,MATCH($J15,'[1]Link Out Monthly BY'!$C$6:$C$491,0),1),"")</f>
        <v>0</v>
      </c>
      <c r="Y15" s="31">
        <f t="shared" si="0"/>
        <v>-1088</v>
      </c>
      <c r="Z15" s="72">
        <f>IFERROR(INDEX('[1]Link Out Monthly BY'!$T$6:$T$491,MATCH($J15,'[1]Link Out Monthly BY'!$C$6:$C$491,0),1),"")</f>
        <v>-3.8538375437453067E-3</v>
      </c>
      <c r="AA15" s="70">
        <f t="shared" si="1"/>
        <v>-1088</v>
      </c>
      <c r="AB15" s="72">
        <f t="shared" si="2"/>
        <v>-3.0134998144260225E-3</v>
      </c>
    </row>
    <row r="16" spans="1:28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>P30</v>
      </c>
      <c r="I16" s="2" t="str">
        <f>IFERROR(INDEX('[1]Link Out Monthly BY'!$B$6:$B$491,MATCH($J16,'[1]Link Out Monthly BY'!$C$6:$C$491,0),1),"")</f>
        <v>Miscellaneous expenses</v>
      </c>
      <c r="J16" s="28">
        <v>52001300</v>
      </c>
      <c r="K16" s="2" t="str">
        <f>IFERROR(INDEX('[1]Link Out Monthly BY'!$D$6:$D$491,MATCH($J16,'[1]Link Out Monthly BY'!$C$6:$C$491,0),1),"")</f>
        <v>M&amp;S Oper WT</v>
      </c>
      <c r="L16" s="2" t="str">
        <f>IFERROR(INDEX('[1]Link Out Monthly BY'!$E$6:$E$491,MATCH($J16,'[1]Link Out Monthly BY'!$C$6:$C$491,0),1),"")</f>
        <v>620.3</v>
      </c>
      <c r="M16" s="31">
        <f>IFERROR(INDEX('[1]Link Out Monthly BY'!$F$6:$F$491,MATCH($J16,'[1]Link Out Monthly BY'!$C$6:$C$491,0),1),"")</f>
        <v>982</v>
      </c>
      <c r="N16" s="31">
        <f>IFERROR(INDEX('[1]Link Out Monthly BY'!$G$6:$G$491,MATCH($J16,'[1]Link Out Monthly BY'!$C$6:$C$491,0),1),"")</f>
        <v>7019</v>
      </c>
      <c r="O16" s="31">
        <f>IFERROR(INDEX('[1]Link Out Monthly BY'!$H$6:$H$491,MATCH($J16,'[1]Link Out Monthly BY'!$C$6:$C$491,0),1),"")</f>
        <v>6879</v>
      </c>
      <c r="P16" s="31">
        <f>IFERROR(INDEX('[1]Link Out Monthly BY'!$I$6:$I$491,MATCH($J16,'[1]Link Out Monthly BY'!$C$6:$C$491,0),1),"")</f>
        <v>7055</v>
      </c>
      <c r="Q16" s="31">
        <f>IFERROR(INDEX('[1]Link Out Monthly BY'!$J$6:$J$491,MATCH($J16,'[1]Link Out Monthly BY'!$C$6:$C$491,0),1),"")</f>
        <v>5557</v>
      </c>
      <c r="R16" s="31">
        <f>IFERROR(INDEX('[1]Link Out Monthly BY'!$K$6:$K$491,MATCH($J16,'[1]Link Out Monthly BY'!$C$6:$C$491,0),1),"")</f>
        <v>3628</v>
      </c>
      <c r="S16" s="31">
        <f>IFERROR(INDEX('[1]Link Out Monthly BY'!$L$6:$L$491,MATCH($J16,'[1]Link Out Monthly BY'!$C$6:$C$491,0),1),"")</f>
        <v>0</v>
      </c>
      <c r="T16" s="31">
        <f>IFERROR(INDEX('[1]Link Out Monthly BY'!$M$6:$M$491,MATCH($J16,'[1]Link Out Monthly BY'!$C$6:$C$491,0),1),"")</f>
        <v>0</v>
      </c>
      <c r="U16" s="31">
        <f>IFERROR(INDEX('[1]Link Out Monthly BY'!$N$6:$N$491,MATCH($J16,'[1]Link Out Monthly BY'!$C$6:$C$491,0),1),"")</f>
        <v>0</v>
      </c>
      <c r="V16" s="31">
        <f>IFERROR(INDEX('[1]Link Out Monthly BY'!$O$6:$O$491,MATCH($J16,'[1]Link Out Monthly BY'!$C$6:$C$491,0),1),"")</f>
        <v>0</v>
      </c>
      <c r="W16" s="31">
        <f>IFERROR(INDEX('[1]Link Out Monthly BY'!$P$6:$P$491,MATCH($J16,'[1]Link Out Monthly BY'!$C$6:$C$491,0),1),"")</f>
        <v>0</v>
      </c>
      <c r="X16" s="31">
        <f>IFERROR(INDEX('[1]Link Out Monthly BY'!$Q$6:$Q$491,MATCH($J16,'[1]Link Out Monthly BY'!$C$6:$C$491,0),1),"")</f>
        <v>0</v>
      </c>
      <c r="Y16" s="31">
        <f t="shared" si="0"/>
        <v>31120</v>
      </c>
      <c r="Z16" s="72">
        <f>IFERROR(INDEX('[1]Link Out Monthly BY'!$T$6:$T$491,MATCH($J16,'[1]Link Out Monthly BY'!$C$6:$C$491,0),1),"")</f>
        <v>0.11023108856742091</v>
      </c>
      <c r="AA16" s="70">
        <f t="shared" si="1"/>
        <v>31120</v>
      </c>
      <c r="AB16" s="72">
        <f t="shared" si="2"/>
        <v>8.6194957927332561E-2</v>
      </c>
    </row>
    <row r="17" spans="1:28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>P30</v>
      </c>
      <c r="I17" s="2" t="str">
        <f>IFERROR(INDEX('[1]Link Out Monthly BY'!$B$6:$B$491,MATCH($J17,'[1]Link Out Monthly BY'!$C$6:$C$491,0),1),"")</f>
        <v>Miscellaneous expenses</v>
      </c>
      <c r="J17" s="28">
        <v>52001400</v>
      </c>
      <c r="K17" s="2" t="str">
        <f>IFERROR(INDEX('[1]Link Out Monthly BY'!$D$6:$D$491,MATCH($J17,'[1]Link Out Monthly BY'!$C$6:$C$491,0),1),"")</f>
        <v>M&amp;S Oper TD</v>
      </c>
      <c r="L17" s="2" t="str">
        <f>IFERROR(INDEX('[1]Link Out Monthly BY'!$E$6:$E$491,MATCH($J17,'[1]Link Out Monthly BY'!$C$6:$C$491,0),1),"")</f>
        <v>620.5</v>
      </c>
      <c r="M17" s="31">
        <f>IFERROR(INDEX('[1]Link Out Monthly BY'!$F$6:$F$491,MATCH($J17,'[1]Link Out Monthly BY'!$C$6:$C$491,0),1),"")</f>
        <v>5285</v>
      </c>
      <c r="N17" s="31">
        <f>IFERROR(INDEX('[1]Link Out Monthly BY'!$G$6:$G$491,MATCH($J17,'[1]Link Out Monthly BY'!$C$6:$C$491,0),1),"")</f>
        <v>3331</v>
      </c>
      <c r="O17" s="31">
        <f>IFERROR(INDEX('[1]Link Out Monthly BY'!$H$6:$H$491,MATCH($J17,'[1]Link Out Monthly BY'!$C$6:$C$491,0),1),"")</f>
        <v>3468</v>
      </c>
      <c r="P17" s="31">
        <f>IFERROR(INDEX('[1]Link Out Monthly BY'!$I$6:$I$491,MATCH($J17,'[1]Link Out Monthly BY'!$C$6:$C$491,0),1),"")</f>
        <v>4813</v>
      </c>
      <c r="Q17" s="31">
        <f>IFERROR(INDEX('[1]Link Out Monthly BY'!$J$6:$J$491,MATCH($J17,'[1]Link Out Monthly BY'!$C$6:$C$491,0),1),"")</f>
        <v>6590</v>
      </c>
      <c r="R17" s="31">
        <f>IFERROR(INDEX('[1]Link Out Monthly BY'!$K$6:$K$491,MATCH($J17,'[1]Link Out Monthly BY'!$C$6:$C$491,0),1),"")</f>
        <v>6591</v>
      </c>
      <c r="S17" s="31">
        <f>IFERROR(INDEX('[1]Link Out Monthly BY'!$L$6:$L$491,MATCH($J17,'[1]Link Out Monthly BY'!$C$6:$C$491,0),1),"")</f>
        <v>0</v>
      </c>
      <c r="T17" s="31">
        <f>IFERROR(INDEX('[1]Link Out Monthly BY'!$M$6:$M$491,MATCH($J17,'[1]Link Out Monthly BY'!$C$6:$C$491,0),1),"")</f>
        <v>0</v>
      </c>
      <c r="U17" s="31">
        <f>IFERROR(INDEX('[1]Link Out Monthly BY'!$N$6:$N$491,MATCH($J17,'[1]Link Out Monthly BY'!$C$6:$C$491,0),1),"")</f>
        <v>0</v>
      </c>
      <c r="V17" s="31">
        <f>IFERROR(INDEX('[1]Link Out Monthly BY'!$O$6:$O$491,MATCH($J17,'[1]Link Out Monthly BY'!$C$6:$C$491,0),1),"")</f>
        <v>0</v>
      </c>
      <c r="W17" s="31">
        <f>IFERROR(INDEX('[1]Link Out Monthly BY'!$P$6:$P$491,MATCH($J17,'[1]Link Out Monthly BY'!$C$6:$C$491,0),1),"")</f>
        <v>0</v>
      </c>
      <c r="X17" s="31">
        <f>IFERROR(INDEX('[1]Link Out Monthly BY'!$Q$6:$Q$491,MATCH($J17,'[1]Link Out Monthly BY'!$C$6:$C$491,0),1),"")</f>
        <v>0</v>
      </c>
      <c r="Y17" s="31">
        <f t="shared" ref="Y17:Y52" si="3">SUM(M17:X17)</f>
        <v>30078</v>
      </c>
      <c r="Z17" s="72">
        <f>IFERROR(INDEX('[1]Link Out Monthly BY'!$T$6:$T$491,MATCH($J17,'[1]Link Out Monthly BY'!$C$6:$C$491,0),1),"")</f>
        <v>0.10654018900806189</v>
      </c>
      <c r="AA17" s="70">
        <f t="shared" si="1"/>
        <v>30078</v>
      </c>
      <c r="AB17" s="72">
        <f t="shared" si="2"/>
        <v>8.3308867112413518E-2</v>
      </c>
    </row>
    <row r="18" spans="1:28">
      <c r="H18" s="2" t="str">
        <f>IFERROR(INDEX('[1]Link Out Monthly BY'!$A$6:$A$491,MATCH($J18,'[1]Link Out Monthly BY'!$C$6:$C$491,0),1),"")</f>
        <v>P30</v>
      </c>
      <c r="I18" s="2" t="str">
        <f>IFERROR(INDEX('[1]Link Out Monthly BY'!$B$6:$B$491,MATCH($J18,'[1]Link Out Monthly BY'!$C$6:$C$491,0),1),"")</f>
        <v>Miscellaneous expenses</v>
      </c>
      <c r="J18" s="28">
        <v>52001500</v>
      </c>
      <c r="K18" s="2" t="str">
        <f>IFERROR(INDEX('[1]Link Out Monthly BY'!$D$6:$D$491,MATCH($J18,'[1]Link Out Monthly BY'!$C$6:$C$491,0),1),"")</f>
        <v>M&amp;S Oper CA</v>
      </c>
      <c r="L18" s="2" t="str">
        <f>IFERROR(INDEX('[1]Link Out Monthly BY'!$E$6:$E$491,MATCH($J18,'[1]Link Out Monthly BY'!$C$6:$C$491,0),1),"")</f>
        <v>620.7</v>
      </c>
      <c r="M18" s="31">
        <f>IFERROR(INDEX('[1]Link Out Monthly BY'!$F$6:$F$491,MATCH($J18,'[1]Link Out Monthly BY'!$C$6:$C$491,0),1),"")</f>
        <v>0</v>
      </c>
      <c r="N18" s="31">
        <f>IFERROR(INDEX('[1]Link Out Monthly BY'!$G$6:$G$491,MATCH($J18,'[1]Link Out Monthly BY'!$C$6:$C$491,0),1),"")</f>
        <v>0</v>
      </c>
      <c r="O18" s="31">
        <f>IFERROR(INDEX('[1]Link Out Monthly BY'!$H$6:$H$491,MATCH($J18,'[1]Link Out Monthly BY'!$C$6:$C$491,0),1),"")</f>
        <v>504</v>
      </c>
      <c r="P18" s="31">
        <f>IFERROR(INDEX('[1]Link Out Monthly BY'!$I$6:$I$491,MATCH($J18,'[1]Link Out Monthly BY'!$C$6:$C$491,0),1),"")</f>
        <v>0</v>
      </c>
      <c r="Q18" s="31">
        <f>IFERROR(INDEX('[1]Link Out Monthly BY'!$J$6:$J$491,MATCH($J18,'[1]Link Out Monthly BY'!$C$6:$C$491,0),1),"")</f>
        <v>0</v>
      </c>
      <c r="R18" s="31">
        <f>IFERROR(INDEX('[1]Link Out Monthly BY'!$K$6:$K$491,MATCH($J18,'[1]Link Out Monthly BY'!$C$6:$C$491,0),1),"")</f>
        <v>0</v>
      </c>
      <c r="S18" s="31">
        <f>IFERROR(INDEX('[1]Link Out Monthly BY'!$L$6:$L$491,MATCH($J18,'[1]Link Out Monthly BY'!$C$6:$C$491,0),1),"")</f>
        <v>0</v>
      </c>
      <c r="T18" s="31">
        <f>IFERROR(INDEX('[1]Link Out Monthly BY'!$M$6:$M$491,MATCH($J18,'[1]Link Out Monthly BY'!$C$6:$C$491,0),1),"")</f>
        <v>0</v>
      </c>
      <c r="U18" s="31">
        <f>IFERROR(INDEX('[1]Link Out Monthly BY'!$N$6:$N$491,MATCH($J18,'[1]Link Out Monthly BY'!$C$6:$C$491,0),1),"")</f>
        <v>0</v>
      </c>
      <c r="V18" s="31">
        <f>IFERROR(INDEX('[1]Link Out Monthly BY'!$O$6:$O$491,MATCH($J18,'[1]Link Out Monthly BY'!$C$6:$C$491,0),1),"")</f>
        <v>0</v>
      </c>
      <c r="W18" s="31">
        <f>IFERROR(INDEX('[1]Link Out Monthly BY'!$P$6:$P$491,MATCH($J18,'[1]Link Out Monthly BY'!$C$6:$C$491,0),1),"")</f>
        <v>0</v>
      </c>
      <c r="X18" s="31">
        <f>IFERROR(INDEX('[1]Link Out Monthly BY'!$Q$6:$Q$491,MATCH($J18,'[1]Link Out Monthly BY'!$C$6:$C$491,0),1),"")</f>
        <v>0</v>
      </c>
      <c r="Y18" s="31">
        <f t="shared" si="3"/>
        <v>504</v>
      </c>
      <c r="Z18" s="72">
        <f>IFERROR(INDEX('[1]Link Out Monthly BY'!$T$6:$T$491,MATCH($J18,'[1]Link Out Monthly BY'!$C$6:$C$491,0),1),"")</f>
        <v>1.7852335680584876E-3</v>
      </c>
      <c r="AA18" s="70">
        <f t="shared" si="1"/>
        <v>504</v>
      </c>
      <c r="AB18" s="72">
        <f t="shared" si="2"/>
        <v>1.3959594728591134E-3</v>
      </c>
    </row>
    <row r="19" spans="1:28">
      <c r="A19" s="26" t="str">
        <f>'[1]Rate Case Constants'!$A$30</f>
        <v>Witness Responsible:</v>
      </c>
      <c r="B19" s="27"/>
      <c r="H19" s="2" t="str">
        <f>IFERROR(INDEX('[1]Link Out Monthly BY'!$A$6:$A$491,MATCH($J19,'[1]Link Out Monthly BY'!$C$6:$C$491,0),1),"")</f>
        <v>P30</v>
      </c>
      <c r="I19" s="2" t="str">
        <f>IFERROR(INDEX('[1]Link Out Monthly BY'!$B$6:$B$491,MATCH($J19,'[1]Link Out Monthly BY'!$C$6:$C$491,0),1),"")</f>
        <v>Miscellaneous expenses</v>
      </c>
      <c r="J19" s="28">
        <v>52001600</v>
      </c>
      <c r="K19" s="2" t="str">
        <f>IFERROR(INDEX('[1]Link Out Monthly BY'!$D$6:$D$491,MATCH($J19,'[1]Link Out Monthly BY'!$C$6:$C$491,0),1),"")</f>
        <v>M&amp;S Oper AG</v>
      </c>
      <c r="L19" s="2" t="str">
        <f>IFERROR(INDEX('[1]Link Out Monthly BY'!$E$6:$E$491,MATCH($J19,'[1]Link Out Monthly BY'!$C$6:$C$491,0),1),"")</f>
        <v>620.8</v>
      </c>
      <c r="M19" s="31">
        <f>IFERROR(INDEX('[1]Link Out Monthly BY'!$F$6:$F$491,MATCH($J19,'[1]Link Out Monthly BY'!$C$6:$C$491,0),1),"")</f>
        <v>-2705</v>
      </c>
      <c r="N19" s="31">
        <f>IFERROR(INDEX('[1]Link Out Monthly BY'!$G$6:$G$491,MATCH($J19,'[1]Link Out Monthly BY'!$C$6:$C$491,0),1),"")</f>
        <v>5089</v>
      </c>
      <c r="O19" s="31">
        <f>IFERROR(INDEX('[1]Link Out Monthly BY'!$H$6:$H$491,MATCH($J19,'[1]Link Out Monthly BY'!$C$6:$C$491,0),1),"")</f>
        <v>-590</v>
      </c>
      <c r="P19" s="31">
        <f>IFERROR(INDEX('[1]Link Out Monthly BY'!$I$6:$I$491,MATCH($J19,'[1]Link Out Monthly BY'!$C$6:$C$491,0),1),"")</f>
        <v>5862</v>
      </c>
      <c r="Q19" s="31">
        <f>IFERROR(INDEX('[1]Link Out Monthly BY'!$J$6:$J$491,MATCH($J19,'[1]Link Out Monthly BY'!$C$6:$C$491,0),1),"")</f>
        <v>90</v>
      </c>
      <c r="R19" s="31">
        <f>IFERROR(INDEX('[1]Link Out Monthly BY'!$K$6:$K$491,MATCH($J19,'[1]Link Out Monthly BY'!$C$6:$C$491,0),1),"")</f>
        <v>14216</v>
      </c>
      <c r="S19" s="31">
        <f>IFERROR(INDEX('[1]Link Out Monthly BY'!$L$6:$L$491,MATCH($J19,'[1]Link Out Monthly BY'!$C$6:$C$491,0),1),"")</f>
        <v>0</v>
      </c>
      <c r="T19" s="31">
        <f>IFERROR(INDEX('[1]Link Out Monthly BY'!$M$6:$M$491,MATCH($J19,'[1]Link Out Monthly BY'!$C$6:$C$491,0),1),"")</f>
        <v>0</v>
      </c>
      <c r="U19" s="31">
        <f>IFERROR(INDEX('[1]Link Out Monthly BY'!$N$6:$N$491,MATCH($J19,'[1]Link Out Monthly BY'!$C$6:$C$491,0),1),"")</f>
        <v>0</v>
      </c>
      <c r="V19" s="31">
        <f>IFERROR(INDEX('[1]Link Out Monthly BY'!$O$6:$O$491,MATCH($J19,'[1]Link Out Monthly BY'!$C$6:$C$491,0),1),"")</f>
        <v>0</v>
      </c>
      <c r="W19" s="31">
        <f>IFERROR(INDEX('[1]Link Out Monthly BY'!$P$6:$P$491,MATCH($J19,'[1]Link Out Monthly BY'!$C$6:$C$491,0),1),"")</f>
        <v>0</v>
      </c>
      <c r="X19" s="31">
        <f>IFERROR(INDEX('[1]Link Out Monthly BY'!$Q$6:$Q$491,MATCH($J19,'[1]Link Out Monthly BY'!$C$6:$C$491,0),1),"")</f>
        <v>0</v>
      </c>
      <c r="Y19" s="31">
        <f t="shared" si="3"/>
        <v>21962</v>
      </c>
      <c r="Z19" s="72">
        <f>IFERROR(INDEX('[1]Link Out Monthly BY'!$T$6:$T$491,MATCH($J19,'[1]Link Out Monthly BY'!$C$6:$C$491,0),1),"")</f>
        <v>7.7792261154167666E-2</v>
      </c>
      <c r="AA19" s="70">
        <f t="shared" si="1"/>
        <v>21962</v>
      </c>
      <c r="AB19" s="72">
        <f t="shared" si="2"/>
        <v>6.0829487982007636E-2</v>
      </c>
    </row>
    <row r="20" spans="1:28">
      <c r="A20" s="28" t="str">
        <f>'[1]Rate Case Constants'!$C$37</f>
        <v>Witness Responsible:   James Pellock</v>
      </c>
      <c r="H20" s="2" t="str">
        <f>IFERROR(INDEX('[1]Link Out Monthly BY'!$A$6:$A$491,MATCH($J20,'[1]Link Out Monthly BY'!$C$6:$C$491,0),1),"")</f>
        <v>P30</v>
      </c>
      <c r="I20" s="2" t="str">
        <f>IFERROR(INDEX('[1]Link Out Monthly BY'!$B$6:$B$491,MATCH($J20,'[1]Link Out Monthly BY'!$C$6:$C$491,0),1),"")</f>
        <v>Miscellaneous expenses</v>
      </c>
      <c r="J20" s="28">
        <v>52500000</v>
      </c>
      <c r="K20" s="2" t="str">
        <f>IFERROR(INDEX('[1]Link Out Monthly BY'!$D$6:$D$491,MATCH($J20,'[1]Link Out Monthly BY'!$C$6:$C$491,0),1),"")</f>
        <v>Misc Expense (O&amp;M)</v>
      </c>
      <c r="L20" s="2" t="str">
        <f>IFERROR(INDEX('[1]Link Out Monthly BY'!$E$6:$E$491,MATCH($J20,'[1]Link Out Monthly BY'!$C$6:$C$491,0),1),"")</f>
        <v>675.8</v>
      </c>
      <c r="M20" s="31">
        <f>IFERROR(INDEX('[1]Link Out Monthly BY'!$F$6:$F$491,MATCH($J20,'[1]Link Out Monthly BY'!$C$6:$C$491,0),1),"")</f>
        <v>0</v>
      </c>
      <c r="N20" s="31">
        <f>IFERROR(INDEX('[1]Link Out Monthly BY'!$G$6:$G$491,MATCH($J20,'[1]Link Out Monthly BY'!$C$6:$C$491,0),1),"")</f>
        <v>0</v>
      </c>
      <c r="O20" s="31">
        <f>IFERROR(INDEX('[1]Link Out Monthly BY'!$H$6:$H$491,MATCH($J20,'[1]Link Out Monthly BY'!$C$6:$C$491,0),1),"")</f>
        <v>0</v>
      </c>
      <c r="P20" s="31">
        <f>IFERROR(INDEX('[1]Link Out Monthly BY'!$I$6:$I$491,MATCH($J20,'[1]Link Out Monthly BY'!$C$6:$C$491,0),1),"")</f>
        <v>0</v>
      </c>
      <c r="Q20" s="31">
        <f>IFERROR(INDEX('[1]Link Out Monthly BY'!$J$6:$J$491,MATCH($J20,'[1]Link Out Monthly BY'!$C$6:$C$491,0),1),"")</f>
        <v>0</v>
      </c>
      <c r="R20" s="31">
        <f>IFERROR(INDEX('[1]Link Out Monthly BY'!$K$6:$K$491,MATCH($J20,'[1]Link Out Monthly BY'!$C$6:$C$491,0),1),"")</f>
        <v>0</v>
      </c>
      <c r="S20" s="31">
        <f>IFERROR(INDEX('[1]Link Out Monthly BY'!$L$6:$L$491,MATCH($J20,'[1]Link Out Monthly BY'!$C$6:$C$491,0),1),"")</f>
        <v>6403</v>
      </c>
      <c r="T20" s="31">
        <f>IFERROR(INDEX('[1]Link Out Monthly BY'!$M$6:$M$491,MATCH($J20,'[1]Link Out Monthly BY'!$C$6:$C$491,0),1),"")</f>
        <v>6997</v>
      </c>
      <c r="U20" s="31">
        <f>IFERROR(INDEX('[1]Link Out Monthly BY'!$N$6:$N$491,MATCH($J20,'[1]Link Out Monthly BY'!$C$6:$C$491,0),1),"")</f>
        <v>5625</v>
      </c>
      <c r="V20" s="31">
        <f>IFERROR(INDEX('[1]Link Out Monthly BY'!$O$6:$O$491,MATCH($J20,'[1]Link Out Monthly BY'!$C$6:$C$491,0),1),"")</f>
        <v>8516</v>
      </c>
      <c r="W20" s="31">
        <f>IFERROR(INDEX('[1]Link Out Monthly BY'!$P$6:$P$491,MATCH($J20,'[1]Link Out Monthly BY'!$C$6:$C$491,0),1),"")</f>
        <v>12914</v>
      </c>
      <c r="X20" s="31">
        <f>IFERROR(INDEX('[1]Link Out Monthly BY'!$Q$6:$Q$491,MATCH($J20,'[1]Link Out Monthly BY'!$C$6:$C$491,0),1),"")</f>
        <v>14615</v>
      </c>
      <c r="Y20" s="31">
        <f t="shared" si="3"/>
        <v>55070</v>
      </c>
      <c r="Z20" s="72">
        <f>IFERROR(INDEX('[1]Link Out Monthly BY'!$T$6:$T$491,MATCH($J20,'[1]Link Out Monthly BY'!$C$6:$C$491,0),1),"")</f>
        <v>0</v>
      </c>
      <c r="AA20" s="70">
        <f t="shared" si="1"/>
        <v>0</v>
      </c>
      <c r="AB20" s="72">
        <f t="shared" si="2"/>
        <v>0</v>
      </c>
    </row>
    <row r="21" spans="1:28">
      <c r="H21" s="2" t="str">
        <f>IFERROR(INDEX('[1]Link Out Monthly BY'!$A$6:$A$491,MATCH($J21,'[1]Link Out Monthly BY'!$C$6:$C$491,0),1),"")</f>
        <v>P30</v>
      </c>
      <c r="I21" s="2" t="str">
        <f>IFERROR(INDEX('[1]Link Out Monthly BY'!$B$6:$B$491,MATCH($J21,'[1]Link Out Monthly BY'!$C$6:$C$491,0),1),"")</f>
        <v>Miscellaneous expenses</v>
      </c>
      <c r="J21" s="28">
        <v>52501100</v>
      </c>
      <c r="K21" s="2" t="str">
        <f>IFERROR(INDEX('[1]Link Out Monthly BY'!$D$6:$D$491,MATCH($J21,'[1]Link Out Monthly BY'!$C$6:$C$491,0),1),"")</f>
        <v>Misc Oper SS</v>
      </c>
      <c r="L21" s="2" t="str">
        <f>IFERROR(INDEX('[1]Link Out Monthly BY'!$E$6:$E$491,MATCH($J21,'[1]Link Out Monthly BY'!$C$6:$C$491,0),1),"")</f>
        <v>675.1</v>
      </c>
      <c r="M21" s="31">
        <f>IFERROR(INDEX('[1]Link Out Monthly BY'!$F$6:$F$491,MATCH($J21,'[1]Link Out Monthly BY'!$C$6:$C$491,0),1),"")</f>
        <v>0</v>
      </c>
      <c r="N21" s="31">
        <f>IFERROR(INDEX('[1]Link Out Monthly BY'!$G$6:$G$491,MATCH($J21,'[1]Link Out Monthly BY'!$C$6:$C$491,0),1),"")</f>
        <v>0</v>
      </c>
      <c r="O21" s="31">
        <f>IFERROR(INDEX('[1]Link Out Monthly BY'!$H$6:$H$491,MATCH($J21,'[1]Link Out Monthly BY'!$C$6:$C$491,0),1),"")</f>
        <v>0</v>
      </c>
      <c r="P21" s="31">
        <f>IFERROR(INDEX('[1]Link Out Monthly BY'!$I$6:$I$491,MATCH($J21,'[1]Link Out Monthly BY'!$C$6:$C$491,0),1),"")</f>
        <v>0</v>
      </c>
      <c r="Q21" s="31">
        <f>IFERROR(INDEX('[1]Link Out Monthly BY'!$J$6:$J$491,MATCH($J21,'[1]Link Out Monthly BY'!$C$6:$C$491,0),1),"")</f>
        <v>938</v>
      </c>
      <c r="R21" s="31">
        <f>IFERROR(INDEX('[1]Link Out Monthly BY'!$K$6:$K$491,MATCH($J21,'[1]Link Out Monthly BY'!$C$6:$C$491,0),1),"")</f>
        <v>1013</v>
      </c>
      <c r="S21" s="31">
        <f>IFERROR(INDEX('[1]Link Out Monthly BY'!$L$6:$L$491,MATCH($J21,'[1]Link Out Monthly BY'!$C$6:$C$491,0),1),"")</f>
        <v>0</v>
      </c>
      <c r="T21" s="31">
        <f>IFERROR(INDEX('[1]Link Out Monthly BY'!$M$6:$M$491,MATCH($J21,'[1]Link Out Monthly BY'!$C$6:$C$491,0),1),"")</f>
        <v>0</v>
      </c>
      <c r="U21" s="31">
        <f>IFERROR(INDEX('[1]Link Out Monthly BY'!$N$6:$N$491,MATCH($J21,'[1]Link Out Monthly BY'!$C$6:$C$491,0),1),"")</f>
        <v>0</v>
      </c>
      <c r="V21" s="31">
        <f>IFERROR(INDEX('[1]Link Out Monthly BY'!$O$6:$O$491,MATCH($J21,'[1]Link Out Monthly BY'!$C$6:$C$491,0),1),"")</f>
        <v>0</v>
      </c>
      <c r="W21" s="31">
        <f>IFERROR(INDEX('[1]Link Out Monthly BY'!$P$6:$P$491,MATCH($J21,'[1]Link Out Monthly BY'!$C$6:$C$491,0),1),"")</f>
        <v>0</v>
      </c>
      <c r="X21" s="31">
        <f>IFERROR(INDEX('[1]Link Out Monthly BY'!$Q$6:$Q$491,MATCH($J21,'[1]Link Out Monthly BY'!$C$6:$C$491,0),1),"")</f>
        <v>0</v>
      </c>
      <c r="Y21" s="31">
        <f t="shared" si="3"/>
        <v>1951</v>
      </c>
      <c r="Z21" s="72">
        <f>IFERROR(INDEX('[1]Link Out Monthly BY'!$T$6:$T$491,MATCH($J21,'[1]Link Out Monthly BY'!$C$6:$C$491,0),1),"")</f>
        <v>6.9106958160359312E-3</v>
      </c>
      <c r="AA21" s="70">
        <f t="shared" si="1"/>
        <v>1951</v>
      </c>
      <c r="AB21" s="72">
        <f t="shared" si="2"/>
        <v>5.4038034356113695E-3</v>
      </c>
    </row>
    <row r="22" spans="1:28">
      <c r="A22" s="29" t="str">
        <f>'[1]Link Out WP'!$D$64</f>
        <v>Miscellaneous Expense</v>
      </c>
      <c r="B22" s="30"/>
      <c r="H22" s="2" t="str">
        <f>IFERROR(INDEX('[1]Link Out Monthly BY'!$A$6:$A$491,MATCH($J22,'[1]Link Out Monthly BY'!$C$6:$C$491,0),1),"")</f>
        <v>P30</v>
      </c>
      <c r="I22" s="2" t="str">
        <f>IFERROR(INDEX('[1]Link Out Monthly BY'!$B$6:$B$491,MATCH($J22,'[1]Link Out Monthly BY'!$C$6:$C$491,0),1),"")</f>
        <v>Miscellaneous expenses</v>
      </c>
      <c r="J22" s="28">
        <v>52501200</v>
      </c>
      <c r="K22" s="2" t="str">
        <f>IFERROR(INDEX('[1]Link Out Monthly BY'!$D$6:$D$491,MATCH($J22,'[1]Link Out Monthly BY'!$C$6:$C$491,0),1),"")</f>
        <v>Misc Oper P</v>
      </c>
      <c r="L22" s="2" t="str">
        <f>IFERROR(INDEX('[1]Link Out Monthly BY'!$E$6:$E$491,MATCH($J22,'[1]Link Out Monthly BY'!$C$6:$C$491,0),1),"")</f>
        <v>675.1</v>
      </c>
      <c r="M22" s="31">
        <f>IFERROR(INDEX('[1]Link Out Monthly BY'!$F$6:$F$491,MATCH($J22,'[1]Link Out Monthly BY'!$C$6:$C$491,0),1),"")</f>
        <v>0</v>
      </c>
      <c r="N22" s="31">
        <f>IFERROR(INDEX('[1]Link Out Monthly BY'!$G$6:$G$491,MATCH($J22,'[1]Link Out Monthly BY'!$C$6:$C$491,0),1),"")</f>
        <v>0</v>
      </c>
      <c r="O22" s="31">
        <f>IFERROR(INDEX('[1]Link Out Monthly BY'!$H$6:$H$491,MATCH($J22,'[1]Link Out Monthly BY'!$C$6:$C$491,0),1),"")</f>
        <v>0</v>
      </c>
      <c r="P22" s="31">
        <f>IFERROR(INDEX('[1]Link Out Monthly BY'!$I$6:$I$491,MATCH($J22,'[1]Link Out Monthly BY'!$C$6:$C$491,0),1),"")</f>
        <v>13</v>
      </c>
      <c r="Q22" s="31">
        <f>IFERROR(INDEX('[1]Link Out Monthly BY'!$J$6:$J$491,MATCH($J22,'[1]Link Out Monthly BY'!$C$6:$C$491,0),1),"")</f>
        <v>0</v>
      </c>
      <c r="R22" s="31">
        <f>IFERROR(INDEX('[1]Link Out Monthly BY'!$K$6:$K$491,MATCH($J22,'[1]Link Out Monthly BY'!$C$6:$C$491,0),1),"")</f>
        <v>0</v>
      </c>
      <c r="S22" s="31">
        <f>IFERROR(INDEX('[1]Link Out Monthly BY'!$L$6:$L$491,MATCH($J22,'[1]Link Out Monthly BY'!$C$6:$C$491,0),1),"")</f>
        <v>0</v>
      </c>
      <c r="T22" s="31">
        <f>IFERROR(INDEX('[1]Link Out Monthly BY'!$M$6:$M$491,MATCH($J22,'[1]Link Out Monthly BY'!$C$6:$C$491,0),1),"")</f>
        <v>0</v>
      </c>
      <c r="U22" s="31">
        <f>IFERROR(INDEX('[1]Link Out Monthly BY'!$N$6:$N$491,MATCH($J22,'[1]Link Out Monthly BY'!$C$6:$C$491,0),1),"")</f>
        <v>0</v>
      </c>
      <c r="V22" s="31">
        <f>IFERROR(INDEX('[1]Link Out Monthly BY'!$O$6:$O$491,MATCH($J22,'[1]Link Out Monthly BY'!$C$6:$C$491,0),1),"")</f>
        <v>0</v>
      </c>
      <c r="W22" s="31">
        <f>IFERROR(INDEX('[1]Link Out Monthly BY'!$P$6:$P$491,MATCH($J22,'[1]Link Out Monthly BY'!$C$6:$C$491,0),1),"")</f>
        <v>0</v>
      </c>
      <c r="X22" s="31">
        <f>IFERROR(INDEX('[1]Link Out Monthly BY'!$Q$6:$Q$491,MATCH($J22,'[1]Link Out Monthly BY'!$C$6:$C$491,0),1),"")</f>
        <v>0</v>
      </c>
      <c r="Y22" s="31">
        <f t="shared" si="3"/>
        <v>13</v>
      </c>
      <c r="Z22" s="72">
        <f>IFERROR(INDEX('[1]Link Out Monthly BY'!$T$6:$T$491,MATCH($J22,'[1]Link Out Monthly BY'!$C$6:$C$491,0),1),"")</f>
        <v>4.6047691239603847E-5</v>
      </c>
      <c r="AA22" s="70">
        <f t="shared" si="1"/>
        <v>13</v>
      </c>
      <c r="AB22" s="72">
        <f t="shared" si="2"/>
        <v>3.6006891165016815E-5</v>
      </c>
    </row>
    <row r="23" spans="1:28">
      <c r="A23" s="6" t="str">
        <f>CONCATENATE(A8, " ", A22)</f>
        <v>Base Year Adjustment Miscellaneous Expense</v>
      </c>
      <c r="B23" s="30"/>
      <c r="H23" s="2" t="str">
        <f>IFERROR(INDEX('[1]Link Out Monthly BY'!$A$6:$A$491,MATCH($J23,'[1]Link Out Monthly BY'!$C$6:$C$491,0),1),"")</f>
        <v>P30</v>
      </c>
      <c r="I23" s="2" t="str">
        <f>IFERROR(INDEX('[1]Link Out Monthly BY'!$B$6:$B$491,MATCH($J23,'[1]Link Out Monthly BY'!$C$6:$C$491,0),1),"")</f>
        <v>Miscellaneous expenses</v>
      </c>
      <c r="J23" s="28">
        <v>52501300</v>
      </c>
      <c r="K23" s="2" t="str">
        <f>IFERROR(INDEX('[1]Link Out Monthly BY'!$D$6:$D$491,MATCH($J23,'[1]Link Out Monthly BY'!$C$6:$C$491,0),1),"")</f>
        <v>Misc Oper WT</v>
      </c>
      <c r="L23" s="2" t="str">
        <f>IFERROR(INDEX('[1]Link Out Monthly BY'!$E$6:$E$491,MATCH($J23,'[1]Link Out Monthly BY'!$C$6:$C$491,0),1),"")</f>
        <v>675.3</v>
      </c>
      <c r="M23" s="31">
        <f>IFERROR(INDEX('[1]Link Out Monthly BY'!$F$6:$F$491,MATCH($J23,'[1]Link Out Monthly BY'!$C$6:$C$491,0),1),"")</f>
        <v>-7</v>
      </c>
      <c r="N23" s="31">
        <f>IFERROR(INDEX('[1]Link Out Monthly BY'!$G$6:$G$491,MATCH($J23,'[1]Link Out Monthly BY'!$C$6:$C$491,0),1),"")</f>
        <v>2102</v>
      </c>
      <c r="O23" s="31">
        <f>IFERROR(INDEX('[1]Link Out Monthly BY'!$H$6:$H$491,MATCH($J23,'[1]Link Out Monthly BY'!$C$6:$C$491,0),1),"")</f>
        <v>1531</v>
      </c>
      <c r="P23" s="31">
        <f>IFERROR(INDEX('[1]Link Out Monthly BY'!$I$6:$I$491,MATCH($J23,'[1]Link Out Monthly BY'!$C$6:$C$491,0),1),"")</f>
        <v>-1724</v>
      </c>
      <c r="Q23" s="31">
        <f>IFERROR(INDEX('[1]Link Out Monthly BY'!$J$6:$J$491,MATCH($J23,'[1]Link Out Monthly BY'!$C$6:$C$491,0),1),"")</f>
        <v>3443</v>
      </c>
      <c r="R23" s="31">
        <f>IFERROR(INDEX('[1]Link Out Monthly BY'!$K$6:$K$491,MATCH($J23,'[1]Link Out Monthly BY'!$C$6:$C$491,0),1),"")</f>
        <v>2898</v>
      </c>
      <c r="S23" s="31">
        <f>IFERROR(INDEX('[1]Link Out Monthly BY'!$L$6:$L$491,MATCH($J23,'[1]Link Out Monthly BY'!$C$6:$C$491,0),1),"")</f>
        <v>0</v>
      </c>
      <c r="T23" s="31">
        <f>IFERROR(INDEX('[1]Link Out Monthly BY'!$M$6:$M$491,MATCH($J23,'[1]Link Out Monthly BY'!$C$6:$C$491,0),1),"")</f>
        <v>0</v>
      </c>
      <c r="U23" s="31">
        <f>IFERROR(INDEX('[1]Link Out Monthly BY'!$N$6:$N$491,MATCH($J23,'[1]Link Out Monthly BY'!$C$6:$C$491,0),1),"")</f>
        <v>0</v>
      </c>
      <c r="V23" s="31">
        <f>IFERROR(INDEX('[1]Link Out Monthly BY'!$O$6:$O$491,MATCH($J23,'[1]Link Out Monthly BY'!$C$6:$C$491,0),1),"")</f>
        <v>0</v>
      </c>
      <c r="W23" s="31">
        <f>IFERROR(INDEX('[1]Link Out Monthly BY'!$P$6:$P$491,MATCH($J23,'[1]Link Out Monthly BY'!$C$6:$C$491,0),1),"")</f>
        <v>0</v>
      </c>
      <c r="X23" s="31">
        <f>IFERROR(INDEX('[1]Link Out Monthly BY'!$Q$6:$Q$491,MATCH($J23,'[1]Link Out Monthly BY'!$C$6:$C$491,0),1),"")</f>
        <v>0</v>
      </c>
      <c r="Y23" s="31">
        <f t="shared" si="3"/>
        <v>8243</v>
      </c>
      <c r="Z23" s="72">
        <f>IFERROR(INDEX('[1]Link Out Monthly BY'!$T$6:$T$491,MATCH($J23,'[1]Link Out Monthly BY'!$C$6:$C$491,0),1),"")</f>
        <v>2.9197778376004194E-2</v>
      </c>
      <c r="AA23" s="70">
        <f t="shared" si="1"/>
        <v>8243</v>
      </c>
      <c r="AB23" s="72">
        <f t="shared" si="2"/>
        <v>2.2831138759479508E-2</v>
      </c>
    </row>
    <row r="24" spans="1:28">
      <c r="A24" s="6"/>
      <c r="B24" s="30"/>
      <c r="H24" s="2" t="str">
        <f>IFERROR(INDEX('[1]Link Out Monthly BY'!$A$6:$A$491,MATCH($J24,'[1]Link Out Monthly BY'!$C$6:$C$491,0),1),"")</f>
        <v>P30</v>
      </c>
      <c r="I24" s="2" t="str">
        <f>IFERROR(INDEX('[1]Link Out Monthly BY'!$B$6:$B$491,MATCH($J24,'[1]Link Out Monthly BY'!$C$6:$C$491,0),1),"")</f>
        <v>Miscellaneous expenses</v>
      </c>
      <c r="J24" s="28">
        <v>52501400</v>
      </c>
      <c r="K24" s="2" t="str">
        <f>IFERROR(INDEX('[1]Link Out Monthly BY'!$D$6:$D$491,MATCH($J24,'[1]Link Out Monthly BY'!$C$6:$C$491,0),1),"")</f>
        <v>Misc Oper TD</v>
      </c>
      <c r="L24" s="2" t="str">
        <f>IFERROR(INDEX('[1]Link Out Monthly BY'!$E$6:$E$491,MATCH($J24,'[1]Link Out Monthly BY'!$C$6:$C$491,0),1),"")</f>
        <v>675.5</v>
      </c>
      <c r="M24" s="31">
        <f>IFERROR(INDEX('[1]Link Out Monthly BY'!$F$6:$F$491,MATCH($J24,'[1]Link Out Monthly BY'!$C$6:$C$491,0),1),"")</f>
        <v>4895</v>
      </c>
      <c r="N24" s="31">
        <f>IFERROR(INDEX('[1]Link Out Monthly BY'!$G$6:$G$491,MATCH($J24,'[1]Link Out Monthly BY'!$C$6:$C$491,0),1),"")</f>
        <v>8730</v>
      </c>
      <c r="O24" s="31">
        <f>IFERROR(INDEX('[1]Link Out Monthly BY'!$H$6:$H$491,MATCH($J24,'[1]Link Out Monthly BY'!$C$6:$C$491,0),1),"")</f>
        <v>4756</v>
      </c>
      <c r="P24" s="31">
        <f>IFERROR(INDEX('[1]Link Out Monthly BY'!$I$6:$I$491,MATCH($J24,'[1]Link Out Monthly BY'!$C$6:$C$491,0),1),"")</f>
        <v>15526</v>
      </c>
      <c r="Q24" s="31">
        <f>IFERROR(INDEX('[1]Link Out Monthly BY'!$J$6:$J$491,MATCH($J24,'[1]Link Out Monthly BY'!$C$6:$C$491,0),1),"")</f>
        <v>11418</v>
      </c>
      <c r="R24" s="31">
        <f>IFERROR(INDEX('[1]Link Out Monthly BY'!$K$6:$K$491,MATCH($J24,'[1]Link Out Monthly BY'!$C$6:$C$491,0),1),"")</f>
        <v>19289</v>
      </c>
      <c r="S24" s="31">
        <f>IFERROR(INDEX('[1]Link Out Monthly BY'!$L$6:$L$491,MATCH($J24,'[1]Link Out Monthly BY'!$C$6:$C$491,0),1),"")</f>
        <v>0</v>
      </c>
      <c r="T24" s="31">
        <f>IFERROR(INDEX('[1]Link Out Monthly BY'!$M$6:$M$491,MATCH($J24,'[1]Link Out Monthly BY'!$C$6:$C$491,0),1),"")</f>
        <v>0</v>
      </c>
      <c r="U24" s="31">
        <f>IFERROR(INDEX('[1]Link Out Monthly BY'!$N$6:$N$491,MATCH($J24,'[1]Link Out Monthly BY'!$C$6:$C$491,0),1),"")</f>
        <v>0</v>
      </c>
      <c r="V24" s="31">
        <f>IFERROR(INDEX('[1]Link Out Monthly BY'!$O$6:$O$491,MATCH($J24,'[1]Link Out Monthly BY'!$C$6:$C$491,0),1),"")</f>
        <v>0</v>
      </c>
      <c r="W24" s="31">
        <f>IFERROR(INDEX('[1]Link Out Monthly BY'!$P$6:$P$491,MATCH($J24,'[1]Link Out Monthly BY'!$C$6:$C$491,0),1),"")</f>
        <v>0</v>
      </c>
      <c r="X24" s="31">
        <f>IFERROR(INDEX('[1]Link Out Monthly BY'!$Q$6:$Q$491,MATCH($J24,'[1]Link Out Monthly BY'!$C$6:$C$491,0),1),"")</f>
        <v>0</v>
      </c>
      <c r="Y24" s="31">
        <f t="shared" si="3"/>
        <v>64614</v>
      </c>
      <c r="Z24" s="72">
        <f>IFERROR(INDEX('[1]Link Out Monthly BY'!$T$6:$T$491,MATCH($J24,'[1]Link Out Monthly BY'!$C$6:$C$491,0),1),"")</f>
        <v>0.22887119398121253</v>
      </c>
      <c r="AA24" s="70">
        <f t="shared" si="1"/>
        <v>64614</v>
      </c>
      <c r="AB24" s="72">
        <f t="shared" si="2"/>
        <v>0.17896532813356894</v>
      </c>
    </row>
    <row r="25" spans="1:28">
      <c r="A25" s="29" t="str">
        <f>'[1]Link Out WP'!$F$64</f>
        <v>W/P - 3-20</v>
      </c>
      <c r="B25" s="30"/>
      <c r="H25" s="2" t="str">
        <f>IFERROR(INDEX('[1]Link Out Monthly BY'!$A$6:$A$491,MATCH($J25,'[1]Link Out Monthly BY'!$C$6:$C$491,0),1),"")</f>
        <v>P30</v>
      </c>
      <c r="I25" s="2" t="str">
        <f>IFERROR(INDEX('[1]Link Out Monthly BY'!$B$6:$B$491,MATCH($J25,'[1]Link Out Monthly BY'!$C$6:$C$491,0),1),"")</f>
        <v>Miscellaneous expenses</v>
      </c>
      <c r="J25" s="28">
        <v>52501600</v>
      </c>
      <c r="K25" s="2" t="str">
        <f>IFERROR(INDEX('[1]Link Out Monthly BY'!$D$6:$D$491,MATCH($J25,'[1]Link Out Monthly BY'!$C$6:$C$491,0),1),"")</f>
        <v>Misc Oper AG</v>
      </c>
      <c r="L25" s="2" t="str">
        <f>IFERROR(INDEX('[1]Link Out Monthly BY'!$E$6:$E$491,MATCH($J25,'[1]Link Out Monthly BY'!$C$6:$C$491,0),1),"")</f>
        <v>675.8</v>
      </c>
      <c r="M25" s="31">
        <f>IFERROR(INDEX('[1]Link Out Monthly BY'!$F$6:$F$491,MATCH($J25,'[1]Link Out Monthly BY'!$C$6:$C$491,0),1),"")</f>
        <v>-116466</v>
      </c>
      <c r="N25" s="31">
        <f>IFERROR(INDEX('[1]Link Out Monthly BY'!$G$6:$G$491,MATCH($J25,'[1]Link Out Monthly BY'!$C$6:$C$491,0),1),"")</f>
        <v>334</v>
      </c>
      <c r="O25" s="31">
        <f>IFERROR(INDEX('[1]Link Out Monthly BY'!$H$6:$H$491,MATCH($J25,'[1]Link Out Monthly BY'!$C$6:$C$491,0),1),"")</f>
        <v>19393</v>
      </c>
      <c r="P25" s="31">
        <f>IFERROR(INDEX('[1]Link Out Monthly BY'!$I$6:$I$491,MATCH($J25,'[1]Link Out Monthly BY'!$C$6:$C$491,0),1),"")</f>
        <v>-2120</v>
      </c>
      <c r="Q25" s="31">
        <f>IFERROR(INDEX('[1]Link Out Monthly BY'!$J$6:$J$491,MATCH($J25,'[1]Link Out Monthly BY'!$C$6:$C$491,0),1),"")</f>
        <v>10363</v>
      </c>
      <c r="R25" s="31">
        <f>IFERROR(INDEX('[1]Link Out Monthly BY'!$K$6:$K$491,MATCH($J25,'[1]Link Out Monthly BY'!$C$6:$C$491,0),1),"")</f>
        <v>7321</v>
      </c>
      <c r="S25" s="31">
        <f>IFERROR(INDEX('[1]Link Out Monthly BY'!$L$6:$L$491,MATCH($J25,'[1]Link Out Monthly BY'!$C$6:$C$491,0),1),"")</f>
        <v>0</v>
      </c>
      <c r="T25" s="31">
        <f>IFERROR(INDEX('[1]Link Out Monthly BY'!$M$6:$M$491,MATCH($J25,'[1]Link Out Monthly BY'!$C$6:$C$491,0),1),"")</f>
        <v>0</v>
      </c>
      <c r="U25" s="31">
        <f>IFERROR(INDEX('[1]Link Out Monthly BY'!$N$6:$N$491,MATCH($J25,'[1]Link Out Monthly BY'!$C$6:$C$491,0),1),"")</f>
        <v>0</v>
      </c>
      <c r="V25" s="31">
        <f>IFERROR(INDEX('[1]Link Out Monthly BY'!$O$6:$O$491,MATCH($J25,'[1]Link Out Monthly BY'!$C$6:$C$491,0),1),"")</f>
        <v>0</v>
      </c>
      <c r="W25" s="31">
        <f>IFERROR(INDEX('[1]Link Out Monthly BY'!$P$6:$P$491,MATCH($J25,'[1]Link Out Monthly BY'!$C$6:$C$491,0),1),"")</f>
        <v>0</v>
      </c>
      <c r="X25" s="31">
        <f>IFERROR(INDEX('[1]Link Out Monthly BY'!$Q$6:$Q$491,MATCH($J25,'[1]Link Out Monthly BY'!$C$6:$C$491,0),1),"")</f>
        <v>0</v>
      </c>
      <c r="Y25" s="31">
        <f t="shared" si="3"/>
        <v>-81175</v>
      </c>
      <c r="Z25" s="72">
        <f>IFERROR(INDEX('[1]Link Out Monthly BY'!$T$6:$T$491,MATCH($J25,'[1]Link Out Monthly BY'!$C$6:$C$491,0),1),"")</f>
        <v>-0.28753241049037248</v>
      </c>
      <c r="AA25" s="70">
        <f>SUM(N25:R25)</f>
        <v>35291</v>
      </c>
      <c r="AB25" s="72">
        <f t="shared" si="2"/>
        <v>9.7747630469585262E-2</v>
      </c>
    </row>
    <row r="26" spans="1:28">
      <c r="A26" s="6" t="str">
        <f>'[1]Link Out Filing Exhibits'!$M$80</f>
        <v>Schedule D-2.3</v>
      </c>
      <c r="B26" s="30"/>
      <c r="H26" s="2" t="str">
        <f>IFERROR(INDEX('[1]Link Out Monthly BY'!$A$6:$A$491,MATCH($J26,'[1]Link Out Monthly BY'!$C$6:$C$491,0),1),"")</f>
        <v>P30</v>
      </c>
      <c r="I26" s="2" t="str">
        <f>IFERROR(INDEX('[1]Link Out Monthly BY'!$B$6:$B$491,MATCH($J26,'[1]Link Out Monthly BY'!$C$6:$C$491,0),1),"")</f>
        <v>Miscellaneous expenses</v>
      </c>
      <c r="J26" s="28">
        <v>52514000</v>
      </c>
      <c r="K26" s="2" t="str">
        <f>IFERROR(INDEX('[1]Link Out Monthly BY'!$D$6:$D$491,MATCH($J26,'[1]Link Out Monthly BY'!$C$6:$C$491,0),1),"")</f>
        <v>Charitb Contr Deduct</v>
      </c>
      <c r="L26" s="2" t="str">
        <f>IFERROR(INDEX('[1]Link Out Monthly BY'!$E$6:$E$491,MATCH($J26,'[1]Link Out Monthly BY'!$C$6:$C$491,0),1),"")</f>
        <v>675.8</v>
      </c>
      <c r="M26" s="31">
        <f>IFERROR(INDEX('[1]Link Out Monthly BY'!$F$6:$F$491,MATCH($J26,'[1]Link Out Monthly BY'!$C$6:$C$491,0),1),"")</f>
        <v>0</v>
      </c>
      <c r="N26" s="31">
        <f>IFERROR(INDEX('[1]Link Out Monthly BY'!$G$6:$G$491,MATCH($J26,'[1]Link Out Monthly BY'!$C$6:$C$491,0),1),"")</f>
        <v>0</v>
      </c>
      <c r="O26" s="31">
        <f>IFERROR(INDEX('[1]Link Out Monthly BY'!$H$6:$H$491,MATCH($J26,'[1]Link Out Monthly BY'!$C$6:$C$491,0),1),"")</f>
        <v>0</v>
      </c>
      <c r="P26" s="31">
        <f>IFERROR(INDEX('[1]Link Out Monthly BY'!$I$6:$I$491,MATCH($J26,'[1]Link Out Monthly BY'!$C$6:$C$491,0),1),"")</f>
        <v>0</v>
      </c>
      <c r="Q26" s="31">
        <f>IFERROR(INDEX('[1]Link Out Monthly BY'!$J$6:$J$491,MATCH($J26,'[1]Link Out Monthly BY'!$C$6:$C$491,0),1),"")</f>
        <v>0</v>
      </c>
      <c r="R26" s="31">
        <f>IFERROR(INDEX('[1]Link Out Monthly BY'!$K$6:$K$491,MATCH($J26,'[1]Link Out Monthly BY'!$C$6:$C$491,0),1),"")</f>
        <v>0</v>
      </c>
      <c r="S26" s="31">
        <f>IFERROR(INDEX('[1]Link Out Monthly BY'!$L$6:$L$491,MATCH($J26,'[1]Link Out Monthly BY'!$C$6:$C$491,0),1),"")</f>
        <v>0</v>
      </c>
      <c r="T26" s="31">
        <f>IFERROR(INDEX('[1]Link Out Monthly BY'!$M$6:$M$491,MATCH($J26,'[1]Link Out Monthly BY'!$C$6:$C$491,0),1),"")</f>
        <v>0</v>
      </c>
      <c r="U26" s="31">
        <f>IFERROR(INDEX('[1]Link Out Monthly BY'!$N$6:$N$491,MATCH($J26,'[1]Link Out Monthly BY'!$C$6:$C$491,0),1),"")</f>
        <v>0</v>
      </c>
      <c r="V26" s="31">
        <f>IFERROR(INDEX('[1]Link Out Monthly BY'!$O$6:$O$491,MATCH($J26,'[1]Link Out Monthly BY'!$C$6:$C$491,0),1),"")</f>
        <v>0</v>
      </c>
      <c r="W26" s="31">
        <f>IFERROR(INDEX('[1]Link Out Monthly BY'!$P$6:$P$491,MATCH($J26,'[1]Link Out Monthly BY'!$C$6:$C$491,0),1),"")</f>
        <v>0</v>
      </c>
      <c r="X26" s="31">
        <f>IFERROR(INDEX('[1]Link Out Monthly BY'!$Q$6:$Q$491,MATCH($J26,'[1]Link Out Monthly BY'!$C$6:$C$491,0),1),"")</f>
        <v>0</v>
      </c>
      <c r="Y26" s="31">
        <f t="shared" si="3"/>
        <v>0</v>
      </c>
      <c r="Z26" s="72">
        <f>IFERROR(INDEX('[1]Link Out Monthly BY'!$T$6:$T$491,MATCH($J26,'[1]Link Out Monthly BY'!$C$6:$C$491,0),1),"")</f>
        <v>0</v>
      </c>
      <c r="AA26" s="70">
        <f t="shared" si="1"/>
        <v>0</v>
      </c>
      <c r="AB26" s="72">
        <f t="shared" si="2"/>
        <v>0</v>
      </c>
    </row>
    <row r="27" spans="1:28">
      <c r="A27" s="6"/>
      <c r="B27" s="30"/>
      <c r="H27" s="2" t="str">
        <f>IFERROR(INDEX('[1]Link Out Monthly BY'!$A$6:$A$491,MATCH($J27,'[1]Link Out Monthly BY'!$C$6:$C$491,0),1),"")</f>
        <v>P30</v>
      </c>
      <c r="I27" s="2" t="str">
        <f>IFERROR(INDEX('[1]Link Out Monthly BY'!$B$6:$B$491,MATCH($J27,'[1]Link Out Monthly BY'!$C$6:$C$491,0),1),"")</f>
        <v>Miscellaneous expenses</v>
      </c>
      <c r="J27" s="28">
        <v>52514500</v>
      </c>
      <c r="K27" s="10" t="str">
        <f>IFERROR(INDEX('[1]Link Out Monthly BY'!$D$6:$D$491,MATCH($J27,'[1]Link Out Monthly BY'!$C$6:$C$491,0),1),"")</f>
        <v>Charitb Don-H/Ed/En</v>
      </c>
      <c r="L27" s="2" t="str">
        <f>IFERROR(INDEX('[1]Link Out Monthly BY'!$E$6:$E$491,MATCH($J27,'[1]Link Out Monthly BY'!$C$6:$C$491,0),1),"")</f>
        <v>675.8</v>
      </c>
      <c r="M27" s="31">
        <f>IFERROR(INDEX('[1]Link Out Monthly BY'!$F$6:$F$491,MATCH($J27,'[1]Link Out Monthly BY'!$C$6:$C$491,0),1),"")</f>
        <v>6548</v>
      </c>
      <c r="N27" s="31">
        <f>IFERROR(INDEX('[1]Link Out Monthly BY'!$G$6:$G$491,MATCH($J27,'[1]Link Out Monthly BY'!$C$6:$C$491,0),1),"")</f>
        <v>500</v>
      </c>
      <c r="O27" s="31">
        <f>IFERROR(INDEX('[1]Link Out Monthly BY'!$H$6:$H$491,MATCH($J27,'[1]Link Out Monthly BY'!$C$6:$C$491,0),1),"")</f>
        <v>10125</v>
      </c>
      <c r="P27" s="31">
        <f>IFERROR(INDEX('[1]Link Out Monthly BY'!$I$6:$I$491,MATCH($J27,'[1]Link Out Monthly BY'!$C$6:$C$491,0),1),"")</f>
        <v>0</v>
      </c>
      <c r="Q27" s="31">
        <f>IFERROR(INDEX('[1]Link Out Monthly BY'!$J$6:$J$491,MATCH($J27,'[1]Link Out Monthly BY'!$C$6:$C$491,0),1),"")</f>
        <v>2500</v>
      </c>
      <c r="R27" s="31">
        <f>IFERROR(INDEX('[1]Link Out Monthly BY'!$K$6:$K$491,MATCH($J27,'[1]Link Out Monthly BY'!$C$6:$C$491,0),1),"")</f>
        <v>2607</v>
      </c>
      <c r="S27" s="31">
        <f>IFERROR(INDEX('[1]Link Out Monthly BY'!$L$6:$L$491,MATCH($J27,'[1]Link Out Monthly BY'!$C$6:$C$491,0),1),"")</f>
        <v>4532</v>
      </c>
      <c r="T27" s="31">
        <f>IFERROR(INDEX('[1]Link Out Monthly BY'!$M$6:$M$491,MATCH($J27,'[1]Link Out Monthly BY'!$C$6:$C$491,0),1),"")</f>
        <v>4532</v>
      </c>
      <c r="U27" s="31">
        <f>IFERROR(INDEX('[1]Link Out Monthly BY'!$N$6:$N$491,MATCH($J27,'[1]Link Out Monthly BY'!$C$6:$C$491,0),1),"")</f>
        <v>4532</v>
      </c>
      <c r="V27" s="31">
        <f>IFERROR(INDEX('[1]Link Out Monthly BY'!$O$6:$O$491,MATCH($J27,'[1]Link Out Monthly BY'!$C$6:$C$491,0),1),"")</f>
        <v>4532</v>
      </c>
      <c r="W27" s="31">
        <f>IFERROR(INDEX('[1]Link Out Monthly BY'!$P$6:$P$491,MATCH($J27,'[1]Link Out Monthly BY'!$C$6:$C$491,0),1),"")</f>
        <v>4532</v>
      </c>
      <c r="X27" s="31">
        <f>IFERROR(INDEX('[1]Link Out Monthly BY'!$Q$6:$Q$491,MATCH($J27,'[1]Link Out Monthly BY'!$C$6:$C$491,0),1),"")</f>
        <v>4532</v>
      </c>
      <c r="Y27" s="31">
        <f t="shared" si="3"/>
        <v>49472</v>
      </c>
      <c r="Z27" s="72">
        <f>IFERROR(INDEX('[1]Link Out Monthly BY'!$T$6:$T$491,MATCH($J27,'[1]Link Out Monthly BY'!$C$6:$C$491,0),1),"")</f>
        <v>7.8918658524490287E-2</v>
      </c>
      <c r="AA27" s="71"/>
      <c r="AB27" s="72">
        <f t="shared" si="2"/>
        <v>0</v>
      </c>
    </row>
    <row r="28" spans="1:28">
      <c r="A28" s="56"/>
      <c r="B28" s="30"/>
      <c r="H28" s="2" t="str">
        <f>IFERROR(INDEX('[1]Link Out Monthly BY'!$A$6:$A$491,MATCH($J28,'[1]Link Out Monthly BY'!$C$6:$C$491,0),1),"")</f>
        <v>P30</v>
      </c>
      <c r="I28" s="2" t="str">
        <f>IFERROR(INDEX('[1]Link Out Monthly BY'!$B$6:$B$491,MATCH($J28,'[1]Link Out Monthly BY'!$C$6:$C$491,0),1),"")</f>
        <v>Miscellaneous expenses</v>
      </c>
      <c r="J28" s="28">
        <v>52514600</v>
      </c>
      <c r="K28" s="10" t="str">
        <f>IFERROR(INDEX('[1]Link Out Monthly BY'!$D$6:$D$491,MATCH($J28,'[1]Link Out Monthly BY'!$C$6:$C$491,0),1),"")</f>
        <v>Charitb Don-Commnty</v>
      </c>
      <c r="L28" s="2" t="str">
        <f>IFERROR(INDEX('[1]Link Out Monthly BY'!$E$6:$E$491,MATCH($J28,'[1]Link Out Monthly BY'!$C$6:$C$491,0),1),"")</f>
        <v>675.8</v>
      </c>
      <c r="M28" s="31">
        <f>IFERROR(INDEX('[1]Link Out Monthly BY'!$F$6:$F$491,MATCH($J28,'[1]Link Out Monthly BY'!$C$6:$C$491,0),1),"")</f>
        <v>1755</v>
      </c>
      <c r="N28" s="31">
        <f>IFERROR(INDEX('[1]Link Out Monthly BY'!$G$6:$G$491,MATCH($J28,'[1]Link Out Monthly BY'!$C$6:$C$491,0),1),"")</f>
        <v>0</v>
      </c>
      <c r="O28" s="31">
        <f>IFERROR(INDEX('[1]Link Out Monthly BY'!$H$6:$H$491,MATCH($J28,'[1]Link Out Monthly BY'!$C$6:$C$491,0),1),"")</f>
        <v>4315</v>
      </c>
      <c r="P28" s="31">
        <f>IFERROR(INDEX('[1]Link Out Monthly BY'!$I$6:$I$491,MATCH($J28,'[1]Link Out Monthly BY'!$C$6:$C$491,0),1),"")</f>
        <v>3509</v>
      </c>
      <c r="Q28" s="31">
        <f>IFERROR(INDEX('[1]Link Out Monthly BY'!$J$6:$J$491,MATCH($J28,'[1]Link Out Monthly BY'!$C$6:$C$491,0),1),"")</f>
        <v>2578</v>
      </c>
      <c r="R28" s="31">
        <f>IFERROR(INDEX('[1]Link Out Monthly BY'!$K$6:$K$491,MATCH($J28,'[1]Link Out Monthly BY'!$C$6:$C$491,0),1),"")</f>
        <v>3303</v>
      </c>
      <c r="S28" s="31">
        <f>IFERROR(INDEX('[1]Link Out Monthly BY'!$L$6:$L$491,MATCH($J28,'[1]Link Out Monthly BY'!$C$6:$C$491,0),1),"")</f>
        <v>3588</v>
      </c>
      <c r="T28" s="31">
        <f>IFERROR(INDEX('[1]Link Out Monthly BY'!$M$6:$M$491,MATCH($J28,'[1]Link Out Monthly BY'!$C$6:$C$491,0),1),"")</f>
        <v>3588</v>
      </c>
      <c r="U28" s="31">
        <f>IFERROR(INDEX('[1]Link Out Monthly BY'!$N$6:$N$491,MATCH($J28,'[1]Link Out Monthly BY'!$C$6:$C$491,0),1),"")</f>
        <v>3588</v>
      </c>
      <c r="V28" s="31">
        <f>IFERROR(INDEX('[1]Link Out Monthly BY'!$O$6:$O$491,MATCH($J28,'[1]Link Out Monthly BY'!$C$6:$C$491,0),1),"")</f>
        <v>3588</v>
      </c>
      <c r="W28" s="31">
        <f>IFERROR(INDEX('[1]Link Out Monthly BY'!$P$6:$P$491,MATCH($J28,'[1]Link Out Monthly BY'!$C$6:$C$491,0),1),"")</f>
        <v>3588</v>
      </c>
      <c r="X28" s="31">
        <f>IFERROR(INDEX('[1]Link Out Monthly BY'!$Q$6:$Q$491,MATCH($J28,'[1]Link Out Monthly BY'!$C$6:$C$491,0),1),"")</f>
        <v>3588</v>
      </c>
      <c r="Y28" s="31">
        <f t="shared" si="3"/>
        <v>36988</v>
      </c>
      <c r="Z28" s="72">
        <f>IFERROR(INDEX('[1]Link Out Monthly BY'!$T$6:$T$491,MATCH($J28,'[1]Link Out Monthly BY'!$C$6:$C$491,0),1),"")</f>
        <v>5.476133127417504E-2</v>
      </c>
      <c r="AA28" s="71"/>
      <c r="AB28" s="72">
        <f t="shared" si="2"/>
        <v>0</v>
      </c>
    </row>
    <row r="29" spans="1:28">
      <c r="A29" s="51"/>
      <c r="B29" s="53"/>
      <c r="C29" s="53"/>
      <c r="D29" s="54"/>
      <c r="E29" s="54"/>
      <c r="F29" s="54"/>
      <c r="G29" s="3"/>
      <c r="H29" s="2" t="str">
        <f>IFERROR(INDEX('[1]Link Out Monthly BY'!$A$6:$A$491,MATCH($J29,'[1]Link Out Monthly BY'!$C$6:$C$491,0),1),"")</f>
        <v>P30</v>
      </c>
      <c r="I29" s="2" t="str">
        <f>IFERROR(INDEX('[1]Link Out Monthly BY'!$B$6:$B$491,MATCH($J29,'[1]Link Out Monthly BY'!$C$6:$C$491,0),1),"")</f>
        <v>Miscellaneous expenses</v>
      </c>
      <c r="J29" s="28">
        <v>52514700</v>
      </c>
      <c r="K29" s="10" t="str">
        <f>IFERROR(INDEX('[1]Link Out Monthly BY'!$D$6:$D$491,MATCH($J29,'[1]Link Out Monthly BY'!$C$6:$C$491,0),1),"")</f>
        <v>Community Partnrshps</v>
      </c>
      <c r="L29" s="2" t="str">
        <f>IFERROR(INDEX('[1]Link Out Monthly BY'!$E$6:$E$491,MATCH($J29,'[1]Link Out Monthly BY'!$C$6:$C$491,0),1),"")</f>
        <v>675.8</v>
      </c>
      <c r="M29" s="31">
        <f>IFERROR(INDEX('[1]Link Out Monthly BY'!$F$6:$F$491,MATCH($J29,'[1]Link Out Monthly BY'!$C$6:$C$491,0),1),"")</f>
        <v>1074</v>
      </c>
      <c r="N29" s="31">
        <f>IFERROR(INDEX('[1]Link Out Monthly BY'!$G$6:$G$491,MATCH($J29,'[1]Link Out Monthly BY'!$C$6:$C$491,0),1),"")</f>
        <v>2500</v>
      </c>
      <c r="O29" s="31">
        <f>IFERROR(INDEX('[1]Link Out Monthly BY'!$H$6:$H$491,MATCH($J29,'[1]Link Out Monthly BY'!$C$6:$C$491,0),1),"")</f>
        <v>722</v>
      </c>
      <c r="P29" s="31">
        <f>IFERROR(INDEX('[1]Link Out Monthly BY'!$I$6:$I$491,MATCH($J29,'[1]Link Out Monthly BY'!$C$6:$C$491,0),1),"")</f>
        <v>8500</v>
      </c>
      <c r="Q29" s="31">
        <f>IFERROR(INDEX('[1]Link Out Monthly BY'!$J$6:$J$491,MATCH($J29,'[1]Link Out Monthly BY'!$C$6:$C$491,0),1),"")</f>
        <v>370</v>
      </c>
      <c r="R29" s="31">
        <f>IFERROR(INDEX('[1]Link Out Monthly BY'!$K$6:$K$491,MATCH($J29,'[1]Link Out Monthly BY'!$C$6:$C$491,0),1),"")</f>
        <v>2980</v>
      </c>
      <c r="S29" s="31">
        <f>IFERROR(INDEX('[1]Link Out Monthly BY'!$L$6:$L$491,MATCH($J29,'[1]Link Out Monthly BY'!$C$6:$C$491,0),1),"")</f>
        <v>4258</v>
      </c>
      <c r="T29" s="31">
        <f>IFERROR(INDEX('[1]Link Out Monthly BY'!$M$6:$M$491,MATCH($J29,'[1]Link Out Monthly BY'!$C$6:$C$491,0),1),"")</f>
        <v>4258</v>
      </c>
      <c r="U29" s="31">
        <f>IFERROR(INDEX('[1]Link Out Monthly BY'!$N$6:$N$491,MATCH($J29,'[1]Link Out Monthly BY'!$C$6:$C$491,0),1),"")</f>
        <v>4258</v>
      </c>
      <c r="V29" s="31">
        <f>IFERROR(INDEX('[1]Link Out Monthly BY'!$O$6:$O$491,MATCH($J29,'[1]Link Out Monthly BY'!$C$6:$C$491,0),1),"")</f>
        <v>4258</v>
      </c>
      <c r="W29" s="31">
        <f>IFERROR(INDEX('[1]Link Out Monthly BY'!$P$6:$P$491,MATCH($J29,'[1]Link Out Monthly BY'!$C$6:$C$491,0),1),"")</f>
        <v>4258</v>
      </c>
      <c r="X29" s="31">
        <f>IFERROR(INDEX('[1]Link Out Monthly BY'!$Q$6:$Q$491,MATCH($J29,'[1]Link Out Monthly BY'!$C$6:$C$491,0),1),"")</f>
        <v>4258</v>
      </c>
      <c r="Y29" s="31">
        <f t="shared" si="3"/>
        <v>41694</v>
      </c>
      <c r="Z29" s="72">
        <f>IFERROR(INDEX('[1]Link Out Monthly BY'!$T$6:$T$491,MATCH($J29,'[1]Link Out Monthly BY'!$C$6:$C$491,0),1),"")</f>
        <v>5.7191232519587978E-2</v>
      </c>
      <c r="AA29" s="71">
        <f t="shared" si="1"/>
        <v>16146</v>
      </c>
      <c r="AB29" s="72">
        <f t="shared" si="2"/>
        <v>4.4720558826950883E-2</v>
      </c>
    </row>
    <row r="30" spans="1:28">
      <c r="A30" s="43"/>
      <c r="B30" s="52"/>
      <c r="C30" s="52"/>
      <c r="D30" s="52"/>
      <c r="E30" s="52"/>
      <c r="F30" s="52"/>
      <c r="H30" s="2" t="str">
        <f>IFERROR(INDEX('[1]Link Out Monthly BY'!$A$6:$A$491,MATCH($J30,'[1]Link Out Monthly BY'!$C$6:$C$491,0),1),"")</f>
        <v>P30</v>
      </c>
      <c r="I30" s="2" t="str">
        <f>IFERROR(INDEX('[1]Link Out Monthly BY'!$B$6:$B$491,MATCH($J30,'[1]Link Out Monthly BY'!$C$6:$C$491,0),1),"")</f>
        <v>Miscellaneous expenses</v>
      </c>
      <c r="J30" s="28">
        <v>52514901</v>
      </c>
      <c r="K30" s="10" t="str">
        <f>IFERROR(INDEX('[1]Link Out Monthly BY'!$D$6:$D$491,MATCH($J30,'[1]Link Out Monthly BY'!$C$6:$C$491,0),1),"")</f>
        <v>Cust Edu Comm-Reg</v>
      </c>
      <c r="L30" s="2" t="str">
        <f>IFERROR(INDEX('[1]Link Out Monthly BY'!$E$6:$E$491,MATCH($J30,'[1]Link Out Monthly BY'!$C$6:$C$491,0),1),"")</f>
        <v>675.8</v>
      </c>
      <c r="M30" s="31">
        <f>IFERROR(INDEX('[1]Link Out Monthly BY'!$F$6:$F$491,MATCH($J30,'[1]Link Out Monthly BY'!$C$6:$C$491,0),1),"")</f>
        <v>1015</v>
      </c>
      <c r="N30" s="31">
        <f>IFERROR(INDEX('[1]Link Out Monthly BY'!$G$6:$G$491,MATCH($J30,'[1]Link Out Monthly BY'!$C$6:$C$491,0),1),"")</f>
        <v>2971</v>
      </c>
      <c r="O30" s="31">
        <f>IFERROR(INDEX('[1]Link Out Monthly BY'!$H$6:$H$491,MATCH($J30,'[1]Link Out Monthly BY'!$C$6:$C$491,0),1),"")</f>
        <v>108</v>
      </c>
      <c r="P30" s="31">
        <f>IFERROR(INDEX('[1]Link Out Monthly BY'!$I$6:$I$491,MATCH($J30,'[1]Link Out Monthly BY'!$C$6:$C$491,0),1),"")</f>
        <v>0</v>
      </c>
      <c r="Q30" s="31">
        <f>IFERROR(INDEX('[1]Link Out Monthly BY'!$J$6:$J$491,MATCH($J30,'[1]Link Out Monthly BY'!$C$6:$C$491,0),1),"")</f>
        <v>1931</v>
      </c>
      <c r="R30" s="31">
        <f>IFERROR(INDEX('[1]Link Out Monthly BY'!$K$6:$K$491,MATCH($J30,'[1]Link Out Monthly BY'!$C$6:$C$491,0),1),"")</f>
        <v>1736</v>
      </c>
      <c r="S30" s="31">
        <f>IFERROR(INDEX('[1]Link Out Monthly BY'!$L$6:$L$491,MATCH($J30,'[1]Link Out Monthly BY'!$C$6:$C$491,0),1),"")</f>
        <v>660</v>
      </c>
      <c r="T30" s="31">
        <f>IFERROR(INDEX('[1]Link Out Monthly BY'!$M$6:$M$491,MATCH($J30,'[1]Link Out Monthly BY'!$C$6:$C$491,0),1),"")</f>
        <v>660</v>
      </c>
      <c r="U30" s="31">
        <f>IFERROR(INDEX('[1]Link Out Monthly BY'!$N$6:$N$491,MATCH($J30,'[1]Link Out Monthly BY'!$C$6:$C$491,0),1),"")</f>
        <v>660</v>
      </c>
      <c r="V30" s="31">
        <f>IFERROR(INDEX('[1]Link Out Monthly BY'!$O$6:$O$491,MATCH($J30,'[1]Link Out Monthly BY'!$C$6:$C$491,0),1),"")</f>
        <v>660</v>
      </c>
      <c r="W30" s="31">
        <f>IFERROR(INDEX('[1]Link Out Monthly BY'!$P$6:$P$491,MATCH($J30,'[1]Link Out Monthly BY'!$C$6:$C$491,0),1),"")</f>
        <v>660</v>
      </c>
      <c r="X30" s="31">
        <f>IFERROR(INDEX('[1]Link Out Monthly BY'!$Q$6:$Q$491,MATCH($J30,'[1]Link Out Monthly BY'!$C$6:$C$491,0),1),"")</f>
        <v>660</v>
      </c>
      <c r="Y30" s="31">
        <f t="shared" si="3"/>
        <v>11721</v>
      </c>
      <c r="Z30" s="72">
        <f>IFERROR(INDEX('[1]Link Out Monthly BY'!$T$6:$T$491,MATCH($J30,'[1]Link Out Monthly BY'!$C$6:$C$491,0),1),"")</f>
        <v>2.7490471670043499E-2</v>
      </c>
      <c r="AA30" s="71">
        <f t="shared" si="1"/>
        <v>7761</v>
      </c>
      <c r="AB30" s="72">
        <f t="shared" si="2"/>
        <v>2.1496114025515038E-2</v>
      </c>
    </row>
    <row r="31" spans="1:28">
      <c r="A31" s="43"/>
      <c r="B31" s="52"/>
      <c r="C31" s="52"/>
      <c r="D31" s="52"/>
      <c r="E31" s="52"/>
      <c r="F31" s="55"/>
      <c r="H31" s="2" t="str">
        <f>IFERROR(INDEX('[1]Link Out Monthly BY'!$A$6:$A$491,MATCH($J31,'[1]Link Out Monthly BY'!$C$6:$C$491,0),1),"")</f>
        <v>P30</v>
      </c>
      <c r="I31" s="2" t="str">
        <f>IFERROR(INDEX('[1]Link Out Monthly BY'!$B$6:$B$491,MATCH($J31,'[1]Link Out Monthly BY'!$C$6:$C$491,0),1),"")</f>
        <v>Miscellaneous expenses</v>
      </c>
      <c r="J31" s="28">
        <v>52514903</v>
      </c>
      <c r="K31" s="10" t="str">
        <f>IFERROR(INDEX('[1]Link Out Monthly BY'!$D$6:$D$491,MATCH($J31,'[1]Link Out Monthly BY'!$C$6:$C$491,0),1),"")</f>
        <v>Cust Edu Comm-Issues</v>
      </c>
      <c r="L31" s="2" t="str">
        <f>IFERROR(INDEX('[1]Link Out Monthly BY'!$E$6:$E$491,MATCH($J31,'[1]Link Out Monthly BY'!$C$6:$C$491,0),1),"")</f>
        <v>675.8</v>
      </c>
      <c r="M31" s="31">
        <f>IFERROR(INDEX('[1]Link Out Monthly BY'!$F$6:$F$491,MATCH($J31,'[1]Link Out Monthly BY'!$C$6:$C$491,0),1),"")</f>
        <v>0</v>
      </c>
      <c r="N31" s="31">
        <f>IFERROR(INDEX('[1]Link Out Monthly BY'!$G$6:$G$491,MATCH($J31,'[1]Link Out Monthly BY'!$C$6:$C$491,0),1),"")</f>
        <v>0</v>
      </c>
      <c r="O31" s="31">
        <f>IFERROR(INDEX('[1]Link Out Monthly BY'!$H$6:$H$491,MATCH($J31,'[1]Link Out Monthly BY'!$C$6:$C$491,0),1),"")</f>
        <v>583</v>
      </c>
      <c r="P31" s="31">
        <f>IFERROR(INDEX('[1]Link Out Monthly BY'!$I$6:$I$491,MATCH($J31,'[1]Link Out Monthly BY'!$C$6:$C$491,0),1),"")</f>
        <v>1457</v>
      </c>
      <c r="Q31" s="31">
        <f>IFERROR(INDEX('[1]Link Out Monthly BY'!$J$6:$J$491,MATCH($J31,'[1]Link Out Monthly BY'!$C$6:$C$491,0),1),"")</f>
        <v>4627</v>
      </c>
      <c r="R31" s="31">
        <f>IFERROR(INDEX('[1]Link Out Monthly BY'!$K$6:$K$491,MATCH($J31,'[1]Link Out Monthly BY'!$C$6:$C$491,0),1),"")</f>
        <v>1408</v>
      </c>
      <c r="S31" s="31">
        <f>IFERROR(INDEX('[1]Link Out Monthly BY'!$L$6:$L$491,MATCH($J31,'[1]Link Out Monthly BY'!$C$6:$C$491,0),1),"")</f>
        <v>1052</v>
      </c>
      <c r="T31" s="31">
        <f>IFERROR(INDEX('[1]Link Out Monthly BY'!$M$6:$M$491,MATCH($J31,'[1]Link Out Monthly BY'!$C$6:$C$491,0),1),"")</f>
        <v>1052</v>
      </c>
      <c r="U31" s="31">
        <f>IFERROR(INDEX('[1]Link Out Monthly BY'!$N$6:$N$491,MATCH($J31,'[1]Link Out Monthly BY'!$C$6:$C$491,0),1),"")</f>
        <v>1052</v>
      </c>
      <c r="V31" s="31">
        <f>IFERROR(INDEX('[1]Link Out Monthly BY'!$O$6:$O$491,MATCH($J31,'[1]Link Out Monthly BY'!$C$6:$C$491,0),1),"")</f>
        <v>1052</v>
      </c>
      <c r="W31" s="31">
        <f>IFERROR(INDEX('[1]Link Out Monthly BY'!$P$6:$P$491,MATCH($J31,'[1]Link Out Monthly BY'!$C$6:$C$491,0),1),"")</f>
        <v>1052</v>
      </c>
      <c r="X31" s="31">
        <f>IFERROR(INDEX('[1]Link Out Monthly BY'!$Q$6:$Q$491,MATCH($J31,'[1]Link Out Monthly BY'!$C$6:$C$491,0),1),"")</f>
        <v>1052</v>
      </c>
      <c r="Y31" s="31">
        <f t="shared" si="3"/>
        <v>14387</v>
      </c>
      <c r="Z31" s="72">
        <f>IFERROR(INDEX('[1]Link Out Monthly BY'!$T$6:$T$491,MATCH($J31,'[1]Link Out Monthly BY'!$C$6:$C$491,0),1),"")</f>
        <v>2.8602700519984699E-2</v>
      </c>
      <c r="AA31" s="71">
        <f t="shared" si="1"/>
        <v>8075</v>
      </c>
      <c r="AB31" s="72">
        <f t="shared" si="2"/>
        <v>2.2365818935193134E-2</v>
      </c>
    </row>
    <row r="32" spans="1:28">
      <c r="A32" s="43"/>
      <c r="B32" s="52"/>
      <c r="C32" s="52"/>
      <c r="D32" s="52"/>
      <c r="E32" s="52"/>
      <c r="F32" s="55"/>
      <c r="H32" s="2" t="str">
        <f>IFERROR(INDEX('[1]Link Out Monthly BY'!$A$6:$A$491,MATCH($J32,'[1]Link Out Monthly BY'!$C$6:$C$491,0),1),"")</f>
        <v>P30</v>
      </c>
      <c r="I32" s="2" t="str">
        <f>IFERROR(INDEX('[1]Link Out Monthly BY'!$B$6:$B$491,MATCH($J32,'[1]Link Out Monthly BY'!$C$6:$C$491,0),1),"")</f>
        <v>Miscellaneous expenses</v>
      </c>
      <c r="J32" s="28">
        <v>52514904</v>
      </c>
      <c r="K32" s="10" t="str">
        <f>IFERROR(INDEX('[1]Link Out Monthly BY'!$D$6:$D$491,MATCH($J32,'[1]Link Out Monthly BY'!$C$6:$C$491,0),1),"")</f>
        <v>Cust Edu Comm-Consrv</v>
      </c>
      <c r="L32" s="2" t="str">
        <f>IFERROR(INDEX('[1]Link Out Monthly BY'!$E$6:$E$491,MATCH($J32,'[1]Link Out Monthly BY'!$C$6:$C$491,0),1),"")</f>
        <v>675.8</v>
      </c>
      <c r="M32" s="31">
        <f>IFERROR(INDEX('[1]Link Out Monthly BY'!$F$6:$F$491,MATCH($J32,'[1]Link Out Monthly BY'!$C$6:$C$491,0),1),"")</f>
        <v>2500</v>
      </c>
      <c r="N32" s="31">
        <f>IFERROR(INDEX('[1]Link Out Monthly BY'!$G$6:$G$491,MATCH($J32,'[1]Link Out Monthly BY'!$C$6:$C$491,0),1),"")</f>
        <v>5381</v>
      </c>
      <c r="O32" s="31">
        <f>IFERROR(INDEX('[1]Link Out Monthly BY'!$H$6:$H$491,MATCH($J32,'[1]Link Out Monthly BY'!$C$6:$C$491,0),1),"")</f>
        <v>5408</v>
      </c>
      <c r="P32" s="31">
        <f>IFERROR(INDEX('[1]Link Out Monthly BY'!$I$6:$I$491,MATCH($J32,'[1]Link Out Monthly BY'!$C$6:$C$491,0),1),"")</f>
        <v>1457</v>
      </c>
      <c r="Q32" s="31">
        <f>IFERROR(INDEX('[1]Link Out Monthly BY'!$J$6:$J$491,MATCH($J32,'[1]Link Out Monthly BY'!$C$6:$C$491,0),1),"")</f>
        <v>1327</v>
      </c>
      <c r="R32" s="31">
        <f>IFERROR(INDEX('[1]Link Out Monthly BY'!$K$6:$K$491,MATCH($J32,'[1]Link Out Monthly BY'!$C$6:$C$491,0),1),"")</f>
        <v>1408</v>
      </c>
      <c r="S32" s="31">
        <f>IFERROR(INDEX('[1]Link Out Monthly BY'!$L$6:$L$491,MATCH($J32,'[1]Link Out Monthly BY'!$C$6:$C$491,0),1),"")</f>
        <v>6750</v>
      </c>
      <c r="T32" s="31">
        <f>IFERROR(INDEX('[1]Link Out Monthly BY'!$M$6:$M$491,MATCH($J32,'[1]Link Out Monthly BY'!$C$6:$C$491,0),1),"")</f>
        <v>6750</v>
      </c>
      <c r="U32" s="31">
        <f>IFERROR(INDEX('[1]Link Out Monthly BY'!$N$6:$N$491,MATCH($J32,'[1]Link Out Monthly BY'!$C$6:$C$491,0),1),"")</f>
        <v>6750</v>
      </c>
      <c r="V32" s="31">
        <f>IFERROR(INDEX('[1]Link Out Monthly BY'!$O$6:$O$491,MATCH($J32,'[1]Link Out Monthly BY'!$C$6:$C$491,0),1),"")</f>
        <v>6750</v>
      </c>
      <c r="W32" s="31">
        <f>IFERROR(INDEX('[1]Link Out Monthly BY'!$P$6:$P$491,MATCH($J32,'[1]Link Out Monthly BY'!$C$6:$C$491,0),1),"")</f>
        <v>6750</v>
      </c>
      <c r="X32" s="31">
        <f>IFERROR(INDEX('[1]Link Out Monthly BY'!$Q$6:$Q$491,MATCH($J32,'[1]Link Out Monthly BY'!$C$6:$C$491,0),1),"")</f>
        <v>6750</v>
      </c>
      <c r="Y32" s="31">
        <f t="shared" si="3"/>
        <v>57981</v>
      </c>
      <c r="Z32" s="72">
        <f>IFERROR(INDEX('[1]Link Out Monthly BY'!$T$6:$T$491,MATCH($J32,'[1]Link Out Monthly BY'!$C$6:$C$491,0),1),"")</f>
        <v>6.1919976196885759E-2</v>
      </c>
      <c r="AA32" s="71">
        <f t="shared" si="1"/>
        <v>17481</v>
      </c>
      <c r="AB32" s="72">
        <f t="shared" si="2"/>
        <v>4.8418189573512224E-2</v>
      </c>
    </row>
    <row r="33" spans="1:28">
      <c r="A33" s="43"/>
      <c r="B33" s="52"/>
      <c r="C33" s="52"/>
      <c r="D33" s="52"/>
      <c r="E33" s="52"/>
      <c r="F33" s="55"/>
      <c r="H33" s="2" t="str">
        <f>IFERROR(INDEX('[1]Link Out Monthly BY'!$A$6:$A$491,MATCH($J33,'[1]Link Out Monthly BY'!$C$6:$C$491,0),1),"")</f>
        <v>P30</v>
      </c>
      <c r="I33" s="2" t="str">
        <f>IFERROR(INDEX('[1]Link Out Monthly BY'!$B$6:$B$491,MATCH($J33,'[1]Link Out Monthly BY'!$C$6:$C$491,0),1),"")</f>
        <v>Miscellaneous expenses</v>
      </c>
      <c r="J33" s="28">
        <v>52514905</v>
      </c>
      <c r="K33" s="10" t="str">
        <f>IFERROR(INDEX('[1]Link Out Monthly BY'!$D$6:$D$491,MATCH($J33,'[1]Link Out Monthly BY'!$C$6:$C$491,0),1),"")</f>
        <v>Cust Edu Comm-Printd</v>
      </c>
      <c r="L33" s="2" t="str">
        <f>IFERROR(INDEX('[1]Link Out Monthly BY'!$E$6:$E$491,MATCH($J33,'[1]Link Out Monthly BY'!$C$6:$C$491,0),1),"")</f>
        <v>675.8</v>
      </c>
      <c r="M33" s="31">
        <f>IFERROR(INDEX('[1]Link Out Monthly BY'!$F$6:$F$491,MATCH($J33,'[1]Link Out Monthly BY'!$C$6:$C$491,0),1),"")</f>
        <v>782</v>
      </c>
      <c r="N33" s="31">
        <f>IFERROR(INDEX('[1]Link Out Monthly BY'!$G$6:$G$491,MATCH($J33,'[1]Link Out Monthly BY'!$C$6:$C$491,0),1),"")</f>
        <v>-530</v>
      </c>
      <c r="O33" s="31">
        <f>IFERROR(INDEX('[1]Link Out Monthly BY'!$H$6:$H$491,MATCH($J33,'[1]Link Out Monthly BY'!$C$6:$C$491,0),1),"")</f>
        <v>0</v>
      </c>
      <c r="P33" s="31">
        <f>IFERROR(INDEX('[1]Link Out Monthly BY'!$I$6:$I$491,MATCH($J33,'[1]Link Out Monthly BY'!$C$6:$C$491,0),1),"")</f>
        <v>1253</v>
      </c>
      <c r="Q33" s="31">
        <f>IFERROR(INDEX('[1]Link Out Monthly BY'!$J$6:$J$491,MATCH($J33,'[1]Link Out Monthly BY'!$C$6:$C$491,0),1),"")</f>
        <v>1365</v>
      </c>
      <c r="R33" s="31">
        <f>IFERROR(INDEX('[1]Link Out Monthly BY'!$K$6:$K$491,MATCH($J33,'[1]Link Out Monthly BY'!$C$6:$C$491,0),1),"")</f>
        <v>1719</v>
      </c>
      <c r="S33" s="31">
        <f>IFERROR(INDEX('[1]Link Out Monthly BY'!$L$6:$L$491,MATCH($J33,'[1]Link Out Monthly BY'!$C$6:$C$491,0),1),"")</f>
        <v>1094</v>
      </c>
      <c r="T33" s="31">
        <f>IFERROR(INDEX('[1]Link Out Monthly BY'!$M$6:$M$491,MATCH($J33,'[1]Link Out Monthly BY'!$C$6:$C$491,0),1),"")</f>
        <v>1094</v>
      </c>
      <c r="U33" s="31">
        <f>IFERROR(INDEX('[1]Link Out Monthly BY'!$N$6:$N$491,MATCH($J33,'[1]Link Out Monthly BY'!$C$6:$C$491,0),1),"")</f>
        <v>1094</v>
      </c>
      <c r="V33" s="31">
        <f>IFERROR(INDEX('[1]Link Out Monthly BY'!$O$6:$O$491,MATCH($J33,'[1]Link Out Monthly BY'!$C$6:$C$491,0),1),"")</f>
        <v>1094</v>
      </c>
      <c r="W33" s="31">
        <f>IFERROR(INDEX('[1]Link Out Monthly BY'!$P$6:$P$491,MATCH($J33,'[1]Link Out Monthly BY'!$C$6:$C$491,0),1),"")</f>
        <v>1094</v>
      </c>
      <c r="X33" s="31">
        <f>IFERROR(INDEX('[1]Link Out Monthly BY'!$Q$6:$Q$491,MATCH($J33,'[1]Link Out Monthly BY'!$C$6:$C$491,0),1),"")</f>
        <v>1094</v>
      </c>
      <c r="Y33" s="31">
        <f t="shared" si="3"/>
        <v>11153</v>
      </c>
      <c r="Z33" s="72">
        <f>IFERROR(INDEX('[1]Link Out Monthly BY'!$T$6:$T$491,MATCH($J33,'[1]Link Out Monthly BY'!$C$6:$C$491,0),1),"")</f>
        <v>1.6254835007580157E-2</v>
      </c>
      <c r="AA33" s="71">
        <f t="shared" si="1"/>
        <v>4589</v>
      </c>
      <c r="AB33" s="72">
        <f t="shared" si="2"/>
        <v>1.2710432581250935E-2</v>
      </c>
    </row>
    <row r="34" spans="1:28">
      <c r="A34" s="43"/>
      <c r="B34" s="52"/>
      <c r="C34" s="52"/>
      <c r="D34" s="52"/>
      <c r="E34" s="52"/>
      <c r="F34" s="55"/>
      <c r="H34" s="2" t="str">
        <f>IFERROR(INDEX('[1]Link Out Monthly BY'!$A$6:$A$491,MATCH($J34,'[1]Link Out Monthly BY'!$C$6:$C$491,0),1),"")</f>
        <v>P30</v>
      </c>
      <c r="I34" s="2" t="str">
        <f>IFERROR(INDEX('[1]Link Out Monthly BY'!$B$6:$B$491,MATCH($J34,'[1]Link Out Monthly BY'!$C$6:$C$491,0),1),"")</f>
        <v>Miscellaneous expenses</v>
      </c>
      <c r="J34" s="28">
        <v>52514907</v>
      </c>
      <c r="K34" s="10" t="str">
        <f>IFERROR(INDEX('[1]Link Out Monthly BY'!$D$6:$D$491,MATCH($J34,'[1]Link Out Monthly BY'!$C$6:$C$491,0),1),"")</f>
        <v>Cust Edu-Press Rls</v>
      </c>
      <c r="L34" s="2" t="str">
        <f>IFERROR(INDEX('[1]Link Out Monthly BY'!$E$6:$E$491,MATCH($J34,'[1]Link Out Monthly BY'!$C$6:$C$491,0),1),"")</f>
        <v>675.8</v>
      </c>
      <c r="M34" s="31">
        <f>IFERROR(INDEX('[1]Link Out Monthly BY'!$F$6:$F$491,MATCH($J34,'[1]Link Out Monthly BY'!$C$6:$C$491,0),1),"")</f>
        <v>470</v>
      </c>
      <c r="N34" s="31">
        <f>IFERROR(INDEX('[1]Link Out Monthly BY'!$G$6:$G$491,MATCH($J34,'[1]Link Out Monthly BY'!$C$6:$C$491,0),1),"")</f>
        <v>0</v>
      </c>
      <c r="O34" s="31">
        <f>IFERROR(INDEX('[1]Link Out Monthly BY'!$H$6:$H$491,MATCH($J34,'[1]Link Out Monthly BY'!$C$6:$C$491,0),1),"")</f>
        <v>0</v>
      </c>
      <c r="P34" s="31">
        <f>IFERROR(INDEX('[1]Link Out Monthly BY'!$I$6:$I$491,MATCH($J34,'[1]Link Out Monthly BY'!$C$6:$C$491,0),1),"")</f>
        <v>0</v>
      </c>
      <c r="Q34" s="31">
        <f>IFERROR(INDEX('[1]Link Out Monthly BY'!$J$6:$J$491,MATCH($J34,'[1]Link Out Monthly BY'!$C$6:$C$491,0),1),"")</f>
        <v>574</v>
      </c>
      <c r="R34" s="31">
        <f>IFERROR(INDEX('[1]Link Out Monthly BY'!$K$6:$K$491,MATCH($J34,'[1]Link Out Monthly BY'!$C$6:$C$491,0),1),"")</f>
        <v>0</v>
      </c>
      <c r="S34" s="31">
        <f>IFERROR(INDEX('[1]Link Out Monthly BY'!$L$6:$L$491,MATCH($J34,'[1]Link Out Monthly BY'!$C$6:$C$491,0),1),"")</f>
        <v>83</v>
      </c>
      <c r="T34" s="31">
        <f>IFERROR(INDEX('[1]Link Out Monthly BY'!$M$6:$M$491,MATCH($J34,'[1]Link Out Monthly BY'!$C$6:$C$491,0),1),"")</f>
        <v>83</v>
      </c>
      <c r="U34" s="31">
        <f>IFERROR(INDEX('[1]Link Out Monthly BY'!$N$6:$N$491,MATCH($J34,'[1]Link Out Monthly BY'!$C$6:$C$491,0),1),"")</f>
        <v>83</v>
      </c>
      <c r="V34" s="31">
        <f>IFERROR(INDEX('[1]Link Out Monthly BY'!$O$6:$O$491,MATCH($J34,'[1]Link Out Monthly BY'!$C$6:$C$491,0),1),"")</f>
        <v>83</v>
      </c>
      <c r="W34" s="31">
        <f>IFERROR(INDEX('[1]Link Out Monthly BY'!$P$6:$P$491,MATCH($J34,'[1]Link Out Monthly BY'!$C$6:$C$491,0),1),"")</f>
        <v>83</v>
      </c>
      <c r="X34" s="31">
        <f>IFERROR(INDEX('[1]Link Out Monthly BY'!$Q$6:$Q$491,MATCH($J34,'[1]Link Out Monthly BY'!$C$6:$C$491,0),1),"")</f>
        <v>83</v>
      </c>
      <c r="Y34" s="31">
        <f t="shared" si="3"/>
        <v>1542</v>
      </c>
      <c r="Z34" s="72">
        <f>IFERROR(INDEX('[1]Link Out Monthly BY'!$T$6:$T$491,MATCH($J34,'[1]Link Out Monthly BY'!$C$6:$C$491,0),1),"")</f>
        <v>3.6979838195497243E-3</v>
      </c>
      <c r="AA34" s="71">
        <f t="shared" si="1"/>
        <v>1044</v>
      </c>
      <c r="AB34" s="72">
        <f t="shared" si="2"/>
        <v>2.8916303366367346E-3</v>
      </c>
    </row>
    <row r="35" spans="1:28">
      <c r="A35" s="43"/>
      <c r="B35" s="52"/>
      <c r="C35" s="52"/>
      <c r="D35" s="52"/>
      <c r="E35" s="52"/>
      <c r="F35" s="55"/>
      <c r="H35" s="2" t="str">
        <f>IFERROR(INDEX('[1]Link Out Monthly BY'!$A$6:$A$491,MATCH($J35,'[1]Link Out Monthly BY'!$C$6:$C$491,0),1),"")</f>
        <v>P30</v>
      </c>
      <c r="I35" s="2" t="str">
        <f>IFERROR(INDEX('[1]Link Out Monthly BY'!$B$6:$B$491,MATCH($J35,'[1]Link Out Monthly BY'!$C$6:$C$491,0),1),"")</f>
        <v>Miscellaneous expenses</v>
      </c>
      <c r="J35" s="28">
        <v>52514909</v>
      </c>
      <c r="K35" s="10" t="str">
        <f>IFERROR(INDEX('[1]Link Out Monthly BY'!$D$6:$D$491,MATCH($J35,'[1]Link Out Monthly BY'!$C$6:$C$491,0),1),"")</f>
        <v>Cust Edu-Video&amp;Photo</v>
      </c>
      <c r="L35" s="2" t="str">
        <f>IFERROR(INDEX('[1]Link Out Monthly BY'!$E$6:$E$491,MATCH($J35,'[1]Link Out Monthly BY'!$C$6:$C$491,0),1),"")</f>
        <v>675.8</v>
      </c>
      <c r="M35" s="31">
        <f>IFERROR(INDEX('[1]Link Out Monthly BY'!$F$6:$F$491,MATCH($J35,'[1]Link Out Monthly BY'!$C$6:$C$491,0),1),"")</f>
        <v>0</v>
      </c>
      <c r="N35" s="31">
        <f>IFERROR(INDEX('[1]Link Out Monthly BY'!$G$6:$G$491,MATCH($J35,'[1]Link Out Monthly BY'!$C$6:$C$491,0),1),"")</f>
        <v>0</v>
      </c>
      <c r="O35" s="31">
        <f>IFERROR(INDEX('[1]Link Out Monthly BY'!$H$6:$H$491,MATCH($J35,'[1]Link Out Monthly BY'!$C$6:$C$491,0),1),"")</f>
        <v>0</v>
      </c>
      <c r="P35" s="31">
        <f>IFERROR(INDEX('[1]Link Out Monthly BY'!$I$6:$I$491,MATCH($J35,'[1]Link Out Monthly BY'!$C$6:$C$491,0),1),"")</f>
        <v>0</v>
      </c>
      <c r="Q35" s="31">
        <f>IFERROR(INDEX('[1]Link Out Monthly BY'!$J$6:$J$491,MATCH($J35,'[1]Link Out Monthly BY'!$C$6:$C$491,0),1),"")</f>
        <v>480</v>
      </c>
      <c r="R35" s="31">
        <f>IFERROR(INDEX('[1]Link Out Monthly BY'!$K$6:$K$491,MATCH($J35,'[1]Link Out Monthly BY'!$C$6:$C$491,0),1),"")</f>
        <v>592</v>
      </c>
      <c r="S35" s="31">
        <f>IFERROR(INDEX('[1]Link Out Monthly BY'!$L$6:$L$491,MATCH($J35,'[1]Link Out Monthly BY'!$C$6:$C$491,0),1),"")</f>
        <v>0</v>
      </c>
      <c r="T35" s="31">
        <f>IFERROR(INDEX('[1]Link Out Monthly BY'!$M$6:$M$491,MATCH($J35,'[1]Link Out Monthly BY'!$C$6:$C$491,0),1),"")</f>
        <v>0</v>
      </c>
      <c r="U35" s="31">
        <f>IFERROR(INDEX('[1]Link Out Monthly BY'!$N$6:$N$491,MATCH($J35,'[1]Link Out Monthly BY'!$C$6:$C$491,0),1),"")</f>
        <v>4600</v>
      </c>
      <c r="V35" s="31">
        <f>IFERROR(INDEX('[1]Link Out Monthly BY'!$O$6:$O$491,MATCH($J35,'[1]Link Out Monthly BY'!$C$6:$C$491,0),1),"")</f>
        <v>0</v>
      </c>
      <c r="W35" s="31">
        <f>IFERROR(INDEX('[1]Link Out Monthly BY'!$P$6:$P$491,MATCH($J35,'[1]Link Out Monthly BY'!$C$6:$C$491,0),1),"")</f>
        <v>0</v>
      </c>
      <c r="X35" s="31">
        <f>IFERROR(INDEX('[1]Link Out Monthly BY'!$Q$6:$Q$491,MATCH($J35,'[1]Link Out Monthly BY'!$C$6:$C$491,0),1),"")</f>
        <v>0</v>
      </c>
      <c r="Y35" s="31">
        <f t="shared" si="3"/>
        <v>5672</v>
      </c>
      <c r="Z35" s="72">
        <f>IFERROR(INDEX('[1]Link Out Monthly BY'!$T$6:$T$491,MATCH($J35,'[1]Link Out Monthly BY'!$C$6:$C$491,0),1),"")</f>
        <v>3.7971634622196403E-3</v>
      </c>
      <c r="AA35" s="71">
        <f t="shared" si="1"/>
        <v>1072</v>
      </c>
      <c r="AB35" s="72">
        <f t="shared" si="2"/>
        <v>2.9691836406844632E-3</v>
      </c>
    </row>
    <row r="36" spans="1:28">
      <c r="A36" s="43"/>
      <c r="B36" s="52"/>
      <c r="C36" s="52"/>
      <c r="D36" s="52"/>
      <c r="E36" s="52"/>
      <c r="F36" s="55"/>
      <c r="H36" s="2" t="str">
        <f>IFERROR(INDEX('[1]Link Out Monthly BY'!$A$6:$A$491,MATCH($J36,'[1]Link Out Monthly BY'!$C$6:$C$491,0),1),"")</f>
        <v>P30</v>
      </c>
      <c r="I36" s="2" t="str">
        <f>IFERROR(INDEX('[1]Link Out Monthly BY'!$B$6:$B$491,MATCH($J36,'[1]Link Out Monthly BY'!$C$6:$C$491,0),1),"")</f>
        <v>Miscellaneous expenses</v>
      </c>
      <c r="J36" s="28">
        <v>52515000</v>
      </c>
      <c r="K36" s="10" t="str">
        <f>IFERROR(INDEX('[1]Link Out Monthly BY'!$D$6:$D$491,MATCH($J36,'[1]Link Out Monthly BY'!$C$6:$C$491,0),1),"")</f>
        <v>Commun Relations-E</v>
      </c>
      <c r="L36" s="2" t="str">
        <f>IFERROR(INDEX('[1]Link Out Monthly BY'!$E$6:$E$491,MATCH($J36,'[1]Link Out Monthly BY'!$C$6:$C$491,0),1),"")</f>
        <v>675.8</v>
      </c>
      <c r="M36" s="31">
        <f>IFERROR(INDEX('[1]Link Out Monthly BY'!$F$6:$F$491,MATCH($J36,'[1]Link Out Monthly BY'!$C$6:$C$491,0),1),"")</f>
        <v>0</v>
      </c>
      <c r="N36" s="31">
        <f>IFERROR(INDEX('[1]Link Out Monthly BY'!$G$6:$G$491,MATCH($J36,'[1]Link Out Monthly BY'!$C$6:$C$491,0),1),"")</f>
        <v>1030</v>
      </c>
      <c r="O36" s="31">
        <f>IFERROR(INDEX('[1]Link Out Monthly BY'!$H$6:$H$491,MATCH($J36,'[1]Link Out Monthly BY'!$C$6:$C$491,0),1),"")</f>
        <v>344</v>
      </c>
      <c r="P36" s="31">
        <f>IFERROR(INDEX('[1]Link Out Monthly BY'!$I$6:$I$491,MATCH($J36,'[1]Link Out Monthly BY'!$C$6:$C$491,0),1),"")</f>
        <v>628</v>
      </c>
      <c r="Q36" s="31">
        <f>IFERROR(INDEX('[1]Link Out Monthly BY'!$J$6:$J$491,MATCH($J36,'[1]Link Out Monthly BY'!$C$6:$C$491,0),1),"")</f>
        <v>1861</v>
      </c>
      <c r="R36" s="31">
        <f>IFERROR(INDEX('[1]Link Out Monthly BY'!$K$6:$K$491,MATCH($J36,'[1]Link Out Monthly BY'!$C$6:$C$491,0),1),"")</f>
        <v>2987</v>
      </c>
      <c r="S36" s="31">
        <f>IFERROR(INDEX('[1]Link Out Monthly BY'!$L$6:$L$491,MATCH($J36,'[1]Link Out Monthly BY'!$C$6:$C$491,0),1),"")</f>
        <v>334</v>
      </c>
      <c r="T36" s="31">
        <f>IFERROR(INDEX('[1]Link Out Monthly BY'!$M$6:$M$491,MATCH($J36,'[1]Link Out Monthly BY'!$C$6:$C$491,0),1),"")</f>
        <v>334</v>
      </c>
      <c r="U36" s="31">
        <f>IFERROR(INDEX('[1]Link Out Monthly BY'!$N$6:$N$491,MATCH($J36,'[1]Link Out Monthly BY'!$C$6:$C$491,0),1),"")</f>
        <v>723</v>
      </c>
      <c r="V36" s="31">
        <f>IFERROR(INDEX('[1]Link Out Monthly BY'!$O$6:$O$491,MATCH($J36,'[1]Link Out Monthly BY'!$C$6:$C$491,0),1),"")</f>
        <v>334</v>
      </c>
      <c r="W36" s="31">
        <f>IFERROR(INDEX('[1]Link Out Monthly BY'!$P$6:$P$491,MATCH($J36,'[1]Link Out Monthly BY'!$C$6:$C$491,0),1),"")</f>
        <v>367</v>
      </c>
      <c r="X36" s="31">
        <f>IFERROR(INDEX('[1]Link Out Monthly BY'!$Q$6:$Q$491,MATCH($J36,'[1]Link Out Monthly BY'!$C$6:$C$491,0),1),"")</f>
        <v>367</v>
      </c>
      <c r="Y36" s="31">
        <f t="shared" si="3"/>
        <v>9309</v>
      </c>
      <c r="Z36" s="72">
        <f>IFERROR(INDEX('[1]Link Out Monthly BY'!$T$6:$T$491,MATCH($J36,'[1]Link Out Monthly BY'!$C$6:$C$491,0),1),"")</f>
        <v>2.4263591153175872E-2</v>
      </c>
      <c r="AA36" s="71">
        <f t="shared" si="1"/>
        <v>6850</v>
      </c>
      <c r="AB36" s="72">
        <f t="shared" si="2"/>
        <v>1.8972861883105013E-2</v>
      </c>
    </row>
    <row r="37" spans="1:28">
      <c r="A37" s="43"/>
      <c r="B37" s="52"/>
      <c r="C37" s="52"/>
      <c r="D37" s="52"/>
      <c r="E37" s="52"/>
      <c r="F37" s="55"/>
      <c r="H37" s="2" t="str">
        <f>IFERROR(INDEX('[1]Link Out Monthly BY'!$A$6:$A$491,MATCH($J37,'[1]Link Out Monthly BY'!$C$6:$C$491,0),1),"")</f>
        <v>P30</v>
      </c>
      <c r="I37" s="2" t="str">
        <f>IFERROR(INDEX('[1]Link Out Monthly BY'!$B$6:$B$491,MATCH($J37,'[1]Link Out Monthly BY'!$C$6:$C$491,0),1),"")</f>
        <v>Miscellaneous expenses</v>
      </c>
      <c r="J37" s="28">
        <v>52515001</v>
      </c>
      <c r="K37" s="10" t="str">
        <f>IFERROR(INDEX('[1]Link Out Monthly BY'!$D$6:$D$491,MATCH($J37,'[1]Link Out Monthly BY'!$C$6:$C$491,0),1),"")</f>
        <v>Commun Relations-S</v>
      </c>
      <c r="L37" s="2" t="str">
        <f>IFERROR(INDEX('[1]Link Out Monthly BY'!$E$6:$E$491,MATCH($J37,'[1]Link Out Monthly BY'!$C$6:$C$491,0),1),"")</f>
        <v>675.8</v>
      </c>
      <c r="M37" s="31">
        <f>IFERROR(INDEX('[1]Link Out Monthly BY'!$F$6:$F$491,MATCH($J37,'[1]Link Out Monthly BY'!$C$6:$C$491,0),1),"")</f>
        <v>41</v>
      </c>
      <c r="N37" s="31">
        <f>IFERROR(INDEX('[1]Link Out Monthly BY'!$G$6:$G$491,MATCH($J37,'[1]Link Out Monthly BY'!$C$6:$C$491,0),1),"")</f>
        <v>0</v>
      </c>
      <c r="O37" s="31">
        <f>IFERROR(INDEX('[1]Link Out Monthly BY'!$H$6:$H$491,MATCH($J37,'[1]Link Out Monthly BY'!$C$6:$C$491,0),1),"")</f>
        <v>245</v>
      </c>
      <c r="P37" s="31">
        <f>IFERROR(INDEX('[1]Link Out Monthly BY'!$I$6:$I$491,MATCH($J37,'[1]Link Out Monthly BY'!$C$6:$C$491,0),1),"")</f>
        <v>0</v>
      </c>
      <c r="Q37" s="31">
        <f>IFERROR(INDEX('[1]Link Out Monthly BY'!$J$6:$J$491,MATCH($J37,'[1]Link Out Monthly BY'!$C$6:$C$491,0),1),"")</f>
        <v>1255</v>
      </c>
      <c r="R37" s="31">
        <f>IFERROR(INDEX('[1]Link Out Monthly BY'!$K$6:$K$491,MATCH($J37,'[1]Link Out Monthly BY'!$C$6:$C$491,0),1),"")</f>
        <v>836</v>
      </c>
      <c r="S37" s="31">
        <f>IFERROR(INDEX('[1]Link Out Monthly BY'!$L$6:$L$491,MATCH($J37,'[1]Link Out Monthly BY'!$C$6:$C$491,0),1),"")</f>
        <v>182</v>
      </c>
      <c r="T37" s="31">
        <f>IFERROR(INDEX('[1]Link Out Monthly BY'!$M$6:$M$491,MATCH($J37,'[1]Link Out Monthly BY'!$C$6:$C$491,0),1),"")</f>
        <v>182</v>
      </c>
      <c r="U37" s="31">
        <f>IFERROR(INDEX('[1]Link Out Monthly BY'!$N$6:$N$491,MATCH($J37,'[1]Link Out Monthly BY'!$C$6:$C$491,0),1),"")</f>
        <v>182</v>
      </c>
      <c r="V37" s="31">
        <f>IFERROR(INDEX('[1]Link Out Monthly BY'!$O$6:$O$491,MATCH($J37,'[1]Link Out Monthly BY'!$C$6:$C$491,0),1),"")</f>
        <v>182</v>
      </c>
      <c r="W37" s="31">
        <f>IFERROR(INDEX('[1]Link Out Monthly BY'!$P$6:$P$491,MATCH($J37,'[1]Link Out Monthly BY'!$C$6:$C$491,0),1),"")</f>
        <v>182</v>
      </c>
      <c r="X37" s="31">
        <f>IFERROR(INDEX('[1]Link Out Monthly BY'!$Q$6:$Q$491,MATCH($J37,'[1]Link Out Monthly BY'!$C$6:$C$491,0),1),"")</f>
        <v>182</v>
      </c>
      <c r="Y37" s="31">
        <f t="shared" si="3"/>
        <v>3469</v>
      </c>
      <c r="Z37" s="72">
        <f>IFERROR(INDEX('[1]Link Out Monthly BY'!$T$6:$T$491,MATCH($J37,'[1]Link Out Monthly BY'!$C$6:$C$491,0),1),"")</f>
        <v>8.4196432366567958E-3</v>
      </c>
      <c r="AA37" s="71">
        <f t="shared" si="1"/>
        <v>2377</v>
      </c>
      <c r="AB37" s="72">
        <f t="shared" si="2"/>
        <v>6.583721561480382E-3</v>
      </c>
    </row>
    <row r="38" spans="1:28">
      <c r="A38" s="43"/>
      <c r="B38" s="52"/>
      <c r="C38" s="52"/>
      <c r="D38" s="52"/>
      <c r="E38" s="52"/>
      <c r="F38" s="55"/>
      <c r="H38" s="2" t="str">
        <f>IFERROR(INDEX('[1]Link Out Monthly BY'!$A$6:$A$491,MATCH($J38,'[1]Link Out Monthly BY'!$C$6:$C$491,0),1),"")</f>
        <v>P30</v>
      </c>
      <c r="I38" s="2" t="str">
        <f>IFERROR(INDEX('[1]Link Out Monthly BY'!$B$6:$B$491,MATCH($J38,'[1]Link Out Monthly BY'!$C$6:$C$491,0),1),"")</f>
        <v>Miscellaneous expenses</v>
      </c>
      <c r="J38" s="28">
        <v>52522000</v>
      </c>
      <c r="K38" s="10" t="str">
        <f>IFERROR(INDEX('[1]Link Out Monthly BY'!$D$6:$D$491,MATCH($J38,'[1]Link Out Monthly BY'!$C$6:$C$491,0),1),"")</f>
        <v>Community Relations</v>
      </c>
      <c r="L38" s="2" t="str">
        <f>IFERROR(INDEX('[1]Link Out Monthly BY'!$E$6:$E$491,MATCH($J38,'[1]Link Out Monthly BY'!$C$6:$C$491,0),1),"")</f>
        <v>675.8</v>
      </c>
      <c r="M38" s="31">
        <f>IFERROR(INDEX('[1]Link Out Monthly BY'!$F$6:$F$491,MATCH($J38,'[1]Link Out Monthly BY'!$C$6:$C$491,0),1),"")</f>
        <v>0</v>
      </c>
      <c r="N38" s="31">
        <f>IFERROR(INDEX('[1]Link Out Monthly BY'!$G$6:$G$491,MATCH($J38,'[1]Link Out Monthly BY'!$C$6:$C$491,0),1),"")</f>
        <v>0</v>
      </c>
      <c r="O38" s="31">
        <f>IFERROR(INDEX('[1]Link Out Monthly BY'!$H$6:$H$491,MATCH($J38,'[1]Link Out Monthly BY'!$C$6:$C$491,0),1),"")</f>
        <v>250</v>
      </c>
      <c r="P38" s="31">
        <f>IFERROR(INDEX('[1]Link Out Monthly BY'!$I$6:$I$491,MATCH($J38,'[1]Link Out Monthly BY'!$C$6:$C$491,0),1),"")</f>
        <v>0</v>
      </c>
      <c r="Q38" s="31">
        <f>IFERROR(INDEX('[1]Link Out Monthly BY'!$J$6:$J$491,MATCH($J38,'[1]Link Out Monthly BY'!$C$6:$C$491,0),1),"")</f>
        <v>0</v>
      </c>
      <c r="R38" s="31">
        <f>IFERROR(INDEX('[1]Link Out Monthly BY'!$K$6:$K$491,MATCH($J38,'[1]Link Out Monthly BY'!$C$6:$C$491,0),1),"")</f>
        <v>0</v>
      </c>
      <c r="S38" s="31">
        <f>IFERROR(INDEX('[1]Link Out Monthly BY'!$L$6:$L$491,MATCH($J38,'[1]Link Out Monthly BY'!$C$6:$C$491,0),1),"")</f>
        <v>0</v>
      </c>
      <c r="T38" s="31">
        <f>IFERROR(INDEX('[1]Link Out Monthly BY'!$M$6:$M$491,MATCH($J38,'[1]Link Out Monthly BY'!$C$6:$C$491,0),1),"")</f>
        <v>0</v>
      </c>
      <c r="U38" s="31">
        <f>IFERROR(INDEX('[1]Link Out Monthly BY'!$N$6:$N$491,MATCH($J38,'[1]Link Out Monthly BY'!$C$6:$C$491,0),1),"")</f>
        <v>0</v>
      </c>
      <c r="V38" s="31">
        <f>IFERROR(INDEX('[1]Link Out Monthly BY'!$O$6:$O$491,MATCH($J38,'[1]Link Out Monthly BY'!$C$6:$C$491,0),1),"")</f>
        <v>0</v>
      </c>
      <c r="W38" s="31">
        <f>IFERROR(INDEX('[1]Link Out Monthly BY'!$P$6:$P$491,MATCH($J38,'[1]Link Out Monthly BY'!$C$6:$C$491,0),1),"")</f>
        <v>0</v>
      </c>
      <c r="X38" s="31">
        <f>IFERROR(INDEX('[1]Link Out Monthly BY'!$Q$6:$Q$491,MATCH($J38,'[1]Link Out Monthly BY'!$C$6:$C$491,0),1),"")</f>
        <v>0</v>
      </c>
      <c r="Y38" s="31">
        <f t="shared" si="3"/>
        <v>250</v>
      </c>
      <c r="Z38" s="72">
        <f>IFERROR(INDEX('[1]Link Out Monthly BY'!$T$6:$T$491,MATCH($J38,'[1]Link Out Monthly BY'!$C$6:$C$491,0),1),"")</f>
        <v>8.8553252383853556E-4</v>
      </c>
      <c r="AA38" s="71">
        <f t="shared" si="1"/>
        <v>250</v>
      </c>
      <c r="AB38" s="72">
        <f t="shared" si="2"/>
        <v>6.9244021471186179E-4</v>
      </c>
    </row>
    <row r="39" spans="1:28">
      <c r="A39" s="43"/>
      <c r="B39" s="52"/>
      <c r="C39" s="52"/>
      <c r="D39" s="52"/>
      <c r="E39" s="52"/>
      <c r="F39" s="55"/>
      <c r="H39" s="2" t="str">
        <f>IFERROR(INDEX('[1]Link Out Monthly BY'!$A$6:$A$491,MATCH($J39,'[1]Link Out Monthly BY'!$C$6:$C$491,0),1),"")</f>
        <v>P30</v>
      </c>
      <c r="I39" s="2" t="str">
        <f>IFERROR(INDEX('[1]Link Out Monthly BY'!$B$6:$B$491,MATCH($J39,'[1]Link Out Monthly BY'!$C$6:$C$491,0),1),"")</f>
        <v>Miscellaneous expenses</v>
      </c>
      <c r="J39" s="28">
        <v>52524000</v>
      </c>
      <c r="K39" s="10" t="str">
        <f>IFERROR(INDEX('[1]Link Out Monthly BY'!$D$6:$D$491,MATCH($J39,'[1]Link Out Monthly BY'!$C$6:$C$491,0),1),"")</f>
        <v>Co Dues/Mmbrshp Ded</v>
      </c>
      <c r="L39" s="2" t="str">
        <f>IFERROR(INDEX('[1]Link Out Monthly BY'!$E$6:$E$491,MATCH($J39,'[1]Link Out Monthly BY'!$C$6:$C$491,0),1),"")</f>
        <v>675.8</v>
      </c>
      <c r="M39" s="31">
        <f>IFERROR(INDEX('[1]Link Out Monthly BY'!$F$6:$F$491,MATCH($J39,'[1]Link Out Monthly BY'!$C$6:$C$491,0),1),"")</f>
        <v>6939</v>
      </c>
      <c r="N39" s="31">
        <f>IFERROR(INDEX('[1]Link Out Monthly BY'!$G$6:$G$491,MATCH($J39,'[1]Link Out Monthly BY'!$C$6:$C$491,0),1),"")</f>
        <v>5108</v>
      </c>
      <c r="O39" s="31">
        <f>IFERROR(INDEX('[1]Link Out Monthly BY'!$H$6:$H$491,MATCH($J39,'[1]Link Out Monthly BY'!$C$6:$C$491,0),1),"")</f>
        <v>8497</v>
      </c>
      <c r="P39" s="31">
        <f>IFERROR(INDEX('[1]Link Out Monthly BY'!$I$6:$I$491,MATCH($J39,'[1]Link Out Monthly BY'!$C$6:$C$491,0),1),"")</f>
        <v>5235</v>
      </c>
      <c r="Q39" s="31">
        <f>IFERROR(INDEX('[1]Link Out Monthly BY'!$J$6:$J$491,MATCH($J39,'[1]Link Out Monthly BY'!$C$6:$C$491,0),1),"")</f>
        <v>8240</v>
      </c>
      <c r="R39" s="31">
        <f>IFERROR(INDEX('[1]Link Out Monthly BY'!$K$6:$K$491,MATCH($J39,'[1]Link Out Monthly BY'!$C$6:$C$491,0),1),"")</f>
        <v>5435</v>
      </c>
      <c r="S39" s="31">
        <f>IFERROR(INDEX('[1]Link Out Monthly BY'!$L$6:$L$491,MATCH($J39,'[1]Link Out Monthly BY'!$C$6:$C$491,0),1),"")</f>
        <v>6048</v>
      </c>
      <c r="T39" s="31">
        <f>IFERROR(INDEX('[1]Link Out Monthly BY'!$M$6:$M$491,MATCH($J39,'[1]Link Out Monthly BY'!$C$6:$C$491,0),1),"")</f>
        <v>4833</v>
      </c>
      <c r="U39" s="31">
        <f>IFERROR(INDEX('[1]Link Out Monthly BY'!$N$6:$N$491,MATCH($J39,'[1]Link Out Monthly BY'!$C$6:$C$491,0),1),"")</f>
        <v>4833</v>
      </c>
      <c r="V39" s="31">
        <f>IFERROR(INDEX('[1]Link Out Monthly BY'!$O$6:$O$491,MATCH($J39,'[1]Link Out Monthly BY'!$C$6:$C$491,0),1),"")</f>
        <v>12333</v>
      </c>
      <c r="W39" s="31">
        <f>IFERROR(INDEX('[1]Link Out Monthly BY'!$P$6:$P$491,MATCH($J39,'[1]Link Out Monthly BY'!$C$6:$C$491,0),1),"")</f>
        <v>10885</v>
      </c>
      <c r="X39" s="31">
        <f>IFERROR(INDEX('[1]Link Out Monthly BY'!$Q$6:$Q$491,MATCH($J39,'[1]Link Out Monthly BY'!$C$6:$C$491,0),1),"")</f>
        <v>15685</v>
      </c>
      <c r="Y39" s="31">
        <f t="shared" si="3"/>
        <v>94071</v>
      </c>
      <c r="Z39" s="72">
        <f>IFERROR(INDEX('[1]Link Out Monthly BY'!$T$6:$T$491,MATCH($J39,'[1]Link Out Monthly BY'!$C$6:$C$491,0),1),"")</f>
        <v>0.13975120078210232</v>
      </c>
      <c r="AA39" s="71">
        <f t="shared" si="1"/>
        <v>39454</v>
      </c>
      <c r="AB39" s="72">
        <f t="shared" si="2"/>
        <v>0.10927814492496718</v>
      </c>
    </row>
    <row r="40" spans="1:28">
      <c r="A40" s="43"/>
      <c r="B40" s="52"/>
      <c r="C40" s="52"/>
      <c r="D40" s="52"/>
      <c r="E40" s="52"/>
      <c r="F40" s="55"/>
      <c r="H40" s="2" t="str">
        <f>IFERROR(INDEX('[1]Link Out Monthly BY'!$A$6:$A$491,MATCH($J40,'[1]Link Out Monthly BY'!$C$6:$C$491,0),1),"")</f>
        <v>P30</v>
      </c>
      <c r="I40" s="2" t="str">
        <f>IFERROR(INDEX('[1]Link Out Monthly BY'!$B$6:$B$491,MATCH($J40,'[1]Link Out Monthly BY'!$C$6:$C$491,0),1),"")</f>
        <v>Miscellaneous expenses</v>
      </c>
      <c r="J40" s="28">
        <v>52527000</v>
      </c>
      <c r="K40" s="10" t="str">
        <f>IFERROR(INDEX('[1]Link Out Monthly BY'!$D$6:$D$491,MATCH($J40,'[1]Link Out Monthly BY'!$C$6:$C$491,0),1),"")</f>
        <v>Directors Fees</v>
      </c>
      <c r="L40" s="2" t="str">
        <f>IFERROR(INDEX('[1]Link Out Monthly BY'!$E$6:$E$491,MATCH($J40,'[1]Link Out Monthly BY'!$C$6:$C$491,0),1),"")</f>
        <v>675.8</v>
      </c>
      <c r="M40" s="31">
        <f>IFERROR(INDEX('[1]Link Out Monthly BY'!$F$6:$F$491,MATCH($J40,'[1]Link Out Monthly BY'!$C$6:$C$491,0),1),"")</f>
        <v>13750</v>
      </c>
      <c r="N40" s="31">
        <f>IFERROR(INDEX('[1]Link Out Monthly BY'!$G$6:$G$491,MATCH($J40,'[1]Link Out Monthly BY'!$C$6:$C$491,0),1),"")</f>
        <v>200</v>
      </c>
      <c r="O40" s="31">
        <f>IFERROR(INDEX('[1]Link Out Monthly BY'!$H$6:$H$491,MATCH($J40,'[1]Link Out Monthly BY'!$C$6:$C$491,0),1),"")</f>
        <v>150</v>
      </c>
      <c r="P40" s="31">
        <f>IFERROR(INDEX('[1]Link Out Monthly BY'!$I$6:$I$491,MATCH($J40,'[1]Link Out Monthly BY'!$C$6:$C$491,0),1),"")</f>
        <v>0</v>
      </c>
      <c r="Q40" s="31">
        <f>IFERROR(INDEX('[1]Link Out Monthly BY'!$J$6:$J$491,MATCH($J40,'[1]Link Out Monthly BY'!$C$6:$C$491,0),1),"")</f>
        <v>7700</v>
      </c>
      <c r="R40" s="31">
        <f>IFERROR(INDEX('[1]Link Out Monthly BY'!$K$6:$K$491,MATCH($J40,'[1]Link Out Monthly BY'!$C$6:$C$491,0),1),"")</f>
        <v>250</v>
      </c>
      <c r="S40" s="31">
        <f>IFERROR(INDEX('[1]Link Out Monthly BY'!$L$6:$L$491,MATCH($J40,'[1]Link Out Monthly BY'!$C$6:$C$491,0),1),"")</f>
        <v>200</v>
      </c>
      <c r="T40" s="31">
        <f>IFERROR(INDEX('[1]Link Out Monthly BY'!$M$6:$M$491,MATCH($J40,'[1]Link Out Monthly BY'!$C$6:$C$491,0),1),"")</f>
        <v>7700</v>
      </c>
      <c r="U40" s="31">
        <f>IFERROR(INDEX('[1]Link Out Monthly BY'!$N$6:$N$491,MATCH($J40,'[1]Link Out Monthly BY'!$C$6:$C$491,0),1),"")</f>
        <v>200</v>
      </c>
      <c r="V40" s="31">
        <f>IFERROR(INDEX('[1]Link Out Monthly BY'!$O$6:$O$491,MATCH($J40,'[1]Link Out Monthly BY'!$C$6:$C$491,0),1),"")</f>
        <v>7700</v>
      </c>
      <c r="W40" s="31">
        <f>IFERROR(INDEX('[1]Link Out Monthly BY'!$P$6:$P$491,MATCH($J40,'[1]Link Out Monthly BY'!$C$6:$C$491,0),1),"")</f>
        <v>250</v>
      </c>
      <c r="X40" s="31">
        <f>IFERROR(INDEX('[1]Link Out Monthly BY'!$Q$6:$Q$491,MATCH($J40,'[1]Link Out Monthly BY'!$C$6:$C$491,0),1),"")</f>
        <v>5250</v>
      </c>
      <c r="Y40" s="31">
        <f t="shared" si="3"/>
        <v>43350</v>
      </c>
      <c r="Z40" s="72">
        <f>IFERROR(INDEX('[1]Link Out Monthly BY'!$T$6:$T$491,MATCH($J40,'[1]Link Out Monthly BY'!$C$6:$C$491,0),1),"")</f>
        <v>7.8103968602558832E-2</v>
      </c>
      <c r="AA40" s="71">
        <f t="shared" si="1"/>
        <v>22050</v>
      </c>
      <c r="AB40" s="72">
        <f t="shared" si="2"/>
        <v>6.1073226937586211E-2</v>
      </c>
    </row>
    <row r="41" spans="1:28">
      <c r="A41" s="43"/>
      <c r="B41" s="52"/>
      <c r="C41" s="52"/>
      <c r="D41" s="52"/>
      <c r="E41" s="52"/>
      <c r="F41" s="55"/>
      <c r="H41" s="2" t="str">
        <f>IFERROR(INDEX('[1]Link Out Monthly BY'!$A$6:$A$491,MATCH($J41,'[1]Link Out Monthly BY'!$C$6:$C$491,0),1),"")</f>
        <v>P30</v>
      </c>
      <c r="I41" s="2" t="str">
        <f>IFERROR(INDEX('[1]Link Out Monthly BY'!$B$6:$B$491,MATCH($J41,'[1]Link Out Monthly BY'!$C$6:$C$491,0),1),"")</f>
        <v>Miscellaneous expenses</v>
      </c>
      <c r="J41" s="28">
        <v>52528000</v>
      </c>
      <c r="K41" s="10" t="str">
        <f>IFERROR(INDEX('[1]Link Out Monthly BY'!$D$6:$D$491,MATCH($J41,'[1]Link Out Monthly BY'!$C$6:$C$491,0),1),"")</f>
        <v>Dues/Membership Deductible</v>
      </c>
      <c r="L41" s="2" t="str">
        <f>IFERROR(INDEX('[1]Link Out Monthly BY'!$E$6:$E$491,MATCH($J41,'[1]Link Out Monthly BY'!$C$6:$C$491,0),1),"")</f>
        <v>675.8</v>
      </c>
      <c r="M41" s="31">
        <f>IFERROR(INDEX('[1]Link Out Monthly BY'!$F$6:$F$491,MATCH($J41,'[1]Link Out Monthly BY'!$C$6:$C$491,0),1),"")</f>
        <v>0</v>
      </c>
      <c r="N41" s="31">
        <f>IFERROR(INDEX('[1]Link Out Monthly BY'!$G$6:$G$491,MATCH($J41,'[1]Link Out Monthly BY'!$C$6:$C$491,0),1),"")</f>
        <v>0</v>
      </c>
      <c r="O41" s="31">
        <f>IFERROR(INDEX('[1]Link Out Monthly BY'!$H$6:$H$491,MATCH($J41,'[1]Link Out Monthly BY'!$C$6:$C$491,0),1),"")</f>
        <v>0</v>
      </c>
      <c r="P41" s="31">
        <f>IFERROR(INDEX('[1]Link Out Monthly BY'!$I$6:$I$491,MATCH($J41,'[1]Link Out Monthly BY'!$C$6:$C$491,0),1),"")</f>
        <v>0</v>
      </c>
      <c r="Q41" s="31">
        <f>IFERROR(INDEX('[1]Link Out Monthly BY'!$J$6:$J$491,MATCH($J41,'[1]Link Out Monthly BY'!$C$6:$C$491,0),1),"")</f>
        <v>0</v>
      </c>
      <c r="R41" s="31">
        <f>IFERROR(INDEX('[1]Link Out Monthly BY'!$K$6:$K$491,MATCH($J41,'[1]Link Out Monthly BY'!$C$6:$C$491,0),1),"")</f>
        <v>0</v>
      </c>
      <c r="S41" s="31">
        <f>IFERROR(INDEX('[1]Link Out Monthly BY'!$L$6:$L$491,MATCH($J41,'[1]Link Out Monthly BY'!$C$6:$C$491,0),1),"")</f>
        <v>0</v>
      </c>
      <c r="T41" s="31">
        <f>IFERROR(INDEX('[1]Link Out Monthly BY'!$M$6:$M$491,MATCH($J41,'[1]Link Out Monthly BY'!$C$6:$C$491,0),1),"")</f>
        <v>0</v>
      </c>
      <c r="U41" s="31">
        <f>IFERROR(INDEX('[1]Link Out Monthly BY'!$N$6:$N$491,MATCH($J41,'[1]Link Out Monthly BY'!$C$6:$C$491,0),1),"")</f>
        <v>0</v>
      </c>
      <c r="V41" s="31">
        <f>IFERROR(INDEX('[1]Link Out Monthly BY'!$O$6:$O$491,MATCH($J41,'[1]Link Out Monthly BY'!$C$6:$C$491,0),1),"")</f>
        <v>0</v>
      </c>
      <c r="W41" s="31">
        <f>IFERROR(INDEX('[1]Link Out Monthly BY'!$P$6:$P$491,MATCH($J41,'[1]Link Out Monthly BY'!$C$6:$C$491,0),1),"")</f>
        <v>0</v>
      </c>
      <c r="X41" s="31">
        <f>IFERROR(INDEX('[1]Link Out Monthly BY'!$Q$6:$Q$491,MATCH($J41,'[1]Link Out Monthly BY'!$C$6:$C$491,0),1),"")</f>
        <v>0</v>
      </c>
      <c r="Y41" s="31">
        <f t="shared" si="3"/>
        <v>0</v>
      </c>
      <c r="Z41" s="72">
        <f>IFERROR(INDEX('[1]Link Out Monthly BY'!$T$6:$T$491,MATCH($J41,'[1]Link Out Monthly BY'!$C$6:$C$491,0),1),"")</f>
        <v>0</v>
      </c>
      <c r="AA41" s="71">
        <f t="shared" si="1"/>
        <v>0</v>
      </c>
      <c r="AB41" s="72">
        <f t="shared" si="2"/>
        <v>0</v>
      </c>
    </row>
    <row r="42" spans="1:28">
      <c r="A42" s="43"/>
      <c r="B42" s="52"/>
      <c r="C42" s="52"/>
      <c r="D42" s="52"/>
      <c r="E42" s="52"/>
      <c r="F42" s="55"/>
      <c r="H42" s="2" t="str">
        <f>IFERROR(INDEX('[1]Link Out Monthly BY'!$A$6:$A$491,MATCH($J42,'[1]Link Out Monthly BY'!$C$6:$C$491,0),1),"")</f>
        <v>P30</v>
      </c>
      <c r="I42" s="2" t="str">
        <f>IFERROR(INDEX('[1]Link Out Monthly BY'!$B$6:$B$491,MATCH($J42,'[1]Link Out Monthly BY'!$C$6:$C$491,0),1),"")</f>
        <v>Miscellaneous expenses</v>
      </c>
      <c r="J42" s="28">
        <v>52540000</v>
      </c>
      <c r="K42" s="10" t="str">
        <f>IFERROR(INDEX('[1]Link Out Monthly BY'!$D$6:$D$491,MATCH($J42,'[1]Link Out Monthly BY'!$C$6:$C$491,0),1),"")</f>
        <v>Amort Bus Svc ProjXp</v>
      </c>
      <c r="L42" s="2" t="str">
        <f>IFERROR(INDEX('[1]Link Out Monthly BY'!$E$6:$E$491,MATCH($J42,'[1]Link Out Monthly BY'!$C$6:$C$491,0),1),"")</f>
        <v>675.8</v>
      </c>
      <c r="M42" s="31">
        <f>IFERROR(INDEX('[1]Link Out Monthly BY'!$F$6:$F$491,MATCH($J42,'[1]Link Out Monthly BY'!$C$6:$C$491,0),1),"")</f>
        <v>140</v>
      </c>
      <c r="N42" s="31">
        <f>IFERROR(INDEX('[1]Link Out Monthly BY'!$G$6:$G$491,MATCH($J42,'[1]Link Out Monthly BY'!$C$6:$C$491,0),1),"")</f>
        <v>0</v>
      </c>
      <c r="O42" s="31">
        <f>IFERROR(INDEX('[1]Link Out Monthly BY'!$H$6:$H$491,MATCH($J42,'[1]Link Out Monthly BY'!$C$6:$C$491,0),1),"")</f>
        <v>0</v>
      </c>
      <c r="P42" s="31">
        <f>IFERROR(INDEX('[1]Link Out Monthly BY'!$I$6:$I$491,MATCH($J42,'[1]Link Out Monthly BY'!$C$6:$C$491,0),1),"")</f>
        <v>66</v>
      </c>
      <c r="Q42" s="31">
        <f>IFERROR(INDEX('[1]Link Out Monthly BY'!$J$6:$J$491,MATCH($J42,'[1]Link Out Monthly BY'!$C$6:$C$491,0),1),"")</f>
        <v>0</v>
      </c>
      <c r="R42" s="31">
        <f>IFERROR(INDEX('[1]Link Out Monthly BY'!$K$6:$K$491,MATCH($J42,'[1]Link Out Monthly BY'!$C$6:$C$491,0),1),"")</f>
        <v>0</v>
      </c>
      <c r="S42" s="31">
        <f>IFERROR(INDEX('[1]Link Out Monthly BY'!$L$6:$L$491,MATCH($J42,'[1]Link Out Monthly BY'!$C$6:$C$491,0),1),"")</f>
        <v>86</v>
      </c>
      <c r="T42" s="31">
        <f>IFERROR(INDEX('[1]Link Out Monthly BY'!$M$6:$M$491,MATCH($J42,'[1]Link Out Monthly BY'!$C$6:$C$491,0),1),"")</f>
        <v>92</v>
      </c>
      <c r="U42" s="31">
        <f>IFERROR(INDEX('[1]Link Out Monthly BY'!$N$6:$N$491,MATCH($J42,'[1]Link Out Monthly BY'!$C$6:$C$491,0),1),"")</f>
        <v>0</v>
      </c>
      <c r="V42" s="31">
        <f>IFERROR(INDEX('[1]Link Out Monthly BY'!$O$6:$O$491,MATCH($J42,'[1]Link Out Monthly BY'!$C$6:$C$491,0),1),"")</f>
        <v>0</v>
      </c>
      <c r="W42" s="31">
        <f>IFERROR(INDEX('[1]Link Out Monthly BY'!$P$6:$P$491,MATCH($J42,'[1]Link Out Monthly BY'!$C$6:$C$491,0),1),"")</f>
        <v>95</v>
      </c>
      <c r="X42" s="31">
        <f>IFERROR(INDEX('[1]Link Out Monthly BY'!$Q$6:$Q$491,MATCH($J42,'[1]Link Out Monthly BY'!$C$6:$C$491,0),1),"")</f>
        <v>95</v>
      </c>
      <c r="Y42" s="31">
        <f t="shared" si="3"/>
        <v>574</v>
      </c>
      <c r="Z42" s="72">
        <f>IFERROR(INDEX('[1]Link Out Monthly BY'!$T$6:$T$491,MATCH($J42,'[1]Link Out Monthly BY'!$C$6:$C$491,0),1),"")</f>
        <v>7.296787996429533E-4</v>
      </c>
      <c r="AA42" s="71">
        <f t="shared" si="1"/>
        <v>206</v>
      </c>
      <c r="AB42" s="72">
        <f t="shared" si="2"/>
        <v>5.7057073692257413E-4</v>
      </c>
    </row>
    <row r="43" spans="1:28">
      <c r="A43" s="43"/>
      <c r="B43" s="52"/>
      <c r="C43" s="52"/>
      <c r="D43" s="52"/>
      <c r="E43" s="52"/>
      <c r="F43" s="55"/>
      <c r="H43" s="2" t="str">
        <f>IFERROR(INDEX('[1]Link Out Monthly BY'!$A$6:$A$491,MATCH($J43,'[1]Link Out Monthly BY'!$C$6:$C$491,0),1),"")</f>
        <v>P30</v>
      </c>
      <c r="I43" s="2" t="str">
        <f>IFERROR(INDEX('[1]Link Out Monthly BY'!$B$6:$B$491,MATCH($J43,'[1]Link Out Monthly BY'!$C$6:$C$491,0),1),"")</f>
        <v>Miscellaneous expenses</v>
      </c>
      <c r="J43" s="28">
        <v>52548100</v>
      </c>
      <c r="K43" s="10" t="str">
        <f>IFERROR(INDEX('[1]Link Out Monthly BY'!$D$6:$D$491,MATCH($J43,'[1]Link Out Monthly BY'!$C$6:$C$491,0),1),"")</f>
        <v>Hiring Costs</v>
      </c>
      <c r="L43" s="2" t="str">
        <f>IFERROR(INDEX('[1]Link Out Monthly BY'!$E$6:$E$491,MATCH($J43,'[1]Link Out Monthly BY'!$C$6:$C$491,0),1),"")</f>
        <v>675.8</v>
      </c>
      <c r="M43" s="31">
        <f>IFERROR(INDEX('[1]Link Out Monthly BY'!$F$6:$F$491,MATCH($J43,'[1]Link Out Monthly BY'!$C$6:$C$491,0),1),"")</f>
        <v>0</v>
      </c>
      <c r="N43" s="31">
        <f>IFERROR(INDEX('[1]Link Out Monthly BY'!$G$6:$G$491,MATCH($J43,'[1]Link Out Monthly BY'!$C$6:$C$491,0),1),"")</f>
        <v>0</v>
      </c>
      <c r="O43" s="31">
        <f>IFERROR(INDEX('[1]Link Out Monthly BY'!$H$6:$H$491,MATCH($J43,'[1]Link Out Monthly BY'!$C$6:$C$491,0),1),"")</f>
        <v>500</v>
      </c>
      <c r="P43" s="31">
        <f>IFERROR(INDEX('[1]Link Out Monthly BY'!$I$6:$I$491,MATCH($J43,'[1]Link Out Monthly BY'!$C$6:$C$491,0),1),"")</f>
        <v>0</v>
      </c>
      <c r="Q43" s="31">
        <f>IFERROR(INDEX('[1]Link Out Monthly BY'!$J$6:$J$491,MATCH($J43,'[1]Link Out Monthly BY'!$C$6:$C$491,0),1),"")</f>
        <v>0</v>
      </c>
      <c r="R43" s="31">
        <f>IFERROR(INDEX('[1]Link Out Monthly BY'!$K$6:$K$491,MATCH($J43,'[1]Link Out Monthly BY'!$C$6:$C$491,0),1),"")</f>
        <v>0</v>
      </c>
      <c r="S43" s="31">
        <f>IFERROR(INDEX('[1]Link Out Monthly BY'!$L$6:$L$491,MATCH($J43,'[1]Link Out Monthly BY'!$C$6:$C$491,0),1),"")</f>
        <v>0</v>
      </c>
      <c r="T43" s="31">
        <f>IFERROR(INDEX('[1]Link Out Monthly BY'!$M$6:$M$491,MATCH($J43,'[1]Link Out Monthly BY'!$C$6:$C$491,0),1),"")</f>
        <v>0</v>
      </c>
      <c r="U43" s="31">
        <f>IFERROR(INDEX('[1]Link Out Monthly BY'!$N$6:$N$491,MATCH($J43,'[1]Link Out Monthly BY'!$C$6:$C$491,0),1),"")</f>
        <v>0</v>
      </c>
      <c r="V43" s="31">
        <f>IFERROR(INDEX('[1]Link Out Monthly BY'!$O$6:$O$491,MATCH($J43,'[1]Link Out Monthly BY'!$C$6:$C$491,0),1),"")</f>
        <v>0</v>
      </c>
      <c r="W43" s="31">
        <f>IFERROR(INDEX('[1]Link Out Monthly BY'!$P$6:$P$491,MATCH($J43,'[1]Link Out Monthly BY'!$C$6:$C$491,0),1),"")</f>
        <v>0</v>
      </c>
      <c r="X43" s="31">
        <f>IFERROR(INDEX('[1]Link Out Monthly BY'!$Q$6:$Q$491,MATCH($J43,'[1]Link Out Monthly BY'!$C$6:$C$491,0),1),"")</f>
        <v>0</v>
      </c>
      <c r="Y43" s="31">
        <f t="shared" si="3"/>
        <v>500</v>
      </c>
      <c r="Z43" s="72">
        <f>IFERROR(INDEX('[1]Link Out Monthly BY'!$T$6:$T$491,MATCH($J43,'[1]Link Out Monthly BY'!$C$6:$C$491,0),1),"")</f>
        <v>1.7710650476770711E-3</v>
      </c>
      <c r="AA43" s="71">
        <f t="shared" si="1"/>
        <v>500</v>
      </c>
      <c r="AB43" s="72">
        <f t="shared" si="2"/>
        <v>1.3848804294237236E-3</v>
      </c>
    </row>
    <row r="44" spans="1:28">
      <c r="A44" s="43"/>
      <c r="B44" s="52"/>
      <c r="C44" s="52"/>
      <c r="D44" s="52"/>
      <c r="E44" s="52"/>
      <c r="F44" s="55"/>
      <c r="H44" s="2" t="str">
        <f>IFERROR(INDEX('[1]Link Out Monthly BY'!$A$6:$A$491,MATCH($J44,'[1]Link Out Monthly BY'!$C$6:$C$491,0),1),"")</f>
        <v>P30</v>
      </c>
      <c r="I44" s="2" t="str">
        <f>IFERROR(INDEX('[1]Link Out Monthly BY'!$B$6:$B$491,MATCH($J44,'[1]Link Out Monthly BY'!$C$6:$C$491,0),1),"")</f>
        <v>Miscellaneous expenses</v>
      </c>
      <c r="J44" s="28">
        <v>52549000</v>
      </c>
      <c r="K44" s="10" t="str">
        <f>IFERROR(INDEX('[1]Link Out Monthly BY'!$D$6:$D$491,MATCH($J44,'[1]Link Out Monthly BY'!$C$6:$C$491,0),1),"")</f>
        <v>Injuries and Damages</v>
      </c>
      <c r="L44" s="2" t="str">
        <f>IFERROR(INDEX('[1]Link Out Monthly BY'!$E$6:$E$491,MATCH($J44,'[1]Link Out Monthly BY'!$C$6:$C$491,0),1),"")</f>
        <v>675.8</v>
      </c>
      <c r="M44" s="31">
        <f>IFERROR(INDEX('[1]Link Out Monthly BY'!$F$6:$F$491,MATCH($J44,'[1]Link Out Monthly BY'!$C$6:$C$491,0),1),"")</f>
        <v>0</v>
      </c>
      <c r="N44" s="31">
        <f>IFERROR(INDEX('[1]Link Out Monthly BY'!$G$6:$G$491,MATCH($J44,'[1]Link Out Monthly BY'!$C$6:$C$491,0),1),"")</f>
        <v>0</v>
      </c>
      <c r="O44" s="31">
        <f>IFERROR(INDEX('[1]Link Out Monthly BY'!$H$6:$H$491,MATCH($J44,'[1]Link Out Monthly BY'!$C$6:$C$491,0),1),"")</f>
        <v>0</v>
      </c>
      <c r="P44" s="31">
        <f>IFERROR(INDEX('[1]Link Out Monthly BY'!$I$6:$I$491,MATCH($J44,'[1]Link Out Monthly BY'!$C$6:$C$491,0),1),"")</f>
        <v>0</v>
      </c>
      <c r="Q44" s="31">
        <f>IFERROR(INDEX('[1]Link Out Monthly BY'!$J$6:$J$491,MATCH($J44,'[1]Link Out Monthly BY'!$C$6:$C$491,0),1),"")</f>
        <v>0</v>
      </c>
      <c r="R44" s="31">
        <f>IFERROR(INDEX('[1]Link Out Monthly BY'!$K$6:$K$491,MATCH($J44,'[1]Link Out Monthly BY'!$C$6:$C$491,0),1),"")</f>
        <v>0</v>
      </c>
      <c r="S44" s="31">
        <f>IFERROR(INDEX('[1]Link Out Monthly BY'!$L$6:$L$491,MATCH($J44,'[1]Link Out Monthly BY'!$C$6:$C$491,0),1),"")</f>
        <v>0</v>
      </c>
      <c r="T44" s="31">
        <f>IFERROR(INDEX('[1]Link Out Monthly BY'!$M$6:$M$491,MATCH($J44,'[1]Link Out Monthly BY'!$C$6:$C$491,0),1),"")</f>
        <v>0</v>
      </c>
      <c r="U44" s="31">
        <f>IFERROR(INDEX('[1]Link Out Monthly BY'!$N$6:$N$491,MATCH($J44,'[1]Link Out Monthly BY'!$C$6:$C$491,0),1),"")</f>
        <v>0</v>
      </c>
      <c r="V44" s="31">
        <f>IFERROR(INDEX('[1]Link Out Monthly BY'!$O$6:$O$491,MATCH($J44,'[1]Link Out Monthly BY'!$C$6:$C$491,0),1),"")</f>
        <v>0</v>
      </c>
      <c r="W44" s="31">
        <f>IFERROR(INDEX('[1]Link Out Monthly BY'!$P$6:$P$491,MATCH($J44,'[1]Link Out Monthly BY'!$C$6:$C$491,0),1),"")</f>
        <v>0</v>
      </c>
      <c r="X44" s="31">
        <f>IFERROR(INDEX('[1]Link Out Monthly BY'!$Q$6:$Q$491,MATCH($J44,'[1]Link Out Monthly BY'!$C$6:$C$491,0),1),"")</f>
        <v>0</v>
      </c>
      <c r="Y44" s="31">
        <f t="shared" si="3"/>
        <v>0</v>
      </c>
      <c r="Z44" s="72">
        <f>IFERROR(INDEX('[1]Link Out Monthly BY'!$T$6:$T$491,MATCH($J44,'[1]Link Out Monthly BY'!$C$6:$C$491,0),1),"")</f>
        <v>0</v>
      </c>
      <c r="AA44" s="71">
        <f t="shared" si="1"/>
        <v>0</v>
      </c>
      <c r="AB44" s="72">
        <f t="shared" si="2"/>
        <v>0</v>
      </c>
    </row>
    <row r="45" spans="1:28">
      <c r="A45" s="43"/>
      <c r="B45" s="52"/>
      <c r="C45" s="52"/>
      <c r="D45" s="52"/>
      <c r="E45" s="52"/>
      <c r="F45" s="55"/>
      <c r="H45" s="2" t="str">
        <f>IFERROR(INDEX('[1]Link Out Monthly BY'!$A$6:$A$491,MATCH($J45,'[1]Link Out Monthly BY'!$C$6:$C$491,0),1),"")</f>
        <v>P30</v>
      </c>
      <c r="I45" s="2" t="str">
        <f>IFERROR(INDEX('[1]Link Out Monthly BY'!$B$6:$B$491,MATCH($J45,'[1]Link Out Monthly BY'!$C$6:$C$491,0),1),"")</f>
        <v>Miscellaneous expenses</v>
      </c>
      <c r="J45" s="28">
        <v>52549500</v>
      </c>
      <c r="K45" s="10" t="str">
        <f>IFERROR(INDEX('[1]Link Out Monthly BY'!$D$6:$D$491,MATCH($J45,'[1]Link Out Monthly BY'!$C$6:$C$491,0),1),"")</f>
        <v>Inv Phys W/O Scrap</v>
      </c>
      <c r="L45" s="2" t="str">
        <f>IFERROR(INDEX('[1]Link Out Monthly BY'!$E$6:$E$491,MATCH($J45,'[1]Link Out Monthly BY'!$C$6:$C$491,0),1),"")</f>
        <v>675.8</v>
      </c>
      <c r="M45" s="31">
        <f>IFERROR(INDEX('[1]Link Out Monthly BY'!$F$6:$F$491,MATCH($J45,'[1]Link Out Monthly BY'!$C$6:$C$491,0),1),"")</f>
        <v>0</v>
      </c>
      <c r="N45" s="31">
        <f>IFERROR(INDEX('[1]Link Out Monthly BY'!$G$6:$G$491,MATCH($J45,'[1]Link Out Monthly BY'!$C$6:$C$491,0),1),"")</f>
        <v>0</v>
      </c>
      <c r="O45" s="31">
        <f>IFERROR(INDEX('[1]Link Out Monthly BY'!$H$6:$H$491,MATCH($J45,'[1]Link Out Monthly BY'!$C$6:$C$491,0),1),"")</f>
        <v>0</v>
      </c>
      <c r="P45" s="31">
        <f>IFERROR(INDEX('[1]Link Out Monthly BY'!$I$6:$I$491,MATCH($J45,'[1]Link Out Monthly BY'!$C$6:$C$491,0),1),"")</f>
        <v>-686</v>
      </c>
      <c r="Q45" s="31">
        <f>IFERROR(INDEX('[1]Link Out Monthly BY'!$J$6:$J$491,MATCH($J45,'[1]Link Out Monthly BY'!$C$6:$C$491,0),1),"")</f>
        <v>-203</v>
      </c>
      <c r="R45" s="31">
        <f>IFERROR(INDEX('[1]Link Out Monthly BY'!$K$6:$K$491,MATCH($J45,'[1]Link Out Monthly BY'!$C$6:$C$491,0),1),"")</f>
        <v>0</v>
      </c>
      <c r="S45" s="31">
        <f>IFERROR(INDEX('[1]Link Out Monthly BY'!$L$6:$L$491,MATCH($J45,'[1]Link Out Monthly BY'!$C$6:$C$491,0),1),"")</f>
        <v>0</v>
      </c>
      <c r="T45" s="31">
        <f>IFERROR(INDEX('[1]Link Out Monthly BY'!$M$6:$M$491,MATCH($J45,'[1]Link Out Monthly BY'!$C$6:$C$491,0),1),"")</f>
        <v>0</v>
      </c>
      <c r="U45" s="31">
        <f>IFERROR(INDEX('[1]Link Out Monthly BY'!$N$6:$N$491,MATCH($J45,'[1]Link Out Monthly BY'!$C$6:$C$491,0),1),"")</f>
        <v>0</v>
      </c>
      <c r="V45" s="31">
        <f>IFERROR(INDEX('[1]Link Out Monthly BY'!$O$6:$O$491,MATCH($J45,'[1]Link Out Monthly BY'!$C$6:$C$491,0),1),"")</f>
        <v>0</v>
      </c>
      <c r="W45" s="31">
        <f>IFERROR(INDEX('[1]Link Out Monthly BY'!$P$6:$P$491,MATCH($J45,'[1]Link Out Monthly BY'!$C$6:$C$491,0),1),"")</f>
        <v>208</v>
      </c>
      <c r="X45" s="31">
        <f>IFERROR(INDEX('[1]Link Out Monthly BY'!$Q$6:$Q$491,MATCH($J45,'[1]Link Out Monthly BY'!$C$6:$C$491,0),1),"")</f>
        <v>208</v>
      </c>
      <c r="Y45" s="31">
        <f t="shared" si="3"/>
        <v>-473</v>
      </c>
      <c r="Z45" s="72">
        <f>IFERROR(INDEX('[1]Link Out Monthly BY'!$T$6:$T$491,MATCH($J45,'[1]Link Out Monthly BY'!$C$6:$C$491,0),1),"")</f>
        <v>-3.1489536547698324E-3</v>
      </c>
      <c r="AA45" s="71">
        <f t="shared" si="1"/>
        <v>-889</v>
      </c>
      <c r="AB45" s="72">
        <f t="shared" si="2"/>
        <v>-2.4623174035153803E-3</v>
      </c>
    </row>
    <row r="46" spans="1:28">
      <c r="A46" s="43"/>
      <c r="B46" s="52"/>
      <c r="C46" s="52"/>
      <c r="D46" s="52"/>
      <c r="E46" s="52"/>
      <c r="F46" s="55"/>
      <c r="H46" s="2" t="str">
        <f>IFERROR(INDEX('[1]Link Out Monthly BY'!$A$6:$A$491,MATCH($J46,'[1]Link Out Monthly BY'!$C$6:$C$491,0),1),"")</f>
        <v>P30</v>
      </c>
      <c r="I46" s="2" t="str">
        <f>IFERROR(INDEX('[1]Link Out Monthly BY'!$B$6:$B$491,MATCH($J46,'[1]Link Out Monthly BY'!$C$6:$C$491,0),1),"")</f>
        <v>Miscellaneous expenses</v>
      </c>
      <c r="J46" s="28">
        <v>52554500</v>
      </c>
      <c r="K46" s="10" t="str">
        <f>IFERROR(INDEX('[1]Link Out Monthly BY'!$D$6:$D$491,MATCH($J46,'[1]Link Out Monthly BY'!$C$6:$C$491,0),1),"")</f>
        <v>Lab Supplies</v>
      </c>
      <c r="L46" s="2" t="str">
        <f>IFERROR(INDEX('[1]Link Out Monthly BY'!$E$6:$E$491,MATCH($J46,'[1]Link Out Monthly BY'!$C$6:$C$491,0),1),"")</f>
        <v>675.3</v>
      </c>
      <c r="M46" s="31">
        <f>IFERROR(INDEX('[1]Link Out Monthly BY'!$F$6:$F$491,MATCH($J46,'[1]Link Out Monthly BY'!$C$6:$C$491,0),1),"")</f>
        <v>8161</v>
      </c>
      <c r="N46" s="31">
        <f>IFERROR(INDEX('[1]Link Out Monthly BY'!$G$6:$G$491,MATCH($J46,'[1]Link Out Monthly BY'!$C$6:$C$491,0),1),"")</f>
        <v>15836</v>
      </c>
      <c r="O46" s="31">
        <f>IFERROR(INDEX('[1]Link Out Monthly BY'!$H$6:$H$491,MATCH($J46,'[1]Link Out Monthly BY'!$C$6:$C$491,0),1),"")</f>
        <v>3039</v>
      </c>
      <c r="P46" s="31">
        <f>IFERROR(INDEX('[1]Link Out Monthly BY'!$I$6:$I$491,MATCH($J46,'[1]Link Out Monthly BY'!$C$6:$C$491,0),1),"")</f>
        <v>6626</v>
      </c>
      <c r="Q46" s="31">
        <f>IFERROR(INDEX('[1]Link Out Monthly BY'!$J$6:$J$491,MATCH($J46,'[1]Link Out Monthly BY'!$C$6:$C$491,0),1),"")</f>
        <v>6601</v>
      </c>
      <c r="R46" s="31">
        <f>IFERROR(INDEX('[1]Link Out Monthly BY'!$K$6:$K$491,MATCH($J46,'[1]Link Out Monthly BY'!$C$6:$C$491,0),1),"")</f>
        <v>12015</v>
      </c>
      <c r="S46" s="31">
        <f>IFERROR(INDEX('[1]Link Out Monthly BY'!$L$6:$L$491,MATCH($J46,'[1]Link Out Monthly BY'!$C$6:$C$491,0),1),"")</f>
        <v>10762</v>
      </c>
      <c r="T46" s="31">
        <f>IFERROR(INDEX('[1]Link Out Monthly BY'!$M$6:$M$491,MATCH($J46,'[1]Link Out Monthly BY'!$C$6:$C$491,0),1),"")</f>
        <v>10765</v>
      </c>
      <c r="U46" s="31">
        <f>IFERROR(INDEX('[1]Link Out Monthly BY'!$N$6:$N$491,MATCH($J46,'[1]Link Out Monthly BY'!$C$6:$C$491,0),1),"")</f>
        <v>5792</v>
      </c>
      <c r="V46" s="31">
        <f>IFERROR(INDEX('[1]Link Out Monthly BY'!$O$6:$O$491,MATCH($J46,'[1]Link Out Monthly BY'!$C$6:$C$491,0),1),"")</f>
        <v>5635</v>
      </c>
      <c r="W46" s="31">
        <f>IFERROR(INDEX('[1]Link Out Monthly BY'!$P$6:$P$491,MATCH($J46,'[1]Link Out Monthly BY'!$C$6:$C$491,0),1),"")</f>
        <v>9459</v>
      </c>
      <c r="X46" s="31">
        <f>IFERROR(INDEX('[1]Link Out Monthly BY'!$Q$6:$Q$491,MATCH($J46,'[1]Link Out Monthly BY'!$C$6:$C$491,0),1),"")</f>
        <v>9459</v>
      </c>
      <c r="Y46" s="31">
        <f t="shared" si="3"/>
        <v>104150</v>
      </c>
      <c r="Z46" s="72">
        <f>IFERROR(INDEX('[1]Link Out Monthly BY'!$T$6:$T$491,MATCH($J46,'[1]Link Out Monthly BY'!$C$6:$C$491,0),1),"")</f>
        <v>0.18517547712492385</v>
      </c>
      <c r="AA46" s="71">
        <f t="shared" si="1"/>
        <v>52278</v>
      </c>
      <c r="AB46" s="72">
        <f t="shared" si="2"/>
        <v>0.14479755817882684</v>
      </c>
    </row>
    <row r="47" spans="1:28">
      <c r="A47" s="43"/>
      <c r="B47" s="52"/>
      <c r="C47" s="52"/>
      <c r="D47" s="52"/>
      <c r="E47" s="52"/>
      <c r="F47" s="55"/>
      <c r="H47" s="2" t="str">
        <f>IFERROR(INDEX('[1]Link Out Monthly BY'!$A$6:$A$491,MATCH($J47,'[1]Link Out Monthly BY'!$C$6:$C$491,0),1),"")</f>
        <v>P30</v>
      </c>
      <c r="I47" s="2" t="str">
        <f>IFERROR(INDEX('[1]Link Out Monthly BY'!$B$6:$B$491,MATCH($J47,'[1]Link Out Monthly BY'!$C$6:$C$491,0),1),"")</f>
        <v>Miscellaneous expenses</v>
      </c>
      <c r="J47" s="28">
        <v>52556500</v>
      </c>
      <c r="K47" s="10" t="str">
        <f>IFERROR(INDEX('[1]Link Out Monthly BY'!$D$6:$D$491,MATCH($J47,'[1]Link Out Monthly BY'!$C$6:$C$491,0),1),"")</f>
        <v>Low Income Pay Prog</v>
      </c>
      <c r="L47" s="2" t="str">
        <f>IFERROR(INDEX('[1]Link Out Monthly BY'!$E$6:$E$491,MATCH($J47,'[1]Link Out Monthly BY'!$C$6:$C$491,0),1),"")</f>
        <v>675.8</v>
      </c>
      <c r="M47" s="31">
        <f>IFERROR(INDEX('[1]Link Out Monthly BY'!$F$6:$F$491,MATCH($J47,'[1]Link Out Monthly BY'!$C$6:$C$491,0),1),"")</f>
        <v>0</v>
      </c>
      <c r="N47" s="31">
        <f>IFERROR(INDEX('[1]Link Out Monthly BY'!$G$6:$G$491,MATCH($J47,'[1]Link Out Monthly BY'!$C$6:$C$491,0),1),"")</f>
        <v>0</v>
      </c>
      <c r="O47" s="31">
        <f>IFERROR(INDEX('[1]Link Out Monthly BY'!$H$6:$H$491,MATCH($J47,'[1]Link Out Monthly BY'!$C$6:$C$491,0),1),"")</f>
        <v>0</v>
      </c>
      <c r="P47" s="31">
        <f>IFERROR(INDEX('[1]Link Out Monthly BY'!$I$6:$I$491,MATCH($J47,'[1]Link Out Monthly BY'!$C$6:$C$491,0),1),"")</f>
        <v>0</v>
      </c>
      <c r="Q47" s="31">
        <f>IFERROR(INDEX('[1]Link Out Monthly BY'!$J$6:$J$491,MATCH($J47,'[1]Link Out Monthly BY'!$C$6:$C$491,0),1),"")</f>
        <v>0</v>
      </c>
      <c r="R47" s="31">
        <f>IFERROR(INDEX('[1]Link Out Monthly BY'!$K$6:$K$491,MATCH($J47,'[1]Link Out Monthly BY'!$C$6:$C$491,0),1),"")</f>
        <v>5000</v>
      </c>
      <c r="S47" s="31">
        <f>IFERROR(INDEX('[1]Link Out Monthly BY'!$L$6:$L$491,MATCH($J47,'[1]Link Out Monthly BY'!$C$6:$C$491,0),1),"")</f>
        <v>0</v>
      </c>
      <c r="T47" s="31">
        <f>IFERROR(INDEX('[1]Link Out Monthly BY'!$M$6:$M$491,MATCH($J47,'[1]Link Out Monthly BY'!$C$6:$C$491,0),1),"")</f>
        <v>0</v>
      </c>
      <c r="U47" s="31">
        <f>IFERROR(INDEX('[1]Link Out Monthly BY'!$N$6:$N$491,MATCH($J47,'[1]Link Out Monthly BY'!$C$6:$C$491,0),1),"")</f>
        <v>0</v>
      </c>
      <c r="V47" s="31">
        <f>IFERROR(INDEX('[1]Link Out Monthly BY'!$O$6:$O$491,MATCH($J47,'[1]Link Out Monthly BY'!$C$6:$C$491,0),1),"")</f>
        <v>0</v>
      </c>
      <c r="W47" s="31">
        <f>IFERROR(INDEX('[1]Link Out Monthly BY'!$P$6:$P$491,MATCH($J47,'[1]Link Out Monthly BY'!$C$6:$C$491,0),1),"")</f>
        <v>62500</v>
      </c>
      <c r="X47" s="31">
        <f>IFERROR(INDEX('[1]Link Out Monthly BY'!$Q$6:$Q$491,MATCH($J47,'[1]Link Out Monthly BY'!$C$6:$C$491,0),1),"")</f>
        <v>0</v>
      </c>
      <c r="Y47" s="31">
        <f t="shared" si="3"/>
        <v>67500</v>
      </c>
      <c r="Z47" s="72">
        <f>IFERROR(INDEX('[1]Link Out Monthly BY'!$T$6:$T$491,MATCH($J47,'[1]Link Out Monthly BY'!$C$6:$C$491,0),1),"")</f>
        <v>1.7710650476770711E-2</v>
      </c>
      <c r="AA47" s="71">
        <f t="shared" si="1"/>
        <v>5000</v>
      </c>
      <c r="AB47" s="72">
        <f t="shared" si="2"/>
        <v>1.3848804294237236E-2</v>
      </c>
    </row>
    <row r="48" spans="1:28">
      <c r="A48" s="43"/>
      <c r="B48" s="52"/>
      <c r="C48" s="52"/>
      <c r="D48" s="52"/>
      <c r="E48" s="52"/>
      <c r="F48" s="55"/>
      <c r="H48" s="2" t="str">
        <f>IFERROR(INDEX('[1]Link Out Monthly BY'!$A$6:$A$491,MATCH($J48,'[1]Link Out Monthly BY'!$C$6:$C$491,0),1),"")</f>
        <v>P30</v>
      </c>
      <c r="I48" s="2" t="str">
        <f>IFERROR(INDEX('[1]Link Out Monthly BY'!$B$6:$B$491,MATCH($J48,'[1]Link Out Monthly BY'!$C$6:$C$491,0),1),"")</f>
        <v>Miscellaneous expenses</v>
      </c>
      <c r="J48" s="28">
        <v>52564000</v>
      </c>
      <c r="K48" s="10" t="str">
        <f>IFERROR(INDEX('[1]Link Out Monthly BY'!$D$6:$D$491,MATCH($J48,'[1]Link Out Monthly BY'!$C$6:$C$491,0),1),"")</f>
        <v>Penalties Non-deduct</v>
      </c>
      <c r="L48" s="2" t="str">
        <f>IFERROR(INDEX('[1]Link Out Monthly BY'!$E$6:$E$491,MATCH($J48,'[1]Link Out Monthly BY'!$C$6:$C$491,0),1),"")</f>
        <v>675.8</v>
      </c>
      <c r="M48" s="31">
        <f>IFERROR(INDEX('[1]Link Out Monthly BY'!$F$6:$F$491,MATCH($J48,'[1]Link Out Monthly BY'!$C$6:$C$491,0),1),"")</f>
        <v>0</v>
      </c>
      <c r="N48" s="31">
        <f>IFERROR(INDEX('[1]Link Out Monthly BY'!$G$6:$G$491,MATCH($J48,'[1]Link Out Monthly BY'!$C$6:$C$491,0),1),"")</f>
        <v>0</v>
      </c>
      <c r="O48" s="31">
        <f>IFERROR(INDEX('[1]Link Out Monthly BY'!$H$6:$H$491,MATCH($J48,'[1]Link Out Monthly BY'!$C$6:$C$491,0),1),"")</f>
        <v>518</v>
      </c>
      <c r="P48" s="31">
        <f>IFERROR(INDEX('[1]Link Out Monthly BY'!$I$6:$I$491,MATCH($J48,'[1]Link Out Monthly BY'!$C$6:$C$491,0),1),"")</f>
        <v>0</v>
      </c>
      <c r="Q48" s="31">
        <f>IFERROR(INDEX('[1]Link Out Monthly BY'!$J$6:$J$491,MATCH($J48,'[1]Link Out Monthly BY'!$C$6:$C$491,0),1),"")</f>
        <v>409</v>
      </c>
      <c r="R48" s="31">
        <f>IFERROR(INDEX('[1]Link Out Monthly BY'!$K$6:$K$491,MATCH($J48,'[1]Link Out Monthly BY'!$C$6:$C$491,0),1),"")</f>
        <v>-409</v>
      </c>
      <c r="S48" s="31">
        <f>IFERROR(INDEX('[1]Link Out Monthly BY'!$L$6:$L$491,MATCH($J48,'[1]Link Out Monthly BY'!$C$6:$C$491,0),1),"")</f>
        <v>0</v>
      </c>
      <c r="T48" s="31">
        <f>IFERROR(INDEX('[1]Link Out Monthly BY'!$M$6:$M$491,MATCH($J48,'[1]Link Out Monthly BY'!$C$6:$C$491,0),1),"")</f>
        <v>0</v>
      </c>
      <c r="U48" s="31">
        <f>IFERROR(INDEX('[1]Link Out Monthly BY'!$N$6:$N$491,MATCH($J48,'[1]Link Out Monthly BY'!$C$6:$C$491,0),1),"")</f>
        <v>0</v>
      </c>
      <c r="V48" s="31">
        <f>IFERROR(INDEX('[1]Link Out Monthly BY'!$O$6:$O$491,MATCH($J48,'[1]Link Out Monthly BY'!$C$6:$C$491,0),1),"")</f>
        <v>0</v>
      </c>
      <c r="W48" s="31">
        <f>IFERROR(INDEX('[1]Link Out Monthly BY'!$P$6:$P$491,MATCH($J48,'[1]Link Out Monthly BY'!$C$6:$C$491,0),1),"")</f>
        <v>0</v>
      </c>
      <c r="X48" s="31">
        <f>IFERROR(INDEX('[1]Link Out Monthly BY'!$Q$6:$Q$491,MATCH($J48,'[1]Link Out Monthly BY'!$C$6:$C$491,0),1),"")</f>
        <v>0</v>
      </c>
      <c r="Y48" s="31">
        <f t="shared" si="3"/>
        <v>518</v>
      </c>
      <c r="Z48" s="72">
        <f>IFERROR(INDEX('[1]Link Out Monthly BY'!$T$6:$T$491,MATCH($J48,'[1]Link Out Monthly BY'!$C$6:$C$491,0),1),"")</f>
        <v>1.8348233893934456E-3</v>
      </c>
      <c r="AA48" s="71"/>
      <c r="AB48" s="72">
        <f t="shared" si="2"/>
        <v>0</v>
      </c>
    </row>
    <row r="49" spans="1:28">
      <c r="A49" s="43"/>
      <c r="B49" s="52"/>
      <c r="C49" s="52"/>
      <c r="D49" s="52"/>
      <c r="E49" s="52"/>
      <c r="F49" s="55"/>
      <c r="H49" s="2" t="str">
        <f>IFERROR(INDEX('[1]Link Out Monthly BY'!$A$6:$A$491,MATCH($J49,'[1]Link Out Monthly BY'!$C$6:$C$491,0),1),"")</f>
        <v>P30</v>
      </c>
      <c r="I49" s="2" t="str">
        <f>IFERROR(INDEX('[1]Link Out Monthly BY'!$B$6:$B$491,MATCH($J49,'[1]Link Out Monthly BY'!$C$6:$C$491,0),1),"")</f>
        <v>Miscellaneous expenses</v>
      </c>
      <c r="J49" s="28">
        <v>52568000</v>
      </c>
      <c r="K49" s="10" t="str">
        <f>IFERROR(INDEX('[1]Link Out Monthly BY'!$D$6:$D$491,MATCH($J49,'[1]Link Out Monthly BY'!$C$6:$C$491,0),1),"")</f>
        <v>Research &amp; Develop</v>
      </c>
      <c r="L49" s="2" t="str">
        <f>IFERROR(INDEX('[1]Link Out Monthly BY'!$E$6:$E$491,MATCH($J49,'[1]Link Out Monthly BY'!$C$6:$C$491,0),1),"")</f>
        <v>675.8</v>
      </c>
      <c r="M49" s="31">
        <f>IFERROR(INDEX('[1]Link Out Monthly BY'!$F$6:$F$491,MATCH($J49,'[1]Link Out Monthly BY'!$C$6:$C$491,0),1),"")</f>
        <v>1999</v>
      </c>
      <c r="N49" s="31">
        <f>IFERROR(INDEX('[1]Link Out Monthly BY'!$G$6:$G$491,MATCH($J49,'[1]Link Out Monthly BY'!$C$6:$C$491,0),1),"")</f>
        <v>1999</v>
      </c>
      <c r="O49" s="31">
        <f>IFERROR(INDEX('[1]Link Out Monthly BY'!$H$6:$H$491,MATCH($J49,'[1]Link Out Monthly BY'!$C$6:$C$491,0),1),"")</f>
        <v>1999</v>
      </c>
      <c r="P49" s="31">
        <f>IFERROR(INDEX('[1]Link Out Monthly BY'!$I$6:$I$491,MATCH($J49,'[1]Link Out Monthly BY'!$C$6:$C$491,0),1),"")</f>
        <v>1999</v>
      </c>
      <c r="Q49" s="31">
        <f>IFERROR(INDEX('[1]Link Out Monthly BY'!$J$6:$J$491,MATCH($J49,'[1]Link Out Monthly BY'!$C$6:$C$491,0),1),"")</f>
        <v>1999</v>
      </c>
      <c r="R49" s="31">
        <f>IFERROR(INDEX('[1]Link Out Monthly BY'!$K$6:$K$491,MATCH($J49,'[1]Link Out Monthly BY'!$C$6:$C$491,0),1),"")</f>
        <v>1999</v>
      </c>
      <c r="S49" s="31">
        <f>IFERROR(INDEX('[1]Link Out Monthly BY'!$L$6:$L$491,MATCH($J49,'[1]Link Out Monthly BY'!$C$6:$C$491,0),1),"")</f>
        <v>1910</v>
      </c>
      <c r="T49" s="31">
        <f>IFERROR(INDEX('[1]Link Out Monthly BY'!$M$6:$M$491,MATCH($J49,'[1]Link Out Monthly BY'!$C$6:$C$491,0),1),"")</f>
        <v>1910</v>
      </c>
      <c r="U49" s="31">
        <f>IFERROR(INDEX('[1]Link Out Monthly BY'!$N$6:$N$491,MATCH($J49,'[1]Link Out Monthly BY'!$C$6:$C$491,0),1),"")</f>
        <v>1910</v>
      </c>
      <c r="V49" s="31">
        <f>IFERROR(INDEX('[1]Link Out Monthly BY'!$O$6:$O$491,MATCH($J49,'[1]Link Out Monthly BY'!$C$6:$C$491,0),1),"")</f>
        <v>1910</v>
      </c>
      <c r="W49" s="31">
        <f>IFERROR(INDEX('[1]Link Out Monthly BY'!$P$6:$P$491,MATCH($J49,'[1]Link Out Monthly BY'!$C$6:$C$491,0),1),"")</f>
        <v>1999</v>
      </c>
      <c r="X49" s="31">
        <f>IFERROR(INDEX('[1]Link Out Monthly BY'!$Q$6:$Q$491,MATCH($J49,'[1]Link Out Monthly BY'!$C$6:$C$491,0),1),"")</f>
        <v>1999</v>
      </c>
      <c r="Y49" s="31">
        <f t="shared" si="3"/>
        <v>23632</v>
      </c>
      <c r="Z49" s="72">
        <f>IFERROR(INDEX('[1]Link Out Monthly BY'!$T$6:$T$491,MATCH($J49,'[1]Link Out Monthly BY'!$C$6:$C$491,0),1),"")</f>
        <v>4.248430836367758E-2</v>
      </c>
      <c r="AA49" s="71">
        <f t="shared" si="1"/>
        <v>11994</v>
      </c>
      <c r="AB49" s="72">
        <f t="shared" si="2"/>
        <v>3.3220511741016277E-2</v>
      </c>
    </row>
    <row r="50" spans="1:28">
      <c r="A50" s="43"/>
      <c r="B50" s="52"/>
      <c r="C50" s="52"/>
      <c r="D50" s="52"/>
      <c r="E50" s="52"/>
      <c r="F50" s="55"/>
      <c r="H50" s="2" t="str">
        <f>IFERROR(INDEX('[1]Link Out Monthly BY'!$A$6:$A$491,MATCH($J50,'[1]Link Out Monthly BY'!$C$6:$C$491,0),1),"")</f>
        <v>P30</v>
      </c>
      <c r="I50" s="2" t="str">
        <f>IFERROR(INDEX('[1]Link Out Monthly BY'!$B$6:$B$491,MATCH($J50,'[1]Link Out Monthly BY'!$C$6:$C$491,0),1),"")</f>
        <v>Miscellaneous expenses</v>
      </c>
      <c r="J50" s="28">
        <v>52579000</v>
      </c>
      <c r="K50" s="10" t="str">
        <f>IFERROR(INDEX('[1]Link Out Monthly BY'!$D$6:$D$491,MATCH($J50,'[1]Link Out Monthly BY'!$C$6:$C$491,0),1),"")</f>
        <v>Trustee Fees</v>
      </c>
      <c r="L50" s="2" t="str">
        <f>IFERROR(INDEX('[1]Link Out Monthly BY'!$E$6:$E$491,MATCH($J50,'[1]Link Out Monthly BY'!$C$6:$C$491,0),1),"")</f>
        <v>675.8</v>
      </c>
      <c r="M50" s="31">
        <f>IFERROR(INDEX('[1]Link Out Monthly BY'!$F$6:$F$491,MATCH($J50,'[1]Link Out Monthly BY'!$C$6:$C$491,0),1),"")</f>
        <v>0</v>
      </c>
      <c r="N50" s="31">
        <f>IFERROR(INDEX('[1]Link Out Monthly BY'!$G$6:$G$491,MATCH($J50,'[1]Link Out Monthly BY'!$C$6:$C$491,0),1),"")</f>
        <v>0</v>
      </c>
      <c r="O50" s="31">
        <f>IFERROR(INDEX('[1]Link Out Monthly BY'!$H$6:$H$491,MATCH($J50,'[1]Link Out Monthly BY'!$C$6:$C$491,0),1),"")</f>
        <v>0</v>
      </c>
      <c r="P50" s="31">
        <f>IFERROR(INDEX('[1]Link Out Monthly BY'!$I$6:$I$491,MATCH($J50,'[1]Link Out Monthly BY'!$C$6:$C$491,0),1),"")</f>
        <v>0</v>
      </c>
      <c r="Q50" s="31">
        <f>IFERROR(INDEX('[1]Link Out Monthly BY'!$J$6:$J$491,MATCH($J50,'[1]Link Out Monthly BY'!$C$6:$C$491,0),1),"")</f>
        <v>15391</v>
      </c>
      <c r="R50" s="31">
        <f>IFERROR(INDEX('[1]Link Out Monthly BY'!$K$6:$K$491,MATCH($J50,'[1]Link Out Monthly BY'!$C$6:$C$491,0),1),"")</f>
        <v>0</v>
      </c>
      <c r="S50" s="31">
        <f>IFERROR(INDEX('[1]Link Out Monthly BY'!$L$6:$L$491,MATCH($J50,'[1]Link Out Monthly BY'!$C$6:$C$491,0),1),"")</f>
        <v>5104</v>
      </c>
      <c r="T50" s="31">
        <f>IFERROR(INDEX('[1]Link Out Monthly BY'!$M$6:$M$491,MATCH($J50,'[1]Link Out Monthly BY'!$C$6:$C$491,0),1),"")</f>
        <v>534</v>
      </c>
      <c r="U50" s="31">
        <f>IFERROR(INDEX('[1]Link Out Monthly BY'!$N$6:$N$491,MATCH($J50,'[1]Link Out Monthly BY'!$C$6:$C$491,0),1),"")</f>
        <v>0</v>
      </c>
      <c r="V50" s="31">
        <f>IFERROR(INDEX('[1]Link Out Monthly BY'!$O$6:$O$491,MATCH($J50,'[1]Link Out Monthly BY'!$C$6:$C$491,0),1),"")</f>
        <v>0</v>
      </c>
      <c r="W50" s="31">
        <f>IFERROR(INDEX('[1]Link Out Monthly BY'!$P$6:$P$491,MATCH($J50,'[1]Link Out Monthly BY'!$C$6:$C$491,0),1),"")</f>
        <v>0</v>
      </c>
      <c r="X50" s="31">
        <f>IFERROR(INDEX('[1]Link Out Monthly BY'!$Q$6:$Q$491,MATCH($J50,'[1]Link Out Monthly BY'!$C$6:$C$491,0),1),"")</f>
        <v>0</v>
      </c>
      <c r="Y50" s="31">
        <f t="shared" si="3"/>
        <v>21029</v>
      </c>
      <c r="Z50" s="72">
        <f>IFERROR(INDEX('[1]Link Out Monthly BY'!$T$6:$T$491,MATCH($J50,'[1]Link Out Monthly BY'!$C$6:$C$491,0),1),"")</f>
        <v>5.4516924297595602E-2</v>
      </c>
      <c r="AA50" s="71">
        <f t="shared" si="1"/>
        <v>15391</v>
      </c>
      <c r="AB50" s="72">
        <f t="shared" si="2"/>
        <v>4.2629389378521058E-2</v>
      </c>
    </row>
    <row r="51" spans="1:28">
      <c r="A51" s="43"/>
      <c r="B51" s="52"/>
      <c r="C51" s="52"/>
      <c r="D51" s="52"/>
      <c r="E51" s="52"/>
      <c r="F51" s="55"/>
      <c r="H51" s="2" t="str">
        <f>IFERROR(INDEX('[1]Link Out Monthly BY'!$A$6:$A$491,MATCH($J51,'[1]Link Out Monthly BY'!$C$6:$C$491,0),1),"")</f>
        <v>P30</v>
      </c>
      <c r="I51" s="2" t="str">
        <f>IFERROR(INDEX('[1]Link Out Monthly BY'!$B$6:$B$491,MATCH($J51,'[1]Link Out Monthly BY'!$C$6:$C$491,0),1),"")</f>
        <v>Miscellaneous expenses</v>
      </c>
      <c r="J51" s="28">
        <v>52585000</v>
      </c>
      <c r="K51" s="2" t="str">
        <f>IFERROR(INDEX('[1]Link Out Monthly BY'!$D$6:$D$491,MATCH($J51,'[1]Link Out Monthly BY'!$C$6:$C$491,0),1),"")</f>
        <v>Discounts Available</v>
      </c>
      <c r="L51" s="2" t="str">
        <f>IFERROR(INDEX('[1]Link Out Monthly BY'!$E$6:$E$491,MATCH($J51,'[1]Link Out Monthly BY'!$C$6:$C$491,0),1),"")</f>
        <v>675.8</v>
      </c>
      <c r="M51" s="31">
        <f>IFERROR(INDEX('[1]Link Out Monthly BY'!$F$6:$F$491,MATCH($J51,'[1]Link Out Monthly BY'!$C$6:$C$491,0),1),"")</f>
        <v>-7754</v>
      </c>
      <c r="N51" s="31">
        <f>IFERROR(INDEX('[1]Link Out Monthly BY'!$G$6:$G$491,MATCH($J51,'[1]Link Out Monthly BY'!$C$6:$C$491,0),1),"")</f>
        <v>-6632</v>
      </c>
      <c r="O51" s="31">
        <f>IFERROR(INDEX('[1]Link Out Monthly BY'!$H$6:$H$491,MATCH($J51,'[1]Link Out Monthly BY'!$C$6:$C$491,0),1),"")</f>
        <v>-7499</v>
      </c>
      <c r="P51" s="31">
        <f>IFERROR(INDEX('[1]Link Out Monthly BY'!$I$6:$I$491,MATCH($J51,'[1]Link Out Monthly BY'!$C$6:$C$491,0),1),"")</f>
        <v>-6276</v>
      </c>
      <c r="Q51" s="31">
        <f>IFERROR(INDEX('[1]Link Out Monthly BY'!$J$6:$J$491,MATCH($J51,'[1]Link Out Monthly BY'!$C$6:$C$491,0),1),"")</f>
        <v>-4486</v>
      </c>
      <c r="R51" s="31">
        <f>IFERROR(INDEX('[1]Link Out Monthly BY'!$K$6:$K$491,MATCH($J51,'[1]Link Out Monthly BY'!$C$6:$C$491,0),1),"")</f>
        <v>-10941</v>
      </c>
      <c r="S51" s="31">
        <f>IFERROR(INDEX('[1]Link Out Monthly BY'!$L$6:$L$491,MATCH($J51,'[1]Link Out Monthly BY'!$C$6:$C$491,0),1),"")</f>
        <v>-10183</v>
      </c>
      <c r="T51" s="31">
        <f>IFERROR(INDEX('[1]Link Out Monthly BY'!$M$6:$M$491,MATCH($J51,'[1]Link Out Monthly BY'!$C$6:$C$491,0),1),"")</f>
        <v>-7081</v>
      </c>
      <c r="U51" s="31">
        <f>IFERROR(INDEX('[1]Link Out Monthly BY'!$N$6:$N$491,MATCH($J51,'[1]Link Out Monthly BY'!$C$6:$C$491,0),1),"")</f>
        <v>-5869</v>
      </c>
      <c r="V51" s="31">
        <f>IFERROR(INDEX('[1]Link Out Monthly BY'!$O$6:$O$491,MATCH($J51,'[1]Link Out Monthly BY'!$C$6:$C$491,0),1),"")</f>
        <v>-4769</v>
      </c>
      <c r="W51" s="31">
        <f>IFERROR(INDEX('[1]Link Out Monthly BY'!$P$6:$P$491,MATCH($J51,'[1]Link Out Monthly BY'!$C$6:$C$491,0),1),"")</f>
        <v>-4907</v>
      </c>
      <c r="X51" s="31">
        <f>IFERROR(INDEX('[1]Link Out Monthly BY'!$Q$6:$Q$491,MATCH($J51,'[1]Link Out Monthly BY'!$C$6:$C$491,0),1),"")</f>
        <v>-4695</v>
      </c>
      <c r="Y51" s="31">
        <f t="shared" si="3"/>
        <v>-81092</v>
      </c>
      <c r="Z51" s="72">
        <f>IFERROR(INDEX('[1]Link Out Monthly BY'!$T$6:$T$491,MATCH($J51,'[1]Link Out Monthly BY'!$C$6:$C$491,0),1),"")</f>
        <v>-0.15439436659629635</v>
      </c>
      <c r="AA51" s="70">
        <f t="shared" si="1"/>
        <v>-43588</v>
      </c>
      <c r="AB51" s="72">
        <f t="shared" si="2"/>
        <v>-0.12072833631544252</v>
      </c>
    </row>
    <row r="52" spans="1:28">
      <c r="A52" s="43"/>
      <c r="B52" s="52"/>
      <c r="C52" s="52"/>
      <c r="D52" s="52"/>
      <c r="E52" s="52"/>
      <c r="F52" s="55"/>
      <c r="H52" s="2" t="str">
        <f>IFERROR(INDEX('[1]Link Out Monthly BY'!$A$6:$A$491,MATCH($J52,'[1]Link Out Monthly BY'!$C$6:$C$491,0),1),"")</f>
        <v>P30</v>
      </c>
      <c r="I52" s="2" t="str">
        <f>IFERROR(INDEX('[1]Link Out Monthly BY'!$B$6:$B$491,MATCH($J52,'[1]Link Out Monthly BY'!$C$6:$C$491,0),1),"")</f>
        <v>Miscellaneous expenses</v>
      </c>
      <c r="J52" s="28">
        <v>52586000</v>
      </c>
      <c r="K52" s="2" t="str">
        <f>IFERROR(INDEX('[1]Link Out Monthly BY'!$D$6:$D$491,MATCH($J52,'[1]Link Out Monthly BY'!$C$6:$C$491,0),1),"")</f>
        <v>PO Small Differences</v>
      </c>
      <c r="L52" s="2" t="str">
        <f>IFERROR(INDEX('[1]Link Out Monthly BY'!$E$6:$E$491,MATCH($J52,'[1]Link Out Monthly BY'!$C$6:$C$491,0),1),"")</f>
        <v>675.8</v>
      </c>
      <c r="M52" s="31">
        <f>IFERROR(INDEX('[1]Link Out Monthly BY'!$F$6:$F$491,MATCH($J52,'[1]Link Out Monthly BY'!$C$6:$C$491,0),1),"")</f>
        <v>61</v>
      </c>
      <c r="N52" s="31">
        <f>IFERROR(INDEX('[1]Link Out Monthly BY'!$G$6:$G$491,MATCH($J52,'[1]Link Out Monthly BY'!$C$6:$C$491,0),1),"")</f>
        <v>27</v>
      </c>
      <c r="O52" s="31">
        <f>IFERROR(INDEX('[1]Link Out Monthly BY'!$H$6:$H$491,MATCH($J52,'[1]Link Out Monthly BY'!$C$6:$C$491,0),1),"")</f>
        <v>51</v>
      </c>
      <c r="P52" s="31">
        <f>IFERROR(INDEX('[1]Link Out Monthly BY'!$I$6:$I$491,MATCH($J52,'[1]Link Out Monthly BY'!$C$6:$C$491,0),1),"")</f>
        <v>-33</v>
      </c>
      <c r="Q52" s="31">
        <f>IFERROR(INDEX('[1]Link Out Monthly BY'!$J$6:$J$491,MATCH($J52,'[1]Link Out Monthly BY'!$C$6:$C$491,0),1),"")</f>
        <v>74</v>
      </c>
      <c r="R52" s="31">
        <f>IFERROR(INDEX('[1]Link Out Monthly BY'!$K$6:$K$491,MATCH($J52,'[1]Link Out Monthly BY'!$C$6:$C$491,0),1),"")</f>
        <v>4</v>
      </c>
      <c r="S52" s="31">
        <f>IFERROR(INDEX('[1]Link Out Monthly BY'!$L$6:$L$491,MATCH($J52,'[1]Link Out Monthly BY'!$C$6:$C$491,0),1),"")</f>
        <v>0</v>
      </c>
      <c r="T52" s="31">
        <f>IFERROR(INDEX('[1]Link Out Monthly BY'!$M$6:$M$491,MATCH($J52,'[1]Link Out Monthly BY'!$C$6:$C$491,0),1),"")</f>
        <v>0</v>
      </c>
      <c r="U52" s="31">
        <f>IFERROR(INDEX('[1]Link Out Monthly BY'!$N$6:$N$491,MATCH($J52,'[1]Link Out Monthly BY'!$C$6:$C$491,0),1),"")</f>
        <v>0</v>
      </c>
      <c r="V52" s="31">
        <f>IFERROR(INDEX('[1]Link Out Monthly BY'!$O$6:$O$491,MATCH($J52,'[1]Link Out Monthly BY'!$C$6:$C$491,0),1),"")</f>
        <v>0</v>
      </c>
      <c r="W52" s="31">
        <f>IFERROR(INDEX('[1]Link Out Monthly BY'!$P$6:$P$491,MATCH($J52,'[1]Link Out Monthly BY'!$C$6:$C$491,0),1),"")</f>
        <v>0</v>
      </c>
      <c r="X52" s="31">
        <f>IFERROR(INDEX('[1]Link Out Monthly BY'!$Q$6:$Q$491,MATCH($J52,'[1]Link Out Monthly BY'!$C$6:$C$491,0),1),"")</f>
        <v>0</v>
      </c>
      <c r="Y52" s="31">
        <f t="shared" si="3"/>
        <v>184</v>
      </c>
      <c r="Z52" s="72">
        <f>IFERROR(INDEX('[1]Link Out Monthly BY'!$T$6:$T$491,MATCH($J52,'[1]Link Out Monthly BY'!$C$6:$C$491,0),1),"")</f>
        <v>6.5175193754516217E-4</v>
      </c>
      <c r="AA52" s="70">
        <f t="shared" si="1"/>
        <v>184</v>
      </c>
      <c r="AB52" s="72">
        <f t="shared" si="2"/>
        <v>5.096359980279303E-4</v>
      </c>
    </row>
    <row r="55" spans="1:28">
      <c r="M55" s="42">
        <f t="shared" ref="M55:AA55" si="4">SUM(M12:M54)</f>
        <v>-71995</v>
      </c>
      <c r="N55" s="42">
        <f t="shared" si="4"/>
        <v>55209</v>
      </c>
      <c r="O55" s="42">
        <f t="shared" si="4"/>
        <v>65859</v>
      </c>
      <c r="P55" s="42">
        <f t="shared" si="4"/>
        <v>52443</v>
      </c>
      <c r="Q55" s="42">
        <f t="shared" si="4"/>
        <v>92465</v>
      </c>
      <c r="R55" s="42">
        <f t="shared" si="4"/>
        <v>88853</v>
      </c>
      <c r="S55" s="42">
        <f t="shared" si="4"/>
        <v>56960</v>
      </c>
      <c r="T55" s="42">
        <f t="shared" si="4"/>
        <v>61966</v>
      </c>
      <c r="U55" s="42">
        <f t="shared" si="4"/>
        <v>53115</v>
      </c>
      <c r="V55" s="42">
        <f t="shared" si="4"/>
        <v>70419</v>
      </c>
      <c r="W55" s="42">
        <f t="shared" si="4"/>
        <v>89337.741949060874</v>
      </c>
      <c r="X55" s="42">
        <f t="shared" si="4"/>
        <v>42141.4529270813</v>
      </c>
      <c r="Y55" s="42">
        <f t="shared" si="4"/>
        <v>656773.1948761422</v>
      </c>
      <c r="Z55" s="73">
        <f>SUM(Z12:Z54)</f>
        <v>1.0018348233893934</v>
      </c>
      <c r="AA55" s="42">
        <f t="shared" si="4"/>
        <v>361042</v>
      </c>
      <c r="AB55" s="73">
        <f>SUM(AB12:AB54)</f>
        <v>0.99999999999999978</v>
      </c>
    </row>
    <row r="63" spans="1:28">
      <c r="H63" s="6" t="s">
        <v>24</v>
      </c>
      <c r="Q63" s="31"/>
    </row>
    <row r="64" spans="1:28">
      <c r="H64" s="32" t="s">
        <v>25</v>
      </c>
      <c r="I64" s="32" t="s">
        <v>13</v>
      </c>
      <c r="J64" s="32" t="s">
        <v>14</v>
      </c>
      <c r="K64" s="32" t="s">
        <v>6</v>
      </c>
      <c r="L64" s="11" t="s">
        <v>15</v>
      </c>
      <c r="M64" s="33">
        <v>43647</v>
      </c>
      <c r="N64" s="33">
        <v>43678</v>
      </c>
      <c r="O64" s="33">
        <v>43709</v>
      </c>
      <c r="P64" s="33">
        <v>43739</v>
      </c>
      <c r="Q64" s="33">
        <v>43770</v>
      </c>
      <c r="R64" s="33">
        <v>43800</v>
      </c>
      <c r="S64" s="33">
        <v>43831</v>
      </c>
      <c r="T64" s="33">
        <v>43862</v>
      </c>
      <c r="U64" s="33">
        <v>43891</v>
      </c>
      <c r="V64" s="33">
        <v>43922</v>
      </c>
      <c r="W64" s="33">
        <v>43952</v>
      </c>
      <c r="X64" s="33">
        <v>43983</v>
      </c>
      <c r="Y64" s="32" t="s">
        <v>26</v>
      </c>
    </row>
    <row r="66" spans="8:25">
      <c r="H66" s="2" t="str">
        <f>IFERROR(INDEX('[1]Link Out Forecast'!$A$6:$A$250,MATCH($J66,'[1]Link Out Forecast'!$C$6:$C$250,0),1),"")</f>
        <v>P30</v>
      </c>
      <c r="I66" s="2" t="str">
        <f>IFERROR(INDEX('[1]Link Out Forecast'!$B$6:$B$250,MATCH($J66,'[1]Link Out Forecast'!$C$6:$C$250,0),1),"")</f>
        <v>Miscellaneous expenses</v>
      </c>
      <c r="J66" s="28">
        <v>52000000</v>
      </c>
      <c r="K66" s="2" t="str">
        <f>IFERROR(INDEX('[1]Link Out Forecast'!$D$6:$D$250,MATCH($J66,'[1]Link Out Forecast'!$C$6:$C$250,0),1),"")</f>
        <v>M&amp;S Expense (O&amp;M)</v>
      </c>
      <c r="L66" s="2" t="str">
        <f>IFERROR(INDEX('[1]Link Out Forecast'!$E$6:$E$250,MATCH($J66,'[1]Link Out Forecast'!$C$6:$C$250,0),1),"")</f>
        <v>620.5</v>
      </c>
      <c r="M66" s="31">
        <f>IFERROR(INDEX('[1]Link Out Forecast'!$F$6:$F$250,MATCH($J66,'[1]Link Out Forecast'!$C$6:$C$250,0),1),"")</f>
        <v>13771</v>
      </c>
      <c r="N66" s="31">
        <f>IFERROR(INDEX('[1]Link Out Forecast'!$G$6:$G$250,MATCH($J66,'[1]Link Out Forecast'!$C$6:$C$250,0),1),"")</f>
        <v>13771</v>
      </c>
      <c r="O66" s="31">
        <f>IFERROR(INDEX('[1]Link Out Forecast'!$H$6:$H$250,MATCH($J66,'[1]Link Out Forecast'!$C$6:$C$250,0),1),"")</f>
        <v>13826</v>
      </c>
      <c r="P66" s="31">
        <f>IFERROR(INDEX('[1]Link Out Forecast'!$I$6:$I$250,MATCH($J66,'[1]Link Out Forecast'!$C$6:$C$250,0),1),"")</f>
        <v>14971</v>
      </c>
      <c r="Q66" s="31">
        <f>IFERROR(INDEX('[1]Link Out Forecast'!$J$6:$J$250,MATCH($J66,'[1]Link Out Forecast'!$C$6:$C$250,0),1),"")</f>
        <v>13771</v>
      </c>
      <c r="R66" s="31">
        <f>IFERROR(INDEX('[1]Link Out Forecast'!$K$6:$K$250,MATCH($J66,'[1]Link Out Forecast'!$C$6:$C$250,0),1),"")</f>
        <v>13826</v>
      </c>
      <c r="S66" s="31">
        <f>IFERROR(INDEX('[1]Link Out Forecast'!$L$6:$L$250,MATCH($J66,'[1]Link Out Forecast'!$C$6:$C$250,0),1),"")</f>
        <v>141904</v>
      </c>
      <c r="T66" s="31">
        <f>IFERROR(INDEX('[1]Link Out Forecast'!$M$6:$M$250,MATCH($J66,'[1]Link Out Forecast'!$C$6:$C$250,0),1),"")</f>
        <v>88725</v>
      </c>
      <c r="U66" s="31">
        <f>IFERROR(INDEX('[1]Link Out Forecast'!$N$6:$N$250,MATCH($J66,'[1]Link Out Forecast'!$C$6:$C$250,0),1),"")</f>
        <v>79424</v>
      </c>
      <c r="V66" s="31">
        <f>IFERROR(INDEX('[1]Link Out Forecast'!$O$6:$O$250,MATCH($J66,'[1]Link Out Forecast'!$C$6:$C$250,0),1),"")</f>
        <v>66533</v>
      </c>
      <c r="W66" s="31">
        <f>IFERROR(INDEX('[1]Link Out Forecast'!$P$6:$P$250,MATCH($J66,'[1]Link Out Forecast'!$C$6:$C$250,0),1),"")</f>
        <v>63108</v>
      </c>
      <c r="X66" s="31">
        <f>IFERROR(INDEX('[1]Link Out Forecast'!$Q$6:$Q$250,MATCH($J66,'[1]Link Out Forecast'!$C$6:$C$250,0),1),"")</f>
        <v>86485</v>
      </c>
      <c r="Y66" s="31">
        <f>IFERROR(INDEX('[1]Link Out Forecast'!$R$6:$R$250,MATCH($J66,'[1]Link Out Forecast'!$C$6:$C$250,0),1),"")</f>
        <v>610115</v>
      </c>
    </row>
    <row r="67" spans="8:25">
      <c r="H67" s="2" t="str">
        <f>IFERROR(INDEX('[1]Link Out Forecast'!$A$6:$A$250,MATCH($J67,'[1]Link Out Forecast'!$C$6:$C$250,0),1),"")</f>
        <v>P30</v>
      </c>
      <c r="I67" s="2" t="str">
        <f>IFERROR(INDEX('[1]Link Out Forecast'!$B$6:$B$250,MATCH($J67,'[1]Link Out Forecast'!$C$6:$C$250,0),1),"")</f>
        <v>Miscellaneous expenses</v>
      </c>
      <c r="J67" s="28">
        <v>52001000</v>
      </c>
      <c r="K67" s="2" t="str">
        <f>IFERROR(INDEX('[1]Link Out Forecast'!$D$6:$D$250,MATCH($J67,'[1]Link Out Forecast'!$C$6:$C$250,0),1),"")</f>
        <v>M&amp;S Expense (O&amp;M)</v>
      </c>
      <c r="L67" s="2" t="str">
        <f>IFERROR(INDEX('[1]Link Out Forecast'!$E$6:$E$250,MATCH($J67,'[1]Link Out Forecast'!$C$6:$C$250,0),1),"")</f>
        <v>620.5</v>
      </c>
      <c r="M67" s="31">
        <f>IFERROR(INDEX('[1]Link Out Forecast'!$F$6:$F$250,MATCH($J67,'[1]Link Out Forecast'!$C$6:$C$250,0),1),"")</f>
        <v>-49929.739214369911</v>
      </c>
      <c r="N67" s="31">
        <f>IFERROR(INDEX('[1]Link Out Forecast'!$G$6:$G$250,MATCH($J67,'[1]Link Out Forecast'!$C$6:$C$250,0),1),"")</f>
        <v>-51910.344746934803</v>
      </c>
      <c r="O67" s="31">
        <f>IFERROR(INDEX('[1]Link Out Forecast'!$H$6:$H$250,MATCH($J67,'[1]Link Out Forecast'!$C$6:$C$250,0),1),"")</f>
        <v>-48104.363680010909</v>
      </c>
      <c r="P67" s="31">
        <f>IFERROR(INDEX('[1]Link Out Forecast'!$I$6:$I$250,MATCH($J67,'[1]Link Out Forecast'!$C$6:$C$250,0),1),"")</f>
        <v>-46433.780082922196</v>
      </c>
      <c r="Q67" s="31">
        <f>IFERROR(INDEX('[1]Link Out Forecast'!$J$6:$J$250,MATCH($J67,'[1]Link Out Forecast'!$C$6:$C$250,0),1),"")</f>
        <v>-40717.267981303987</v>
      </c>
      <c r="R67" s="31">
        <f>IFERROR(INDEX('[1]Link Out Forecast'!$K$6:$K$250,MATCH($J67,'[1]Link Out Forecast'!$C$6:$C$250,0),1),"")</f>
        <v>-42378.8981436381</v>
      </c>
      <c r="S67" s="31">
        <f>IFERROR(INDEX('[1]Link Out Forecast'!$L$6:$L$250,MATCH($J67,'[1]Link Out Forecast'!$C$6:$C$250,0),1),"")</f>
        <v>-44442.48391000001</v>
      </c>
      <c r="T67" s="31">
        <f>IFERROR(INDEX('[1]Link Out Forecast'!$M$6:$M$250,MATCH($J67,'[1]Link Out Forecast'!$C$6:$C$250,0),1),"")</f>
        <v>-42480.401810000003</v>
      </c>
      <c r="U67" s="31">
        <f>IFERROR(INDEX('[1]Link Out Forecast'!$N$6:$N$250,MATCH($J67,'[1]Link Out Forecast'!$C$6:$C$250,0),1),"")</f>
        <v>-46496.510830000036</v>
      </c>
      <c r="V67" s="31">
        <f>IFERROR(INDEX('[1]Link Out Forecast'!$O$6:$O$250,MATCH($J67,'[1]Link Out Forecast'!$C$6:$C$250,0),1),"")</f>
        <v>-49309.50662</v>
      </c>
      <c r="W67" s="31">
        <f>IFERROR(INDEX('[1]Link Out Forecast'!$P$6:$P$250,MATCH($J67,'[1]Link Out Forecast'!$C$6:$C$250,0),1),"")</f>
        <v>-50496.359979999972</v>
      </c>
      <c r="X67" s="31">
        <f>IFERROR(INDEX('[1]Link Out Forecast'!$Q$6:$Q$250,MATCH($J67,'[1]Link Out Forecast'!$C$6:$C$250,0),1),"")</f>
        <v>-50919.703780000069</v>
      </c>
      <c r="Y67" s="31">
        <f>IFERROR(INDEX('[1]Link Out Forecast'!$R$6:$R$250,MATCH($J67,'[1]Link Out Forecast'!$C$6:$C$250,0),1),"")</f>
        <v>-563619.36077917996</v>
      </c>
    </row>
    <row r="68" spans="8:25">
      <c r="H68" s="2" t="str">
        <f>IFERROR(INDEX('[1]Link Out Forecast'!$A$6:$A$250,MATCH($J68,'[1]Link Out Forecast'!$C$6:$C$250,0),1),"")</f>
        <v>P30</v>
      </c>
      <c r="I68" s="2" t="str">
        <f>IFERROR(INDEX('[1]Link Out Forecast'!$B$6:$B$250,MATCH($J68,'[1]Link Out Forecast'!$C$6:$C$250,0),1),"")</f>
        <v>Miscellaneous expenses</v>
      </c>
      <c r="J68" s="28">
        <v>52500000</v>
      </c>
      <c r="K68" s="2" t="str">
        <f>IFERROR(INDEX('[1]Link Out Forecast'!$D$6:$D$250,MATCH($J68,'[1]Link Out Forecast'!$C$6:$C$250,0),1),"")</f>
        <v>Misc Exp Natural Acct</v>
      </c>
      <c r="L68" s="2" t="str">
        <f>IFERROR(INDEX('[1]Link Out Forecast'!$E$6:$E$250,MATCH($J68,'[1]Link Out Forecast'!$C$6:$C$250,0),1),"")</f>
        <v>675.8</v>
      </c>
      <c r="M68" s="31">
        <f>IFERROR(INDEX('[1]Link Out Forecast'!$F$6:$F$250,MATCH($J68,'[1]Link Out Forecast'!$C$6:$C$250,0),1),"")</f>
        <v>12927</v>
      </c>
      <c r="N68" s="31">
        <f>IFERROR(INDEX('[1]Link Out Forecast'!$G$6:$G$250,MATCH($J68,'[1]Link Out Forecast'!$C$6:$C$250,0),1),"")</f>
        <v>13014</v>
      </c>
      <c r="O68" s="31">
        <f>IFERROR(INDEX('[1]Link Out Forecast'!$H$6:$H$250,MATCH($J68,'[1]Link Out Forecast'!$C$6:$C$250,0),1),"")</f>
        <v>12914</v>
      </c>
      <c r="P68" s="31">
        <f>IFERROR(INDEX('[1]Link Out Forecast'!$I$6:$I$250,MATCH($J68,'[1]Link Out Forecast'!$C$6:$C$250,0),1),"")</f>
        <v>12968</v>
      </c>
      <c r="Q68" s="31">
        <f>IFERROR(INDEX('[1]Link Out Forecast'!$J$6:$J$250,MATCH($J68,'[1]Link Out Forecast'!$C$6:$C$250,0),1),"")</f>
        <v>13075</v>
      </c>
      <c r="R68" s="31">
        <f>IFERROR(INDEX('[1]Link Out Forecast'!$K$6:$K$250,MATCH($J68,'[1]Link Out Forecast'!$C$6:$C$250,0),1),"")</f>
        <v>13914</v>
      </c>
      <c r="S68" s="31">
        <f>IFERROR(INDEX('[1]Link Out Forecast'!$L$6:$L$250,MATCH($J68,'[1]Link Out Forecast'!$C$6:$C$250,0),1),"")</f>
        <v>0</v>
      </c>
      <c r="T68" s="31">
        <f>IFERROR(INDEX('[1]Link Out Forecast'!$M$6:$M$250,MATCH($J68,'[1]Link Out Forecast'!$C$6:$C$250,0),1),"")</f>
        <v>0</v>
      </c>
      <c r="U68" s="31">
        <f>IFERROR(INDEX('[1]Link Out Forecast'!$N$6:$N$250,MATCH($J68,'[1]Link Out Forecast'!$C$6:$C$250,0),1),"")</f>
        <v>0</v>
      </c>
      <c r="V68" s="31">
        <f>IFERROR(INDEX('[1]Link Out Forecast'!$O$6:$O$250,MATCH($J68,'[1]Link Out Forecast'!$C$6:$C$250,0),1),"")</f>
        <v>0</v>
      </c>
      <c r="W68" s="31">
        <f>IFERROR(INDEX('[1]Link Out Forecast'!$P$6:$P$250,MATCH($J68,'[1]Link Out Forecast'!$C$6:$C$250,0),1),"")</f>
        <v>0</v>
      </c>
      <c r="X68" s="31">
        <f>IFERROR(INDEX('[1]Link Out Forecast'!$Q$6:$Q$250,MATCH($J68,'[1]Link Out Forecast'!$C$6:$C$250,0),1),"")</f>
        <v>0</v>
      </c>
      <c r="Y68" s="31">
        <f>IFERROR(INDEX('[1]Link Out Forecast'!$R$6:$R$250,MATCH($J68,'[1]Link Out Forecast'!$C$6:$C$250,0),1),"")</f>
        <v>78812</v>
      </c>
    </row>
    <row r="69" spans="8:25">
      <c r="H69" s="2" t="str">
        <f>IFERROR(INDEX('[1]Link Out Forecast'!$A$6:$A$250,MATCH($J69,'[1]Link Out Forecast'!$C$6:$C$250,0),1),"")</f>
        <v>P30</v>
      </c>
      <c r="I69" s="2" t="str">
        <f>IFERROR(INDEX('[1]Link Out Forecast'!$B$6:$B$250,MATCH($J69,'[1]Link Out Forecast'!$C$6:$C$250,0),1),"")</f>
        <v>Miscellaneous expenses</v>
      </c>
      <c r="J69" s="28">
        <v>52514000</v>
      </c>
      <c r="K69" s="2" t="str">
        <f>IFERROR(INDEX('[1]Link Out Forecast'!$D$6:$D$250,MATCH($J69,'[1]Link Out Forecast'!$C$6:$C$250,0),1),"")</f>
        <v>Charitable Contribution Deductible</v>
      </c>
      <c r="L69" s="2" t="str">
        <f>IFERROR(INDEX('[1]Link Out Forecast'!$E$6:$E$250,MATCH($J69,'[1]Link Out Forecast'!$C$6:$C$250,0),1),"")</f>
        <v>675.8</v>
      </c>
      <c r="M69" s="31">
        <f>IFERROR(INDEX('[1]Link Out Forecast'!$F$6:$F$250,MATCH($J69,'[1]Link Out Forecast'!$C$6:$C$250,0),1),"")</f>
        <v>0</v>
      </c>
      <c r="N69" s="31">
        <f>IFERROR(INDEX('[1]Link Out Forecast'!$G$6:$G$250,MATCH($J69,'[1]Link Out Forecast'!$C$6:$C$250,0),1),"")</f>
        <v>0</v>
      </c>
      <c r="O69" s="31">
        <f>IFERROR(INDEX('[1]Link Out Forecast'!$H$6:$H$250,MATCH($J69,'[1]Link Out Forecast'!$C$6:$C$250,0),1),"")</f>
        <v>0</v>
      </c>
      <c r="P69" s="31">
        <f>IFERROR(INDEX('[1]Link Out Forecast'!$I$6:$I$250,MATCH($J69,'[1]Link Out Forecast'!$C$6:$C$250,0),1),"")</f>
        <v>0</v>
      </c>
      <c r="Q69" s="31">
        <f>IFERROR(INDEX('[1]Link Out Forecast'!$J$6:$J$250,MATCH($J69,'[1]Link Out Forecast'!$C$6:$C$250,0),1),"")</f>
        <v>600</v>
      </c>
      <c r="R69" s="31">
        <f>IFERROR(INDEX('[1]Link Out Forecast'!$K$6:$K$250,MATCH($J69,'[1]Link Out Forecast'!$C$6:$C$250,0),1),"")</f>
        <v>0</v>
      </c>
      <c r="S69" s="31">
        <f>IFERROR(INDEX('[1]Link Out Forecast'!$L$6:$L$250,MATCH($J69,'[1]Link Out Forecast'!$C$6:$C$250,0),1),"")</f>
        <v>0</v>
      </c>
      <c r="T69" s="31">
        <f>IFERROR(INDEX('[1]Link Out Forecast'!$M$6:$M$250,MATCH($J69,'[1]Link Out Forecast'!$C$6:$C$250,0),1),"")</f>
        <v>0</v>
      </c>
      <c r="U69" s="31">
        <f>IFERROR(INDEX('[1]Link Out Forecast'!$N$6:$N$250,MATCH($J69,'[1]Link Out Forecast'!$C$6:$C$250,0),1),"")</f>
        <v>0</v>
      </c>
      <c r="V69" s="31">
        <f>IFERROR(INDEX('[1]Link Out Forecast'!$O$6:$O$250,MATCH($J69,'[1]Link Out Forecast'!$C$6:$C$250,0),1),"")</f>
        <v>0</v>
      </c>
      <c r="W69" s="31">
        <f>IFERROR(INDEX('[1]Link Out Forecast'!$P$6:$P$250,MATCH($J69,'[1]Link Out Forecast'!$C$6:$C$250,0),1),"")</f>
        <v>0</v>
      </c>
      <c r="X69" s="31">
        <f>IFERROR(INDEX('[1]Link Out Forecast'!$Q$6:$Q$250,MATCH($J69,'[1]Link Out Forecast'!$C$6:$C$250,0),1),"")</f>
        <v>0</v>
      </c>
      <c r="Y69" s="31">
        <f>IFERROR(INDEX('[1]Link Out Forecast'!$R$6:$R$250,MATCH($J69,'[1]Link Out Forecast'!$C$6:$C$250,0),1),"")</f>
        <v>600</v>
      </c>
    </row>
    <row r="70" spans="8:25">
      <c r="H70" s="2" t="str">
        <f>IFERROR(INDEX('[1]Link Out Forecast'!$A$6:$A$250,MATCH($J70,'[1]Link Out Forecast'!$C$6:$C$250,0),1),"")</f>
        <v>P30</v>
      </c>
      <c r="I70" s="2" t="str">
        <f>IFERROR(INDEX('[1]Link Out Forecast'!$B$6:$B$250,MATCH($J70,'[1]Link Out Forecast'!$C$6:$C$250,0),1),"")</f>
        <v>Miscellaneous expenses</v>
      </c>
      <c r="J70" s="28">
        <v>52514500</v>
      </c>
      <c r="K70" s="2" t="str">
        <f>IFERROR(INDEX('[1]Link Out Forecast'!$D$6:$D$250,MATCH($J70,'[1]Link Out Forecast'!$C$6:$C$250,0),1),"")</f>
        <v>Charitb Don-H/Ed/En</v>
      </c>
      <c r="L70" s="2" t="str">
        <f>IFERROR(INDEX('[1]Link Out Forecast'!$E$6:$E$250,MATCH($J70,'[1]Link Out Forecast'!$C$6:$C$250,0),1),"")</f>
        <v>675.8</v>
      </c>
      <c r="M70" s="31">
        <f>IFERROR(INDEX('[1]Link Out Forecast'!$F$6:$F$250,MATCH($J70,'[1]Link Out Forecast'!$C$6:$C$250,0),1),"")</f>
        <v>4532</v>
      </c>
      <c r="N70" s="31">
        <f>IFERROR(INDEX('[1]Link Out Forecast'!$G$6:$G$250,MATCH($J70,'[1]Link Out Forecast'!$C$6:$C$250,0),1),"")</f>
        <v>4532</v>
      </c>
      <c r="O70" s="31">
        <f>IFERROR(INDEX('[1]Link Out Forecast'!$H$6:$H$250,MATCH($J70,'[1]Link Out Forecast'!$C$6:$C$250,0),1),"")</f>
        <v>4532</v>
      </c>
      <c r="P70" s="31">
        <f>IFERROR(INDEX('[1]Link Out Forecast'!$I$6:$I$250,MATCH($J70,'[1]Link Out Forecast'!$C$6:$C$250,0),1),"")</f>
        <v>4532</v>
      </c>
      <c r="Q70" s="31">
        <f>IFERROR(INDEX('[1]Link Out Forecast'!$J$6:$J$250,MATCH($J70,'[1]Link Out Forecast'!$C$6:$C$250,0),1),"")</f>
        <v>4532</v>
      </c>
      <c r="R70" s="31">
        <f>IFERROR(INDEX('[1]Link Out Forecast'!$K$6:$K$250,MATCH($J70,'[1]Link Out Forecast'!$C$6:$C$250,0),1),"")</f>
        <v>4532</v>
      </c>
      <c r="S70" s="31">
        <f>IFERROR(INDEX('[1]Link Out Forecast'!$L$6:$L$250,MATCH($J70,'[1]Link Out Forecast'!$C$6:$C$250,0),1),"")</f>
        <v>0</v>
      </c>
      <c r="T70" s="31">
        <f>IFERROR(INDEX('[1]Link Out Forecast'!$M$6:$M$250,MATCH($J70,'[1]Link Out Forecast'!$C$6:$C$250,0),1),"")</f>
        <v>0</v>
      </c>
      <c r="U70" s="31">
        <f>IFERROR(INDEX('[1]Link Out Forecast'!$N$6:$N$250,MATCH($J70,'[1]Link Out Forecast'!$C$6:$C$250,0),1),"")</f>
        <v>0</v>
      </c>
      <c r="V70" s="31">
        <f>IFERROR(INDEX('[1]Link Out Forecast'!$O$6:$O$250,MATCH($J70,'[1]Link Out Forecast'!$C$6:$C$250,0),1),"")</f>
        <v>0</v>
      </c>
      <c r="W70" s="31">
        <f>IFERROR(INDEX('[1]Link Out Forecast'!$P$6:$P$250,MATCH($J70,'[1]Link Out Forecast'!$C$6:$C$250,0),1),"")</f>
        <v>0</v>
      </c>
      <c r="X70" s="31">
        <f>IFERROR(INDEX('[1]Link Out Forecast'!$Q$6:$Q$250,MATCH($J70,'[1]Link Out Forecast'!$C$6:$C$250,0),1),"")</f>
        <v>0</v>
      </c>
      <c r="Y70" s="31">
        <f>IFERROR(INDEX('[1]Link Out Forecast'!$R$6:$R$250,MATCH($J70,'[1]Link Out Forecast'!$C$6:$C$250,0),1),"")</f>
        <v>27192</v>
      </c>
    </row>
    <row r="71" spans="8:25">
      <c r="H71" s="2" t="str">
        <f>IFERROR(INDEX('[1]Link Out Forecast'!$A$6:$A$250,MATCH($J71,'[1]Link Out Forecast'!$C$6:$C$250,0),1),"")</f>
        <v>P30</v>
      </c>
      <c r="I71" s="2" t="str">
        <f>IFERROR(INDEX('[1]Link Out Forecast'!$B$6:$B$250,MATCH($J71,'[1]Link Out Forecast'!$C$6:$C$250,0),1),"")</f>
        <v>Miscellaneous expenses</v>
      </c>
      <c r="J71" s="28">
        <v>52514600</v>
      </c>
      <c r="K71" s="2" t="str">
        <f>IFERROR(INDEX('[1]Link Out Forecast'!$D$6:$D$250,MATCH($J71,'[1]Link Out Forecast'!$C$6:$C$250,0),1),"")</f>
        <v>Charitb Don-Commnty</v>
      </c>
      <c r="L71" s="2" t="str">
        <f>IFERROR(INDEX('[1]Link Out Forecast'!$E$6:$E$250,MATCH($J71,'[1]Link Out Forecast'!$C$6:$C$250,0),1),"")</f>
        <v>675.8</v>
      </c>
      <c r="M71" s="31">
        <f>IFERROR(INDEX('[1]Link Out Forecast'!$F$6:$F$250,MATCH($J71,'[1]Link Out Forecast'!$C$6:$C$250,0),1),"")</f>
        <v>3588</v>
      </c>
      <c r="N71" s="31">
        <f>IFERROR(INDEX('[1]Link Out Forecast'!$G$6:$G$250,MATCH($J71,'[1]Link Out Forecast'!$C$6:$C$250,0),1),"")</f>
        <v>3588</v>
      </c>
      <c r="O71" s="31">
        <f>IFERROR(INDEX('[1]Link Out Forecast'!$H$6:$H$250,MATCH($J71,'[1]Link Out Forecast'!$C$6:$C$250,0),1),"")</f>
        <v>3588</v>
      </c>
      <c r="P71" s="31">
        <f>IFERROR(INDEX('[1]Link Out Forecast'!$I$6:$I$250,MATCH($J71,'[1]Link Out Forecast'!$C$6:$C$250,0),1),"")</f>
        <v>3588</v>
      </c>
      <c r="Q71" s="31">
        <f>IFERROR(INDEX('[1]Link Out Forecast'!$J$6:$J$250,MATCH($J71,'[1]Link Out Forecast'!$C$6:$C$250,0),1),"")</f>
        <v>3588</v>
      </c>
      <c r="R71" s="31">
        <f>IFERROR(INDEX('[1]Link Out Forecast'!$K$6:$K$250,MATCH($J71,'[1]Link Out Forecast'!$C$6:$C$250,0),1),"")</f>
        <v>3588</v>
      </c>
      <c r="S71" s="31">
        <f>IFERROR(INDEX('[1]Link Out Forecast'!$L$6:$L$250,MATCH($J71,'[1]Link Out Forecast'!$C$6:$C$250,0),1),"")</f>
        <v>0</v>
      </c>
      <c r="T71" s="31">
        <f>IFERROR(INDEX('[1]Link Out Forecast'!$M$6:$M$250,MATCH($J71,'[1]Link Out Forecast'!$C$6:$C$250,0),1),"")</f>
        <v>0</v>
      </c>
      <c r="U71" s="31">
        <f>IFERROR(INDEX('[1]Link Out Forecast'!$N$6:$N$250,MATCH($J71,'[1]Link Out Forecast'!$C$6:$C$250,0),1),"")</f>
        <v>0</v>
      </c>
      <c r="V71" s="31">
        <f>IFERROR(INDEX('[1]Link Out Forecast'!$O$6:$O$250,MATCH($J71,'[1]Link Out Forecast'!$C$6:$C$250,0),1),"")</f>
        <v>0</v>
      </c>
      <c r="W71" s="31">
        <f>IFERROR(INDEX('[1]Link Out Forecast'!$P$6:$P$250,MATCH($J71,'[1]Link Out Forecast'!$C$6:$C$250,0),1),"")</f>
        <v>0</v>
      </c>
      <c r="X71" s="31">
        <f>IFERROR(INDEX('[1]Link Out Forecast'!$Q$6:$Q$250,MATCH($J71,'[1]Link Out Forecast'!$C$6:$C$250,0),1),"")</f>
        <v>0</v>
      </c>
      <c r="Y71" s="31">
        <f>IFERROR(INDEX('[1]Link Out Forecast'!$R$6:$R$250,MATCH($J71,'[1]Link Out Forecast'!$C$6:$C$250,0),1),"")</f>
        <v>21528</v>
      </c>
    </row>
    <row r="72" spans="8:25">
      <c r="H72" s="2" t="str">
        <f>IFERROR(INDEX('[1]Link Out Forecast'!$A$6:$A$250,MATCH($J72,'[1]Link Out Forecast'!$C$6:$C$250,0),1),"")</f>
        <v>P30</v>
      </c>
      <c r="I72" s="2" t="str">
        <f>IFERROR(INDEX('[1]Link Out Forecast'!$B$6:$B$250,MATCH($J72,'[1]Link Out Forecast'!$C$6:$C$250,0),1),"")</f>
        <v>Miscellaneous expenses</v>
      </c>
      <c r="J72" s="28">
        <v>52514700</v>
      </c>
      <c r="K72" s="2" t="str">
        <f>IFERROR(INDEX('[1]Link Out Forecast'!$D$6:$D$250,MATCH($J72,'[1]Link Out Forecast'!$C$6:$C$250,0),1),"")</f>
        <v>Community Partnrshps</v>
      </c>
      <c r="L72" s="2" t="str">
        <f>IFERROR(INDEX('[1]Link Out Forecast'!$E$6:$E$250,MATCH($J72,'[1]Link Out Forecast'!$C$6:$C$250,0),1),"")</f>
        <v>675.8</v>
      </c>
      <c r="M72" s="31">
        <f>IFERROR(INDEX('[1]Link Out Forecast'!$F$6:$F$250,MATCH($J72,'[1]Link Out Forecast'!$C$6:$C$250,0),1),"")</f>
        <v>4258</v>
      </c>
      <c r="N72" s="31">
        <f>IFERROR(INDEX('[1]Link Out Forecast'!$G$6:$G$250,MATCH($J72,'[1]Link Out Forecast'!$C$6:$C$250,0),1),"")</f>
        <v>4258</v>
      </c>
      <c r="O72" s="31">
        <f>IFERROR(INDEX('[1]Link Out Forecast'!$H$6:$H$250,MATCH($J72,'[1]Link Out Forecast'!$C$6:$C$250,0),1),"")</f>
        <v>4258</v>
      </c>
      <c r="P72" s="31">
        <f>IFERROR(INDEX('[1]Link Out Forecast'!$I$6:$I$250,MATCH($J72,'[1]Link Out Forecast'!$C$6:$C$250,0),1),"")</f>
        <v>4258</v>
      </c>
      <c r="Q72" s="31">
        <f>IFERROR(INDEX('[1]Link Out Forecast'!$J$6:$J$250,MATCH($J72,'[1]Link Out Forecast'!$C$6:$C$250,0),1),"")</f>
        <v>4258</v>
      </c>
      <c r="R72" s="31">
        <f>IFERROR(INDEX('[1]Link Out Forecast'!$K$6:$K$250,MATCH($J72,'[1]Link Out Forecast'!$C$6:$C$250,0),1),"")</f>
        <v>4258</v>
      </c>
      <c r="S72" s="31">
        <f>IFERROR(INDEX('[1]Link Out Forecast'!$L$6:$L$250,MATCH($J72,'[1]Link Out Forecast'!$C$6:$C$250,0),1),"")</f>
        <v>0</v>
      </c>
      <c r="T72" s="31">
        <f>IFERROR(INDEX('[1]Link Out Forecast'!$M$6:$M$250,MATCH($J72,'[1]Link Out Forecast'!$C$6:$C$250,0),1),"")</f>
        <v>0</v>
      </c>
      <c r="U72" s="31">
        <f>IFERROR(INDEX('[1]Link Out Forecast'!$N$6:$N$250,MATCH($J72,'[1]Link Out Forecast'!$C$6:$C$250,0),1),"")</f>
        <v>0</v>
      </c>
      <c r="V72" s="31">
        <f>IFERROR(INDEX('[1]Link Out Forecast'!$O$6:$O$250,MATCH($J72,'[1]Link Out Forecast'!$C$6:$C$250,0),1),"")</f>
        <v>0</v>
      </c>
      <c r="W72" s="31">
        <f>IFERROR(INDEX('[1]Link Out Forecast'!$P$6:$P$250,MATCH($J72,'[1]Link Out Forecast'!$C$6:$C$250,0),1),"")</f>
        <v>0</v>
      </c>
      <c r="X72" s="31">
        <f>IFERROR(INDEX('[1]Link Out Forecast'!$Q$6:$Q$250,MATCH($J72,'[1]Link Out Forecast'!$C$6:$C$250,0),1),"")</f>
        <v>0</v>
      </c>
      <c r="Y72" s="31">
        <f>IFERROR(INDEX('[1]Link Out Forecast'!$R$6:$R$250,MATCH($J72,'[1]Link Out Forecast'!$C$6:$C$250,0),1),"")</f>
        <v>25548</v>
      </c>
    </row>
    <row r="73" spans="8:25">
      <c r="H73" s="2" t="str">
        <f>IFERROR(INDEX('[1]Link Out Forecast'!$A$6:$A$250,MATCH($J73,'[1]Link Out Forecast'!$C$6:$C$250,0),1),"")</f>
        <v>P30</v>
      </c>
      <c r="I73" s="2" t="str">
        <f>IFERROR(INDEX('[1]Link Out Forecast'!$B$6:$B$250,MATCH($J73,'[1]Link Out Forecast'!$C$6:$C$250,0),1),"")</f>
        <v>Miscellaneous expenses</v>
      </c>
      <c r="J73" s="28">
        <v>52514901</v>
      </c>
      <c r="K73" s="2" t="str">
        <f>IFERROR(INDEX('[1]Link Out Forecast'!$D$6:$D$250,MATCH($J73,'[1]Link Out Forecast'!$C$6:$C$250,0),1),"")</f>
        <v>Cust Edu Comm-Reg</v>
      </c>
      <c r="L73" s="2" t="str">
        <f>IFERROR(INDEX('[1]Link Out Forecast'!$E$6:$E$250,MATCH($J73,'[1]Link Out Forecast'!$C$6:$C$250,0),1),"")</f>
        <v>675.8</v>
      </c>
      <c r="M73" s="31">
        <f>IFERROR(INDEX('[1]Link Out Forecast'!$F$6:$F$250,MATCH($J73,'[1]Link Out Forecast'!$C$6:$C$250,0),1),"")</f>
        <v>660</v>
      </c>
      <c r="N73" s="31">
        <f>IFERROR(INDEX('[1]Link Out Forecast'!$G$6:$G$250,MATCH($J73,'[1]Link Out Forecast'!$C$6:$C$250,0),1),"")</f>
        <v>660</v>
      </c>
      <c r="O73" s="31">
        <f>IFERROR(INDEX('[1]Link Out Forecast'!$H$6:$H$250,MATCH($J73,'[1]Link Out Forecast'!$C$6:$C$250,0),1),"")</f>
        <v>660</v>
      </c>
      <c r="P73" s="31">
        <f>IFERROR(INDEX('[1]Link Out Forecast'!$I$6:$I$250,MATCH($J73,'[1]Link Out Forecast'!$C$6:$C$250,0),1),"")</f>
        <v>660</v>
      </c>
      <c r="Q73" s="31">
        <f>IFERROR(INDEX('[1]Link Out Forecast'!$J$6:$J$250,MATCH($J73,'[1]Link Out Forecast'!$C$6:$C$250,0),1),"")</f>
        <v>660</v>
      </c>
      <c r="R73" s="31">
        <f>IFERROR(INDEX('[1]Link Out Forecast'!$K$6:$K$250,MATCH($J73,'[1]Link Out Forecast'!$C$6:$C$250,0),1),"")</f>
        <v>660</v>
      </c>
      <c r="S73" s="31">
        <f>IFERROR(INDEX('[1]Link Out Forecast'!$L$6:$L$250,MATCH($J73,'[1]Link Out Forecast'!$C$6:$C$250,0),1),"")</f>
        <v>0</v>
      </c>
      <c r="T73" s="31">
        <f>IFERROR(INDEX('[1]Link Out Forecast'!$M$6:$M$250,MATCH($J73,'[1]Link Out Forecast'!$C$6:$C$250,0),1),"")</f>
        <v>0</v>
      </c>
      <c r="U73" s="31">
        <f>IFERROR(INDEX('[1]Link Out Forecast'!$N$6:$N$250,MATCH($J73,'[1]Link Out Forecast'!$C$6:$C$250,0),1),"")</f>
        <v>0</v>
      </c>
      <c r="V73" s="31">
        <f>IFERROR(INDEX('[1]Link Out Forecast'!$O$6:$O$250,MATCH($J73,'[1]Link Out Forecast'!$C$6:$C$250,0),1),"")</f>
        <v>0</v>
      </c>
      <c r="W73" s="31">
        <f>IFERROR(INDEX('[1]Link Out Forecast'!$P$6:$P$250,MATCH($J73,'[1]Link Out Forecast'!$C$6:$C$250,0),1),"")</f>
        <v>0</v>
      </c>
      <c r="X73" s="31">
        <f>IFERROR(INDEX('[1]Link Out Forecast'!$Q$6:$Q$250,MATCH($J73,'[1]Link Out Forecast'!$C$6:$C$250,0),1),"")</f>
        <v>0</v>
      </c>
      <c r="Y73" s="31">
        <f>IFERROR(INDEX('[1]Link Out Forecast'!$R$6:$R$250,MATCH($J73,'[1]Link Out Forecast'!$C$6:$C$250,0),1),"")</f>
        <v>3960</v>
      </c>
    </row>
    <row r="74" spans="8:25">
      <c r="H74" s="2" t="str">
        <f>IFERROR(INDEX('[1]Link Out Forecast'!$A$6:$A$250,MATCH($J74,'[1]Link Out Forecast'!$C$6:$C$250,0),1),"")</f>
        <v>P30</v>
      </c>
      <c r="I74" s="2" t="str">
        <f>IFERROR(INDEX('[1]Link Out Forecast'!$B$6:$B$250,MATCH($J74,'[1]Link Out Forecast'!$C$6:$C$250,0),1),"")</f>
        <v>Miscellaneous expenses</v>
      </c>
      <c r="J74" s="28">
        <v>52514903</v>
      </c>
      <c r="K74" s="2" t="str">
        <f>IFERROR(INDEX('[1]Link Out Forecast'!$D$6:$D$250,MATCH($J74,'[1]Link Out Forecast'!$C$6:$C$250,0),1),"")</f>
        <v>Cust Edu Comm-Issues</v>
      </c>
      <c r="L74" s="2" t="str">
        <f>IFERROR(INDEX('[1]Link Out Forecast'!$E$6:$E$250,MATCH($J74,'[1]Link Out Forecast'!$C$6:$C$250,0),1),"")</f>
        <v>675.8</v>
      </c>
      <c r="M74" s="31">
        <f>IFERROR(INDEX('[1]Link Out Forecast'!$F$6:$F$250,MATCH($J74,'[1]Link Out Forecast'!$C$6:$C$250,0),1),"")</f>
        <v>1052</v>
      </c>
      <c r="N74" s="31">
        <f>IFERROR(INDEX('[1]Link Out Forecast'!$G$6:$G$250,MATCH($J74,'[1]Link Out Forecast'!$C$6:$C$250,0),1),"")</f>
        <v>1052</v>
      </c>
      <c r="O74" s="31">
        <f>IFERROR(INDEX('[1]Link Out Forecast'!$H$6:$H$250,MATCH($J74,'[1]Link Out Forecast'!$C$6:$C$250,0),1),"")</f>
        <v>1052</v>
      </c>
      <c r="P74" s="31">
        <f>IFERROR(INDEX('[1]Link Out Forecast'!$I$6:$I$250,MATCH($J74,'[1]Link Out Forecast'!$C$6:$C$250,0),1),"")</f>
        <v>1052</v>
      </c>
      <c r="Q74" s="31">
        <f>IFERROR(INDEX('[1]Link Out Forecast'!$J$6:$J$250,MATCH($J74,'[1]Link Out Forecast'!$C$6:$C$250,0),1),"")</f>
        <v>1052</v>
      </c>
      <c r="R74" s="31">
        <f>IFERROR(INDEX('[1]Link Out Forecast'!$K$6:$K$250,MATCH($J74,'[1]Link Out Forecast'!$C$6:$C$250,0),1),"")</f>
        <v>1052</v>
      </c>
      <c r="S74" s="31">
        <f>IFERROR(INDEX('[1]Link Out Forecast'!$L$6:$L$250,MATCH($J74,'[1]Link Out Forecast'!$C$6:$C$250,0),1),"")</f>
        <v>0</v>
      </c>
      <c r="T74" s="31">
        <f>IFERROR(INDEX('[1]Link Out Forecast'!$M$6:$M$250,MATCH($J74,'[1]Link Out Forecast'!$C$6:$C$250,0),1),"")</f>
        <v>0</v>
      </c>
      <c r="U74" s="31">
        <f>IFERROR(INDEX('[1]Link Out Forecast'!$N$6:$N$250,MATCH($J74,'[1]Link Out Forecast'!$C$6:$C$250,0),1),"")</f>
        <v>0</v>
      </c>
      <c r="V74" s="31">
        <f>IFERROR(INDEX('[1]Link Out Forecast'!$O$6:$O$250,MATCH($J74,'[1]Link Out Forecast'!$C$6:$C$250,0),1),"")</f>
        <v>0</v>
      </c>
      <c r="W74" s="31">
        <f>IFERROR(INDEX('[1]Link Out Forecast'!$P$6:$P$250,MATCH($J74,'[1]Link Out Forecast'!$C$6:$C$250,0),1),"")</f>
        <v>0</v>
      </c>
      <c r="X74" s="31">
        <f>IFERROR(INDEX('[1]Link Out Forecast'!$Q$6:$Q$250,MATCH($J74,'[1]Link Out Forecast'!$C$6:$C$250,0),1),"")</f>
        <v>0</v>
      </c>
      <c r="Y74" s="31">
        <f>IFERROR(INDEX('[1]Link Out Forecast'!$R$6:$R$250,MATCH($J74,'[1]Link Out Forecast'!$C$6:$C$250,0),1),"")</f>
        <v>6312</v>
      </c>
    </row>
    <row r="75" spans="8:25">
      <c r="H75" s="2" t="str">
        <f>IFERROR(INDEX('[1]Link Out Forecast'!$A$6:$A$250,MATCH($J75,'[1]Link Out Forecast'!$C$6:$C$250,0),1),"")</f>
        <v>P30</v>
      </c>
      <c r="I75" s="2" t="str">
        <f>IFERROR(INDEX('[1]Link Out Forecast'!$B$6:$B$250,MATCH($J75,'[1]Link Out Forecast'!$C$6:$C$250,0),1),"")</f>
        <v>Miscellaneous expenses</v>
      </c>
      <c r="J75" s="28">
        <v>52514904</v>
      </c>
      <c r="K75" s="2" t="str">
        <f>IFERROR(INDEX('[1]Link Out Forecast'!$D$6:$D$250,MATCH($J75,'[1]Link Out Forecast'!$C$6:$C$250,0),1),"")</f>
        <v>Cust Edu Comm-Consrv</v>
      </c>
      <c r="L75" s="2" t="str">
        <f>IFERROR(INDEX('[1]Link Out Forecast'!$E$6:$E$250,MATCH($J75,'[1]Link Out Forecast'!$C$6:$C$250,0),1),"")</f>
        <v>675.8</v>
      </c>
      <c r="M75" s="31">
        <f>IFERROR(INDEX('[1]Link Out Forecast'!$F$6:$F$250,MATCH($J75,'[1]Link Out Forecast'!$C$6:$C$250,0),1),"")</f>
        <v>6750</v>
      </c>
      <c r="N75" s="31">
        <f>IFERROR(INDEX('[1]Link Out Forecast'!$G$6:$G$250,MATCH($J75,'[1]Link Out Forecast'!$C$6:$C$250,0),1),"")</f>
        <v>6750</v>
      </c>
      <c r="O75" s="31">
        <f>IFERROR(INDEX('[1]Link Out Forecast'!$H$6:$H$250,MATCH($J75,'[1]Link Out Forecast'!$C$6:$C$250,0),1),"")</f>
        <v>6750</v>
      </c>
      <c r="P75" s="31">
        <f>IFERROR(INDEX('[1]Link Out Forecast'!$I$6:$I$250,MATCH($J75,'[1]Link Out Forecast'!$C$6:$C$250,0),1),"")</f>
        <v>6750</v>
      </c>
      <c r="Q75" s="31">
        <f>IFERROR(INDEX('[1]Link Out Forecast'!$J$6:$J$250,MATCH($J75,'[1]Link Out Forecast'!$C$6:$C$250,0),1),"")</f>
        <v>6750</v>
      </c>
      <c r="R75" s="31">
        <f>IFERROR(INDEX('[1]Link Out Forecast'!$K$6:$K$250,MATCH($J75,'[1]Link Out Forecast'!$C$6:$C$250,0),1),"")</f>
        <v>6750</v>
      </c>
      <c r="S75" s="31">
        <f>IFERROR(INDEX('[1]Link Out Forecast'!$L$6:$L$250,MATCH($J75,'[1]Link Out Forecast'!$C$6:$C$250,0),1),"")</f>
        <v>0</v>
      </c>
      <c r="T75" s="31">
        <f>IFERROR(INDEX('[1]Link Out Forecast'!$M$6:$M$250,MATCH($J75,'[1]Link Out Forecast'!$C$6:$C$250,0),1),"")</f>
        <v>0</v>
      </c>
      <c r="U75" s="31">
        <f>IFERROR(INDEX('[1]Link Out Forecast'!$N$6:$N$250,MATCH($J75,'[1]Link Out Forecast'!$C$6:$C$250,0),1),"")</f>
        <v>0</v>
      </c>
      <c r="V75" s="31">
        <f>IFERROR(INDEX('[1]Link Out Forecast'!$O$6:$O$250,MATCH($J75,'[1]Link Out Forecast'!$C$6:$C$250,0),1),"")</f>
        <v>0</v>
      </c>
      <c r="W75" s="31">
        <f>IFERROR(INDEX('[1]Link Out Forecast'!$P$6:$P$250,MATCH($J75,'[1]Link Out Forecast'!$C$6:$C$250,0),1),"")</f>
        <v>0</v>
      </c>
      <c r="X75" s="31">
        <f>IFERROR(INDEX('[1]Link Out Forecast'!$Q$6:$Q$250,MATCH($J75,'[1]Link Out Forecast'!$C$6:$C$250,0),1),"")</f>
        <v>0</v>
      </c>
      <c r="Y75" s="31">
        <f>IFERROR(INDEX('[1]Link Out Forecast'!$R$6:$R$250,MATCH($J75,'[1]Link Out Forecast'!$C$6:$C$250,0),1),"")</f>
        <v>40500</v>
      </c>
    </row>
    <row r="76" spans="8:25">
      <c r="H76" s="2" t="str">
        <f>IFERROR(INDEX('[1]Link Out Forecast'!$A$6:$A$250,MATCH($J76,'[1]Link Out Forecast'!$C$6:$C$250,0),1),"")</f>
        <v>P30</v>
      </c>
      <c r="I76" s="2" t="str">
        <f>IFERROR(INDEX('[1]Link Out Forecast'!$B$6:$B$250,MATCH($J76,'[1]Link Out Forecast'!$C$6:$C$250,0),1),"")</f>
        <v>Miscellaneous expenses</v>
      </c>
      <c r="J76" s="28">
        <v>52514905</v>
      </c>
      <c r="K76" s="2" t="str">
        <f>IFERROR(INDEX('[1]Link Out Forecast'!$D$6:$D$250,MATCH($J76,'[1]Link Out Forecast'!$C$6:$C$250,0),1),"")</f>
        <v>Cust Edu Comm-Printd</v>
      </c>
      <c r="L76" s="2" t="str">
        <f>IFERROR(INDEX('[1]Link Out Forecast'!$E$6:$E$250,MATCH($J76,'[1]Link Out Forecast'!$C$6:$C$250,0),1),"")</f>
        <v>675.8</v>
      </c>
      <c r="M76" s="31">
        <f>IFERROR(INDEX('[1]Link Out Forecast'!$F$6:$F$250,MATCH($J76,'[1]Link Out Forecast'!$C$6:$C$250,0),1),"")</f>
        <v>1094</v>
      </c>
      <c r="N76" s="31">
        <f>IFERROR(INDEX('[1]Link Out Forecast'!$G$6:$G$250,MATCH($J76,'[1]Link Out Forecast'!$C$6:$C$250,0),1),"")</f>
        <v>1094</v>
      </c>
      <c r="O76" s="31">
        <f>IFERROR(INDEX('[1]Link Out Forecast'!$H$6:$H$250,MATCH($J76,'[1]Link Out Forecast'!$C$6:$C$250,0),1),"")</f>
        <v>1094</v>
      </c>
      <c r="P76" s="31">
        <f>IFERROR(INDEX('[1]Link Out Forecast'!$I$6:$I$250,MATCH($J76,'[1]Link Out Forecast'!$C$6:$C$250,0),1),"")</f>
        <v>1094</v>
      </c>
      <c r="Q76" s="31">
        <f>IFERROR(INDEX('[1]Link Out Forecast'!$J$6:$J$250,MATCH($J76,'[1]Link Out Forecast'!$C$6:$C$250,0),1),"")</f>
        <v>1094</v>
      </c>
      <c r="R76" s="31">
        <f>IFERROR(INDEX('[1]Link Out Forecast'!$K$6:$K$250,MATCH($J76,'[1]Link Out Forecast'!$C$6:$C$250,0),1),"")</f>
        <v>1094</v>
      </c>
      <c r="S76" s="31">
        <f>IFERROR(INDEX('[1]Link Out Forecast'!$L$6:$L$250,MATCH($J76,'[1]Link Out Forecast'!$C$6:$C$250,0),1),"")</f>
        <v>0</v>
      </c>
      <c r="T76" s="31">
        <f>IFERROR(INDEX('[1]Link Out Forecast'!$M$6:$M$250,MATCH($J76,'[1]Link Out Forecast'!$C$6:$C$250,0),1),"")</f>
        <v>0</v>
      </c>
      <c r="U76" s="31">
        <f>IFERROR(INDEX('[1]Link Out Forecast'!$N$6:$N$250,MATCH($J76,'[1]Link Out Forecast'!$C$6:$C$250,0),1),"")</f>
        <v>0</v>
      </c>
      <c r="V76" s="31">
        <f>IFERROR(INDEX('[1]Link Out Forecast'!$O$6:$O$250,MATCH($J76,'[1]Link Out Forecast'!$C$6:$C$250,0),1),"")</f>
        <v>0</v>
      </c>
      <c r="W76" s="31">
        <f>IFERROR(INDEX('[1]Link Out Forecast'!$P$6:$P$250,MATCH($J76,'[1]Link Out Forecast'!$C$6:$C$250,0),1),"")</f>
        <v>0</v>
      </c>
      <c r="X76" s="31">
        <f>IFERROR(INDEX('[1]Link Out Forecast'!$Q$6:$Q$250,MATCH($J76,'[1]Link Out Forecast'!$C$6:$C$250,0),1),"")</f>
        <v>0</v>
      </c>
      <c r="Y76" s="31">
        <f>IFERROR(INDEX('[1]Link Out Forecast'!$R$6:$R$250,MATCH($J76,'[1]Link Out Forecast'!$C$6:$C$250,0),1),"")</f>
        <v>6564</v>
      </c>
    </row>
    <row r="77" spans="8:25">
      <c r="H77" s="2" t="str">
        <f>IFERROR(INDEX('[1]Link Out Forecast'!$A$6:$A$250,MATCH($J77,'[1]Link Out Forecast'!$C$6:$C$250,0),1),"")</f>
        <v>P30</v>
      </c>
      <c r="I77" s="2" t="str">
        <f>IFERROR(INDEX('[1]Link Out Forecast'!$B$6:$B$250,MATCH($J77,'[1]Link Out Forecast'!$C$6:$C$250,0),1),"")</f>
        <v>Miscellaneous expenses</v>
      </c>
      <c r="J77" s="28">
        <v>52514907</v>
      </c>
      <c r="K77" s="2" t="str">
        <f>IFERROR(INDEX('[1]Link Out Forecast'!$D$6:$D$250,MATCH($J77,'[1]Link Out Forecast'!$C$6:$C$250,0),1),"")</f>
        <v>Cust Edu-Press Rls</v>
      </c>
      <c r="L77" s="2" t="str">
        <f>IFERROR(INDEX('[1]Link Out Forecast'!$E$6:$E$250,MATCH($J77,'[1]Link Out Forecast'!$C$6:$C$250,0),1),"")</f>
        <v>675.8</v>
      </c>
      <c r="M77" s="31">
        <f>IFERROR(INDEX('[1]Link Out Forecast'!$F$6:$F$250,MATCH($J77,'[1]Link Out Forecast'!$C$6:$C$250,0),1),"")</f>
        <v>83</v>
      </c>
      <c r="N77" s="31">
        <f>IFERROR(INDEX('[1]Link Out Forecast'!$G$6:$G$250,MATCH($J77,'[1]Link Out Forecast'!$C$6:$C$250,0),1),"")</f>
        <v>83</v>
      </c>
      <c r="O77" s="31">
        <f>IFERROR(INDEX('[1]Link Out Forecast'!$H$6:$H$250,MATCH($J77,'[1]Link Out Forecast'!$C$6:$C$250,0),1),"")</f>
        <v>83</v>
      </c>
      <c r="P77" s="31">
        <f>IFERROR(INDEX('[1]Link Out Forecast'!$I$6:$I$250,MATCH($J77,'[1]Link Out Forecast'!$C$6:$C$250,0),1),"")</f>
        <v>83</v>
      </c>
      <c r="Q77" s="31">
        <f>IFERROR(INDEX('[1]Link Out Forecast'!$J$6:$J$250,MATCH($J77,'[1]Link Out Forecast'!$C$6:$C$250,0),1),"")</f>
        <v>83</v>
      </c>
      <c r="R77" s="31">
        <f>IFERROR(INDEX('[1]Link Out Forecast'!$K$6:$K$250,MATCH($J77,'[1]Link Out Forecast'!$C$6:$C$250,0),1),"")</f>
        <v>83</v>
      </c>
      <c r="S77" s="31">
        <f>IFERROR(INDEX('[1]Link Out Forecast'!$L$6:$L$250,MATCH($J77,'[1]Link Out Forecast'!$C$6:$C$250,0),1),"")</f>
        <v>0</v>
      </c>
      <c r="T77" s="31">
        <f>IFERROR(INDEX('[1]Link Out Forecast'!$M$6:$M$250,MATCH($J77,'[1]Link Out Forecast'!$C$6:$C$250,0),1),"")</f>
        <v>0</v>
      </c>
      <c r="U77" s="31">
        <f>IFERROR(INDEX('[1]Link Out Forecast'!$N$6:$N$250,MATCH($J77,'[1]Link Out Forecast'!$C$6:$C$250,0),1),"")</f>
        <v>0</v>
      </c>
      <c r="V77" s="31">
        <f>IFERROR(INDEX('[1]Link Out Forecast'!$O$6:$O$250,MATCH($J77,'[1]Link Out Forecast'!$C$6:$C$250,0),1),"")</f>
        <v>0</v>
      </c>
      <c r="W77" s="31">
        <f>IFERROR(INDEX('[1]Link Out Forecast'!$P$6:$P$250,MATCH($J77,'[1]Link Out Forecast'!$C$6:$C$250,0),1),"")</f>
        <v>0</v>
      </c>
      <c r="X77" s="31">
        <f>IFERROR(INDEX('[1]Link Out Forecast'!$Q$6:$Q$250,MATCH($J77,'[1]Link Out Forecast'!$C$6:$C$250,0),1),"")</f>
        <v>0</v>
      </c>
      <c r="Y77" s="31">
        <f>IFERROR(INDEX('[1]Link Out Forecast'!$R$6:$R$250,MATCH($J77,'[1]Link Out Forecast'!$C$6:$C$250,0),1),"")</f>
        <v>498</v>
      </c>
    </row>
    <row r="78" spans="8:25">
      <c r="H78" s="2" t="str">
        <f>IFERROR(INDEX('[1]Link Out Forecast'!$A$6:$A$250,MATCH($J78,'[1]Link Out Forecast'!$C$6:$C$250,0),1),"")</f>
        <v>P30</v>
      </c>
      <c r="I78" s="2" t="str">
        <f>IFERROR(INDEX('[1]Link Out Forecast'!$B$6:$B$250,MATCH($J78,'[1]Link Out Forecast'!$C$6:$C$250,0),1),"")</f>
        <v>Miscellaneous expenses</v>
      </c>
      <c r="J78" s="28">
        <v>52514909</v>
      </c>
      <c r="K78" s="2" t="str">
        <f>IFERROR(INDEX('[1]Link Out Forecast'!$D$6:$D$250,MATCH($J78,'[1]Link Out Forecast'!$C$6:$C$250,0),1),"")</f>
        <v>Cust Edu-Video&amp;Photo</v>
      </c>
      <c r="L78" s="2" t="str">
        <f>IFERROR(INDEX('[1]Link Out Forecast'!$E$6:$E$250,MATCH($J78,'[1]Link Out Forecast'!$C$6:$C$250,0),1),"")</f>
        <v>675.8</v>
      </c>
      <c r="M78" s="31">
        <f>IFERROR(INDEX('[1]Link Out Forecast'!$F$6:$F$250,MATCH($J78,'[1]Link Out Forecast'!$C$6:$C$250,0),1),"")</f>
        <v>0</v>
      </c>
      <c r="N78" s="31">
        <f>IFERROR(INDEX('[1]Link Out Forecast'!$G$6:$G$250,MATCH($J78,'[1]Link Out Forecast'!$C$6:$C$250,0),1),"")</f>
        <v>300</v>
      </c>
      <c r="O78" s="31">
        <f>IFERROR(INDEX('[1]Link Out Forecast'!$H$6:$H$250,MATCH($J78,'[1]Link Out Forecast'!$C$6:$C$250,0),1),"")</f>
        <v>0</v>
      </c>
      <c r="P78" s="31">
        <f>IFERROR(INDEX('[1]Link Out Forecast'!$I$6:$I$250,MATCH($J78,'[1]Link Out Forecast'!$C$6:$C$250,0),1),"")</f>
        <v>0</v>
      </c>
      <c r="Q78" s="31">
        <f>IFERROR(INDEX('[1]Link Out Forecast'!$J$6:$J$250,MATCH($J78,'[1]Link Out Forecast'!$C$6:$C$250,0),1),"")</f>
        <v>4600</v>
      </c>
      <c r="R78" s="31">
        <f>IFERROR(INDEX('[1]Link Out Forecast'!$K$6:$K$250,MATCH($J78,'[1]Link Out Forecast'!$C$6:$C$250,0),1),"")</f>
        <v>0</v>
      </c>
      <c r="S78" s="31">
        <f>IFERROR(INDEX('[1]Link Out Forecast'!$L$6:$L$250,MATCH($J78,'[1]Link Out Forecast'!$C$6:$C$250,0),1),"")</f>
        <v>0</v>
      </c>
      <c r="T78" s="31">
        <f>IFERROR(INDEX('[1]Link Out Forecast'!$M$6:$M$250,MATCH($J78,'[1]Link Out Forecast'!$C$6:$C$250,0),1),"")</f>
        <v>0</v>
      </c>
      <c r="U78" s="31">
        <f>IFERROR(INDEX('[1]Link Out Forecast'!$N$6:$N$250,MATCH($J78,'[1]Link Out Forecast'!$C$6:$C$250,0),1),"")</f>
        <v>0</v>
      </c>
      <c r="V78" s="31">
        <f>IFERROR(INDEX('[1]Link Out Forecast'!$O$6:$O$250,MATCH($J78,'[1]Link Out Forecast'!$C$6:$C$250,0),1),"")</f>
        <v>0</v>
      </c>
      <c r="W78" s="31">
        <f>IFERROR(INDEX('[1]Link Out Forecast'!$P$6:$P$250,MATCH($J78,'[1]Link Out Forecast'!$C$6:$C$250,0),1),"")</f>
        <v>0</v>
      </c>
      <c r="X78" s="31">
        <f>IFERROR(INDEX('[1]Link Out Forecast'!$Q$6:$Q$250,MATCH($J78,'[1]Link Out Forecast'!$C$6:$C$250,0),1),"")</f>
        <v>0</v>
      </c>
      <c r="Y78" s="31">
        <f>IFERROR(INDEX('[1]Link Out Forecast'!$R$6:$R$250,MATCH($J78,'[1]Link Out Forecast'!$C$6:$C$250,0),1),"")</f>
        <v>4900</v>
      </c>
    </row>
    <row r="79" spans="8:25">
      <c r="H79" s="2" t="str">
        <f>IFERROR(INDEX('[1]Link Out Forecast'!$A$6:$A$250,MATCH($J79,'[1]Link Out Forecast'!$C$6:$C$250,0),1),"")</f>
        <v>P30</v>
      </c>
      <c r="I79" s="2" t="str">
        <f>IFERROR(INDEX('[1]Link Out Forecast'!$B$6:$B$250,MATCH($J79,'[1]Link Out Forecast'!$C$6:$C$250,0),1),"")</f>
        <v>Miscellaneous expenses</v>
      </c>
      <c r="J79" s="28">
        <v>52515000</v>
      </c>
      <c r="K79" s="2" t="str">
        <f>IFERROR(INDEX('[1]Link Out Forecast'!$D$6:$D$250,MATCH($J79,'[1]Link Out Forecast'!$C$6:$C$250,0),1),"")</f>
        <v>Commun Relations-E</v>
      </c>
      <c r="L79" s="2" t="str">
        <f>IFERROR(INDEX('[1]Link Out Forecast'!$E$6:$E$250,MATCH($J79,'[1]Link Out Forecast'!$C$6:$C$250,0),1),"")</f>
        <v>675.8</v>
      </c>
      <c r="M79" s="31">
        <f>IFERROR(INDEX('[1]Link Out Forecast'!$F$6:$F$250,MATCH($J79,'[1]Link Out Forecast'!$C$6:$C$250,0),1),"")</f>
        <v>367</v>
      </c>
      <c r="N79" s="31">
        <f>IFERROR(INDEX('[1]Link Out Forecast'!$G$6:$G$250,MATCH($J79,'[1]Link Out Forecast'!$C$6:$C$250,0),1),"")</f>
        <v>367</v>
      </c>
      <c r="O79" s="31">
        <f>IFERROR(INDEX('[1]Link Out Forecast'!$H$6:$H$250,MATCH($J79,'[1]Link Out Forecast'!$C$6:$C$250,0),1),"")</f>
        <v>367</v>
      </c>
      <c r="P79" s="31">
        <f>IFERROR(INDEX('[1]Link Out Forecast'!$I$6:$I$250,MATCH($J79,'[1]Link Out Forecast'!$C$6:$C$250,0),1),"")</f>
        <v>367</v>
      </c>
      <c r="Q79" s="31">
        <f>IFERROR(INDEX('[1]Link Out Forecast'!$J$6:$J$250,MATCH($J79,'[1]Link Out Forecast'!$C$6:$C$250,0),1),"")</f>
        <v>367</v>
      </c>
      <c r="R79" s="31">
        <f>IFERROR(INDEX('[1]Link Out Forecast'!$K$6:$K$250,MATCH($J79,'[1]Link Out Forecast'!$C$6:$C$250,0),1),"")</f>
        <v>367</v>
      </c>
      <c r="S79" s="31">
        <f>IFERROR(INDEX('[1]Link Out Forecast'!$L$6:$L$250,MATCH($J79,'[1]Link Out Forecast'!$C$6:$C$250,0),1),"")</f>
        <v>0</v>
      </c>
      <c r="T79" s="31">
        <f>IFERROR(INDEX('[1]Link Out Forecast'!$M$6:$M$250,MATCH($J79,'[1]Link Out Forecast'!$C$6:$C$250,0),1),"")</f>
        <v>0</v>
      </c>
      <c r="U79" s="31">
        <f>IFERROR(INDEX('[1]Link Out Forecast'!$N$6:$N$250,MATCH($J79,'[1]Link Out Forecast'!$C$6:$C$250,0),1),"")</f>
        <v>0</v>
      </c>
      <c r="V79" s="31">
        <f>IFERROR(INDEX('[1]Link Out Forecast'!$O$6:$O$250,MATCH($J79,'[1]Link Out Forecast'!$C$6:$C$250,0),1),"")</f>
        <v>0</v>
      </c>
      <c r="W79" s="31">
        <f>IFERROR(INDEX('[1]Link Out Forecast'!$P$6:$P$250,MATCH($J79,'[1]Link Out Forecast'!$C$6:$C$250,0),1),"")</f>
        <v>0</v>
      </c>
      <c r="X79" s="31">
        <f>IFERROR(INDEX('[1]Link Out Forecast'!$Q$6:$Q$250,MATCH($J79,'[1]Link Out Forecast'!$C$6:$C$250,0),1),"")</f>
        <v>0</v>
      </c>
      <c r="Y79" s="31">
        <f>IFERROR(INDEX('[1]Link Out Forecast'!$R$6:$R$250,MATCH($J79,'[1]Link Out Forecast'!$C$6:$C$250,0),1),"")</f>
        <v>2202</v>
      </c>
    </row>
    <row r="80" spans="8:25">
      <c r="H80" s="2" t="str">
        <f>IFERROR(INDEX('[1]Link Out Forecast'!$A$6:$A$250,MATCH($J80,'[1]Link Out Forecast'!$C$6:$C$250,0),1),"")</f>
        <v>P30</v>
      </c>
      <c r="I80" s="2" t="str">
        <f>IFERROR(INDEX('[1]Link Out Forecast'!$B$6:$B$250,MATCH($J80,'[1]Link Out Forecast'!$C$6:$C$250,0),1),"")</f>
        <v>Miscellaneous expenses</v>
      </c>
      <c r="J80" s="28">
        <v>52515001</v>
      </c>
      <c r="K80" s="2" t="str">
        <f>IFERROR(INDEX('[1]Link Out Forecast'!$D$6:$D$250,MATCH($J80,'[1]Link Out Forecast'!$C$6:$C$250,0),1),"")</f>
        <v>Commun Relations-S</v>
      </c>
      <c r="L80" s="2" t="str">
        <f>IFERROR(INDEX('[1]Link Out Forecast'!$E$6:$E$250,MATCH($J80,'[1]Link Out Forecast'!$C$6:$C$250,0),1),"")</f>
        <v>675.8</v>
      </c>
      <c r="M80" s="31">
        <f>IFERROR(INDEX('[1]Link Out Forecast'!$F$6:$F$250,MATCH($J80,'[1]Link Out Forecast'!$C$6:$C$250,0),1),"")</f>
        <v>182</v>
      </c>
      <c r="N80" s="31">
        <f>IFERROR(INDEX('[1]Link Out Forecast'!$G$6:$G$250,MATCH($J80,'[1]Link Out Forecast'!$C$6:$C$250,0),1),"")</f>
        <v>182</v>
      </c>
      <c r="O80" s="31">
        <f>IFERROR(INDEX('[1]Link Out Forecast'!$H$6:$H$250,MATCH($J80,'[1]Link Out Forecast'!$C$6:$C$250,0),1),"")</f>
        <v>182</v>
      </c>
      <c r="P80" s="31">
        <f>IFERROR(INDEX('[1]Link Out Forecast'!$I$6:$I$250,MATCH($J80,'[1]Link Out Forecast'!$C$6:$C$250,0),1),"")</f>
        <v>182</v>
      </c>
      <c r="Q80" s="31">
        <f>IFERROR(INDEX('[1]Link Out Forecast'!$J$6:$J$250,MATCH($J80,'[1]Link Out Forecast'!$C$6:$C$250,0),1),"")</f>
        <v>182</v>
      </c>
      <c r="R80" s="31">
        <f>IFERROR(INDEX('[1]Link Out Forecast'!$K$6:$K$250,MATCH($J80,'[1]Link Out Forecast'!$C$6:$C$250,0),1),"")</f>
        <v>182</v>
      </c>
      <c r="S80" s="31">
        <f>IFERROR(INDEX('[1]Link Out Forecast'!$L$6:$L$250,MATCH($J80,'[1]Link Out Forecast'!$C$6:$C$250,0),1),"")</f>
        <v>0</v>
      </c>
      <c r="T80" s="31">
        <f>IFERROR(INDEX('[1]Link Out Forecast'!$M$6:$M$250,MATCH($J80,'[1]Link Out Forecast'!$C$6:$C$250,0),1),"")</f>
        <v>0</v>
      </c>
      <c r="U80" s="31">
        <f>IFERROR(INDEX('[1]Link Out Forecast'!$N$6:$N$250,MATCH($J80,'[1]Link Out Forecast'!$C$6:$C$250,0),1),"")</f>
        <v>0</v>
      </c>
      <c r="V80" s="31">
        <f>IFERROR(INDEX('[1]Link Out Forecast'!$O$6:$O$250,MATCH($J80,'[1]Link Out Forecast'!$C$6:$C$250,0),1),"")</f>
        <v>0</v>
      </c>
      <c r="W80" s="31">
        <f>IFERROR(INDEX('[1]Link Out Forecast'!$P$6:$P$250,MATCH($J80,'[1]Link Out Forecast'!$C$6:$C$250,0),1),"")</f>
        <v>0</v>
      </c>
      <c r="X80" s="31">
        <f>IFERROR(INDEX('[1]Link Out Forecast'!$Q$6:$Q$250,MATCH($J80,'[1]Link Out Forecast'!$C$6:$C$250,0),1),"")</f>
        <v>0</v>
      </c>
      <c r="Y80" s="31">
        <f>IFERROR(INDEX('[1]Link Out Forecast'!$R$6:$R$250,MATCH($J80,'[1]Link Out Forecast'!$C$6:$C$250,0),1),"")</f>
        <v>1092</v>
      </c>
    </row>
    <row r="81" spans="8:25">
      <c r="H81" s="2" t="str">
        <f>IFERROR(INDEX('[1]Link Out Forecast'!$A$6:$A$250,MATCH($J81,'[1]Link Out Forecast'!$C$6:$C$250,0),1),"")</f>
        <v>P30</v>
      </c>
      <c r="I81" s="2" t="str">
        <f>IFERROR(INDEX('[1]Link Out Forecast'!$B$6:$B$250,MATCH($J81,'[1]Link Out Forecast'!$C$6:$C$250,0),1),"")</f>
        <v>Miscellaneous expenses</v>
      </c>
      <c r="J81" s="28">
        <v>52522000</v>
      </c>
      <c r="K81" s="2" t="str">
        <f>IFERROR(INDEX('[1]Link Out Forecast'!$D$6:$D$250,MATCH($J81,'[1]Link Out Forecast'!$C$6:$C$250,0),1),"")</f>
        <v>Community Relations</v>
      </c>
      <c r="L81" s="2" t="str">
        <f>IFERROR(INDEX('[1]Link Out Forecast'!$E$6:$E$250,MATCH($J81,'[1]Link Out Forecast'!$C$6:$C$250,0),1),"")</f>
        <v>675.8</v>
      </c>
      <c r="M81" s="31">
        <f>IFERROR(INDEX('[1]Link Out Forecast'!$F$6:$F$250,MATCH($J81,'[1]Link Out Forecast'!$C$6:$C$250,0),1),"")</f>
        <v>0</v>
      </c>
      <c r="N81" s="31">
        <f>IFERROR(INDEX('[1]Link Out Forecast'!$G$6:$G$250,MATCH($J81,'[1]Link Out Forecast'!$C$6:$C$250,0),1),"")</f>
        <v>0</v>
      </c>
      <c r="O81" s="31">
        <f>IFERROR(INDEX('[1]Link Out Forecast'!$H$6:$H$250,MATCH($J81,'[1]Link Out Forecast'!$C$6:$C$250,0),1),"")</f>
        <v>0</v>
      </c>
      <c r="P81" s="31">
        <f>IFERROR(INDEX('[1]Link Out Forecast'!$I$6:$I$250,MATCH($J81,'[1]Link Out Forecast'!$C$6:$C$250,0),1),"")</f>
        <v>0</v>
      </c>
      <c r="Q81" s="31">
        <f>IFERROR(INDEX('[1]Link Out Forecast'!$J$6:$J$250,MATCH($J81,'[1]Link Out Forecast'!$C$6:$C$250,0),1),"")</f>
        <v>0</v>
      </c>
      <c r="R81" s="31">
        <f>IFERROR(INDEX('[1]Link Out Forecast'!$K$6:$K$250,MATCH($J81,'[1]Link Out Forecast'!$C$6:$C$250,0),1),"")</f>
        <v>0</v>
      </c>
      <c r="S81" s="31">
        <f>IFERROR(INDEX('[1]Link Out Forecast'!$L$6:$L$250,MATCH($J81,'[1]Link Out Forecast'!$C$6:$C$250,0),1),"")</f>
        <v>0</v>
      </c>
      <c r="T81" s="31">
        <f>IFERROR(INDEX('[1]Link Out Forecast'!$M$6:$M$250,MATCH($J81,'[1]Link Out Forecast'!$C$6:$C$250,0),1),"")</f>
        <v>0</v>
      </c>
      <c r="U81" s="31">
        <f>IFERROR(INDEX('[1]Link Out Forecast'!$N$6:$N$250,MATCH($J81,'[1]Link Out Forecast'!$C$6:$C$250,0),1),"")</f>
        <v>0</v>
      </c>
      <c r="V81" s="31">
        <f>IFERROR(INDEX('[1]Link Out Forecast'!$O$6:$O$250,MATCH($J81,'[1]Link Out Forecast'!$C$6:$C$250,0),1),"")</f>
        <v>0</v>
      </c>
      <c r="W81" s="31">
        <f>IFERROR(INDEX('[1]Link Out Forecast'!$P$6:$P$250,MATCH($J81,'[1]Link Out Forecast'!$C$6:$C$250,0),1),"")</f>
        <v>0</v>
      </c>
      <c r="X81" s="31">
        <f>IFERROR(INDEX('[1]Link Out Forecast'!$Q$6:$Q$250,MATCH($J81,'[1]Link Out Forecast'!$C$6:$C$250,0),1),"")</f>
        <v>0</v>
      </c>
      <c r="Y81" s="31">
        <f>IFERROR(INDEX('[1]Link Out Forecast'!$R$6:$R$250,MATCH($J81,'[1]Link Out Forecast'!$C$6:$C$250,0),1),"")</f>
        <v>0</v>
      </c>
    </row>
    <row r="82" spans="8:25">
      <c r="H82" s="2" t="str">
        <f>IFERROR(INDEX('[1]Link Out Forecast'!$A$6:$A$250,MATCH($J82,'[1]Link Out Forecast'!$C$6:$C$250,0),1),"")</f>
        <v>P30</v>
      </c>
      <c r="I82" s="2" t="str">
        <f>IFERROR(INDEX('[1]Link Out Forecast'!$B$6:$B$250,MATCH($J82,'[1]Link Out Forecast'!$C$6:$C$250,0),1),"")</f>
        <v>Miscellaneous expenses</v>
      </c>
      <c r="J82" s="28">
        <v>52524000</v>
      </c>
      <c r="K82" s="2" t="str">
        <f>IFERROR(INDEX('[1]Link Out Forecast'!$D$6:$D$250,MATCH($J82,'[1]Link Out Forecast'!$C$6:$C$250,0),1),"")</f>
        <v>Co Dues/Mmbrshp Ded</v>
      </c>
      <c r="L82" s="2" t="str">
        <f>IFERROR(INDEX('[1]Link Out Forecast'!$E$6:$E$250,MATCH($J82,'[1]Link Out Forecast'!$C$6:$C$250,0),1),"")</f>
        <v>675.8</v>
      </c>
      <c r="M82" s="31">
        <f>IFERROR(INDEX('[1]Link Out Forecast'!$F$6:$F$250,MATCH($J82,'[1]Link Out Forecast'!$C$6:$C$250,0),1),"")</f>
        <v>4868</v>
      </c>
      <c r="N82" s="31">
        <f>IFERROR(INDEX('[1]Link Out Forecast'!$G$6:$G$250,MATCH($J82,'[1]Link Out Forecast'!$C$6:$C$250,0),1),"")</f>
        <v>4868</v>
      </c>
      <c r="O82" s="31">
        <f>IFERROR(INDEX('[1]Link Out Forecast'!$H$6:$H$250,MATCH($J82,'[1]Link Out Forecast'!$C$6:$C$250,0),1),"")</f>
        <v>6083</v>
      </c>
      <c r="P82" s="31">
        <f>IFERROR(INDEX('[1]Link Out Forecast'!$I$6:$I$250,MATCH($J82,'[1]Link Out Forecast'!$C$6:$C$250,0),1),"")</f>
        <v>4868</v>
      </c>
      <c r="Q82" s="31">
        <f>IFERROR(INDEX('[1]Link Out Forecast'!$J$6:$J$250,MATCH($J82,'[1]Link Out Forecast'!$C$6:$C$250,0),1),"")</f>
        <v>4868</v>
      </c>
      <c r="R82" s="31">
        <f>IFERROR(INDEX('[1]Link Out Forecast'!$K$6:$K$250,MATCH($J82,'[1]Link Out Forecast'!$C$6:$C$250,0),1),"")</f>
        <v>12368</v>
      </c>
      <c r="S82" s="31">
        <f>IFERROR(INDEX('[1]Link Out Forecast'!$L$6:$L$250,MATCH($J82,'[1]Link Out Forecast'!$C$6:$C$250,0),1),"")</f>
        <v>0</v>
      </c>
      <c r="T82" s="31">
        <f>IFERROR(INDEX('[1]Link Out Forecast'!$M$6:$M$250,MATCH($J82,'[1]Link Out Forecast'!$C$6:$C$250,0),1),"")</f>
        <v>0</v>
      </c>
      <c r="U82" s="31">
        <f>IFERROR(INDEX('[1]Link Out Forecast'!$N$6:$N$250,MATCH($J82,'[1]Link Out Forecast'!$C$6:$C$250,0),1),"")</f>
        <v>0</v>
      </c>
      <c r="V82" s="31">
        <f>IFERROR(INDEX('[1]Link Out Forecast'!$O$6:$O$250,MATCH($J82,'[1]Link Out Forecast'!$C$6:$C$250,0),1),"")</f>
        <v>0</v>
      </c>
      <c r="W82" s="31">
        <f>IFERROR(INDEX('[1]Link Out Forecast'!$P$6:$P$250,MATCH($J82,'[1]Link Out Forecast'!$C$6:$C$250,0),1),"")</f>
        <v>0</v>
      </c>
      <c r="X82" s="31">
        <f>IFERROR(INDEX('[1]Link Out Forecast'!$Q$6:$Q$250,MATCH($J82,'[1]Link Out Forecast'!$C$6:$C$250,0),1),"")</f>
        <v>0</v>
      </c>
      <c r="Y82" s="31">
        <f>IFERROR(INDEX('[1]Link Out Forecast'!$R$6:$R$250,MATCH($J82,'[1]Link Out Forecast'!$C$6:$C$250,0),1),"")</f>
        <v>37923</v>
      </c>
    </row>
    <row r="83" spans="8:25">
      <c r="H83" s="2" t="str">
        <f>IFERROR(INDEX('[1]Link Out Forecast'!$A$6:$A$250,MATCH($J83,'[1]Link Out Forecast'!$C$6:$C$250,0),1),"")</f>
        <v>P30</v>
      </c>
      <c r="I83" s="2" t="str">
        <f>IFERROR(INDEX('[1]Link Out Forecast'!$B$6:$B$250,MATCH($J83,'[1]Link Out Forecast'!$C$6:$C$250,0),1),"")</f>
        <v>Miscellaneous expenses</v>
      </c>
      <c r="J83" s="28">
        <v>52527000</v>
      </c>
      <c r="K83" s="2" t="str">
        <f>IFERROR(INDEX('[1]Link Out Forecast'!$D$6:$D$250,MATCH($J83,'[1]Link Out Forecast'!$C$6:$C$250,0),1),"")</f>
        <v>Directors Fees</v>
      </c>
      <c r="L83" s="2" t="str">
        <f>IFERROR(INDEX('[1]Link Out Forecast'!$E$6:$E$250,MATCH($J83,'[1]Link Out Forecast'!$C$6:$C$250,0),1),"")</f>
        <v>675.8</v>
      </c>
      <c r="M83" s="31">
        <f>IFERROR(INDEX('[1]Link Out Forecast'!$F$6:$F$250,MATCH($J83,'[1]Link Out Forecast'!$C$6:$C$250,0),1),"")</f>
        <v>250</v>
      </c>
      <c r="N83" s="31">
        <f>IFERROR(INDEX('[1]Link Out Forecast'!$G$6:$G$250,MATCH($J83,'[1]Link Out Forecast'!$C$6:$C$250,0),1),"")</f>
        <v>250</v>
      </c>
      <c r="O83" s="31">
        <f>IFERROR(INDEX('[1]Link Out Forecast'!$H$6:$H$250,MATCH($J83,'[1]Link Out Forecast'!$C$6:$C$250,0),1),"")</f>
        <v>7750</v>
      </c>
      <c r="P83" s="31">
        <f>IFERROR(INDEX('[1]Link Out Forecast'!$I$6:$I$250,MATCH($J83,'[1]Link Out Forecast'!$C$6:$C$250,0),1),"")</f>
        <v>250</v>
      </c>
      <c r="Q83" s="31">
        <f>IFERROR(INDEX('[1]Link Out Forecast'!$J$6:$J$250,MATCH($J83,'[1]Link Out Forecast'!$C$6:$C$250,0),1),"")</f>
        <v>250</v>
      </c>
      <c r="R83" s="31">
        <f>IFERROR(INDEX('[1]Link Out Forecast'!$K$6:$K$250,MATCH($J83,'[1]Link Out Forecast'!$C$6:$C$250,0),1),"")</f>
        <v>7750</v>
      </c>
      <c r="S83" s="31">
        <f>IFERROR(INDEX('[1]Link Out Forecast'!$L$6:$L$250,MATCH($J83,'[1]Link Out Forecast'!$C$6:$C$250,0),1),"")</f>
        <v>0</v>
      </c>
      <c r="T83" s="31">
        <f>IFERROR(INDEX('[1]Link Out Forecast'!$M$6:$M$250,MATCH($J83,'[1]Link Out Forecast'!$C$6:$C$250,0),1),"")</f>
        <v>0</v>
      </c>
      <c r="U83" s="31">
        <f>IFERROR(INDEX('[1]Link Out Forecast'!$N$6:$N$250,MATCH($J83,'[1]Link Out Forecast'!$C$6:$C$250,0),1),"")</f>
        <v>0</v>
      </c>
      <c r="V83" s="31">
        <f>IFERROR(INDEX('[1]Link Out Forecast'!$O$6:$O$250,MATCH($J83,'[1]Link Out Forecast'!$C$6:$C$250,0),1),"")</f>
        <v>0</v>
      </c>
      <c r="W83" s="31">
        <f>IFERROR(INDEX('[1]Link Out Forecast'!$P$6:$P$250,MATCH($J83,'[1]Link Out Forecast'!$C$6:$C$250,0),1),"")</f>
        <v>0</v>
      </c>
      <c r="X83" s="31">
        <f>IFERROR(INDEX('[1]Link Out Forecast'!$Q$6:$Q$250,MATCH($J83,'[1]Link Out Forecast'!$C$6:$C$250,0),1),"")</f>
        <v>0</v>
      </c>
      <c r="Y83" s="31">
        <f>IFERROR(INDEX('[1]Link Out Forecast'!$R$6:$R$250,MATCH($J83,'[1]Link Out Forecast'!$C$6:$C$250,0),1),"")</f>
        <v>16500</v>
      </c>
    </row>
    <row r="84" spans="8:25">
      <c r="H84" s="2" t="str">
        <f>IFERROR(INDEX('[1]Link Out Forecast'!$A$6:$A$250,MATCH($J84,'[1]Link Out Forecast'!$C$6:$C$250,0),1),"")</f>
        <v>P30</v>
      </c>
      <c r="I84" s="2" t="str">
        <f>IFERROR(INDEX('[1]Link Out Forecast'!$B$6:$B$250,MATCH($J84,'[1]Link Out Forecast'!$C$6:$C$250,0),1),"")</f>
        <v>Miscellaneous expenses</v>
      </c>
      <c r="J84" s="28">
        <v>52528000</v>
      </c>
      <c r="K84" s="2" t="str">
        <f>IFERROR(INDEX('[1]Link Out Forecast'!$D$6:$D$250,MATCH($J84,'[1]Link Out Forecast'!$C$6:$C$250,0),1),"")</f>
        <v>Dues/Membership Deductible</v>
      </c>
      <c r="L84" s="2" t="str">
        <f>IFERROR(INDEX('[1]Link Out Forecast'!$E$6:$E$250,MATCH($J84,'[1]Link Out Forecast'!$C$6:$C$250,0),1),"")</f>
        <v>675.8</v>
      </c>
      <c r="M84" s="31">
        <f>IFERROR(INDEX('[1]Link Out Forecast'!$F$6:$F$250,MATCH($J84,'[1]Link Out Forecast'!$C$6:$C$250,0),1),"")</f>
        <v>0</v>
      </c>
      <c r="N84" s="31">
        <f>IFERROR(INDEX('[1]Link Out Forecast'!$G$6:$G$250,MATCH($J84,'[1]Link Out Forecast'!$C$6:$C$250,0),1),"")</f>
        <v>0</v>
      </c>
      <c r="O84" s="31">
        <f>IFERROR(INDEX('[1]Link Out Forecast'!$H$6:$H$250,MATCH($J84,'[1]Link Out Forecast'!$C$6:$C$250,0),1),"")</f>
        <v>0</v>
      </c>
      <c r="P84" s="31">
        <f>IFERROR(INDEX('[1]Link Out Forecast'!$I$6:$I$250,MATCH($J84,'[1]Link Out Forecast'!$C$6:$C$250,0),1),"")</f>
        <v>0</v>
      </c>
      <c r="Q84" s="31">
        <f>IFERROR(INDEX('[1]Link Out Forecast'!$J$6:$J$250,MATCH($J84,'[1]Link Out Forecast'!$C$6:$C$250,0),1),"")</f>
        <v>0</v>
      </c>
      <c r="R84" s="31">
        <f>IFERROR(INDEX('[1]Link Out Forecast'!$K$6:$K$250,MATCH($J84,'[1]Link Out Forecast'!$C$6:$C$250,0),1),"")</f>
        <v>0</v>
      </c>
      <c r="S84" s="31">
        <f>IFERROR(INDEX('[1]Link Out Forecast'!$L$6:$L$250,MATCH($J84,'[1]Link Out Forecast'!$C$6:$C$250,0),1),"")</f>
        <v>0</v>
      </c>
      <c r="T84" s="31">
        <f>IFERROR(INDEX('[1]Link Out Forecast'!$M$6:$M$250,MATCH($J84,'[1]Link Out Forecast'!$C$6:$C$250,0),1),"")</f>
        <v>0</v>
      </c>
      <c r="U84" s="31">
        <f>IFERROR(INDEX('[1]Link Out Forecast'!$N$6:$N$250,MATCH($J84,'[1]Link Out Forecast'!$C$6:$C$250,0),1),"")</f>
        <v>0</v>
      </c>
      <c r="V84" s="31">
        <f>IFERROR(INDEX('[1]Link Out Forecast'!$O$6:$O$250,MATCH($J84,'[1]Link Out Forecast'!$C$6:$C$250,0),1),"")</f>
        <v>0</v>
      </c>
      <c r="W84" s="31">
        <f>IFERROR(INDEX('[1]Link Out Forecast'!$P$6:$P$250,MATCH($J84,'[1]Link Out Forecast'!$C$6:$C$250,0),1),"")</f>
        <v>0</v>
      </c>
      <c r="X84" s="31">
        <f>IFERROR(INDEX('[1]Link Out Forecast'!$Q$6:$Q$250,MATCH($J84,'[1]Link Out Forecast'!$C$6:$C$250,0),1),"")</f>
        <v>0</v>
      </c>
      <c r="Y84" s="31">
        <f>IFERROR(INDEX('[1]Link Out Forecast'!$R$6:$R$250,MATCH($J84,'[1]Link Out Forecast'!$C$6:$C$250,0),1),"")</f>
        <v>0</v>
      </c>
    </row>
    <row r="85" spans="8:25">
      <c r="H85" s="2" t="str">
        <f>IFERROR(INDEX('[1]Link Out Forecast'!$A$6:$A$250,MATCH($J85,'[1]Link Out Forecast'!$C$6:$C$250,0),1),"")</f>
        <v>P30</v>
      </c>
      <c r="I85" s="2" t="str">
        <f>IFERROR(INDEX('[1]Link Out Forecast'!$B$6:$B$250,MATCH($J85,'[1]Link Out Forecast'!$C$6:$C$250,0),1),"")</f>
        <v>Miscellaneous expenses</v>
      </c>
      <c r="J85" s="28">
        <v>52540000</v>
      </c>
      <c r="K85" s="2" t="str">
        <f>IFERROR(INDEX('[1]Link Out Forecast'!$D$6:$D$250,MATCH($J85,'[1]Link Out Forecast'!$C$6:$C$250,0),1),"")</f>
        <v>Amort Bus Svc ProjXp</v>
      </c>
      <c r="L85" s="2" t="str">
        <f>IFERROR(INDEX('[1]Link Out Forecast'!$E$6:$E$250,MATCH($J85,'[1]Link Out Forecast'!$C$6:$C$250,0),1),"")</f>
        <v>675.8</v>
      </c>
      <c r="M85" s="31">
        <f>IFERROR(INDEX('[1]Link Out Forecast'!$F$6:$F$250,MATCH($J85,'[1]Link Out Forecast'!$C$6:$C$250,0),1),"")</f>
        <v>95</v>
      </c>
      <c r="N85" s="31">
        <f>IFERROR(INDEX('[1]Link Out Forecast'!$G$6:$G$250,MATCH($J85,'[1]Link Out Forecast'!$C$6:$C$250,0),1),"")</f>
        <v>95</v>
      </c>
      <c r="O85" s="31">
        <f>IFERROR(INDEX('[1]Link Out Forecast'!$H$6:$H$250,MATCH($J85,'[1]Link Out Forecast'!$C$6:$C$250,0),1),"")</f>
        <v>95</v>
      </c>
      <c r="P85" s="31">
        <f>IFERROR(INDEX('[1]Link Out Forecast'!$I$6:$I$250,MATCH($J85,'[1]Link Out Forecast'!$C$6:$C$250,0),1),"")</f>
        <v>95</v>
      </c>
      <c r="Q85" s="31">
        <f>IFERROR(INDEX('[1]Link Out Forecast'!$J$6:$J$250,MATCH($J85,'[1]Link Out Forecast'!$C$6:$C$250,0),1),"")</f>
        <v>95</v>
      </c>
      <c r="R85" s="31">
        <f>IFERROR(INDEX('[1]Link Out Forecast'!$K$6:$K$250,MATCH($J85,'[1]Link Out Forecast'!$C$6:$C$250,0),1),"")</f>
        <v>95</v>
      </c>
      <c r="S85" s="31">
        <f>IFERROR(INDEX('[1]Link Out Forecast'!$L$6:$L$250,MATCH($J85,'[1]Link Out Forecast'!$C$6:$C$250,0),1),"")</f>
        <v>0</v>
      </c>
      <c r="T85" s="31">
        <f>IFERROR(INDEX('[1]Link Out Forecast'!$M$6:$M$250,MATCH($J85,'[1]Link Out Forecast'!$C$6:$C$250,0),1),"")</f>
        <v>0</v>
      </c>
      <c r="U85" s="31">
        <f>IFERROR(INDEX('[1]Link Out Forecast'!$N$6:$N$250,MATCH($J85,'[1]Link Out Forecast'!$C$6:$C$250,0),1),"")</f>
        <v>0</v>
      </c>
      <c r="V85" s="31">
        <f>IFERROR(INDEX('[1]Link Out Forecast'!$O$6:$O$250,MATCH($J85,'[1]Link Out Forecast'!$C$6:$C$250,0),1),"")</f>
        <v>0</v>
      </c>
      <c r="W85" s="31">
        <f>IFERROR(INDEX('[1]Link Out Forecast'!$P$6:$P$250,MATCH($J85,'[1]Link Out Forecast'!$C$6:$C$250,0),1),"")</f>
        <v>0</v>
      </c>
      <c r="X85" s="31">
        <f>IFERROR(INDEX('[1]Link Out Forecast'!$Q$6:$Q$250,MATCH($J85,'[1]Link Out Forecast'!$C$6:$C$250,0),1),"")</f>
        <v>0</v>
      </c>
      <c r="Y85" s="31">
        <f>IFERROR(INDEX('[1]Link Out Forecast'!$R$6:$R$250,MATCH($J85,'[1]Link Out Forecast'!$C$6:$C$250,0),1),"")</f>
        <v>570</v>
      </c>
    </row>
    <row r="86" spans="8:25">
      <c r="H86" s="2" t="str">
        <f>IFERROR(INDEX('[1]Link Out Forecast'!$A$6:$A$250,MATCH($J86,'[1]Link Out Forecast'!$C$6:$C$250,0),1),"")</f>
        <v>P30</v>
      </c>
      <c r="I86" s="2" t="str">
        <f>IFERROR(INDEX('[1]Link Out Forecast'!$B$6:$B$250,MATCH($J86,'[1]Link Out Forecast'!$C$6:$C$250,0),1),"")</f>
        <v>Miscellaneous expenses</v>
      </c>
      <c r="J86" s="28">
        <v>52549000</v>
      </c>
      <c r="K86" s="2" t="str">
        <f>IFERROR(INDEX('[1]Link Out Forecast'!$D$6:$D$250,MATCH($J86,'[1]Link Out Forecast'!$C$6:$C$250,0),1),"")</f>
        <v>Injuries and Damages</v>
      </c>
      <c r="L86" s="2" t="str">
        <f>IFERROR(INDEX('[1]Link Out Forecast'!$E$6:$E$250,MATCH($J86,'[1]Link Out Forecast'!$C$6:$C$250,0),1),"")</f>
        <v>675.8</v>
      </c>
      <c r="M86" s="31">
        <f>IFERROR(INDEX('[1]Link Out Forecast'!$F$6:$F$250,MATCH($J86,'[1]Link Out Forecast'!$C$6:$C$250,0),1),"")</f>
        <v>200</v>
      </c>
      <c r="N86" s="31">
        <f>IFERROR(INDEX('[1]Link Out Forecast'!$G$6:$G$250,MATCH($J86,'[1]Link Out Forecast'!$C$6:$C$250,0),1),"")</f>
        <v>0</v>
      </c>
      <c r="O86" s="31">
        <f>IFERROR(INDEX('[1]Link Out Forecast'!$H$6:$H$250,MATCH($J86,'[1]Link Out Forecast'!$C$6:$C$250,0),1),"")</f>
        <v>0</v>
      </c>
      <c r="P86" s="31">
        <f>IFERROR(INDEX('[1]Link Out Forecast'!$I$6:$I$250,MATCH($J86,'[1]Link Out Forecast'!$C$6:$C$250,0),1),"")</f>
        <v>0</v>
      </c>
      <c r="Q86" s="31">
        <f>IFERROR(INDEX('[1]Link Out Forecast'!$J$6:$J$250,MATCH($J86,'[1]Link Out Forecast'!$C$6:$C$250,0),1),"")</f>
        <v>0</v>
      </c>
      <c r="R86" s="31">
        <f>IFERROR(INDEX('[1]Link Out Forecast'!$K$6:$K$250,MATCH($J86,'[1]Link Out Forecast'!$C$6:$C$250,0),1),"")</f>
        <v>0</v>
      </c>
      <c r="S86" s="31">
        <f>IFERROR(INDEX('[1]Link Out Forecast'!$L$6:$L$250,MATCH($J86,'[1]Link Out Forecast'!$C$6:$C$250,0),1),"")</f>
        <v>0</v>
      </c>
      <c r="T86" s="31">
        <f>IFERROR(INDEX('[1]Link Out Forecast'!$M$6:$M$250,MATCH($J86,'[1]Link Out Forecast'!$C$6:$C$250,0),1),"")</f>
        <v>0</v>
      </c>
      <c r="U86" s="31">
        <f>IFERROR(INDEX('[1]Link Out Forecast'!$N$6:$N$250,MATCH($J86,'[1]Link Out Forecast'!$C$6:$C$250,0),1),"")</f>
        <v>0</v>
      </c>
      <c r="V86" s="31">
        <f>IFERROR(INDEX('[1]Link Out Forecast'!$O$6:$O$250,MATCH($J86,'[1]Link Out Forecast'!$C$6:$C$250,0),1),"")</f>
        <v>0</v>
      </c>
      <c r="W86" s="31">
        <f>IFERROR(INDEX('[1]Link Out Forecast'!$P$6:$P$250,MATCH($J86,'[1]Link Out Forecast'!$C$6:$C$250,0),1),"")</f>
        <v>0</v>
      </c>
      <c r="X86" s="31">
        <f>IFERROR(INDEX('[1]Link Out Forecast'!$Q$6:$Q$250,MATCH($J86,'[1]Link Out Forecast'!$C$6:$C$250,0),1),"")</f>
        <v>0</v>
      </c>
      <c r="Y86" s="31">
        <f>IFERROR(INDEX('[1]Link Out Forecast'!$R$6:$R$250,MATCH($J86,'[1]Link Out Forecast'!$C$6:$C$250,0),1),"")</f>
        <v>200</v>
      </c>
    </row>
    <row r="87" spans="8:25">
      <c r="H87" s="2" t="str">
        <f>IFERROR(INDEX('[1]Link Out Forecast'!$A$6:$A$250,MATCH($J87,'[1]Link Out Forecast'!$C$6:$C$250,0),1),"")</f>
        <v>P30</v>
      </c>
      <c r="I87" s="2" t="str">
        <f>IFERROR(INDEX('[1]Link Out Forecast'!$B$6:$B$250,MATCH($J87,'[1]Link Out Forecast'!$C$6:$C$250,0),1),"")</f>
        <v>Miscellaneous expenses</v>
      </c>
      <c r="J87" s="28">
        <v>52549500</v>
      </c>
      <c r="K87" s="2" t="str">
        <f>IFERROR(INDEX('[1]Link Out Forecast'!$D$6:$D$250,MATCH($J87,'[1]Link Out Forecast'!$C$6:$C$250,0),1),"")</f>
        <v>Inventory Physical Write_off Scrap</v>
      </c>
      <c r="L87" s="2" t="str">
        <f>IFERROR(INDEX('[1]Link Out Forecast'!$E$6:$E$250,MATCH($J87,'[1]Link Out Forecast'!$C$6:$C$250,0),1),"")</f>
        <v>675.8</v>
      </c>
      <c r="M87" s="31">
        <f>IFERROR(INDEX('[1]Link Out Forecast'!$F$6:$F$250,MATCH($J87,'[1]Link Out Forecast'!$C$6:$C$250,0),1),"")</f>
        <v>208</v>
      </c>
      <c r="N87" s="31">
        <f>IFERROR(INDEX('[1]Link Out Forecast'!$G$6:$G$250,MATCH($J87,'[1]Link Out Forecast'!$C$6:$C$250,0),1),"")</f>
        <v>208</v>
      </c>
      <c r="O87" s="31">
        <f>IFERROR(INDEX('[1]Link Out Forecast'!$H$6:$H$250,MATCH($J87,'[1]Link Out Forecast'!$C$6:$C$250,0),1),"")</f>
        <v>208</v>
      </c>
      <c r="P87" s="31">
        <f>IFERROR(INDEX('[1]Link Out Forecast'!$I$6:$I$250,MATCH($J87,'[1]Link Out Forecast'!$C$6:$C$250,0),1),"")</f>
        <v>208</v>
      </c>
      <c r="Q87" s="31">
        <f>IFERROR(INDEX('[1]Link Out Forecast'!$J$6:$J$250,MATCH($J87,'[1]Link Out Forecast'!$C$6:$C$250,0),1),"")</f>
        <v>208</v>
      </c>
      <c r="R87" s="31">
        <f>IFERROR(INDEX('[1]Link Out Forecast'!$K$6:$K$250,MATCH($J87,'[1]Link Out Forecast'!$C$6:$C$250,0),1),"")</f>
        <v>208</v>
      </c>
      <c r="S87" s="31">
        <f>IFERROR(INDEX('[1]Link Out Forecast'!$L$6:$L$250,MATCH($J87,'[1]Link Out Forecast'!$C$6:$C$250,0),1),"")</f>
        <v>0</v>
      </c>
      <c r="T87" s="31">
        <f>IFERROR(INDEX('[1]Link Out Forecast'!$M$6:$M$250,MATCH($J87,'[1]Link Out Forecast'!$C$6:$C$250,0),1),"")</f>
        <v>0</v>
      </c>
      <c r="U87" s="31">
        <f>IFERROR(INDEX('[1]Link Out Forecast'!$N$6:$N$250,MATCH($J87,'[1]Link Out Forecast'!$C$6:$C$250,0),1),"")</f>
        <v>0</v>
      </c>
      <c r="V87" s="31">
        <f>IFERROR(INDEX('[1]Link Out Forecast'!$O$6:$O$250,MATCH($J87,'[1]Link Out Forecast'!$C$6:$C$250,0),1),"")</f>
        <v>0</v>
      </c>
      <c r="W87" s="31">
        <f>IFERROR(INDEX('[1]Link Out Forecast'!$P$6:$P$250,MATCH($J87,'[1]Link Out Forecast'!$C$6:$C$250,0),1),"")</f>
        <v>0</v>
      </c>
      <c r="X87" s="31">
        <f>IFERROR(INDEX('[1]Link Out Forecast'!$Q$6:$Q$250,MATCH($J87,'[1]Link Out Forecast'!$C$6:$C$250,0),1),"")</f>
        <v>0</v>
      </c>
      <c r="Y87" s="31">
        <f>IFERROR(INDEX('[1]Link Out Forecast'!$R$6:$R$250,MATCH($J87,'[1]Link Out Forecast'!$C$6:$C$250,0),1),"")</f>
        <v>1248</v>
      </c>
    </row>
    <row r="88" spans="8:25">
      <c r="H88" s="2" t="str">
        <f>IFERROR(INDEX('[1]Link Out Forecast'!$A$6:$A$250,MATCH($J88,'[1]Link Out Forecast'!$C$6:$C$250,0),1),"")</f>
        <v>P30</v>
      </c>
      <c r="I88" s="2" t="str">
        <f>IFERROR(INDEX('[1]Link Out Forecast'!$B$6:$B$250,MATCH($J88,'[1]Link Out Forecast'!$C$6:$C$250,0),1),"")</f>
        <v>Miscellaneous expenses</v>
      </c>
      <c r="J88" s="28">
        <v>52554500</v>
      </c>
      <c r="K88" s="2" t="str">
        <f>IFERROR(INDEX('[1]Link Out Forecast'!$D$6:$D$250,MATCH($J88,'[1]Link Out Forecast'!$C$6:$C$250,0),1),"")</f>
        <v>Lab Supplies</v>
      </c>
      <c r="L88" s="2" t="str">
        <f>IFERROR(INDEX('[1]Link Out Forecast'!$E$6:$E$250,MATCH($J88,'[1]Link Out Forecast'!$C$6:$C$250,0),1),"")</f>
        <v>675.3</v>
      </c>
      <c r="M88" s="31">
        <f>IFERROR(INDEX('[1]Link Out Forecast'!$F$6:$F$250,MATCH($J88,'[1]Link Out Forecast'!$C$6:$C$250,0),1),"")</f>
        <v>9459</v>
      </c>
      <c r="N88" s="31">
        <f>IFERROR(INDEX('[1]Link Out Forecast'!$G$6:$G$250,MATCH($J88,'[1]Link Out Forecast'!$C$6:$C$250,0),1),"")</f>
        <v>9459</v>
      </c>
      <c r="O88" s="31">
        <f>IFERROR(INDEX('[1]Link Out Forecast'!$H$6:$H$250,MATCH($J88,'[1]Link Out Forecast'!$C$6:$C$250,0),1),"")</f>
        <v>9459</v>
      </c>
      <c r="P88" s="31">
        <f>IFERROR(INDEX('[1]Link Out Forecast'!$I$6:$I$250,MATCH($J88,'[1]Link Out Forecast'!$C$6:$C$250,0),1),"")</f>
        <v>9459</v>
      </c>
      <c r="Q88" s="31">
        <f>IFERROR(INDEX('[1]Link Out Forecast'!$J$6:$J$250,MATCH($J88,'[1]Link Out Forecast'!$C$6:$C$250,0),1),"")</f>
        <v>9459</v>
      </c>
      <c r="R88" s="31">
        <f>IFERROR(INDEX('[1]Link Out Forecast'!$K$6:$K$250,MATCH($J88,'[1]Link Out Forecast'!$C$6:$C$250,0),1),"")</f>
        <v>9459</v>
      </c>
      <c r="S88" s="31">
        <f>IFERROR(INDEX('[1]Link Out Forecast'!$L$6:$L$250,MATCH($J88,'[1]Link Out Forecast'!$C$6:$C$250,0),1),"")</f>
        <v>0</v>
      </c>
      <c r="T88" s="31">
        <f>IFERROR(INDEX('[1]Link Out Forecast'!$M$6:$M$250,MATCH($J88,'[1]Link Out Forecast'!$C$6:$C$250,0),1),"")</f>
        <v>0</v>
      </c>
      <c r="U88" s="31">
        <f>IFERROR(INDEX('[1]Link Out Forecast'!$N$6:$N$250,MATCH($J88,'[1]Link Out Forecast'!$C$6:$C$250,0),1),"")</f>
        <v>0</v>
      </c>
      <c r="V88" s="31">
        <f>IFERROR(INDEX('[1]Link Out Forecast'!$O$6:$O$250,MATCH($J88,'[1]Link Out Forecast'!$C$6:$C$250,0),1),"")</f>
        <v>0</v>
      </c>
      <c r="W88" s="31">
        <f>IFERROR(INDEX('[1]Link Out Forecast'!$P$6:$P$250,MATCH($J88,'[1]Link Out Forecast'!$C$6:$C$250,0),1),"")</f>
        <v>0</v>
      </c>
      <c r="X88" s="31">
        <f>IFERROR(INDEX('[1]Link Out Forecast'!$Q$6:$Q$250,MATCH($J88,'[1]Link Out Forecast'!$C$6:$C$250,0),1),"")</f>
        <v>0</v>
      </c>
      <c r="Y88" s="31">
        <f>IFERROR(INDEX('[1]Link Out Forecast'!$R$6:$R$250,MATCH($J88,'[1]Link Out Forecast'!$C$6:$C$250,0),1),"")</f>
        <v>56754</v>
      </c>
    </row>
    <row r="89" spans="8:25">
      <c r="H89" s="2" t="str">
        <f>IFERROR(INDEX('[1]Link Out Forecast'!$A$6:$A$250,MATCH($J89,'[1]Link Out Forecast'!$C$6:$C$250,0),1),"")</f>
        <v>P30</v>
      </c>
      <c r="I89" s="2" t="str">
        <f>IFERROR(INDEX('[1]Link Out Forecast'!$B$6:$B$250,MATCH($J89,'[1]Link Out Forecast'!$C$6:$C$250,0),1),"")</f>
        <v>Miscellaneous expenses</v>
      </c>
      <c r="J89" s="28">
        <v>52556500</v>
      </c>
      <c r="K89" s="2" t="str">
        <f>IFERROR(INDEX('[1]Link Out Forecast'!$D$6:$D$250,MATCH($J89,'[1]Link Out Forecast'!$C$6:$C$250,0),1),"")</f>
        <v>Low Income Pay Prog</v>
      </c>
      <c r="L89" s="2" t="str">
        <f>IFERROR(INDEX('[1]Link Out Forecast'!$E$6:$E$250,MATCH($J89,'[1]Link Out Forecast'!$C$6:$C$250,0),1),"")</f>
        <v>675.8</v>
      </c>
      <c r="M89" s="31">
        <f>IFERROR(INDEX('[1]Link Out Forecast'!$F$6:$F$250,MATCH($J89,'[1]Link Out Forecast'!$C$6:$C$250,0),1),"")</f>
        <v>0</v>
      </c>
      <c r="N89" s="31">
        <f>IFERROR(INDEX('[1]Link Out Forecast'!$G$6:$G$250,MATCH($J89,'[1]Link Out Forecast'!$C$6:$C$250,0),1),"")</f>
        <v>0</v>
      </c>
      <c r="O89" s="31">
        <f>IFERROR(INDEX('[1]Link Out Forecast'!$H$6:$H$250,MATCH($J89,'[1]Link Out Forecast'!$C$6:$C$250,0),1),"")</f>
        <v>0</v>
      </c>
      <c r="P89" s="31">
        <f>IFERROR(INDEX('[1]Link Out Forecast'!$I$6:$I$250,MATCH($J89,'[1]Link Out Forecast'!$C$6:$C$250,0),1),"")</f>
        <v>0</v>
      </c>
      <c r="Q89" s="31">
        <f>IFERROR(INDEX('[1]Link Out Forecast'!$J$6:$J$250,MATCH($J89,'[1]Link Out Forecast'!$C$6:$C$250,0),1),"")</f>
        <v>0</v>
      </c>
      <c r="R89" s="31">
        <f>IFERROR(INDEX('[1]Link Out Forecast'!$K$6:$K$250,MATCH($J89,'[1]Link Out Forecast'!$C$6:$C$250,0),1),"")</f>
        <v>0</v>
      </c>
      <c r="S89" s="31">
        <f>IFERROR(INDEX('[1]Link Out Forecast'!$L$6:$L$250,MATCH($J89,'[1]Link Out Forecast'!$C$6:$C$250,0),1),"")</f>
        <v>0</v>
      </c>
      <c r="T89" s="31">
        <f>IFERROR(INDEX('[1]Link Out Forecast'!$M$6:$M$250,MATCH($J89,'[1]Link Out Forecast'!$C$6:$C$250,0),1),"")</f>
        <v>0</v>
      </c>
      <c r="U89" s="31">
        <f>IFERROR(INDEX('[1]Link Out Forecast'!$N$6:$N$250,MATCH($J89,'[1]Link Out Forecast'!$C$6:$C$250,0),1),"")</f>
        <v>0</v>
      </c>
      <c r="V89" s="31">
        <f>IFERROR(INDEX('[1]Link Out Forecast'!$O$6:$O$250,MATCH($J89,'[1]Link Out Forecast'!$C$6:$C$250,0),1),"")</f>
        <v>0</v>
      </c>
      <c r="W89" s="31">
        <f>IFERROR(INDEX('[1]Link Out Forecast'!$P$6:$P$250,MATCH($J89,'[1]Link Out Forecast'!$C$6:$C$250,0),1),"")</f>
        <v>0</v>
      </c>
      <c r="X89" s="31">
        <f>IFERROR(INDEX('[1]Link Out Forecast'!$Q$6:$Q$250,MATCH($J89,'[1]Link Out Forecast'!$C$6:$C$250,0),1),"")</f>
        <v>0</v>
      </c>
      <c r="Y89" s="31">
        <f>IFERROR(INDEX('[1]Link Out Forecast'!$R$6:$R$250,MATCH($J89,'[1]Link Out Forecast'!$C$6:$C$250,0),1),"")</f>
        <v>0</v>
      </c>
    </row>
    <row r="90" spans="8:25">
      <c r="H90" s="2" t="str">
        <f>IFERROR(INDEX('[1]Link Out Forecast'!$A$6:$A$250,MATCH($J90,'[1]Link Out Forecast'!$C$6:$C$250,0),1),"")</f>
        <v>P30</v>
      </c>
      <c r="I90" s="2" t="str">
        <f>IFERROR(INDEX('[1]Link Out Forecast'!$B$6:$B$250,MATCH($J90,'[1]Link Out Forecast'!$C$6:$C$250,0),1),"")</f>
        <v>Miscellaneous expenses</v>
      </c>
      <c r="J90" s="28">
        <v>52568000</v>
      </c>
      <c r="K90" s="2" t="str">
        <f>IFERROR(INDEX('[1]Link Out Forecast'!$D$6:$D$250,MATCH($J90,'[1]Link Out Forecast'!$C$6:$C$250,0),1),"")</f>
        <v>Research &amp; Develop</v>
      </c>
      <c r="L90" s="2" t="str">
        <f>IFERROR(INDEX('[1]Link Out Forecast'!$E$6:$E$250,MATCH($J90,'[1]Link Out Forecast'!$C$6:$C$250,0),1),"")</f>
        <v>675.8</v>
      </c>
      <c r="M90" s="31">
        <f>IFERROR(INDEX('[1]Link Out Forecast'!$F$6:$F$250,MATCH($J90,'[1]Link Out Forecast'!$C$6:$C$250,0),1),"")</f>
        <v>1958</v>
      </c>
      <c r="N90" s="31">
        <f>IFERROR(INDEX('[1]Link Out Forecast'!$G$6:$G$250,MATCH($J90,'[1]Link Out Forecast'!$C$6:$C$250,0),1),"")</f>
        <v>1958</v>
      </c>
      <c r="O90" s="31">
        <f>IFERROR(INDEX('[1]Link Out Forecast'!$H$6:$H$250,MATCH($J90,'[1]Link Out Forecast'!$C$6:$C$250,0),1),"")</f>
        <v>1958</v>
      </c>
      <c r="P90" s="31">
        <f>IFERROR(INDEX('[1]Link Out Forecast'!$I$6:$I$250,MATCH($J90,'[1]Link Out Forecast'!$C$6:$C$250,0),1),"")</f>
        <v>3538</v>
      </c>
      <c r="Q90" s="31">
        <f>IFERROR(INDEX('[1]Link Out Forecast'!$J$6:$J$250,MATCH($J90,'[1]Link Out Forecast'!$C$6:$C$250,0),1),"")</f>
        <v>1958</v>
      </c>
      <c r="R90" s="31">
        <f>IFERROR(INDEX('[1]Link Out Forecast'!$K$6:$K$250,MATCH($J90,'[1]Link Out Forecast'!$C$6:$C$250,0),1),"")</f>
        <v>1958</v>
      </c>
      <c r="S90" s="31">
        <f>IFERROR(INDEX('[1]Link Out Forecast'!$L$6:$L$250,MATCH($J90,'[1]Link Out Forecast'!$C$6:$C$250,0),1),"")</f>
        <v>0</v>
      </c>
      <c r="T90" s="31">
        <f>IFERROR(INDEX('[1]Link Out Forecast'!$M$6:$M$250,MATCH($J90,'[1]Link Out Forecast'!$C$6:$C$250,0),1),"")</f>
        <v>0</v>
      </c>
      <c r="U90" s="31">
        <f>IFERROR(INDEX('[1]Link Out Forecast'!$N$6:$N$250,MATCH($J90,'[1]Link Out Forecast'!$C$6:$C$250,0),1),"")</f>
        <v>0</v>
      </c>
      <c r="V90" s="31">
        <f>IFERROR(INDEX('[1]Link Out Forecast'!$O$6:$O$250,MATCH($J90,'[1]Link Out Forecast'!$C$6:$C$250,0),1),"")</f>
        <v>0</v>
      </c>
      <c r="W90" s="31">
        <f>IFERROR(INDEX('[1]Link Out Forecast'!$P$6:$P$250,MATCH($J90,'[1]Link Out Forecast'!$C$6:$C$250,0),1),"")</f>
        <v>0</v>
      </c>
      <c r="X90" s="31">
        <f>IFERROR(INDEX('[1]Link Out Forecast'!$Q$6:$Q$250,MATCH($J90,'[1]Link Out Forecast'!$C$6:$C$250,0),1),"")</f>
        <v>0</v>
      </c>
      <c r="Y90" s="31">
        <f>IFERROR(INDEX('[1]Link Out Forecast'!$R$6:$R$250,MATCH($J90,'[1]Link Out Forecast'!$C$6:$C$250,0),1),"")</f>
        <v>13328</v>
      </c>
    </row>
    <row r="91" spans="8:25">
      <c r="H91" s="2" t="str">
        <f>IFERROR(INDEX('[1]Link Out Forecast'!$A$6:$A$250,MATCH($J91,'[1]Link Out Forecast'!$C$6:$C$250,0),1),"")</f>
        <v>P30</v>
      </c>
      <c r="I91" s="2" t="str">
        <f>IFERROR(INDEX('[1]Link Out Forecast'!$B$6:$B$250,MATCH($J91,'[1]Link Out Forecast'!$C$6:$C$250,0),1),"")</f>
        <v>Miscellaneous expenses</v>
      </c>
      <c r="J91" s="28">
        <v>52579000</v>
      </c>
      <c r="K91" s="2" t="str">
        <f>IFERROR(INDEX('[1]Link Out Forecast'!$D$6:$D$250,MATCH($J91,'[1]Link Out Forecast'!$C$6:$C$250,0),1),"")</f>
        <v>Trustee Fees</v>
      </c>
      <c r="L91" s="2" t="str">
        <f>IFERROR(INDEX('[1]Link Out Forecast'!$E$6:$E$250,MATCH($J91,'[1]Link Out Forecast'!$C$6:$C$250,0),1),"")</f>
        <v>675.8</v>
      </c>
      <c r="M91" s="31">
        <f>IFERROR(INDEX('[1]Link Out Forecast'!$F$6:$F$250,MATCH($J91,'[1]Link Out Forecast'!$C$6:$C$250,0),1),"")</f>
        <v>0</v>
      </c>
      <c r="N91" s="31">
        <f>IFERROR(INDEX('[1]Link Out Forecast'!$G$6:$G$250,MATCH($J91,'[1]Link Out Forecast'!$C$6:$C$250,0),1),"")</f>
        <v>5664</v>
      </c>
      <c r="O91" s="31">
        <f>IFERROR(INDEX('[1]Link Out Forecast'!$H$6:$H$250,MATCH($J91,'[1]Link Out Forecast'!$C$6:$C$250,0),1),"")</f>
        <v>0</v>
      </c>
      <c r="P91" s="31">
        <f>IFERROR(INDEX('[1]Link Out Forecast'!$I$6:$I$250,MATCH($J91,'[1]Link Out Forecast'!$C$6:$C$250,0),1),"")</f>
        <v>5098</v>
      </c>
      <c r="Q91" s="31">
        <f>IFERROR(INDEX('[1]Link Out Forecast'!$J$6:$J$250,MATCH($J91,'[1]Link Out Forecast'!$C$6:$C$250,0),1),"")</f>
        <v>1068</v>
      </c>
      <c r="R91" s="31">
        <f>IFERROR(INDEX('[1]Link Out Forecast'!$K$6:$K$250,MATCH($J91,'[1]Link Out Forecast'!$C$6:$C$250,0),1),"")</f>
        <v>0</v>
      </c>
      <c r="S91" s="31">
        <f>IFERROR(INDEX('[1]Link Out Forecast'!$L$6:$L$250,MATCH($J91,'[1]Link Out Forecast'!$C$6:$C$250,0),1),"")</f>
        <v>0</v>
      </c>
      <c r="T91" s="31">
        <f>IFERROR(INDEX('[1]Link Out Forecast'!$M$6:$M$250,MATCH($J91,'[1]Link Out Forecast'!$C$6:$C$250,0),1),"")</f>
        <v>0</v>
      </c>
      <c r="U91" s="31">
        <f>IFERROR(INDEX('[1]Link Out Forecast'!$N$6:$N$250,MATCH($J91,'[1]Link Out Forecast'!$C$6:$C$250,0),1),"")</f>
        <v>0</v>
      </c>
      <c r="V91" s="31">
        <f>IFERROR(INDEX('[1]Link Out Forecast'!$O$6:$O$250,MATCH($J91,'[1]Link Out Forecast'!$C$6:$C$250,0),1),"")</f>
        <v>0</v>
      </c>
      <c r="W91" s="31">
        <f>IFERROR(INDEX('[1]Link Out Forecast'!$P$6:$P$250,MATCH($J91,'[1]Link Out Forecast'!$C$6:$C$250,0),1),"")</f>
        <v>0</v>
      </c>
      <c r="X91" s="31">
        <f>IFERROR(INDEX('[1]Link Out Forecast'!$Q$6:$Q$250,MATCH($J91,'[1]Link Out Forecast'!$C$6:$C$250,0),1),"")</f>
        <v>0</v>
      </c>
      <c r="Y91" s="31">
        <f>IFERROR(INDEX('[1]Link Out Forecast'!$R$6:$R$250,MATCH($J91,'[1]Link Out Forecast'!$C$6:$C$250,0),1),"")</f>
        <v>11830</v>
      </c>
    </row>
    <row r="92" spans="8:25">
      <c r="H92" s="2" t="str">
        <f>IFERROR(INDEX('[1]Link Out Forecast'!$A$6:$A$250,MATCH($J92,'[1]Link Out Forecast'!$C$6:$C$250,0),1),"")</f>
        <v>P30</v>
      </c>
      <c r="I92" s="2" t="str">
        <f>IFERROR(INDEX('[1]Link Out Forecast'!$B$6:$B$250,MATCH($J92,'[1]Link Out Forecast'!$C$6:$C$250,0),1),"")</f>
        <v>Miscellaneous expenses</v>
      </c>
      <c r="J92" s="28">
        <v>52585000</v>
      </c>
      <c r="K92" s="2" t="str">
        <f>IFERROR(INDEX('[1]Link Out Forecast'!$D$6:$D$250,MATCH($J92,'[1]Link Out Forecast'!$C$6:$C$250,0),1),"")</f>
        <v>Discounts Available</v>
      </c>
      <c r="L92" s="2" t="str">
        <f>IFERROR(INDEX('[1]Link Out Forecast'!$E$6:$E$250,MATCH($J92,'[1]Link Out Forecast'!$C$6:$C$250,0),1),"")</f>
        <v>675.8</v>
      </c>
      <c r="M92" s="31">
        <f>IFERROR(INDEX('[1]Link Out Forecast'!$F$6:$F$250,MATCH($J92,'[1]Link Out Forecast'!$C$6:$C$250,0),1),"")</f>
        <v>-11508</v>
      </c>
      <c r="N92" s="31">
        <f>IFERROR(INDEX('[1]Link Out Forecast'!$G$6:$G$250,MATCH($J92,'[1]Link Out Forecast'!$C$6:$C$250,0),1),"")</f>
        <v>-6994</v>
      </c>
      <c r="O92" s="31">
        <f>IFERROR(INDEX('[1]Link Out Forecast'!$H$6:$H$250,MATCH($J92,'[1]Link Out Forecast'!$C$6:$C$250,0),1),"")</f>
        <v>-6498</v>
      </c>
      <c r="P92" s="31">
        <f>IFERROR(INDEX('[1]Link Out Forecast'!$I$6:$I$250,MATCH($J92,'[1]Link Out Forecast'!$C$6:$C$250,0),1),"")</f>
        <v>-7298</v>
      </c>
      <c r="Q92" s="31">
        <f>IFERROR(INDEX('[1]Link Out Forecast'!$J$6:$J$250,MATCH($J92,'[1]Link Out Forecast'!$C$6:$C$250,0),1),"")</f>
        <v>-6730</v>
      </c>
      <c r="R92" s="31">
        <f>IFERROR(INDEX('[1]Link Out Forecast'!$K$6:$K$250,MATCH($J92,'[1]Link Out Forecast'!$C$6:$C$250,0),1),"")</f>
        <v>-5553</v>
      </c>
      <c r="S92" s="31">
        <f>IFERROR(INDEX('[1]Link Out Forecast'!$L$6:$L$250,MATCH($J92,'[1]Link Out Forecast'!$C$6:$C$250,0),1),"")</f>
        <v>0</v>
      </c>
      <c r="T92" s="31">
        <f>IFERROR(INDEX('[1]Link Out Forecast'!$M$6:$M$250,MATCH($J92,'[1]Link Out Forecast'!$C$6:$C$250,0),1),"")</f>
        <v>0</v>
      </c>
      <c r="U92" s="31">
        <f>IFERROR(INDEX('[1]Link Out Forecast'!$N$6:$N$250,MATCH($J92,'[1]Link Out Forecast'!$C$6:$C$250,0),1),"")</f>
        <v>0</v>
      </c>
      <c r="V92" s="31">
        <f>IFERROR(INDEX('[1]Link Out Forecast'!$O$6:$O$250,MATCH($J92,'[1]Link Out Forecast'!$C$6:$C$250,0),1),"")</f>
        <v>0</v>
      </c>
      <c r="W92" s="31">
        <f>IFERROR(INDEX('[1]Link Out Forecast'!$P$6:$P$250,MATCH($J92,'[1]Link Out Forecast'!$C$6:$C$250,0),1),"")</f>
        <v>0</v>
      </c>
      <c r="X92" s="31">
        <f>IFERROR(INDEX('[1]Link Out Forecast'!$Q$6:$Q$250,MATCH($J92,'[1]Link Out Forecast'!$C$6:$C$250,0),1),"")</f>
        <v>0</v>
      </c>
      <c r="Y92" s="31">
        <f>IFERROR(INDEX('[1]Link Out Forecast'!$R$6:$R$250,MATCH($J92,'[1]Link Out Forecast'!$C$6:$C$250,0),1),"")</f>
        <v>-44581</v>
      </c>
    </row>
    <row r="93" spans="8:25"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spans="8:25"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8:25" ht="15" thickBot="1">
      <c r="K95" s="2" t="s">
        <v>26</v>
      </c>
      <c r="M95" s="34">
        <f t="shared" ref="M95:Y95" si="5">SUM(M66:M94)</f>
        <v>4864.2607856300892</v>
      </c>
      <c r="N95" s="34">
        <f t="shared" si="5"/>
        <v>13248.655253065197</v>
      </c>
      <c r="O95" s="34">
        <f t="shared" si="5"/>
        <v>20256.636319989091</v>
      </c>
      <c r="P95" s="34">
        <f t="shared" si="5"/>
        <v>20289.219917077804</v>
      </c>
      <c r="Q95" s="34">
        <f t="shared" si="5"/>
        <v>25070.732018696013</v>
      </c>
      <c r="R95" s="34">
        <f t="shared" si="5"/>
        <v>34212.1018563619</v>
      </c>
      <c r="S95" s="34">
        <f t="shared" si="5"/>
        <v>97461.51608999999</v>
      </c>
      <c r="T95" s="34">
        <f t="shared" si="5"/>
        <v>46244.598189999997</v>
      </c>
      <c r="U95" s="34">
        <f t="shared" si="5"/>
        <v>32927.489169999964</v>
      </c>
      <c r="V95" s="34">
        <f t="shared" si="5"/>
        <v>17223.49338</v>
      </c>
      <c r="W95" s="34">
        <f t="shared" si="5"/>
        <v>12611.640020000028</v>
      </c>
      <c r="X95" s="34">
        <f t="shared" si="5"/>
        <v>35565.296219999931</v>
      </c>
      <c r="Y95" s="34">
        <f t="shared" si="5"/>
        <v>359975.63922082004</v>
      </c>
    </row>
    <row r="96" spans="8:25" ht="15" thickTop="1"/>
    <row r="98" spans="6:25">
      <c r="H98" s="6" t="s">
        <v>48</v>
      </c>
      <c r="Q98" s="31"/>
    </row>
    <row r="99" spans="6:25">
      <c r="H99" s="32" t="s">
        <v>25</v>
      </c>
      <c r="I99" s="32" t="s">
        <v>13</v>
      </c>
      <c r="J99" s="32" t="s">
        <v>14</v>
      </c>
      <c r="K99" s="32" t="s">
        <v>6</v>
      </c>
      <c r="L99" s="65" t="s">
        <v>15</v>
      </c>
      <c r="M99" s="33">
        <v>43647</v>
      </c>
      <c r="N99" s="33">
        <v>43678</v>
      </c>
      <c r="O99" s="33">
        <v>43709</v>
      </c>
      <c r="P99" s="33">
        <v>43739</v>
      </c>
      <c r="Q99" s="33">
        <v>43770</v>
      </c>
      <c r="R99" s="33">
        <v>43800</v>
      </c>
      <c r="S99" s="33">
        <v>43831</v>
      </c>
      <c r="T99" s="33">
        <v>43862</v>
      </c>
      <c r="U99" s="33">
        <v>43891</v>
      </c>
      <c r="V99" s="33">
        <v>43922</v>
      </c>
      <c r="W99" s="33">
        <v>43952</v>
      </c>
      <c r="X99" s="33">
        <v>43983</v>
      </c>
      <c r="Y99" s="32" t="s">
        <v>26</v>
      </c>
    </row>
    <row r="100" spans="6:25">
      <c r="F100" s="2" t="s">
        <v>46</v>
      </c>
      <c r="H100" s="2" t="s">
        <v>42</v>
      </c>
      <c r="I100" s="2" t="s">
        <v>43</v>
      </c>
      <c r="J100" s="2">
        <v>52000000</v>
      </c>
      <c r="K100" s="2" t="s">
        <v>44</v>
      </c>
      <c r="L100" s="2" t="s">
        <v>45</v>
      </c>
      <c r="M100" s="35">
        <f>'[1]Link Out North Middletown'!E18</f>
        <v>1968</v>
      </c>
      <c r="N100" s="35">
        <f>'[1]Link Out North Middletown'!F18</f>
        <v>1968</v>
      </c>
      <c r="O100" s="35">
        <f>'[1]Link Out North Middletown'!G18</f>
        <v>1968</v>
      </c>
      <c r="P100" s="35">
        <f>'[1]Link Out North Middletown'!H18</f>
        <v>1968</v>
      </c>
      <c r="Q100" s="35">
        <f>'[1]Link Out North Middletown'!I18</f>
        <v>1968</v>
      </c>
      <c r="R100" s="35">
        <f>'[1]Link Out North Middletown'!J18</f>
        <v>1968</v>
      </c>
      <c r="S100" s="35">
        <f>'[1]Link Out North Middletown'!K18</f>
        <v>2012</v>
      </c>
      <c r="T100" s="35">
        <f>'[1]Link Out North Middletown'!L18</f>
        <v>2012</v>
      </c>
      <c r="U100" s="35">
        <f>'[1]Link Out North Middletown'!M18</f>
        <v>2012</v>
      </c>
      <c r="V100" s="35">
        <f>'[1]Link Out North Middletown'!N18</f>
        <v>2012</v>
      </c>
      <c r="W100" s="35">
        <f>'[1]Link Out North Middletown'!O18</f>
        <v>2012</v>
      </c>
      <c r="X100" s="35">
        <f>'[1]Link Out North Middletown'!P18</f>
        <v>2012</v>
      </c>
      <c r="Y100" s="35">
        <f>SUM(M100:X100)</f>
        <v>23880</v>
      </c>
    </row>
    <row r="101" spans="6:25">
      <c r="F101" s="2" t="s">
        <v>47</v>
      </c>
      <c r="H101" s="2" t="s">
        <v>42</v>
      </c>
      <c r="I101" s="2" t="s">
        <v>43</v>
      </c>
      <c r="J101" s="2">
        <v>52000000</v>
      </c>
      <c r="K101" s="2" t="s">
        <v>44</v>
      </c>
      <c r="L101" s="2" t="s">
        <v>45</v>
      </c>
      <c r="M101" s="35" t="e">
        <f>#REF!</f>
        <v>#REF!</v>
      </c>
      <c r="N101" s="35" t="e">
        <f>#REF!</f>
        <v>#REF!</v>
      </c>
      <c r="O101" s="35" t="e">
        <f>#REF!</f>
        <v>#REF!</v>
      </c>
      <c r="P101" s="35" t="e">
        <f>#REF!</f>
        <v>#REF!</v>
      </c>
      <c r="Q101" s="35" t="e">
        <f>#REF!</f>
        <v>#REF!</v>
      </c>
      <c r="R101" s="35" t="e">
        <f>#REF!</f>
        <v>#REF!</v>
      </c>
      <c r="S101" s="35" t="e">
        <f>#REF!</f>
        <v>#REF!</v>
      </c>
      <c r="T101" s="35" t="e">
        <f>#REF!</f>
        <v>#REF!</v>
      </c>
      <c r="U101" s="35" t="e">
        <f>#REF!</f>
        <v>#REF!</v>
      </c>
      <c r="V101" s="35" t="e">
        <f>#REF!</f>
        <v>#REF!</v>
      </c>
      <c r="W101" s="35" t="e">
        <f>#REF!</f>
        <v>#REF!</v>
      </c>
      <c r="X101" s="35" t="e">
        <f>#REF!</f>
        <v>#REF!</v>
      </c>
      <c r="Y101" s="35" t="e">
        <f>SUM(M101:X101)</f>
        <v>#REF!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zoomScaleNormal="100" workbookViewId="0"/>
  </sheetViews>
  <sheetFormatPr defaultColWidth="9.3320312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33203125" style="2"/>
  </cols>
  <sheetData>
    <row r="1" spans="1:7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7">
      <c r="A2" s="8"/>
    </row>
    <row r="3" spans="1:7" ht="15" thickBot="1">
      <c r="A3" s="8" t="str">
        <f>'Link In'!H12</f>
        <v>P30</v>
      </c>
      <c r="B3" s="2" t="str">
        <f>'Link In'!A22</f>
        <v>Miscellaneous Expense</v>
      </c>
      <c r="C3" s="2" t="str">
        <f>'Link In'!A26</f>
        <v>Schedule D-2.3</v>
      </c>
      <c r="D3" s="59">
        <f>ROUND(Exhibit!C15,0)</f>
        <v>656773</v>
      </c>
      <c r="E3" s="59">
        <f>ROUND(Exhibit!E24,0)</f>
        <v>192662</v>
      </c>
      <c r="F3" s="59">
        <f>ROUND(Exhibit!E27,0)</f>
        <v>849435</v>
      </c>
    </row>
    <row r="4" spans="1:7" ht="15" thickTop="1">
      <c r="A4" s="8"/>
    </row>
    <row r="5" spans="1:7">
      <c r="A5" s="8"/>
    </row>
    <row r="6" spans="1:7">
      <c r="A6" s="8"/>
    </row>
    <row r="7" spans="1:7">
      <c r="A7" s="15" t="s">
        <v>9</v>
      </c>
      <c r="D7" s="11" t="s">
        <v>23</v>
      </c>
    </row>
    <row r="8" spans="1:7">
      <c r="A8" s="16">
        <f>'Summary by Account'!A14</f>
        <v>52000000</v>
      </c>
      <c r="B8" s="17" t="str">
        <f>'Summary by Account'!B14</f>
        <v>M&amp;S Expense (O&amp;M)</v>
      </c>
      <c r="C8" s="8"/>
      <c r="D8" s="63">
        <f>ROUND('Summary by Account'!E14,0)</f>
        <v>0</v>
      </c>
      <c r="F8" s="31"/>
      <c r="G8" s="64"/>
    </row>
    <row r="9" spans="1:7">
      <c r="A9" s="16">
        <f>'Summary by Account'!A15</f>
        <v>52001000</v>
      </c>
      <c r="B9" s="17" t="str">
        <f>'Summary by Account'!B15</f>
        <v>M&amp;S Expense (O&amp;M)</v>
      </c>
      <c r="C9" s="8"/>
      <c r="D9" s="68">
        <f>ROUND('Summary by Account'!E15,0)</f>
        <v>0</v>
      </c>
      <c r="F9" s="31"/>
      <c r="G9" s="64"/>
    </row>
    <row r="10" spans="1:7">
      <c r="A10" s="16">
        <f>'Summary by Account'!A16</f>
        <v>52001100</v>
      </c>
      <c r="B10" s="17" t="str">
        <f>'Summary by Account'!B16</f>
        <v>M&amp;S Oper SS</v>
      </c>
      <c r="C10" s="8"/>
      <c r="D10" s="68">
        <f>ROUND('Summary by Account'!E16,0)</f>
        <v>304</v>
      </c>
      <c r="F10" s="31"/>
      <c r="G10" s="64"/>
    </row>
    <row r="11" spans="1:7">
      <c r="A11" s="16">
        <f>'Summary by Account'!A17</f>
        <v>52001200</v>
      </c>
      <c r="B11" s="17" t="str">
        <f>'Summary by Account'!B17</f>
        <v>M&amp;S Oper P</v>
      </c>
      <c r="C11" s="8"/>
      <c r="D11" s="68">
        <f>ROUND('Summary by Account'!E17,0)</f>
        <v>-2560</v>
      </c>
      <c r="F11" s="31"/>
      <c r="G11" s="64"/>
    </row>
    <row r="12" spans="1:7">
      <c r="A12" s="16">
        <f>'Summary by Account'!A18</f>
        <v>52001300</v>
      </c>
      <c r="B12" s="17" t="str">
        <f>'Summary by Account'!B18</f>
        <v>M&amp;S Oper WT</v>
      </c>
      <c r="C12" s="8"/>
      <c r="D12" s="68">
        <f>ROUND('Summary by Account'!E18,0)</f>
        <v>73217</v>
      </c>
      <c r="F12" s="31"/>
      <c r="G12" s="64"/>
    </row>
    <row r="13" spans="1:7">
      <c r="A13" s="16">
        <f>'Summary by Account'!A19</f>
        <v>52001400</v>
      </c>
      <c r="B13" s="17" t="str">
        <f>'Summary by Account'!B19</f>
        <v>M&amp;S Oper TD</v>
      </c>
      <c r="C13" s="8"/>
      <c r="D13" s="68">
        <f>ROUND('Summary by Account'!E19,0)</f>
        <v>70765</v>
      </c>
      <c r="F13" s="31"/>
      <c r="G13" s="64"/>
    </row>
    <row r="14" spans="1:7">
      <c r="A14" s="16">
        <f>'Summary by Account'!A20</f>
        <v>52001500</v>
      </c>
      <c r="B14" s="17" t="str">
        <f>'Summary by Account'!B20</f>
        <v>M&amp;S Oper CA</v>
      </c>
      <c r="C14" s="8"/>
      <c r="D14" s="68">
        <f>ROUND('Summary by Account'!E20,0)</f>
        <v>1186</v>
      </c>
      <c r="F14" s="31"/>
      <c r="G14" s="64"/>
    </row>
    <row r="15" spans="1:7">
      <c r="A15" s="16">
        <f>'Summary by Account'!A21</f>
        <v>52001600</v>
      </c>
      <c r="B15" s="17" t="str">
        <f>'Summary by Account'!B21</f>
        <v>M&amp;S Oper AG</v>
      </c>
      <c r="C15" s="8"/>
      <c r="D15" s="68">
        <f>ROUND('Summary by Account'!E21,0)</f>
        <v>51671</v>
      </c>
      <c r="F15" s="31"/>
      <c r="G15" s="64"/>
    </row>
    <row r="16" spans="1:7">
      <c r="A16" s="16">
        <f>'Summary by Account'!A22</f>
        <v>52500000</v>
      </c>
      <c r="B16" s="17" t="str">
        <f>'Summary by Account'!B22</f>
        <v>Misc Expense (O&amp;M)</v>
      </c>
      <c r="C16" s="8"/>
      <c r="D16" s="68">
        <f>ROUND('Summary by Account'!E22,0)</f>
        <v>0</v>
      </c>
      <c r="F16" s="31"/>
      <c r="G16" s="64"/>
    </row>
    <row r="17" spans="1:7">
      <c r="A17" s="16">
        <f>'Summary by Account'!A23</f>
        <v>52501100</v>
      </c>
      <c r="B17" s="17" t="str">
        <f>'Summary by Account'!B23</f>
        <v>Misc Oper SS</v>
      </c>
      <c r="C17" s="8"/>
      <c r="D17" s="68">
        <f>ROUND('Summary by Account'!E23,0)</f>
        <v>4590</v>
      </c>
      <c r="F17" s="31"/>
      <c r="G17" s="64"/>
    </row>
    <row r="18" spans="1:7">
      <c r="A18" s="16">
        <f>'Summary by Account'!A24</f>
        <v>52501200</v>
      </c>
      <c r="B18" s="17" t="str">
        <f>'Summary by Account'!B24</f>
        <v>Misc Oper P</v>
      </c>
      <c r="C18" s="8"/>
      <c r="D18" s="68">
        <f>ROUND('Summary by Account'!E24,0)</f>
        <v>31</v>
      </c>
      <c r="F18" s="31"/>
      <c r="G18" s="64"/>
    </row>
    <row r="19" spans="1:7">
      <c r="A19" s="16">
        <f>'Summary by Account'!A25</f>
        <v>52501300</v>
      </c>
      <c r="B19" s="17" t="str">
        <f>'Summary by Account'!B25</f>
        <v>Misc Oper WT</v>
      </c>
      <c r="C19" s="8"/>
      <c r="D19" s="68">
        <f>ROUND('Summary by Account'!E25,0)</f>
        <v>19394</v>
      </c>
      <c r="F19" s="31"/>
      <c r="G19" s="64"/>
    </row>
    <row r="20" spans="1:7">
      <c r="A20" s="16">
        <f>'Summary by Account'!A26</f>
        <v>52501400</v>
      </c>
      <c r="B20" s="17" t="str">
        <f>'Summary by Account'!B26</f>
        <v>Misc Oper TD</v>
      </c>
      <c r="C20" s="8"/>
      <c r="D20" s="68">
        <f>ROUND('Summary by Account'!E26,0)</f>
        <v>152019</v>
      </c>
      <c r="F20" s="31"/>
      <c r="G20" s="64"/>
    </row>
    <row r="21" spans="1:7">
      <c r="A21" s="16">
        <f>'Summary by Account'!A27</f>
        <v>52501600</v>
      </c>
      <c r="B21" s="17" t="str">
        <f>'Summary by Account'!B27</f>
        <v>Misc Oper AG</v>
      </c>
      <c r="C21" s="8"/>
      <c r="D21" s="68">
        <f>ROUND('Summary by Account'!E27,0)</f>
        <v>83030</v>
      </c>
      <c r="F21" s="31"/>
      <c r="G21" s="64"/>
    </row>
    <row r="22" spans="1:7">
      <c r="A22" s="16">
        <f>'Summary by Account'!A28</f>
        <v>52514500</v>
      </c>
      <c r="B22" s="17" t="str">
        <f>'Summary by Account'!B28</f>
        <v>Charitb Don-H/Ed/En</v>
      </c>
      <c r="C22" s="8"/>
      <c r="D22" s="68">
        <f>ROUND('Summary by Account'!E28,0)</f>
        <v>0</v>
      </c>
      <c r="F22" s="31"/>
      <c r="G22" s="64"/>
    </row>
    <row r="23" spans="1:7">
      <c r="A23" s="16">
        <f>'Summary by Account'!A29</f>
        <v>52514600</v>
      </c>
      <c r="B23" s="17" t="str">
        <f>'Summary by Account'!B29</f>
        <v>Charitb Don-Commnty</v>
      </c>
      <c r="C23" s="8"/>
      <c r="D23" s="68">
        <f>ROUND('Summary by Account'!E29,0)</f>
        <v>0</v>
      </c>
      <c r="F23" s="31"/>
      <c r="G23" s="64"/>
    </row>
    <row r="24" spans="1:7">
      <c r="A24" s="16">
        <f>'Summary by Account'!A30</f>
        <v>52514700</v>
      </c>
      <c r="B24" s="17" t="str">
        <f>'Summary by Account'!B30</f>
        <v>Community Partnrshps</v>
      </c>
      <c r="C24" s="8"/>
      <c r="D24" s="68">
        <f>ROUND('Summary by Account'!E30,0)</f>
        <v>37987</v>
      </c>
      <c r="F24" s="31"/>
      <c r="G24" s="64"/>
    </row>
    <row r="25" spans="1:7">
      <c r="A25" s="16">
        <f>'Summary by Account'!A31</f>
        <v>52514901</v>
      </c>
      <c r="B25" s="17" t="str">
        <f>'Summary by Account'!B31</f>
        <v>Cust Edu Comm-Reg</v>
      </c>
      <c r="C25" s="8"/>
      <c r="D25" s="68">
        <f>ROUND('Summary by Account'!E31,0)</f>
        <v>18260</v>
      </c>
      <c r="F25" s="31"/>
      <c r="G25" s="64"/>
    </row>
    <row r="26" spans="1:7">
      <c r="A26" s="16">
        <f>'Summary by Account'!A32</f>
        <v>52514903</v>
      </c>
      <c r="B26" s="17" t="str">
        <f>'Summary by Account'!B32</f>
        <v>Cust Edu Comm-Issues</v>
      </c>
      <c r="C26" s="8"/>
      <c r="D26" s="68">
        <f>ROUND('Summary by Account'!E32,0)</f>
        <v>18998</v>
      </c>
      <c r="F26" s="31"/>
      <c r="G26" s="64"/>
    </row>
    <row r="27" spans="1:7">
      <c r="A27" s="16">
        <f>'Summary by Account'!A33</f>
        <v>52514904</v>
      </c>
      <c r="B27" s="17" t="str">
        <f>'Summary by Account'!B33</f>
        <v>Cust Edu Comm-Consrv</v>
      </c>
      <c r="C27" s="8"/>
      <c r="D27" s="68">
        <f>ROUND('Summary by Account'!E33,0)</f>
        <v>41128</v>
      </c>
      <c r="F27" s="31"/>
      <c r="G27" s="64"/>
    </row>
    <row r="28" spans="1:7">
      <c r="A28" s="16">
        <f>'Summary by Account'!A34</f>
        <v>52514905</v>
      </c>
      <c r="B28" s="17" t="str">
        <f>'Summary by Account'!B34</f>
        <v>Cust Edu Comm-Printd</v>
      </c>
      <c r="C28" s="8"/>
      <c r="D28" s="68">
        <f>ROUND('Summary by Account'!E34,0)</f>
        <v>10797</v>
      </c>
      <c r="F28" s="31"/>
      <c r="G28" s="64"/>
    </row>
    <row r="29" spans="1:7">
      <c r="A29" s="16">
        <f>'Summary by Account'!A35</f>
        <v>52514907</v>
      </c>
      <c r="B29" s="17" t="str">
        <f>'Summary by Account'!B35</f>
        <v>Cust Edu-Press Rls</v>
      </c>
      <c r="C29" s="8"/>
      <c r="D29" s="68">
        <f>ROUND('Summary by Account'!E35,0)</f>
        <v>2456</v>
      </c>
      <c r="F29" s="31"/>
      <c r="G29" s="64"/>
    </row>
    <row r="30" spans="1:7">
      <c r="A30" s="16">
        <f>'Summary by Account'!A36</f>
        <v>52514909</v>
      </c>
      <c r="B30" s="17" t="str">
        <f>'Summary by Account'!B36</f>
        <v>Cust Edu-Video&amp;Photo</v>
      </c>
      <c r="C30" s="8"/>
      <c r="D30" s="68">
        <f>ROUND('Summary by Account'!E36,0)</f>
        <v>2522</v>
      </c>
      <c r="F30" s="31"/>
      <c r="G30" s="64"/>
    </row>
    <row r="31" spans="1:7">
      <c r="A31" s="16">
        <f>'Summary by Account'!A37</f>
        <v>52515000</v>
      </c>
      <c r="B31" s="17" t="str">
        <f>'Summary by Account'!B37</f>
        <v>Commun Relations-E</v>
      </c>
      <c r="C31" s="8"/>
      <c r="D31" s="68">
        <f>ROUND('Summary by Account'!E37,0)</f>
        <v>16116</v>
      </c>
      <c r="F31" s="31"/>
      <c r="G31" s="64"/>
    </row>
    <row r="32" spans="1:7">
      <c r="A32" s="16">
        <f>'Summary by Account'!A38</f>
        <v>52515001</v>
      </c>
      <c r="B32" s="17" t="str">
        <f>'Summary by Account'!B38</f>
        <v>Commun Relations-S</v>
      </c>
      <c r="C32" s="8"/>
      <c r="D32" s="68">
        <f>ROUND('Summary by Account'!E38,0)</f>
        <v>5592</v>
      </c>
      <c r="F32" s="31"/>
      <c r="G32" s="64"/>
    </row>
    <row r="33" spans="1:7">
      <c r="A33" s="16">
        <f>'Summary by Account'!A39</f>
        <v>52522000</v>
      </c>
      <c r="B33" s="17" t="str">
        <f>'Summary by Account'!B39</f>
        <v>Community Relations</v>
      </c>
      <c r="C33" s="8"/>
      <c r="D33" s="68">
        <f>ROUND('Summary by Account'!E39,0)</f>
        <v>588</v>
      </c>
      <c r="F33" s="31"/>
      <c r="G33" s="64"/>
    </row>
    <row r="34" spans="1:7">
      <c r="A34" s="16">
        <f>'Summary by Account'!A40</f>
        <v>52524000</v>
      </c>
      <c r="B34" s="17" t="str">
        <f>'Summary by Account'!B40</f>
        <v>Co Dues/Mmbrshp Ded</v>
      </c>
      <c r="C34" s="8"/>
      <c r="D34" s="68">
        <f>ROUND('Summary by Account'!E40,0)</f>
        <v>92825</v>
      </c>
      <c r="F34" s="31"/>
      <c r="G34" s="64"/>
    </row>
    <row r="35" spans="1:7">
      <c r="A35" s="16">
        <f>'Summary by Account'!A41</f>
        <v>52527000</v>
      </c>
      <c r="B35" s="17" t="str">
        <f>'Summary by Account'!B41</f>
        <v>Directors Fees</v>
      </c>
      <c r="C35" s="8"/>
      <c r="D35" s="68">
        <f>ROUND('Summary by Account'!E41,0)</f>
        <v>51878</v>
      </c>
      <c r="F35" s="31"/>
      <c r="G35" s="64"/>
    </row>
    <row r="36" spans="1:7">
      <c r="A36" s="16">
        <f>'Summary by Account'!A42</f>
        <v>52540000</v>
      </c>
      <c r="B36" s="17" t="str">
        <f>'Summary by Account'!B42</f>
        <v>Amort Bus Svc ProjXp</v>
      </c>
      <c r="C36" s="8"/>
      <c r="D36" s="68">
        <f>ROUND('Summary by Account'!E42,0)</f>
        <v>485</v>
      </c>
      <c r="F36" s="31"/>
      <c r="G36" s="64"/>
    </row>
    <row r="37" spans="1:7">
      <c r="A37" s="16">
        <f>'Summary by Account'!A43</f>
        <v>52548100</v>
      </c>
      <c r="B37" s="17" t="str">
        <f>'Summary by Account'!B43</f>
        <v>Hiring Costs</v>
      </c>
      <c r="C37" s="8"/>
      <c r="D37" s="68">
        <f>ROUND('Summary by Account'!E43,0)</f>
        <v>1176</v>
      </c>
      <c r="F37" s="31"/>
      <c r="G37" s="64"/>
    </row>
    <row r="38" spans="1:7">
      <c r="A38" s="16">
        <f>'Summary by Account'!A44</f>
        <v>52549500</v>
      </c>
      <c r="B38" s="17" t="str">
        <f>'Summary by Account'!B44</f>
        <v>Inv Phys W/O Scrap</v>
      </c>
      <c r="C38" s="8"/>
      <c r="D38" s="68">
        <f>ROUND('Summary by Account'!E44,0)</f>
        <v>-2092</v>
      </c>
      <c r="F38" s="31"/>
      <c r="G38" s="64"/>
    </row>
    <row r="39" spans="1:7">
      <c r="A39" s="16">
        <f>'Summary by Account'!A45</f>
        <v>52554500</v>
      </c>
      <c r="B39" s="17" t="str">
        <f>'Summary by Account'!B45</f>
        <v>Lab Supplies</v>
      </c>
      <c r="C39" s="8"/>
      <c r="D39" s="68">
        <f>ROUND('Summary by Account'!E45,0)</f>
        <v>122996</v>
      </c>
      <c r="F39" s="31"/>
      <c r="G39" s="64"/>
    </row>
    <row r="40" spans="1:7">
      <c r="A40" s="16">
        <f>'Summary by Account'!A46</f>
        <v>52556500</v>
      </c>
      <c r="B40" s="17" t="str">
        <f>'Summary by Account'!B46</f>
        <v>Low Income Pay Prog</v>
      </c>
      <c r="C40" s="8"/>
      <c r="D40" s="68">
        <f>ROUND('Summary by Account'!E46,0)</f>
        <v>11764</v>
      </c>
      <c r="F40" s="31"/>
      <c r="G40" s="64"/>
    </row>
    <row r="41" spans="1:7">
      <c r="A41" s="16">
        <f>'Summary by Account'!A47</f>
        <v>52564000</v>
      </c>
      <c r="B41" s="17" t="str">
        <f>'Summary by Account'!B47</f>
        <v>Penalties Non-deduct</v>
      </c>
      <c r="C41" s="8"/>
      <c r="D41" s="68">
        <f>ROUND('Summary by Account'!E47,0)</f>
        <v>0</v>
      </c>
      <c r="F41" s="31"/>
      <c r="G41" s="64"/>
    </row>
    <row r="42" spans="1:7">
      <c r="A42" s="16">
        <f>'Summary by Account'!A48</f>
        <v>52568000</v>
      </c>
      <c r="B42" s="17" t="str">
        <f>'Summary by Account'!B48</f>
        <v>Research &amp; Develop</v>
      </c>
      <c r="C42" s="8"/>
      <c r="D42" s="68">
        <f>ROUND('Summary by Account'!E48,0)</f>
        <v>28219</v>
      </c>
      <c r="F42" s="31"/>
      <c r="G42" s="64"/>
    </row>
    <row r="43" spans="1:7">
      <c r="A43" s="16">
        <f>'Summary by Account'!A49</f>
        <v>52579000</v>
      </c>
      <c r="B43" s="17" t="str">
        <f>'Summary by Account'!B49</f>
        <v>Trustee Fees</v>
      </c>
      <c r="C43" s="8"/>
      <c r="D43" s="68">
        <f>ROUND('Summary by Account'!E49,0)</f>
        <v>36211</v>
      </c>
      <c r="F43" s="31"/>
      <c r="G43" s="64"/>
    </row>
    <row r="44" spans="1:7">
      <c r="A44" s="16">
        <f>'Summary by Account'!A50</f>
        <v>52585000</v>
      </c>
      <c r="B44" s="17" t="str">
        <f>'Summary by Account'!B50</f>
        <v>Discounts Available</v>
      </c>
      <c r="C44" s="8"/>
      <c r="D44" s="68">
        <f>ROUND('Summary by Account'!E50,0)</f>
        <v>-102551</v>
      </c>
      <c r="F44" s="31"/>
      <c r="G44" s="64"/>
    </row>
    <row r="45" spans="1:7">
      <c r="A45" s="16">
        <f>'Summary by Account'!A51</f>
        <v>52586000</v>
      </c>
      <c r="B45" s="17" t="str">
        <f>'Summary by Account'!B51</f>
        <v>PO Small Differences</v>
      </c>
      <c r="C45" s="8"/>
      <c r="D45" s="68">
        <f>ROUND('Summary by Account'!E51,0)</f>
        <v>433</v>
      </c>
      <c r="F45" s="31"/>
      <c r="G45" s="64"/>
    </row>
    <row r="46" spans="1:7">
      <c r="A46" s="16"/>
      <c r="B46" s="17"/>
      <c r="C46" s="8"/>
      <c r="D46" s="68"/>
    </row>
    <row r="47" spans="1:7">
      <c r="A47" s="16"/>
      <c r="B47" s="17"/>
      <c r="C47" s="8"/>
      <c r="D47" s="18"/>
    </row>
    <row r="48" spans="1:7" ht="15" thickBot="1">
      <c r="A48" s="8"/>
      <c r="B48" s="19"/>
      <c r="C48" s="8"/>
      <c r="D48" s="69">
        <f>SUM(D8:D47)</f>
        <v>849435</v>
      </c>
    </row>
    <row r="49" spans="1:4" ht="15" thickTop="1">
      <c r="A49" s="8"/>
      <c r="B49" s="8"/>
      <c r="C49" s="8"/>
      <c r="D49" s="8"/>
    </row>
    <row r="50" spans="1:4">
      <c r="A50" s="15" t="s">
        <v>12</v>
      </c>
      <c r="B50" s="8"/>
      <c r="C50" s="8"/>
      <c r="D50" s="8"/>
    </row>
    <row r="52" spans="1:4">
      <c r="A52" s="2" t="str">
        <f>'Link In'!A25</f>
        <v>W/P - 3-20</v>
      </c>
    </row>
    <row r="53" spans="1:4">
      <c r="A53" s="2" t="str">
        <f ca="1">Exhibit!F2</f>
        <v>O&amp;M\[KAWC 2018 Rate Case - Miscellaneous Expense Exhibit.xlsx]Exhibit</v>
      </c>
    </row>
    <row r="56" spans="1:4">
      <c r="A56" s="2" t="s">
        <v>53</v>
      </c>
      <c r="C56" s="35">
        <f>Exhibit!D22</f>
        <v>23880</v>
      </c>
    </row>
  </sheetData>
  <printOptions horizontalCentered="1" verticalCentered="1"/>
  <pageMargins left="0.75" right="0.75" top="0.75" bottom="0.75" header="0.3" footer="0.3"/>
  <pageSetup scale="59"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Normal="100" workbookViewId="0"/>
  </sheetViews>
  <sheetFormatPr defaultColWidth="9.33203125" defaultRowHeight="14.4"/>
  <cols>
    <col min="1" max="1" width="5.6640625" style="2" customWidth="1"/>
    <col min="2" max="2" width="38.6640625" style="2" customWidth="1"/>
    <col min="3" max="4" width="12.6640625" style="2" customWidth="1"/>
    <col min="5" max="5" width="14" style="2" customWidth="1"/>
    <col min="6" max="6" width="32.21875" style="2" customWidth="1"/>
    <col min="7" max="16384" width="9.33203125" style="2"/>
  </cols>
  <sheetData>
    <row r="1" spans="1:6">
      <c r="A1" s="1" t="s">
        <v>10</v>
      </c>
      <c r="B1" s="1"/>
      <c r="C1" s="1"/>
      <c r="D1" s="1"/>
      <c r="F1" s="4" t="str">
        <f>'Link In'!A25</f>
        <v>W/P - 3-20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Miscellaneous Expense Exhibit.xlsx]Exhibit</v>
      </c>
    </row>
    <row r="4" spans="1:6">
      <c r="A4" s="78" t="str">
        <f>'Link In'!A1</f>
        <v>Kentucky American Water Company</v>
      </c>
      <c r="B4" s="78"/>
      <c r="C4" s="78"/>
      <c r="D4" s="78"/>
      <c r="E4" s="78"/>
      <c r="F4" s="78"/>
    </row>
    <row r="5" spans="1:6">
      <c r="A5" s="78" t="str">
        <f>'Link In'!A3</f>
        <v>Case No. 2018-00358</v>
      </c>
      <c r="B5" s="78"/>
      <c r="C5" s="78"/>
      <c r="D5" s="78"/>
      <c r="E5" s="78"/>
      <c r="F5" s="78"/>
    </row>
    <row r="6" spans="1:6">
      <c r="A6" s="78" t="str">
        <f>'Link In'!A23</f>
        <v>Base Year Adjustment Miscellaneous Expense</v>
      </c>
      <c r="B6" s="78"/>
      <c r="C6" s="78"/>
      <c r="D6" s="78"/>
      <c r="E6" s="78"/>
      <c r="F6" s="78"/>
    </row>
    <row r="7" spans="1:6">
      <c r="A7" s="79" t="str">
        <f>'Link In'!A6</f>
        <v>For the 12 Months Ending June 30, 2020</v>
      </c>
      <c r="B7" s="79"/>
      <c r="C7" s="79"/>
      <c r="D7" s="79"/>
      <c r="E7" s="79"/>
      <c r="F7" s="79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7">
        <f>ROUND('Link In'!Y55,0)</f>
        <v>656773</v>
      </c>
      <c r="D15" s="48">
        <v>0</v>
      </c>
      <c r="E15" s="48">
        <f>C15</f>
        <v>656773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>
      <c r="A19" s="8">
        <v>5</v>
      </c>
      <c r="B19" s="9" t="s">
        <v>39</v>
      </c>
      <c r="C19" s="35"/>
      <c r="D19" s="41">
        <f>'Summary by Account'!D28+'Summary by Account'!D29</f>
        <v>-86460</v>
      </c>
      <c r="E19" s="35"/>
      <c r="F19" s="10" t="str">
        <f>'Link In'!A26</f>
        <v>Schedule D-2.3</v>
      </c>
    </row>
    <row r="20" spans="1:6">
      <c r="A20" s="8">
        <v>6</v>
      </c>
      <c r="B20" s="9" t="s">
        <v>40</v>
      </c>
      <c r="C20" s="35"/>
      <c r="D20" s="41">
        <f>'Summary by Account'!D47</f>
        <v>-518</v>
      </c>
      <c r="E20" s="35"/>
      <c r="F20" s="10"/>
    </row>
    <row r="21" spans="1:6">
      <c r="A21" s="8">
        <v>7</v>
      </c>
      <c r="B21" s="9" t="s">
        <v>41</v>
      </c>
      <c r="C21" s="35"/>
      <c r="D21" s="41">
        <f>'Summary by Account'!D53-Exhibit!D19-Exhibit!D20-D22</f>
        <v>255759.8051238578</v>
      </c>
      <c r="E21" s="35"/>
      <c r="F21" s="10"/>
    </row>
    <row r="22" spans="1:6">
      <c r="A22" s="8">
        <v>8</v>
      </c>
      <c r="B22" s="9" t="s">
        <v>53</v>
      </c>
      <c r="C22" s="35"/>
      <c r="D22" s="41">
        <f>'Base &amp; Forecast Detail'!O91</f>
        <v>23880</v>
      </c>
      <c r="E22" s="35"/>
    </row>
    <row r="23" spans="1:6">
      <c r="A23" s="8">
        <v>9</v>
      </c>
      <c r="B23" s="9"/>
      <c r="C23" s="35"/>
      <c r="D23" s="41"/>
      <c r="E23" s="35"/>
    </row>
    <row r="24" spans="1:6">
      <c r="A24" s="8">
        <v>10</v>
      </c>
      <c r="B24" s="6" t="s">
        <v>5</v>
      </c>
      <c r="C24" s="35"/>
      <c r="D24" s="58">
        <f>SUM(D19:D23)</f>
        <v>192661.8051238578</v>
      </c>
      <c r="E24" s="58">
        <f>D24</f>
        <v>192661.8051238578</v>
      </c>
    </row>
    <row r="25" spans="1:6">
      <c r="A25" s="8">
        <v>11</v>
      </c>
      <c r="C25" s="35"/>
      <c r="D25" s="35"/>
      <c r="E25" s="35"/>
    </row>
    <row r="26" spans="1:6">
      <c r="A26" s="8">
        <v>12</v>
      </c>
    </row>
    <row r="27" spans="1:6" ht="15" thickBot="1">
      <c r="A27" s="8">
        <v>13</v>
      </c>
      <c r="B27" s="6" t="str">
        <f>'Link In'!C9</f>
        <v>Forecasted Year at Present Rates</v>
      </c>
      <c r="E27" s="49">
        <f>E15+E24</f>
        <v>849434.8051238578</v>
      </c>
    </row>
    <row r="28" spans="1:6" ht="15" thickTop="1">
      <c r="A28" s="8">
        <v>14</v>
      </c>
    </row>
    <row r="30" spans="1:6">
      <c r="E30" s="41"/>
    </row>
    <row r="31" spans="1:6">
      <c r="E31" s="41"/>
    </row>
    <row r="32" spans="1:6">
      <c r="F32" s="62"/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workbookViewId="0"/>
  </sheetViews>
  <sheetFormatPr defaultColWidth="9.33203125" defaultRowHeight="14.4"/>
  <cols>
    <col min="1" max="1" width="18.5546875" style="2" customWidth="1"/>
    <col min="2" max="2" width="27.44140625" style="2" bestFit="1" customWidth="1"/>
    <col min="3" max="5" width="18.109375" style="2" customWidth="1"/>
    <col min="6" max="16384" width="9.33203125" style="2"/>
  </cols>
  <sheetData>
    <row r="1" spans="1:5">
      <c r="A1" s="1" t="s">
        <v>10</v>
      </c>
      <c r="B1" s="1"/>
      <c r="C1" s="1"/>
      <c r="D1" s="1"/>
      <c r="E1" s="4" t="str">
        <f>'Link In'!A25</f>
        <v>W/P - 3-20</v>
      </c>
    </row>
    <row r="2" spans="1:5">
      <c r="A2" s="1" t="s">
        <v>11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Miscellaneous Expense Exhibit.xlsx]Summary by Account</v>
      </c>
    </row>
    <row r="4" spans="1:5">
      <c r="A4" s="78" t="str">
        <f>'Link In'!A1</f>
        <v>Kentucky American Water Company</v>
      </c>
      <c r="B4" s="78"/>
      <c r="C4" s="78"/>
      <c r="D4" s="78"/>
      <c r="E4" s="78"/>
    </row>
    <row r="5" spans="1:5">
      <c r="A5" s="78" t="str">
        <f>'Link In'!A3</f>
        <v>Case No. 2018-00358</v>
      </c>
      <c r="B5" s="78"/>
      <c r="C5" s="78"/>
      <c r="D5" s="78"/>
      <c r="E5" s="78"/>
    </row>
    <row r="6" spans="1:5">
      <c r="A6" s="78" t="str">
        <f>'Link In'!A23</f>
        <v>Base Year Adjustment Miscellaneous Expense</v>
      </c>
      <c r="B6" s="78"/>
      <c r="C6" s="78"/>
      <c r="D6" s="78"/>
      <c r="E6" s="78"/>
    </row>
    <row r="7" spans="1:5">
      <c r="A7" s="79" t="str">
        <f>'Link In'!A6</f>
        <v>For the 12 Months Ending June 30, 2020</v>
      </c>
      <c r="B7" s="79"/>
      <c r="C7" s="79"/>
      <c r="D7" s="79"/>
      <c r="E7" s="79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3" spans="1:5">
      <c r="E13" s="60"/>
    </row>
    <row r="14" spans="1:5">
      <c r="A14" s="2">
        <f>'Link In'!J12</f>
        <v>52000000</v>
      </c>
      <c r="B14" s="12" t="str">
        <f>'Link In'!K12</f>
        <v>M&amp;S Expense (O&amp;M)</v>
      </c>
      <c r="C14" s="36">
        <f>'Link In'!Y12</f>
        <v>78639</v>
      </c>
      <c r="D14" s="36">
        <f>E14-C14</f>
        <v>-78639</v>
      </c>
      <c r="E14" s="36">
        <f>ROUND(SUM(VLOOKUP(A14,'Link In'!J:AB,19,FALSE)*$E$53),0)</f>
        <v>0</v>
      </c>
    </row>
    <row r="15" spans="1:5">
      <c r="A15" s="2">
        <f>'Link In'!J13</f>
        <v>52001000</v>
      </c>
      <c r="B15" s="12" t="str">
        <f>'Link In'!K13</f>
        <v>M&amp;S Expense (O&amp;M)</v>
      </c>
      <c r="C15" s="37">
        <f>'Link In'!Y13</f>
        <v>-70867.805123857834</v>
      </c>
      <c r="D15" s="37">
        <f t="shared" ref="D15:D19" si="0">E15-C15</f>
        <v>70867.805123857834</v>
      </c>
      <c r="E15" s="37">
        <f>ROUND(SUM(VLOOKUP(A15,'Link In'!J:AB,19,FALSE)*$E$53),0)</f>
        <v>0</v>
      </c>
    </row>
    <row r="16" spans="1:5">
      <c r="A16" s="2">
        <f>'Link In'!J14</f>
        <v>52001100</v>
      </c>
      <c r="B16" s="12" t="str">
        <f>'Link In'!K14</f>
        <v>M&amp;S Oper SS</v>
      </c>
      <c r="C16" s="37">
        <f>'Link In'!Y14</f>
        <v>129</v>
      </c>
      <c r="D16" s="37">
        <f t="shared" si="0"/>
        <v>175</v>
      </c>
      <c r="E16" s="37">
        <f>ROUND(SUM(VLOOKUP(A16,'Link In'!J:AB,19,FALSE)*$E$53),0)</f>
        <v>304</v>
      </c>
    </row>
    <row r="17" spans="1:5">
      <c r="A17" s="2">
        <f>'Link In'!J15</f>
        <v>52001200</v>
      </c>
      <c r="B17" s="12" t="str">
        <f>'Link In'!K15</f>
        <v>M&amp;S Oper P</v>
      </c>
      <c r="C17" s="37">
        <f>'Link In'!Y15</f>
        <v>-1088</v>
      </c>
      <c r="D17" s="37">
        <f t="shared" si="0"/>
        <v>-1472</v>
      </c>
      <c r="E17" s="37">
        <f>ROUND(SUM(VLOOKUP(A17,'Link In'!J:AB,19,FALSE)*$E$53),0)</f>
        <v>-2560</v>
      </c>
    </row>
    <row r="18" spans="1:5">
      <c r="A18" s="2">
        <f>'Link In'!J16</f>
        <v>52001300</v>
      </c>
      <c r="B18" s="12" t="str">
        <f>'Link In'!K16</f>
        <v>M&amp;S Oper WT</v>
      </c>
      <c r="C18" s="37">
        <f>'Link In'!Y16</f>
        <v>31120</v>
      </c>
      <c r="D18" s="37">
        <f t="shared" si="0"/>
        <v>42097</v>
      </c>
      <c r="E18" s="37">
        <f>ROUND(SUM(VLOOKUP(A18,'Link In'!J:AB,19,FALSE)*$E$53),0)</f>
        <v>73217</v>
      </c>
    </row>
    <row r="19" spans="1:5">
      <c r="A19" s="2">
        <f>'Link In'!J17</f>
        <v>52001400</v>
      </c>
      <c r="B19" s="12" t="str">
        <f>'Link In'!K17</f>
        <v>M&amp;S Oper TD</v>
      </c>
      <c r="C19" s="37">
        <f>'Link In'!Y17</f>
        <v>30078</v>
      </c>
      <c r="D19" s="37">
        <f t="shared" si="0"/>
        <v>40687</v>
      </c>
      <c r="E19" s="37">
        <f>ROUND(SUM(VLOOKUP(A19,'Link In'!J:AB,19,FALSE)*$E$53),0)</f>
        <v>70765</v>
      </c>
    </row>
    <row r="20" spans="1:5">
      <c r="A20" s="2">
        <f>'Link In'!J18</f>
        <v>52001500</v>
      </c>
      <c r="B20" s="12" t="str">
        <f>'Link In'!K18</f>
        <v>M&amp;S Oper CA</v>
      </c>
      <c r="C20" s="37">
        <f>'Link In'!Y18</f>
        <v>504</v>
      </c>
      <c r="D20" s="37">
        <f t="shared" ref="D20:D51" si="1">E20-C20</f>
        <v>682</v>
      </c>
      <c r="E20" s="37">
        <f>ROUND(SUM(VLOOKUP(A20,'Link In'!J:AB,19,FALSE)*$E$53),0)</f>
        <v>1186</v>
      </c>
    </row>
    <row r="21" spans="1:5">
      <c r="A21" s="2">
        <f>'Link In'!J19</f>
        <v>52001600</v>
      </c>
      <c r="B21" s="12" t="str">
        <f>'Link In'!K19</f>
        <v>M&amp;S Oper AG</v>
      </c>
      <c r="C21" s="37">
        <f>'Link In'!Y19</f>
        <v>21962</v>
      </c>
      <c r="D21" s="37">
        <f t="shared" si="1"/>
        <v>29709</v>
      </c>
      <c r="E21" s="37">
        <f>ROUND(SUM(VLOOKUP(A21,'Link In'!J:AB,19,FALSE)*$E$53),0)</f>
        <v>51671</v>
      </c>
    </row>
    <row r="22" spans="1:5">
      <c r="A22" s="2">
        <f>'Link In'!J20</f>
        <v>52500000</v>
      </c>
      <c r="B22" s="12" t="str">
        <f>'Link In'!K20</f>
        <v>Misc Expense (O&amp;M)</v>
      </c>
      <c r="C22" s="37">
        <f>'Link In'!Y20</f>
        <v>55070</v>
      </c>
      <c r="D22" s="37">
        <f t="shared" si="1"/>
        <v>-55070</v>
      </c>
      <c r="E22" s="37">
        <f>ROUND(SUM(VLOOKUP(A22,'Link In'!J:AB,19,FALSE)*$E$53),0)</f>
        <v>0</v>
      </c>
    </row>
    <row r="23" spans="1:5">
      <c r="A23" s="2">
        <f>'Link In'!J21</f>
        <v>52501100</v>
      </c>
      <c r="B23" s="12" t="str">
        <f>'Link In'!K21</f>
        <v>Misc Oper SS</v>
      </c>
      <c r="C23" s="37">
        <f>'Link In'!Y21</f>
        <v>1951</v>
      </c>
      <c r="D23" s="37">
        <f t="shared" si="1"/>
        <v>2639</v>
      </c>
      <c r="E23" s="37">
        <f>ROUND(SUM(VLOOKUP(A23,'Link In'!J:AB,19,FALSE)*$E$53),0)</f>
        <v>4590</v>
      </c>
    </row>
    <row r="24" spans="1:5">
      <c r="A24" s="2">
        <f>'Link In'!J22</f>
        <v>52501200</v>
      </c>
      <c r="B24" s="12" t="str">
        <f>'Link In'!K22</f>
        <v>Misc Oper P</v>
      </c>
      <c r="C24" s="37">
        <f>'Link In'!Y22</f>
        <v>13</v>
      </c>
      <c r="D24" s="37">
        <f t="shared" si="1"/>
        <v>18</v>
      </c>
      <c r="E24" s="37">
        <f>ROUND(SUM(VLOOKUP(A24,'Link In'!J:AB,19,FALSE)*$E$53),0)</f>
        <v>31</v>
      </c>
    </row>
    <row r="25" spans="1:5">
      <c r="A25" s="2">
        <f>'Link In'!J23</f>
        <v>52501300</v>
      </c>
      <c r="B25" s="12" t="str">
        <f>'Link In'!K23</f>
        <v>Misc Oper WT</v>
      </c>
      <c r="C25" s="37">
        <f>'Link In'!Y23</f>
        <v>8243</v>
      </c>
      <c r="D25" s="37">
        <f t="shared" si="1"/>
        <v>11151</v>
      </c>
      <c r="E25" s="37">
        <f>ROUND(SUM(VLOOKUP(A25,'Link In'!J:AB,19,FALSE)*$E$53),0)</f>
        <v>19394</v>
      </c>
    </row>
    <row r="26" spans="1:5">
      <c r="A26" s="2">
        <f>'Link In'!J24</f>
        <v>52501400</v>
      </c>
      <c r="B26" s="12" t="str">
        <f>'Link In'!K24</f>
        <v>Misc Oper TD</v>
      </c>
      <c r="C26" s="37">
        <f>'Link In'!Y24</f>
        <v>64614</v>
      </c>
      <c r="D26" s="37">
        <f t="shared" si="1"/>
        <v>87405</v>
      </c>
      <c r="E26" s="37">
        <f>ROUND(SUM(VLOOKUP(A26,'Link In'!J:AB,19,FALSE)*$E$53),0)</f>
        <v>152019</v>
      </c>
    </row>
    <row r="27" spans="1:5">
      <c r="A27" s="2">
        <f>'Link In'!J25</f>
        <v>52501600</v>
      </c>
      <c r="B27" s="12" t="str">
        <f>'Link In'!K25</f>
        <v>Misc Oper AG</v>
      </c>
      <c r="C27" s="37">
        <f>'Link In'!Y25</f>
        <v>-81175</v>
      </c>
      <c r="D27" s="37">
        <f t="shared" si="1"/>
        <v>164205</v>
      </c>
      <c r="E27" s="37">
        <f>ROUND(SUM(VLOOKUP(A27,'Link In'!J:AB,19,FALSE)*$E$53),0)</f>
        <v>83030</v>
      </c>
    </row>
    <row r="28" spans="1:5">
      <c r="A28" s="2">
        <f>'Link In'!J27</f>
        <v>52514500</v>
      </c>
      <c r="B28" s="12" t="str">
        <f>'Link In'!K27</f>
        <v>Charitb Don-H/Ed/En</v>
      </c>
      <c r="C28" s="37">
        <f>'Link In'!Y27</f>
        <v>49472</v>
      </c>
      <c r="D28" s="37">
        <f t="shared" si="1"/>
        <v>-49472</v>
      </c>
      <c r="E28" s="37">
        <f>ROUND(SUM(VLOOKUP(A28,'Link In'!J:AB,19,FALSE)*$E$53),0)</f>
        <v>0</v>
      </c>
    </row>
    <row r="29" spans="1:5">
      <c r="A29" s="2">
        <f>'Link In'!J28</f>
        <v>52514600</v>
      </c>
      <c r="B29" s="12" t="str">
        <f>'Link In'!K28</f>
        <v>Charitb Don-Commnty</v>
      </c>
      <c r="C29" s="37">
        <f>'Link In'!Y28</f>
        <v>36988</v>
      </c>
      <c r="D29" s="37">
        <f t="shared" si="1"/>
        <v>-36988</v>
      </c>
      <c r="E29" s="37">
        <f>ROUND(SUM(VLOOKUP(A29,'Link In'!J:AB,19,FALSE)*$E$53),0)</f>
        <v>0</v>
      </c>
    </row>
    <row r="30" spans="1:5">
      <c r="A30" s="2">
        <f>'Link In'!J29</f>
        <v>52514700</v>
      </c>
      <c r="B30" s="12" t="str">
        <f>'Link In'!K29</f>
        <v>Community Partnrshps</v>
      </c>
      <c r="C30" s="37">
        <f>'Link In'!Y29</f>
        <v>41694</v>
      </c>
      <c r="D30" s="37">
        <f t="shared" si="1"/>
        <v>-3707</v>
      </c>
      <c r="E30" s="37">
        <f>ROUND(SUM(VLOOKUP(A30,'Link In'!J:AB,19,FALSE)*$E$53),0)</f>
        <v>37987</v>
      </c>
    </row>
    <row r="31" spans="1:5">
      <c r="A31" s="2">
        <f>'Link In'!J30</f>
        <v>52514901</v>
      </c>
      <c r="B31" s="12" t="str">
        <f>'Link In'!K30</f>
        <v>Cust Edu Comm-Reg</v>
      </c>
      <c r="C31" s="37">
        <f>'Link In'!Y30</f>
        <v>11721</v>
      </c>
      <c r="D31" s="37">
        <f t="shared" si="1"/>
        <v>6539</v>
      </c>
      <c r="E31" s="37">
        <f>ROUND(SUM(VLOOKUP(A31,'Link In'!J:AB,19,FALSE)*$E$53),0)</f>
        <v>18260</v>
      </c>
    </row>
    <row r="32" spans="1:5">
      <c r="A32" s="2">
        <f>'Link In'!J31</f>
        <v>52514903</v>
      </c>
      <c r="B32" s="12" t="str">
        <f>'Link In'!K31</f>
        <v>Cust Edu Comm-Issues</v>
      </c>
      <c r="C32" s="37">
        <f>'Link In'!Y31</f>
        <v>14387</v>
      </c>
      <c r="D32" s="37">
        <f t="shared" si="1"/>
        <v>4611</v>
      </c>
      <c r="E32" s="37">
        <f>ROUND(SUM(VLOOKUP(A32,'Link In'!J:AB,19,FALSE)*$E$53),0)</f>
        <v>18998</v>
      </c>
    </row>
    <row r="33" spans="1:6">
      <c r="A33" s="2">
        <f>'Link In'!J32</f>
        <v>52514904</v>
      </c>
      <c r="B33" s="12" t="str">
        <f>'Link In'!K32</f>
        <v>Cust Edu Comm-Consrv</v>
      </c>
      <c r="C33" s="37">
        <f>'Link In'!Y32</f>
        <v>57981</v>
      </c>
      <c r="D33" s="37">
        <f t="shared" si="1"/>
        <v>-16853</v>
      </c>
      <c r="E33" s="37">
        <f>ROUND(SUM(VLOOKUP(A33,'Link In'!J:AB,19,FALSE)*$E$53),0)</f>
        <v>41128</v>
      </c>
    </row>
    <row r="34" spans="1:6">
      <c r="A34" s="2">
        <f>'Link In'!J33</f>
        <v>52514905</v>
      </c>
      <c r="B34" s="12" t="str">
        <f>'Link In'!K33</f>
        <v>Cust Edu Comm-Printd</v>
      </c>
      <c r="C34" s="37">
        <f>'Link In'!Y33</f>
        <v>11153</v>
      </c>
      <c r="D34" s="37">
        <f t="shared" si="1"/>
        <v>-356</v>
      </c>
      <c r="E34" s="37">
        <f>ROUND(SUM(VLOOKUP(A34,'Link In'!J:AB,19,FALSE)*$E$53),0)</f>
        <v>10797</v>
      </c>
    </row>
    <row r="35" spans="1:6">
      <c r="A35" s="2">
        <f>'Link In'!J34</f>
        <v>52514907</v>
      </c>
      <c r="B35" s="12" t="str">
        <f>'Link In'!K34</f>
        <v>Cust Edu-Press Rls</v>
      </c>
      <c r="C35" s="37">
        <f>'Link In'!Y34</f>
        <v>1542</v>
      </c>
      <c r="D35" s="37">
        <f t="shared" si="1"/>
        <v>914</v>
      </c>
      <c r="E35" s="37">
        <f>ROUND(SUM(VLOOKUP(A35,'Link In'!J:AB,19,FALSE)*$E$53),0)</f>
        <v>2456</v>
      </c>
    </row>
    <row r="36" spans="1:6">
      <c r="A36" s="2">
        <f>'Link In'!J35</f>
        <v>52514909</v>
      </c>
      <c r="B36" s="12" t="str">
        <f>'Link In'!K35</f>
        <v>Cust Edu-Video&amp;Photo</v>
      </c>
      <c r="C36" s="37">
        <f>'Link In'!Y35</f>
        <v>5672</v>
      </c>
      <c r="D36" s="37">
        <f t="shared" si="1"/>
        <v>-3150</v>
      </c>
      <c r="E36" s="37">
        <f>ROUND(SUM(VLOOKUP(A36,'Link In'!J:AB,19,FALSE)*$E$53),0)</f>
        <v>2522</v>
      </c>
    </row>
    <row r="37" spans="1:6">
      <c r="A37" s="2">
        <f>'Link In'!J36</f>
        <v>52515000</v>
      </c>
      <c r="B37" s="12" t="str">
        <f>'Link In'!K36</f>
        <v>Commun Relations-E</v>
      </c>
      <c r="C37" s="37">
        <f>'Link In'!Y36</f>
        <v>9309</v>
      </c>
      <c r="D37" s="37">
        <f t="shared" si="1"/>
        <v>6807</v>
      </c>
      <c r="E37" s="37">
        <f>ROUND(SUM(VLOOKUP(A37,'Link In'!J:AB,19,FALSE)*$E$53),0)</f>
        <v>16116</v>
      </c>
    </row>
    <row r="38" spans="1:6">
      <c r="A38" s="2">
        <f>'Link In'!J37</f>
        <v>52515001</v>
      </c>
      <c r="B38" s="12" t="str">
        <f>'Link In'!K37</f>
        <v>Commun Relations-S</v>
      </c>
      <c r="C38" s="37">
        <f>'Link In'!Y37</f>
        <v>3469</v>
      </c>
      <c r="D38" s="37">
        <f t="shared" si="1"/>
        <v>2123</v>
      </c>
      <c r="E38" s="37">
        <f>ROUND(SUM(VLOOKUP(A38,'Link In'!J:AB,19,FALSE)*$E$53),0)</f>
        <v>5592</v>
      </c>
    </row>
    <row r="39" spans="1:6">
      <c r="A39" s="2">
        <f>'Link In'!J38</f>
        <v>52522000</v>
      </c>
      <c r="B39" s="12" t="str">
        <f>'Link In'!K38</f>
        <v>Community Relations</v>
      </c>
      <c r="C39" s="37">
        <f>'Link In'!Y38</f>
        <v>250</v>
      </c>
      <c r="D39" s="37">
        <f t="shared" si="1"/>
        <v>338</v>
      </c>
      <c r="E39" s="37">
        <f>ROUND(SUM(VLOOKUP(A39,'Link In'!J:AB,19,FALSE)*$E$53),0)</f>
        <v>588</v>
      </c>
    </row>
    <row r="40" spans="1:6">
      <c r="A40" s="2">
        <f>'Link In'!J39</f>
        <v>52524000</v>
      </c>
      <c r="B40" s="12" t="str">
        <f>'Link In'!K39</f>
        <v>Co Dues/Mmbrshp Ded</v>
      </c>
      <c r="C40" s="37">
        <f>'Link In'!Y39</f>
        <v>94071</v>
      </c>
      <c r="D40" s="37">
        <f t="shared" si="1"/>
        <v>-1246</v>
      </c>
      <c r="E40" s="37">
        <f>ROUND(SUM(VLOOKUP(A40,'Link In'!J:AB,19,FALSE)*$E$53),0)</f>
        <v>92825</v>
      </c>
      <c r="F40" s="72"/>
    </row>
    <row r="41" spans="1:6">
      <c r="A41" s="2">
        <f>'Link In'!J40</f>
        <v>52527000</v>
      </c>
      <c r="B41" s="12" t="str">
        <f>'Link In'!K40</f>
        <v>Directors Fees</v>
      </c>
      <c r="C41" s="37">
        <f>'Link In'!Y40</f>
        <v>43350</v>
      </c>
      <c r="D41" s="37">
        <f t="shared" si="1"/>
        <v>8528</v>
      </c>
      <c r="E41" s="37">
        <f>ROUND(SUM(VLOOKUP(A41,'Link In'!J:AB,19,FALSE)*$E$53),0)</f>
        <v>51878</v>
      </c>
    </row>
    <row r="42" spans="1:6">
      <c r="A42" s="2">
        <f>'Link In'!J42</f>
        <v>52540000</v>
      </c>
      <c r="B42" s="12" t="str">
        <f>'Link In'!K42</f>
        <v>Amort Bus Svc ProjXp</v>
      </c>
      <c r="C42" s="37">
        <f>'Link In'!Y42</f>
        <v>574</v>
      </c>
      <c r="D42" s="37">
        <f t="shared" si="1"/>
        <v>-89</v>
      </c>
      <c r="E42" s="37">
        <f>ROUND(SUM(VLOOKUP(A42,'Link In'!J:AB,19,FALSE)*$E$53),0)</f>
        <v>485</v>
      </c>
    </row>
    <row r="43" spans="1:6">
      <c r="A43" s="2">
        <f>'Link In'!J43</f>
        <v>52548100</v>
      </c>
      <c r="B43" s="12" t="str">
        <f>'Link In'!K43</f>
        <v>Hiring Costs</v>
      </c>
      <c r="C43" s="37">
        <f>'Link In'!Y43</f>
        <v>500</v>
      </c>
      <c r="D43" s="37">
        <f t="shared" si="1"/>
        <v>676</v>
      </c>
      <c r="E43" s="37">
        <f>ROUND(SUM(VLOOKUP(A43,'Link In'!J:AB,19,FALSE)*$E$53),0)</f>
        <v>1176</v>
      </c>
    </row>
    <row r="44" spans="1:6">
      <c r="A44" s="2">
        <f>'Link In'!J45</f>
        <v>52549500</v>
      </c>
      <c r="B44" s="12" t="str">
        <f>'Link In'!K45</f>
        <v>Inv Phys W/O Scrap</v>
      </c>
      <c r="C44" s="37">
        <f>'Link In'!Y45</f>
        <v>-473</v>
      </c>
      <c r="D44" s="37">
        <f t="shared" si="1"/>
        <v>-1619</v>
      </c>
      <c r="E44" s="37">
        <f>ROUND(SUM(VLOOKUP(A44,'Link In'!J:AB,19,FALSE)*$E$53),0)</f>
        <v>-2092</v>
      </c>
    </row>
    <row r="45" spans="1:6">
      <c r="A45" s="2">
        <f>'Link In'!J46</f>
        <v>52554500</v>
      </c>
      <c r="B45" s="12" t="str">
        <f>'Link In'!K46</f>
        <v>Lab Supplies</v>
      </c>
      <c r="C45" s="37">
        <f>'Link In'!Y46</f>
        <v>104150</v>
      </c>
      <c r="D45" s="37">
        <f t="shared" si="1"/>
        <v>18846</v>
      </c>
      <c r="E45" s="37">
        <f>ROUND(SUM(VLOOKUP(A45,'Link In'!J:AB,19,FALSE)*$E$53),0)</f>
        <v>122996</v>
      </c>
    </row>
    <row r="46" spans="1:6">
      <c r="A46" s="2">
        <f>'Link In'!J47</f>
        <v>52556500</v>
      </c>
      <c r="B46" s="12" t="str">
        <f>'Link In'!K47</f>
        <v>Low Income Pay Prog</v>
      </c>
      <c r="C46" s="37">
        <f>'Link In'!Y47</f>
        <v>67500</v>
      </c>
      <c r="D46" s="37">
        <f t="shared" si="1"/>
        <v>-55736</v>
      </c>
      <c r="E46" s="37">
        <f>ROUND(SUM(VLOOKUP(A46,'Link In'!J:AB,19,FALSE)*$E$53),0)</f>
        <v>11764</v>
      </c>
    </row>
    <row r="47" spans="1:6">
      <c r="A47" s="2">
        <f>'Link In'!J48</f>
        <v>52564000</v>
      </c>
      <c r="B47" s="12" t="str">
        <f>'Link In'!K48</f>
        <v>Penalties Non-deduct</v>
      </c>
      <c r="C47" s="37">
        <f>'Link In'!Y48</f>
        <v>518</v>
      </c>
      <c r="D47" s="37">
        <f t="shared" si="1"/>
        <v>-518</v>
      </c>
      <c r="E47" s="37">
        <f>ROUND(SUM(VLOOKUP(A47,'Link In'!J:AB,19,FALSE)*$E$53),0)</f>
        <v>0</v>
      </c>
    </row>
    <row r="48" spans="1:6">
      <c r="A48" s="2">
        <f>'Link In'!J49</f>
        <v>52568000</v>
      </c>
      <c r="B48" s="12" t="str">
        <f>'Link In'!K49</f>
        <v>Research &amp; Develop</v>
      </c>
      <c r="C48" s="37">
        <f>'Link In'!Y49</f>
        <v>23632</v>
      </c>
      <c r="D48" s="37">
        <f t="shared" si="1"/>
        <v>4587</v>
      </c>
      <c r="E48" s="37">
        <f>ROUND(SUM(VLOOKUP(A48,'Link In'!J:AB,19,FALSE)*$E$53),0)</f>
        <v>28219</v>
      </c>
    </row>
    <row r="49" spans="1:5">
      <c r="A49" s="2">
        <f>'Link In'!J50</f>
        <v>52579000</v>
      </c>
      <c r="B49" s="12" t="str">
        <f>'Link In'!K50</f>
        <v>Trustee Fees</v>
      </c>
      <c r="C49" s="37">
        <f>'Link In'!Y50</f>
        <v>21029</v>
      </c>
      <c r="D49" s="37">
        <f t="shared" si="1"/>
        <v>15182</v>
      </c>
      <c r="E49" s="37">
        <f>ROUND(SUM(VLOOKUP(A49,'Link In'!J:AB,19,FALSE)*$E$53),0)</f>
        <v>36211</v>
      </c>
    </row>
    <row r="50" spans="1:5">
      <c r="A50" s="2">
        <f>'Link In'!J51</f>
        <v>52585000</v>
      </c>
      <c r="B50" s="12" t="str">
        <f>'Link In'!K51</f>
        <v>Discounts Available</v>
      </c>
      <c r="C50" s="37">
        <f>'Link In'!Y51</f>
        <v>-81092</v>
      </c>
      <c r="D50" s="37">
        <f t="shared" si="1"/>
        <v>-21459</v>
      </c>
      <c r="E50" s="37">
        <f>ROUND(SUM(VLOOKUP(A50,'Link In'!J:AB,19,FALSE)*$E$53),0)</f>
        <v>-102551</v>
      </c>
    </row>
    <row r="51" spans="1:5">
      <c r="A51" s="2">
        <f>'Link In'!J52</f>
        <v>52586000</v>
      </c>
      <c r="B51" s="12" t="str">
        <f>'Link In'!K52</f>
        <v>PO Small Differences</v>
      </c>
      <c r="C51" s="37">
        <f>'Link In'!Y52</f>
        <v>184</v>
      </c>
      <c r="D51" s="37">
        <f t="shared" si="1"/>
        <v>249</v>
      </c>
      <c r="E51" s="37">
        <f>ROUND(SUM(VLOOKUP(A51,'Link In'!J:AB,19,FALSE)*$E$53),0)</f>
        <v>433</v>
      </c>
    </row>
    <row r="52" spans="1:5">
      <c r="B52" s="12"/>
      <c r="C52" s="37"/>
      <c r="D52" s="37"/>
      <c r="E52" s="37"/>
    </row>
    <row r="53" spans="1:5" ht="15" thickBot="1">
      <c r="C53" s="38">
        <f>SUM(C14:C52)</f>
        <v>656773.1948761422</v>
      </c>
      <c r="D53" s="38">
        <f>SUM(D14:D52)</f>
        <v>192661.8051238578</v>
      </c>
      <c r="E53" s="38">
        <f>'Base &amp; Forecast Detail'!O92</f>
        <v>849435</v>
      </c>
    </row>
    <row r="54" spans="1:5" ht="15" thickTop="1"/>
    <row r="55" spans="1:5">
      <c r="E55" s="35"/>
    </row>
    <row r="56" spans="1:5">
      <c r="E56" s="36"/>
    </row>
  </sheetData>
  <mergeCells count="4">
    <mergeCell ref="A4:E4"/>
    <mergeCell ref="A5:E5"/>
    <mergeCell ref="A6:E6"/>
    <mergeCell ref="A7:E7"/>
  </mergeCells>
  <pageMargins left="0.75" right="0.75" top="1.5" bottom="0.75" header="0.3" footer="0.3"/>
  <pageSetup scale="79" orientation="portrait" verticalDpi="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zoomScale="80" zoomScaleNormal="80" workbookViewId="0"/>
  </sheetViews>
  <sheetFormatPr defaultColWidth="9.33203125" defaultRowHeight="14.4"/>
  <cols>
    <col min="1" max="1" width="12" style="2" customWidth="1"/>
    <col min="2" max="2" width="30.33203125" style="2" bestFit="1" customWidth="1"/>
    <col min="3" max="14" width="10.6640625" style="2" customWidth="1"/>
    <col min="15" max="15" width="12.6640625" style="2" bestFit="1" customWidth="1"/>
    <col min="16" max="16384" width="9.33203125" style="2"/>
  </cols>
  <sheetData>
    <row r="1" spans="1:15">
      <c r="A1" s="1" t="s">
        <v>10</v>
      </c>
      <c r="B1" s="1"/>
      <c r="C1" s="1"/>
      <c r="D1" s="1"/>
      <c r="O1" s="4" t="str">
        <f>'Link In'!A25</f>
        <v>W/P - 3-20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Miscellaneous Expense Exhibit.xlsx]Base &amp; Forecast Detail</v>
      </c>
    </row>
    <row r="3" spans="1:15">
      <c r="A3" s="78" t="s">
        <v>29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>
      <c r="A4" s="78" t="str">
        <f>'Link In'!A3</f>
        <v>Case No. 2018-00358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>
      <c r="A5" s="78" t="str">
        <f>'Link In'!A7</f>
        <v>Base Year for the 12 Months Ended February 28, 2019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>
      <c r="A6" s="78" t="str">
        <f>'Link In'!A9</f>
        <v>Forecast Year for the 12 Months Ended June 30, 2020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>
      <c r="A7" s="78" t="str">
        <f>'Link In'!A22</f>
        <v>Miscellaneous Expense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5">
      <c r="A8" s="6" t="str">
        <f>'Link In'!A20</f>
        <v>Witness Responsible:   James Pellock</v>
      </c>
    </row>
    <row r="9" spans="1:15">
      <c r="A9" s="26" t="str">
        <f>'Link In'!A15</f>
        <v>Type of Filing: __X__ Original  _____ Updated  _____ Revised</v>
      </c>
    </row>
    <row r="10" spans="1:15">
      <c r="A10" s="26"/>
    </row>
    <row r="11" spans="1:15">
      <c r="C11" s="80" t="str">
        <f>'Link In'!A7</f>
        <v>Base Year for the 12 Months Ended February 28, 2019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1:15">
      <c r="A12" s="57" t="s">
        <v>14</v>
      </c>
      <c r="B12" s="57" t="s">
        <v>6</v>
      </c>
      <c r="C12" s="33">
        <f>+'Link In'!M10</f>
        <v>43160</v>
      </c>
      <c r="D12" s="33">
        <f>+'Link In'!N10</f>
        <v>43191</v>
      </c>
      <c r="E12" s="33">
        <f>+'Link In'!O10</f>
        <v>43221</v>
      </c>
      <c r="F12" s="33">
        <f>+'Link In'!P10</f>
        <v>43252</v>
      </c>
      <c r="G12" s="33">
        <f>+'Link In'!Q10</f>
        <v>43282</v>
      </c>
      <c r="H12" s="33">
        <f>+'Link In'!R10</f>
        <v>43313</v>
      </c>
      <c r="I12" s="33">
        <f>+'Link In'!S10</f>
        <v>43344</v>
      </c>
      <c r="J12" s="33">
        <f>+'Link In'!T10</f>
        <v>43374</v>
      </c>
      <c r="K12" s="33">
        <f>+'Link In'!U10</f>
        <v>43405</v>
      </c>
      <c r="L12" s="33">
        <f>+'Link In'!V10</f>
        <v>43435</v>
      </c>
      <c r="M12" s="33">
        <f>+'Link In'!W10</f>
        <v>43466</v>
      </c>
      <c r="N12" s="33">
        <f>+'Link In'!X10</f>
        <v>43497</v>
      </c>
      <c r="O12" s="57" t="s">
        <v>7</v>
      </c>
    </row>
    <row r="13" spans="1:15">
      <c r="A13" s="43"/>
      <c r="B13" s="43"/>
      <c r="C13" s="43"/>
    </row>
    <row r="14" spans="1:15">
      <c r="A14" s="2">
        <f>'Link In'!J12</f>
        <v>52000000</v>
      </c>
      <c r="B14" s="12" t="str">
        <f>'Link In'!K12</f>
        <v>M&amp;S Expense (O&amp;M)</v>
      </c>
      <c r="C14" s="45">
        <f>'Link In'!M12</f>
        <v>0</v>
      </c>
      <c r="D14" s="45">
        <f>'Link In'!N12</f>
        <v>0</v>
      </c>
      <c r="E14" s="45">
        <f>'Link In'!O12</f>
        <v>0</v>
      </c>
      <c r="F14" s="45">
        <f>'Link In'!P12</f>
        <v>0</v>
      </c>
      <c r="G14" s="45">
        <f>'Link In'!Q12</f>
        <v>0</v>
      </c>
      <c r="H14" s="45">
        <f>'Link In'!R12</f>
        <v>0</v>
      </c>
      <c r="I14" s="45">
        <f>'Link In'!S12</f>
        <v>12579</v>
      </c>
      <c r="J14" s="45">
        <f>'Link In'!T12</f>
        <v>12010</v>
      </c>
      <c r="K14" s="45">
        <f>'Link In'!U12</f>
        <v>11761</v>
      </c>
      <c r="L14" s="45">
        <f>'Link In'!V12</f>
        <v>12940</v>
      </c>
      <c r="M14" s="45">
        <f>'Link In'!W12</f>
        <v>13771</v>
      </c>
      <c r="N14" s="45">
        <f>'Link In'!X12</f>
        <v>15578</v>
      </c>
      <c r="O14" s="36">
        <f t="shared" ref="O14:O18" si="0">SUM(C14:N14)</f>
        <v>78639</v>
      </c>
    </row>
    <row r="15" spans="1:15">
      <c r="A15" s="2">
        <f>'Link In'!J13</f>
        <v>52001000</v>
      </c>
      <c r="B15" s="12" t="str">
        <f>'Link In'!K13</f>
        <v>M&amp;S Expense (O&amp;M)</v>
      </c>
      <c r="C15" s="41">
        <f>'Link In'!M13</f>
        <v>0</v>
      </c>
      <c r="D15" s="41">
        <f>'Link In'!N13</f>
        <v>0</v>
      </c>
      <c r="E15" s="41">
        <f>'Link In'!O13</f>
        <v>0</v>
      </c>
      <c r="F15" s="41">
        <f>'Link In'!P13</f>
        <v>0</v>
      </c>
      <c r="G15" s="41">
        <f>'Link In'!Q13</f>
        <v>0</v>
      </c>
      <c r="H15" s="41">
        <f>'Link In'!R13</f>
        <v>0</v>
      </c>
      <c r="I15" s="41">
        <f>'Link In'!S13</f>
        <v>1518</v>
      </c>
      <c r="J15" s="41">
        <f>'Link In'!T13</f>
        <v>1673</v>
      </c>
      <c r="K15" s="41">
        <f>'Link In'!U13</f>
        <v>1341</v>
      </c>
      <c r="L15" s="41">
        <f>'Link In'!V13</f>
        <v>3621</v>
      </c>
      <c r="M15" s="41">
        <f>'Link In'!W13</f>
        <v>-40402.258050939126</v>
      </c>
      <c r="N15" s="41">
        <f>'Link In'!X13</f>
        <v>-38618.5470729187</v>
      </c>
      <c r="O15" s="37">
        <f t="shared" si="0"/>
        <v>-70867.805123857834</v>
      </c>
    </row>
    <row r="16" spans="1:15">
      <c r="A16" s="2">
        <f>'Link In'!J14</f>
        <v>52001100</v>
      </c>
      <c r="B16" s="12" t="str">
        <f>'Link In'!K14</f>
        <v>M&amp;S Oper SS</v>
      </c>
      <c r="C16" s="41">
        <f>'Link In'!M14</f>
        <v>0</v>
      </c>
      <c r="D16" s="41">
        <f>'Link In'!N14</f>
        <v>0</v>
      </c>
      <c r="E16" s="41">
        <f>'Link In'!O14</f>
        <v>0</v>
      </c>
      <c r="F16" s="41">
        <f>'Link In'!P14</f>
        <v>0</v>
      </c>
      <c r="G16" s="41">
        <f>'Link In'!Q14</f>
        <v>0</v>
      </c>
      <c r="H16" s="41">
        <f>'Link In'!R14</f>
        <v>129</v>
      </c>
      <c r="I16" s="41">
        <f>'Link In'!S14</f>
        <v>0</v>
      </c>
      <c r="J16" s="41">
        <f>'Link In'!T14</f>
        <v>0</v>
      </c>
      <c r="K16" s="41">
        <f>'Link In'!U14</f>
        <v>0</v>
      </c>
      <c r="L16" s="41">
        <f>'Link In'!V14</f>
        <v>0</v>
      </c>
      <c r="M16" s="41">
        <f>'Link In'!W14</f>
        <v>0</v>
      </c>
      <c r="N16" s="41">
        <f>'Link In'!X14</f>
        <v>0</v>
      </c>
      <c r="O16" s="37">
        <f t="shared" si="0"/>
        <v>129</v>
      </c>
    </row>
    <row r="17" spans="1:15">
      <c r="A17" s="2">
        <f>'Link In'!J15</f>
        <v>52001200</v>
      </c>
      <c r="B17" s="12" t="str">
        <f>'Link In'!K15</f>
        <v>M&amp;S Oper P</v>
      </c>
      <c r="C17" s="41">
        <f>'Link In'!M15</f>
        <v>-1460</v>
      </c>
      <c r="D17" s="41">
        <f>'Link In'!N15</f>
        <v>214</v>
      </c>
      <c r="E17" s="41">
        <f>'Link In'!O15</f>
        <v>563</v>
      </c>
      <c r="F17" s="41">
        <f>'Link In'!P15</f>
        <v>-717</v>
      </c>
      <c r="G17" s="41">
        <f>'Link In'!Q15</f>
        <v>-527</v>
      </c>
      <c r="H17" s="41">
        <f>'Link In'!R15</f>
        <v>839</v>
      </c>
      <c r="I17" s="41">
        <f>'Link In'!S15</f>
        <v>0</v>
      </c>
      <c r="J17" s="41">
        <f>'Link In'!T15</f>
        <v>0</v>
      </c>
      <c r="K17" s="41">
        <f>'Link In'!U15</f>
        <v>0</v>
      </c>
      <c r="L17" s="41">
        <f>'Link In'!V15</f>
        <v>0</v>
      </c>
      <c r="M17" s="41">
        <f>'Link In'!W15</f>
        <v>0</v>
      </c>
      <c r="N17" s="41">
        <f>'Link In'!X15</f>
        <v>0</v>
      </c>
      <c r="O17" s="37">
        <f t="shared" si="0"/>
        <v>-1088</v>
      </c>
    </row>
    <row r="18" spans="1:15">
      <c r="A18" s="2">
        <f>'Link In'!J16</f>
        <v>52001300</v>
      </c>
      <c r="B18" s="12" t="str">
        <f>'Link In'!K16</f>
        <v>M&amp;S Oper WT</v>
      </c>
      <c r="C18" s="41">
        <f>'Link In'!M16</f>
        <v>982</v>
      </c>
      <c r="D18" s="41">
        <f>'Link In'!N16</f>
        <v>7019</v>
      </c>
      <c r="E18" s="41">
        <f>'Link In'!O16</f>
        <v>6879</v>
      </c>
      <c r="F18" s="41">
        <f>'Link In'!P16</f>
        <v>7055</v>
      </c>
      <c r="G18" s="41">
        <f>'Link In'!Q16</f>
        <v>5557</v>
      </c>
      <c r="H18" s="41">
        <f>'Link In'!R16</f>
        <v>3628</v>
      </c>
      <c r="I18" s="41">
        <f>'Link In'!S16</f>
        <v>0</v>
      </c>
      <c r="J18" s="41">
        <f>'Link In'!T16</f>
        <v>0</v>
      </c>
      <c r="K18" s="41">
        <f>'Link In'!U16</f>
        <v>0</v>
      </c>
      <c r="L18" s="41">
        <f>'Link In'!V16</f>
        <v>0</v>
      </c>
      <c r="M18" s="41">
        <f>'Link In'!W16</f>
        <v>0</v>
      </c>
      <c r="N18" s="41">
        <f>'Link In'!X16</f>
        <v>0</v>
      </c>
      <c r="O18" s="37">
        <f t="shared" si="0"/>
        <v>31120</v>
      </c>
    </row>
    <row r="19" spans="1:15">
      <c r="A19" s="2">
        <f>'Link In'!J17</f>
        <v>52001400</v>
      </c>
      <c r="B19" s="12" t="str">
        <f>'Link In'!K17</f>
        <v>M&amp;S Oper TD</v>
      </c>
      <c r="C19" s="41">
        <f>'Link In'!M17</f>
        <v>5285</v>
      </c>
      <c r="D19" s="41">
        <f>'Link In'!N17</f>
        <v>3331</v>
      </c>
      <c r="E19" s="41">
        <f>'Link In'!O17</f>
        <v>3468</v>
      </c>
      <c r="F19" s="41">
        <f>'Link In'!P17</f>
        <v>4813</v>
      </c>
      <c r="G19" s="41">
        <f>'Link In'!Q17</f>
        <v>6590</v>
      </c>
      <c r="H19" s="41">
        <f>'Link In'!R17</f>
        <v>6591</v>
      </c>
      <c r="I19" s="41">
        <f>'Link In'!S17</f>
        <v>0</v>
      </c>
      <c r="J19" s="41">
        <f>'Link In'!T17</f>
        <v>0</v>
      </c>
      <c r="K19" s="41">
        <f>'Link In'!U17</f>
        <v>0</v>
      </c>
      <c r="L19" s="41">
        <f>'Link In'!V17</f>
        <v>0</v>
      </c>
      <c r="M19" s="41">
        <f>'Link In'!W17</f>
        <v>0</v>
      </c>
      <c r="N19" s="41">
        <f>'Link In'!X17</f>
        <v>0</v>
      </c>
      <c r="O19" s="37">
        <f t="shared" ref="O19:O51" si="1">SUM(C19:N19)</f>
        <v>30078</v>
      </c>
    </row>
    <row r="20" spans="1:15">
      <c r="A20" s="2">
        <f>'Link In'!J18</f>
        <v>52001500</v>
      </c>
      <c r="B20" s="12" t="str">
        <f>'Link In'!K18</f>
        <v>M&amp;S Oper CA</v>
      </c>
      <c r="C20" s="41">
        <f>'Link In'!M18</f>
        <v>0</v>
      </c>
      <c r="D20" s="41">
        <f>'Link In'!N18</f>
        <v>0</v>
      </c>
      <c r="E20" s="41">
        <f>'Link In'!O18</f>
        <v>504</v>
      </c>
      <c r="F20" s="41">
        <f>'Link In'!P18</f>
        <v>0</v>
      </c>
      <c r="G20" s="41">
        <f>'Link In'!Q18</f>
        <v>0</v>
      </c>
      <c r="H20" s="41">
        <f>'Link In'!R18</f>
        <v>0</v>
      </c>
      <c r="I20" s="41">
        <f>'Link In'!S18</f>
        <v>0</v>
      </c>
      <c r="J20" s="41">
        <f>'Link In'!T18</f>
        <v>0</v>
      </c>
      <c r="K20" s="41">
        <f>'Link In'!U18</f>
        <v>0</v>
      </c>
      <c r="L20" s="41">
        <f>'Link In'!V18</f>
        <v>0</v>
      </c>
      <c r="M20" s="41">
        <f>'Link In'!W18</f>
        <v>0</v>
      </c>
      <c r="N20" s="41">
        <f>'Link In'!X18</f>
        <v>0</v>
      </c>
      <c r="O20" s="37">
        <f t="shared" si="1"/>
        <v>504</v>
      </c>
    </row>
    <row r="21" spans="1:15">
      <c r="A21" s="2">
        <f>'Link In'!J19</f>
        <v>52001600</v>
      </c>
      <c r="B21" s="12" t="str">
        <f>'Link In'!K19</f>
        <v>M&amp;S Oper AG</v>
      </c>
      <c r="C21" s="41">
        <f>'Link In'!M19</f>
        <v>-2705</v>
      </c>
      <c r="D21" s="41">
        <f>'Link In'!N19</f>
        <v>5089</v>
      </c>
      <c r="E21" s="41">
        <f>'Link In'!O19</f>
        <v>-590</v>
      </c>
      <c r="F21" s="41">
        <f>'Link In'!P19</f>
        <v>5862</v>
      </c>
      <c r="G21" s="41">
        <f>'Link In'!Q19</f>
        <v>90</v>
      </c>
      <c r="H21" s="41">
        <f>'Link In'!R19</f>
        <v>14216</v>
      </c>
      <c r="I21" s="41">
        <f>'Link In'!S19</f>
        <v>0</v>
      </c>
      <c r="J21" s="41">
        <f>'Link In'!T19</f>
        <v>0</v>
      </c>
      <c r="K21" s="41">
        <f>'Link In'!U19</f>
        <v>0</v>
      </c>
      <c r="L21" s="41">
        <f>'Link In'!V19</f>
        <v>0</v>
      </c>
      <c r="M21" s="41">
        <f>'Link In'!W19</f>
        <v>0</v>
      </c>
      <c r="N21" s="41">
        <f>'Link In'!X19</f>
        <v>0</v>
      </c>
      <c r="O21" s="37">
        <f t="shared" si="1"/>
        <v>21962</v>
      </c>
    </row>
    <row r="22" spans="1:15">
      <c r="A22" s="2">
        <f>'Link In'!J20</f>
        <v>52500000</v>
      </c>
      <c r="B22" s="12" t="str">
        <f>'Link In'!K20</f>
        <v>Misc Expense (O&amp;M)</v>
      </c>
      <c r="C22" s="41">
        <f>'Link In'!M20</f>
        <v>0</v>
      </c>
      <c r="D22" s="41">
        <f>'Link In'!N20</f>
        <v>0</v>
      </c>
      <c r="E22" s="41">
        <f>'Link In'!O20</f>
        <v>0</v>
      </c>
      <c r="F22" s="41">
        <f>'Link In'!P20</f>
        <v>0</v>
      </c>
      <c r="G22" s="41">
        <f>'Link In'!Q20</f>
        <v>0</v>
      </c>
      <c r="H22" s="41">
        <f>'Link In'!R20</f>
        <v>0</v>
      </c>
      <c r="I22" s="41">
        <f>'Link In'!S20</f>
        <v>6403</v>
      </c>
      <c r="J22" s="41">
        <f>'Link In'!T20</f>
        <v>6997</v>
      </c>
      <c r="K22" s="41">
        <f>'Link In'!U20</f>
        <v>5625</v>
      </c>
      <c r="L22" s="41">
        <f>'Link In'!V20</f>
        <v>8516</v>
      </c>
      <c r="M22" s="41">
        <f>'Link In'!W20</f>
        <v>12914</v>
      </c>
      <c r="N22" s="41">
        <f>'Link In'!X20</f>
        <v>14615</v>
      </c>
      <c r="O22" s="37">
        <f t="shared" si="1"/>
        <v>55070</v>
      </c>
    </row>
    <row r="23" spans="1:15">
      <c r="A23" s="2">
        <f>'Link In'!J21</f>
        <v>52501100</v>
      </c>
      <c r="B23" s="12" t="str">
        <f>'Link In'!K21</f>
        <v>Misc Oper SS</v>
      </c>
      <c r="C23" s="41">
        <f>'Link In'!M21</f>
        <v>0</v>
      </c>
      <c r="D23" s="41">
        <f>'Link In'!N21</f>
        <v>0</v>
      </c>
      <c r="E23" s="41">
        <f>'Link In'!O21</f>
        <v>0</v>
      </c>
      <c r="F23" s="41">
        <f>'Link In'!P21</f>
        <v>0</v>
      </c>
      <c r="G23" s="41">
        <f>'Link In'!Q21</f>
        <v>938</v>
      </c>
      <c r="H23" s="41">
        <f>'Link In'!R21</f>
        <v>1013</v>
      </c>
      <c r="I23" s="41">
        <f>'Link In'!S21</f>
        <v>0</v>
      </c>
      <c r="J23" s="41">
        <f>'Link In'!T21</f>
        <v>0</v>
      </c>
      <c r="K23" s="41">
        <f>'Link In'!U21</f>
        <v>0</v>
      </c>
      <c r="L23" s="41">
        <f>'Link In'!V21</f>
        <v>0</v>
      </c>
      <c r="M23" s="41">
        <f>'Link In'!W21</f>
        <v>0</v>
      </c>
      <c r="N23" s="41">
        <f>'Link In'!X21</f>
        <v>0</v>
      </c>
      <c r="O23" s="37">
        <f t="shared" si="1"/>
        <v>1951</v>
      </c>
    </row>
    <row r="24" spans="1:15">
      <c r="A24" s="2">
        <f>'Link In'!J22</f>
        <v>52501200</v>
      </c>
      <c r="B24" s="12" t="str">
        <f>'Link In'!K22</f>
        <v>Misc Oper P</v>
      </c>
      <c r="C24" s="41">
        <f>'Link In'!M22</f>
        <v>0</v>
      </c>
      <c r="D24" s="41">
        <f>'Link In'!N22</f>
        <v>0</v>
      </c>
      <c r="E24" s="41">
        <f>'Link In'!O22</f>
        <v>0</v>
      </c>
      <c r="F24" s="41">
        <f>'Link In'!P22</f>
        <v>13</v>
      </c>
      <c r="G24" s="41">
        <f>'Link In'!Q22</f>
        <v>0</v>
      </c>
      <c r="H24" s="41">
        <f>'Link In'!R22</f>
        <v>0</v>
      </c>
      <c r="I24" s="41">
        <f>'Link In'!S22</f>
        <v>0</v>
      </c>
      <c r="J24" s="41">
        <f>'Link In'!T22</f>
        <v>0</v>
      </c>
      <c r="K24" s="41">
        <f>'Link In'!U22</f>
        <v>0</v>
      </c>
      <c r="L24" s="41">
        <f>'Link In'!V22</f>
        <v>0</v>
      </c>
      <c r="M24" s="41">
        <f>'Link In'!W22</f>
        <v>0</v>
      </c>
      <c r="N24" s="41">
        <f>'Link In'!X22</f>
        <v>0</v>
      </c>
      <c r="O24" s="37">
        <f t="shared" si="1"/>
        <v>13</v>
      </c>
    </row>
    <row r="25" spans="1:15">
      <c r="A25" s="2">
        <f>'Link In'!J23</f>
        <v>52501300</v>
      </c>
      <c r="B25" s="12" t="str">
        <f>'Link In'!K23</f>
        <v>Misc Oper WT</v>
      </c>
      <c r="C25" s="41">
        <f>'Link In'!M23</f>
        <v>-7</v>
      </c>
      <c r="D25" s="41">
        <f>'Link In'!N23</f>
        <v>2102</v>
      </c>
      <c r="E25" s="41">
        <f>'Link In'!O23</f>
        <v>1531</v>
      </c>
      <c r="F25" s="41">
        <f>'Link In'!P23</f>
        <v>-1724</v>
      </c>
      <c r="G25" s="41">
        <f>'Link In'!Q23</f>
        <v>3443</v>
      </c>
      <c r="H25" s="41">
        <f>'Link In'!R23</f>
        <v>2898</v>
      </c>
      <c r="I25" s="41">
        <f>'Link In'!S23</f>
        <v>0</v>
      </c>
      <c r="J25" s="41">
        <f>'Link In'!T23</f>
        <v>0</v>
      </c>
      <c r="K25" s="41">
        <f>'Link In'!U23</f>
        <v>0</v>
      </c>
      <c r="L25" s="41">
        <f>'Link In'!V23</f>
        <v>0</v>
      </c>
      <c r="M25" s="41">
        <f>'Link In'!W23</f>
        <v>0</v>
      </c>
      <c r="N25" s="41">
        <f>'Link In'!X23</f>
        <v>0</v>
      </c>
      <c r="O25" s="37">
        <f t="shared" si="1"/>
        <v>8243</v>
      </c>
    </row>
    <row r="26" spans="1:15">
      <c r="A26" s="2">
        <f>'Link In'!J24</f>
        <v>52501400</v>
      </c>
      <c r="B26" s="12" t="str">
        <f>'Link In'!K24</f>
        <v>Misc Oper TD</v>
      </c>
      <c r="C26" s="41">
        <f>'Link In'!M24</f>
        <v>4895</v>
      </c>
      <c r="D26" s="41">
        <f>'Link In'!N24</f>
        <v>8730</v>
      </c>
      <c r="E26" s="41">
        <f>'Link In'!O24</f>
        <v>4756</v>
      </c>
      <c r="F26" s="41">
        <f>'Link In'!P24</f>
        <v>15526</v>
      </c>
      <c r="G26" s="41">
        <f>'Link In'!Q24</f>
        <v>11418</v>
      </c>
      <c r="H26" s="41">
        <f>'Link In'!R24</f>
        <v>19289</v>
      </c>
      <c r="I26" s="41">
        <f>'Link In'!S24</f>
        <v>0</v>
      </c>
      <c r="J26" s="41">
        <f>'Link In'!T24</f>
        <v>0</v>
      </c>
      <c r="K26" s="41">
        <f>'Link In'!U24</f>
        <v>0</v>
      </c>
      <c r="L26" s="41">
        <f>'Link In'!V24</f>
        <v>0</v>
      </c>
      <c r="M26" s="41">
        <f>'Link In'!W24</f>
        <v>0</v>
      </c>
      <c r="N26" s="41">
        <f>'Link In'!X24</f>
        <v>0</v>
      </c>
      <c r="O26" s="37">
        <f t="shared" si="1"/>
        <v>64614</v>
      </c>
    </row>
    <row r="27" spans="1:15" s="10" customFormat="1">
      <c r="A27" s="10">
        <f>'Link In'!J25</f>
        <v>52501600</v>
      </c>
      <c r="B27" s="75" t="str">
        <f>'Link In'!K25</f>
        <v>Misc Oper AG</v>
      </c>
      <c r="C27" s="76">
        <f>'Link In'!M25</f>
        <v>-116466</v>
      </c>
      <c r="D27" s="76">
        <f>'Link In'!N25</f>
        <v>334</v>
      </c>
      <c r="E27" s="76">
        <f>'Link In'!O25</f>
        <v>19393</v>
      </c>
      <c r="F27" s="76">
        <f>'Link In'!P25</f>
        <v>-2120</v>
      </c>
      <c r="G27" s="76">
        <f>'Link In'!Q25</f>
        <v>10363</v>
      </c>
      <c r="H27" s="76">
        <f>'Link In'!R25</f>
        <v>7321</v>
      </c>
      <c r="I27" s="76">
        <f>'Link In'!S25</f>
        <v>0</v>
      </c>
      <c r="J27" s="76">
        <f>'Link In'!T25</f>
        <v>0</v>
      </c>
      <c r="K27" s="76">
        <f>'Link In'!U25</f>
        <v>0</v>
      </c>
      <c r="L27" s="76">
        <f>'Link In'!V25</f>
        <v>0</v>
      </c>
      <c r="M27" s="76">
        <f>'Link In'!W25</f>
        <v>0</v>
      </c>
      <c r="N27" s="76">
        <f>'Link In'!X25</f>
        <v>0</v>
      </c>
      <c r="O27" s="77">
        <f t="shared" si="1"/>
        <v>-81175</v>
      </c>
    </row>
    <row r="28" spans="1:15">
      <c r="A28" s="2">
        <f>'Link In'!J27</f>
        <v>52514500</v>
      </c>
      <c r="B28" s="12" t="str">
        <f>'Link In'!K27</f>
        <v>Charitb Don-H/Ed/En</v>
      </c>
      <c r="C28" s="41">
        <f>'Link In'!M27</f>
        <v>6548</v>
      </c>
      <c r="D28" s="41">
        <f>'Link In'!N27</f>
        <v>500</v>
      </c>
      <c r="E28" s="41">
        <f>'Link In'!O27</f>
        <v>10125</v>
      </c>
      <c r="F28" s="41">
        <f>'Link In'!P27</f>
        <v>0</v>
      </c>
      <c r="G28" s="41">
        <f>'Link In'!Q27</f>
        <v>2500</v>
      </c>
      <c r="H28" s="41">
        <f>'Link In'!R27</f>
        <v>2607</v>
      </c>
      <c r="I28" s="41">
        <f>'Link In'!S27</f>
        <v>4532</v>
      </c>
      <c r="J28" s="41">
        <f>'Link In'!T27</f>
        <v>4532</v>
      </c>
      <c r="K28" s="41">
        <f>'Link In'!U27</f>
        <v>4532</v>
      </c>
      <c r="L28" s="41">
        <f>'Link In'!V27</f>
        <v>4532</v>
      </c>
      <c r="M28" s="41">
        <f>'Link In'!W27</f>
        <v>4532</v>
      </c>
      <c r="N28" s="41">
        <f>'Link In'!X27</f>
        <v>4532</v>
      </c>
      <c r="O28" s="37">
        <f t="shared" si="1"/>
        <v>49472</v>
      </c>
    </row>
    <row r="29" spans="1:15">
      <c r="A29" s="2">
        <f>'Link In'!J28</f>
        <v>52514600</v>
      </c>
      <c r="B29" s="12" t="str">
        <f>'Link In'!K28</f>
        <v>Charitb Don-Commnty</v>
      </c>
      <c r="C29" s="41">
        <f>'Link In'!M28</f>
        <v>1755</v>
      </c>
      <c r="D29" s="41">
        <f>'Link In'!N28</f>
        <v>0</v>
      </c>
      <c r="E29" s="41">
        <f>'Link In'!O28</f>
        <v>4315</v>
      </c>
      <c r="F29" s="41">
        <f>'Link In'!P28</f>
        <v>3509</v>
      </c>
      <c r="G29" s="41">
        <f>'Link In'!Q28</f>
        <v>2578</v>
      </c>
      <c r="H29" s="41">
        <f>'Link In'!R28</f>
        <v>3303</v>
      </c>
      <c r="I29" s="41">
        <f>'Link In'!S28</f>
        <v>3588</v>
      </c>
      <c r="J29" s="41">
        <f>'Link In'!T28</f>
        <v>3588</v>
      </c>
      <c r="K29" s="41">
        <f>'Link In'!U28</f>
        <v>3588</v>
      </c>
      <c r="L29" s="41">
        <f>'Link In'!V28</f>
        <v>3588</v>
      </c>
      <c r="M29" s="41">
        <f>'Link In'!W28</f>
        <v>3588</v>
      </c>
      <c r="N29" s="41">
        <f>'Link In'!X28</f>
        <v>3588</v>
      </c>
      <c r="O29" s="37">
        <f t="shared" si="1"/>
        <v>36988</v>
      </c>
    </row>
    <row r="30" spans="1:15">
      <c r="A30" s="2">
        <f>'Link In'!J29</f>
        <v>52514700</v>
      </c>
      <c r="B30" s="12" t="str">
        <f>'Link In'!K29</f>
        <v>Community Partnrshps</v>
      </c>
      <c r="C30" s="41">
        <f>'Link In'!M29</f>
        <v>1074</v>
      </c>
      <c r="D30" s="41">
        <f>'Link In'!N29</f>
        <v>2500</v>
      </c>
      <c r="E30" s="41">
        <f>'Link In'!O29</f>
        <v>722</v>
      </c>
      <c r="F30" s="41">
        <f>'Link In'!P29</f>
        <v>8500</v>
      </c>
      <c r="G30" s="41">
        <f>'Link In'!Q29</f>
        <v>370</v>
      </c>
      <c r="H30" s="41">
        <f>'Link In'!R29</f>
        <v>2980</v>
      </c>
      <c r="I30" s="41">
        <f>'Link In'!S29</f>
        <v>4258</v>
      </c>
      <c r="J30" s="41">
        <f>'Link In'!T29</f>
        <v>4258</v>
      </c>
      <c r="K30" s="41">
        <f>'Link In'!U29</f>
        <v>4258</v>
      </c>
      <c r="L30" s="41">
        <f>'Link In'!V29</f>
        <v>4258</v>
      </c>
      <c r="M30" s="41">
        <f>'Link In'!W29</f>
        <v>4258</v>
      </c>
      <c r="N30" s="41">
        <f>'Link In'!X29</f>
        <v>4258</v>
      </c>
      <c r="O30" s="37">
        <f t="shared" si="1"/>
        <v>41694</v>
      </c>
    </row>
    <row r="31" spans="1:15">
      <c r="A31" s="2">
        <f>'Link In'!J30</f>
        <v>52514901</v>
      </c>
      <c r="B31" s="12" t="str">
        <f>'Link In'!K30</f>
        <v>Cust Edu Comm-Reg</v>
      </c>
      <c r="C31" s="41">
        <f>'Link In'!M30</f>
        <v>1015</v>
      </c>
      <c r="D31" s="41">
        <f>'Link In'!N30</f>
        <v>2971</v>
      </c>
      <c r="E31" s="41">
        <f>'Link In'!O30</f>
        <v>108</v>
      </c>
      <c r="F31" s="41">
        <f>'Link In'!P30</f>
        <v>0</v>
      </c>
      <c r="G31" s="41">
        <f>'Link In'!Q30</f>
        <v>1931</v>
      </c>
      <c r="H31" s="41">
        <f>'Link In'!R30</f>
        <v>1736</v>
      </c>
      <c r="I31" s="41">
        <f>'Link In'!S30</f>
        <v>660</v>
      </c>
      <c r="J31" s="41">
        <f>'Link In'!T30</f>
        <v>660</v>
      </c>
      <c r="K31" s="41">
        <f>'Link In'!U30</f>
        <v>660</v>
      </c>
      <c r="L31" s="41">
        <f>'Link In'!V30</f>
        <v>660</v>
      </c>
      <c r="M31" s="41">
        <f>'Link In'!W30</f>
        <v>660</v>
      </c>
      <c r="N31" s="41">
        <f>'Link In'!X30</f>
        <v>660</v>
      </c>
      <c r="O31" s="37">
        <f t="shared" si="1"/>
        <v>11721</v>
      </c>
    </row>
    <row r="32" spans="1:15">
      <c r="A32" s="2">
        <f>'Link In'!J31</f>
        <v>52514903</v>
      </c>
      <c r="B32" s="12" t="str">
        <f>'Link In'!K31</f>
        <v>Cust Edu Comm-Issues</v>
      </c>
      <c r="C32" s="41">
        <f>'Link In'!M31</f>
        <v>0</v>
      </c>
      <c r="D32" s="41">
        <f>'Link In'!N31</f>
        <v>0</v>
      </c>
      <c r="E32" s="41">
        <f>'Link In'!O31</f>
        <v>583</v>
      </c>
      <c r="F32" s="41">
        <f>'Link In'!P31</f>
        <v>1457</v>
      </c>
      <c r="G32" s="41">
        <f>'Link In'!Q31</f>
        <v>4627</v>
      </c>
      <c r="H32" s="41">
        <f>'Link In'!R31</f>
        <v>1408</v>
      </c>
      <c r="I32" s="41">
        <f>'Link In'!S31</f>
        <v>1052</v>
      </c>
      <c r="J32" s="41">
        <f>'Link In'!T31</f>
        <v>1052</v>
      </c>
      <c r="K32" s="41">
        <f>'Link In'!U31</f>
        <v>1052</v>
      </c>
      <c r="L32" s="41">
        <f>'Link In'!V31</f>
        <v>1052</v>
      </c>
      <c r="M32" s="41">
        <f>'Link In'!W31</f>
        <v>1052</v>
      </c>
      <c r="N32" s="41">
        <f>'Link In'!X31</f>
        <v>1052</v>
      </c>
      <c r="O32" s="37">
        <f t="shared" si="1"/>
        <v>14387</v>
      </c>
    </row>
    <row r="33" spans="1:15">
      <c r="A33" s="2">
        <f>'Link In'!J32</f>
        <v>52514904</v>
      </c>
      <c r="B33" s="12" t="str">
        <f>'Link In'!K32</f>
        <v>Cust Edu Comm-Consrv</v>
      </c>
      <c r="C33" s="41">
        <f>'Link In'!M32</f>
        <v>2500</v>
      </c>
      <c r="D33" s="41">
        <f>'Link In'!N32</f>
        <v>5381</v>
      </c>
      <c r="E33" s="41">
        <f>'Link In'!O32</f>
        <v>5408</v>
      </c>
      <c r="F33" s="41">
        <f>'Link In'!P32</f>
        <v>1457</v>
      </c>
      <c r="G33" s="41">
        <f>'Link In'!Q32</f>
        <v>1327</v>
      </c>
      <c r="H33" s="41">
        <f>'Link In'!R32</f>
        <v>1408</v>
      </c>
      <c r="I33" s="41">
        <f>'Link In'!S32</f>
        <v>6750</v>
      </c>
      <c r="J33" s="41">
        <f>'Link In'!T32</f>
        <v>6750</v>
      </c>
      <c r="K33" s="41">
        <f>'Link In'!U32</f>
        <v>6750</v>
      </c>
      <c r="L33" s="41">
        <f>'Link In'!V32</f>
        <v>6750</v>
      </c>
      <c r="M33" s="41">
        <f>'Link In'!W32</f>
        <v>6750</v>
      </c>
      <c r="N33" s="41">
        <f>'Link In'!X32</f>
        <v>6750</v>
      </c>
      <c r="O33" s="37">
        <f t="shared" si="1"/>
        <v>57981</v>
      </c>
    </row>
    <row r="34" spans="1:15">
      <c r="A34" s="2">
        <f>'Link In'!J33</f>
        <v>52514905</v>
      </c>
      <c r="B34" s="12" t="str">
        <f>'Link In'!K33</f>
        <v>Cust Edu Comm-Printd</v>
      </c>
      <c r="C34" s="41">
        <f>'Link In'!M33</f>
        <v>782</v>
      </c>
      <c r="D34" s="41">
        <f>'Link In'!N33</f>
        <v>-530</v>
      </c>
      <c r="E34" s="41">
        <f>'Link In'!O33</f>
        <v>0</v>
      </c>
      <c r="F34" s="41">
        <f>'Link In'!P33</f>
        <v>1253</v>
      </c>
      <c r="G34" s="41">
        <f>'Link In'!Q33</f>
        <v>1365</v>
      </c>
      <c r="H34" s="41">
        <f>'Link In'!R33</f>
        <v>1719</v>
      </c>
      <c r="I34" s="41">
        <f>'Link In'!S33</f>
        <v>1094</v>
      </c>
      <c r="J34" s="41">
        <f>'Link In'!T33</f>
        <v>1094</v>
      </c>
      <c r="K34" s="41">
        <f>'Link In'!U33</f>
        <v>1094</v>
      </c>
      <c r="L34" s="41">
        <f>'Link In'!V33</f>
        <v>1094</v>
      </c>
      <c r="M34" s="41">
        <f>'Link In'!W33</f>
        <v>1094</v>
      </c>
      <c r="N34" s="41">
        <f>'Link In'!X33</f>
        <v>1094</v>
      </c>
      <c r="O34" s="37">
        <f t="shared" si="1"/>
        <v>11153</v>
      </c>
    </row>
    <row r="35" spans="1:15">
      <c r="A35" s="2">
        <f>'Link In'!J34</f>
        <v>52514907</v>
      </c>
      <c r="B35" s="12" t="str">
        <f>'Link In'!K34</f>
        <v>Cust Edu-Press Rls</v>
      </c>
      <c r="C35" s="41">
        <f>'Link In'!M34</f>
        <v>470</v>
      </c>
      <c r="D35" s="41">
        <f>'Link In'!N34</f>
        <v>0</v>
      </c>
      <c r="E35" s="41">
        <f>'Link In'!O34</f>
        <v>0</v>
      </c>
      <c r="F35" s="41">
        <f>'Link In'!P34</f>
        <v>0</v>
      </c>
      <c r="G35" s="41">
        <f>'Link In'!Q34</f>
        <v>574</v>
      </c>
      <c r="H35" s="41">
        <f>'Link In'!R34</f>
        <v>0</v>
      </c>
      <c r="I35" s="41">
        <f>'Link In'!S34</f>
        <v>83</v>
      </c>
      <c r="J35" s="41">
        <f>'Link In'!T34</f>
        <v>83</v>
      </c>
      <c r="K35" s="41">
        <f>'Link In'!U34</f>
        <v>83</v>
      </c>
      <c r="L35" s="41">
        <f>'Link In'!V34</f>
        <v>83</v>
      </c>
      <c r="M35" s="41">
        <f>'Link In'!W34</f>
        <v>83</v>
      </c>
      <c r="N35" s="41">
        <f>'Link In'!X34</f>
        <v>83</v>
      </c>
      <c r="O35" s="37">
        <f t="shared" si="1"/>
        <v>1542</v>
      </c>
    </row>
    <row r="36" spans="1:15">
      <c r="A36" s="2">
        <f>'Link In'!J35</f>
        <v>52514909</v>
      </c>
      <c r="B36" s="12" t="str">
        <f>'Link In'!K35</f>
        <v>Cust Edu-Video&amp;Photo</v>
      </c>
      <c r="C36" s="41">
        <f>'Link In'!M35</f>
        <v>0</v>
      </c>
      <c r="D36" s="41">
        <f>'Link In'!N35</f>
        <v>0</v>
      </c>
      <c r="E36" s="41">
        <f>'Link In'!O35</f>
        <v>0</v>
      </c>
      <c r="F36" s="41">
        <f>'Link In'!P35</f>
        <v>0</v>
      </c>
      <c r="G36" s="41">
        <f>'Link In'!Q35</f>
        <v>480</v>
      </c>
      <c r="H36" s="41">
        <f>'Link In'!R35</f>
        <v>592</v>
      </c>
      <c r="I36" s="41">
        <f>'Link In'!S35</f>
        <v>0</v>
      </c>
      <c r="J36" s="41">
        <f>'Link In'!T35</f>
        <v>0</v>
      </c>
      <c r="K36" s="41">
        <f>'Link In'!U35</f>
        <v>4600</v>
      </c>
      <c r="L36" s="41">
        <f>'Link In'!V35</f>
        <v>0</v>
      </c>
      <c r="M36" s="41">
        <f>'Link In'!W35</f>
        <v>0</v>
      </c>
      <c r="N36" s="41">
        <f>'Link In'!X35</f>
        <v>0</v>
      </c>
      <c r="O36" s="37">
        <f t="shared" si="1"/>
        <v>5672</v>
      </c>
    </row>
    <row r="37" spans="1:15">
      <c r="A37" s="2">
        <f>'Link In'!J36</f>
        <v>52515000</v>
      </c>
      <c r="B37" s="12" t="str">
        <f>'Link In'!K36</f>
        <v>Commun Relations-E</v>
      </c>
      <c r="C37" s="41">
        <f>'Link In'!M36</f>
        <v>0</v>
      </c>
      <c r="D37" s="41">
        <f>'Link In'!N36</f>
        <v>1030</v>
      </c>
      <c r="E37" s="41">
        <f>'Link In'!O36</f>
        <v>344</v>
      </c>
      <c r="F37" s="41">
        <f>'Link In'!P36</f>
        <v>628</v>
      </c>
      <c r="G37" s="41">
        <f>'Link In'!Q36</f>
        <v>1861</v>
      </c>
      <c r="H37" s="41">
        <f>'Link In'!R36</f>
        <v>2987</v>
      </c>
      <c r="I37" s="41">
        <f>'Link In'!S36</f>
        <v>334</v>
      </c>
      <c r="J37" s="41">
        <f>'Link In'!T36</f>
        <v>334</v>
      </c>
      <c r="K37" s="41">
        <f>'Link In'!U36</f>
        <v>723</v>
      </c>
      <c r="L37" s="41">
        <f>'Link In'!V36</f>
        <v>334</v>
      </c>
      <c r="M37" s="41">
        <f>'Link In'!W36</f>
        <v>367</v>
      </c>
      <c r="N37" s="41">
        <f>'Link In'!X36</f>
        <v>367</v>
      </c>
      <c r="O37" s="37">
        <f t="shared" si="1"/>
        <v>9309</v>
      </c>
    </row>
    <row r="38" spans="1:15">
      <c r="A38" s="2">
        <f>'Link In'!J37</f>
        <v>52515001</v>
      </c>
      <c r="B38" s="12" t="str">
        <f>'Link In'!K37</f>
        <v>Commun Relations-S</v>
      </c>
      <c r="C38" s="41">
        <f>'Link In'!M37</f>
        <v>41</v>
      </c>
      <c r="D38" s="41">
        <f>'Link In'!N37</f>
        <v>0</v>
      </c>
      <c r="E38" s="41">
        <f>'Link In'!O37</f>
        <v>245</v>
      </c>
      <c r="F38" s="41">
        <f>'Link In'!P37</f>
        <v>0</v>
      </c>
      <c r="G38" s="41">
        <f>'Link In'!Q37</f>
        <v>1255</v>
      </c>
      <c r="H38" s="41">
        <f>'Link In'!R37</f>
        <v>836</v>
      </c>
      <c r="I38" s="41">
        <f>'Link In'!S37</f>
        <v>182</v>
      </c>
      <c r="J38" s="41">
        <f>'Link In'!T37</f>
        <v>182</v>
      </c>
      <c r="K38" s="41">
        <f>'Link In'!U37</f>
        <v>182</v>
      </c>
      <c r="L38" s="41">
        <f>'Link In'!V37</f>
        <v>182</v>
      </c>
      <c r="M38" s="41">
        <f>'Link In'!W37</f>
        <v>182</v>
      </c>
      <c r="N38" s="41">
        <f>'Link In'!X37</f>
        <v>182</v>
      </c>
      <c r="O38" s="37">
        <f t="shared" si="1"/>
        <v>3469</v>
      </c>
    </row>
    <row r="39" spans="1:15">
      <c r="A39" s="2">
        <f>'Link In'!J38</f>
        <v>52522000</v>
      </c>
      <c r="B39" s="12" t="str">
        <f>'Link In'!K38</f>
        <v>Community Relations</v>
      </c>
      <c r="C39" s="41">
        <f>'Link In'!M38</f>
        <v>0</v>
      </c>
      <c r="D39" s="41">
        <f>'Link In'!N38</f>
        <v>0</v>
      </c>
      <c r="E39" s="41">
        <f>'Link In'!O38</f>
        <v>250</v>
      </c>
      <c r="F39" s="41">
        <f>'Link In'!P38</f>
        <v>0</v>
      </c>
      <c r="G39" s="41">
        <f>'Link In'!Q38</f>
        <v>0</v>
      </c>
      <c r="H39" s="41">
        <f>'Link In'!R38</f>
        <v>0</v>
      </c>
      <c r="I39" s="41">
        <f>'Link In'!S38</f>
        <v>0</v>
      </c>
      <c r="J39" s="41">
        <f>'Link In'!T38</f>
        <v>0</v>
      </c>
      <c r="K39" s="41">
        <f>'Link In'!U38</f>
        <v>0</v>
      </c>
      <c r="L39" s="41">
        <f>'Link In'!V38</f>
        <v>0</v>
      </c>
      <c r="M39" s="41">
        <f>'Link In'!W38</f>
        <v>0</v>
      </c>
      <c r="N39" s="41">
        <f>'Link In'!X38</f>
        <v>0</v>
      </c>
      <c r="O39" s="37">
        <f t="shared" si="1"/>
        <v>250</v>
      </c>
    </row>
    <row r="40" spans="1:15">
      <c r="A40" s="2">
        <f>'Link In'!J39</f>
        <v>52524000</v>
      </c>
      <c r="B40" s="12" t="str">
        <f>'Link In'!K39</f>
        <v>Co Dues/Mmbrshp Ded</v>
      </c>
      <c r="C40" s="41">
        <f>'Link In'!M39</f>
        <v>6939</v>
      </c>
      <c r="D40" s="41">
        <f>'Link In'!N39</f>
        <v>5108</v>
      </c>
      <c r="E40" s="41">
        <f>'Link In'!O39</f>
        <v>8497</v>
      </c>
      <c r="F40" s="41">
        <f>'Link In'!P39</f>
        <v>5235</v>
      </c>
      <c r="G40" s="41">
        <f>'Link In'!Q39</f>
        <v>8240</v>
      </c>
      <c r="H40" s="41">
        <f>'Link In'!R39</f>
        <v>5435</v>
      </c>
      <c r="I40" s="41">
        <f>'Link In'!S39</f>
        <v>6048</v>
      </c>
      <c r="J40" s="41">
        <f>'Link In'!T39</f>
        <v>4833</v>
      </c>
      <c r="K40" s="41">
        <f>'Link In'!U39</f>
        <v>4833</v>
      </c>
      <c r="L40" s="41">
        <f>'Link In'!V39</f>
        <v>12333</v>
      </c>
      <c r="M40" s="41">
        <f>'Link In'!W39</f>
        <v>10885</v>
      </c>
      <c r="N40" s="41">
        <f>'Link In'!X39</f>
        <v>15685</v>
      </c>
      <c r="O40" s="37">
        <f t="shared" si="1"/>
        <v>94071</v>
      </c>
    </row>
    <row r="41" spans="1:15">
      <c r="A41" s="2">
        <f>'Link In'!J40</f>
        <v>52527000</v>
      </c>
      <c r="B41" s="12" t="str">
        <f>'Link In'!K40</f>
        <v>Directors Fees</v>
      </c>
      <c r="C41" s="41">
        <f>'Link In'!M40</f>
        <v>13750</v>
      </c>
      <c r="D41" s="41">
        <f>'Link In'!N40</f>
        <v>200</v>
      </c>
      <c r="E41" s="41">
        <f>'Link In'!O40</f>
        <v>150</v>
      </c>
      <c r="F41" s="41">
        <f>'Link In'!P40</f>
        <v>0</v>
      </c>
      <c r="G41" s="41">
        <f>'Link In'!Q40</f>
        <v>7700</v>
      </c>
      <c r="H41" s="41">
        <f>'Link In'!R40</f>
        <v>250</v>
      </c>
      <c r="I41" s="41">
        <f>'Link In'!S40</f>
        <v>200</v>
      </c>
      <c r="J41" s="41">
        <f>'Link In'!T40</f>
        <v>7700</v>
      </c>
      <c r="K41" s="41">
        <f>'Link In'!U40</f>
        <v>200</v>
      </c>
      <c r="L41" s="41">
        <f>'Link In'!V40</f>
        <v>7700</v>
      </c>
      <c r="M41" s="41">
        <f>'Link In'!W40</f>
        <v>250</v>
      </c>
      <c r="N41" s="41">
        <f>'Link In'!X40</f>
        <v>5250</v>
      </c>
      <c r="O41" s="37">
        <f t="shared" si="1"/>
        <v>43350</v>
      </c>
    </row>
    <row r="42" spans="1:15">
      <c r="A42" s="2">
        <f>'Link In'!J42</f>
        <v>52540000</v>
      </c>
      <c r="B42" s="12" t="str">
        <f>'Link In'!K42</f>
        <v>Amort Bus Svc ProjXp</v>
      </c>
      <c r="C42" s="41">
        <f>'Link In'!M42</f>
        <v>140</v>
      </c>
      <c r="D42" s="41">
        <f>'Link In'!N42</f>
        <v>0</v>
      </c>
      <c r="E42" s="41">
        <f>'Link In'!O42</f>
        <v>0</v>
      </c>
      <c r="F42" s="41">
        <f>'Link In'!P42</f>
        <v>66</v>
      </c>
      <c r="G42" s="41">
        <f>'Link In'!Q42</f>
        <v>0</v>
      </c>
      <c r="H42" s="41">
        <f>'Link In'!R42</f>
        <v>0</v>
      </c>
      <c r="I42" s="41">
        <f>'Link In'!S42</f>
        <v>86</v>
      </c>
      <c r="J42" s="41">
        <f>'Link In'!T42</f>
        <v>92</v>
      </c>
      <c r="K42" s="41">
        <f>'Link In'!U42</f>
        <v>0</v>
      </c>
      <c r="L42" s="41">
        <f>'Link In'!V42</f>
        <v>0</v>
      </c>
      <c r="M42" s="41">
        <f>'Link In'!W42</f>
        <v>95</v>
      </c>
      <c r="N42" s="41">
        <f>'Link In'!X42</f>
        <v>95</v>
      </c>
      <c r="O42" s="37">
        <f t="shared" si="1"/>
        <v>574</v>
      </c>
    </row>
    <row r="43" spans="1:15">
      <c r="A43" s="2">
        <f>'Link In'!J43</f>
        <v>52548100</v>
      </c>
      <c r="B43" s="12" t="str">
        <f>'Link In'!K43</f>
        <v>Hiring Costs</v>
      </c>
      <c r="C43" s="41">
        <f>'Link In'!M43</f>
        <v>0</v>
      </c>
      <c r="D43" s="41">
        <f>'Link In'!N43</f>
        <v>0</v>
      </c>
      <c r="E43" s="41">
        <f>'Link In'!O43</f>
        <v>500</v>
      </c>
      <c r="F43" s="41">
        <f>'Link In'!P43</f>
        <v>0</v>
      </c>
      <c r="G43" s="41">
        <f>'Link In'!Q43</f>
        <v>0</v>
      </c>
      <c r="H43" s="41">
        <f>'Link In'!R43</f>
        <v>0</v>
      </c>
      <c r="I43" s="41">
        <f>'Link In'!S43</f>
        <v>0</v>
      </c>
      <c r="J43" s="41">
        <f>'Link In'!T43</f>
        <v>0</v>
      </c>
      <c r="K43" s="41">
        <f>'Link In'!U43</f>
        <v>0</v>
      </c>
      <c r="L43" s="41">
        <f>'Link In'!V43</f>
        <v>0</v>
      </c>
      <c r="M43" s="41">
        <f>'Link In'!W43</f>
        <v>0</v>
      </c>
      <c r="N43" s="41">
        <f>'Link In'!X43</f>
        <v>0</v>
      </c>
      <c r="O43" s="37">
        <f t="shared" si="1"/>
        <v>500</v>
      </c>
    </row>
    <row r="44" spans="1:15">
      <c r="A44" s="2">
        <f>'Link In'!J45</f>
        <v>52549500</v>
      </c>
      <c r="B44" s="12" t="str">
        <f>'Link In'!K45</f>
        <v>Inv Phys W/O Scrap</v>
      </c>
      <c r="C44" s="41">
        <f>'Link In'!M45</f>
        <v>0</v>
      </c>
      <c r="D44" s="41">
        <f>'Link In'!N45</f>
        <v>0</v>
      </c>
      <c r="E44" s="41">
        <f>'Link In'!O45</f>
        <v>0</v>
      </c>
      <c r="F44" s="41">
        <f>'Link In'!P45</f>
        <v>-686</v>
      </c>
      <c r="G44" s="41">
        <f>'Link In'!Q45</f>
        <v>-203</v>
      </c>
      <c r="H44" s="41">
        <f>'Link In'!R45</f>
        <v>0</v>
      </c>
      <c r="I44" s="41">
        <f>'Link In'!S45</f>
        <v>0</v>
      </c>
      <c r="J44" s="41">
        <f>'Link In'!T45</f>
        <v>0</v>
      </c>
      <c r="K44" s="41">
        <f>'Link In'!U45</f>
        <v>0</v>
      </c>
      <c r="L44" s="41">
        <f>'Link In'!V45</f>
        <v>0</v>
      </c>
      <c r="M44" s="41">
        <f>'Link In'!W45</f>
        <v>208</v>
      </c>
      <c r="N44" s="41">
        <f>'Link In'!X45</f>
        <v>208</v>
      </c>
      <c r="O44" s="37">
        <f t="shared" si="1"/>
        <v>-473</v>
      </c>
    </row>
    <row r="45" spans="1:15">
      <c r="A45" s="2">
        <f>'Link In'!J46</f>
        <v>52554500</v>
      </c>
      <c r="B45" s="12" t="str">
        <f>'Link In'!K46</f>
        <v>Lab Supplies</v>
      </c>
      <c r="C45" s="41">
        <f>'Link In'!M46</f>
        <v>8161</v>
      </c>
      <c r="D45" s="41">
        <f>'Link In'!N46</f>
        <v>15836</v>
      </c>
      <c r="E45" s="41">
        <f>'Link In'!O46</f>
        <v>3039</v>
      </c>
      <c r="F45" s="41">
        <f>'Link In'!P46</f>
        <v>6626</v>
      </c>
      <c r="G45" s="41">
        <f>'Link In'!Q46</f>
        <v>6601</v>
      </c>
      <c r="H45" s="41">
        <f>'Link In'!R46</f>
        <v>12015</v>
      </c>
      <c r="I45" s="41">
        <f>'Link In'!S46</f>
        <v>10762</v>
      </c>
      <c r="J45" s="41">
        <f>'Link In'!T46</f>
        <v>10765</v>
      </c>
      <c r="K45" s="41">
        <f>'Link In'!U46</f>
        <v>5792</v>
      </c>
      <c r="L45" s="41">
        <f>'Link In'!V46</f>
        <v>5635</v>
      </c>
      <c r="M45" s="41">
        <f>'Link In'!W46</f>
        <v>9459</v>
      </c>
      <c r="N45" s="41">
        <f>'Link In'!X46</f>
        <v>9459</v>
      </c>
      <c r="O45" s="37">
        <f t="shared" si="1"/>
        <v>104150</v>
      </c>
    </row>
    <row r="46" spans="1:15">
      <c r="A46" s="2">
        <f>'Link In'!J47</f>
        <v>52556500</v>
      </c>
      <c r="B46" s="12" t="str">
        <f>'Link In'!K47</f>
        <v>Low Income Pay Prog</v>
      </c>
      <c r="C46" s="41">
        <f>'Link In'!M47</f>
        <v>0</v>
      </c>
      <c r="D46" s="41">
        <f>'Link In'!N47</f>
        <v>0</v>
      </c>
      <c r="E46" s="41">
        <f>'Link In'!O47</f>
        <v>0</v>
      </c>
      <c r="F46" s="41">
        <f>'Link In'!P47</f>
        <v>0</v>
      </c>
      <c r="G46" s="41">
        <f>'Link In'!Q47</f>
        <v>0</v>
      </c>
      <c r="H46" s="41">
        <f>'Link In'!R47</f>
        <v>5000</v>
      </c>
      <c r="I46" s="41">
        <f>'Link In'!S47</f>
        <v>0</v>
      </c>
      <c r="J46" s="41">
        <f>'Link In'!T47</f>
        <v>0</v>
      </c>
      <c r="K46" s="41">
        <f>'Link In'!U47</f>
        <v>0</v>
      </c>
      <c r="L46" s="41">
        <f>'Link In'!V47</f>
        <v>0</v>
      </c>
      <c r="M46" s="41">
        <f>'Link In'!W47</f>
        <v>62500</v>
      </c>
      <c r="N46" s="41">
        <f>'Link In'!X47</f>
        <v>0</v>
      </c>
      <c r="O46" s="37">
        <f t="shared" si="1"/>
        <v>67500</v>
      </c>
    </row>
    <row r="47" spans="1:15">
      <c r="A47" s="2">
        <f>'Link In'!J48</f>
        <v>52564000</v>
      </c>
      <c r="B47" s="12" t="str">
        <f>'Link In'!K48</f>
        <v>Penalties Non-deduct</v>
      </c>
      <c r="C47" s="41">
        <f>'Link In'!M48</f>
        <v>0</v>
      </c>
      <c r="D47" s="41">
        <f>'Link In'!N48</f>
        <v>0</v>
      </c>
      <c r="E47" s="41">
        <f>'Link In'!O48</f>
        <v>518</v>
      </c>
      <c r="F47" s="41">
        <f>'Link In'!P48</f>
        <v>0</v>
      </c>
      <c r="G47" s="41">
        <f>'Link In'!Q48</f>
        <v>409</v>
      </c>
      <c r="H47" s="41">
        <f>'Link In'!R48</f>
        <v>-409</v>
      </c>
      <c r="I47" s="41">
        <f>'Link In'!S48</f>
        <v>0</v>
      </c>
      <c r="J47" s="41">
        <f>'Link In'!T48</f>
        <v>0</v>
      </c>
      <c r="K47" s="41">
        <f>'Link In'!U48</f>
        <v>0</v>
      </c>
      <c r="L47" s="41">
        <f>'Link In'!V48</f>
        <v>0</v>
      </c>
      <c r="M47" s="41">
        <f>'Link In'!W48</f>
        <v>0</v>
      </c>
      <c r="N47" s="41">
        <f>'Link In'!X48</f>
        <v>0</v>
      </c>
      <c r="O47" s="37">
        <f t="shared" si="1"/>
        <v>518</v>
      </c>
    </row>
    <row r="48" spans="1:15">
      <c r="A48" s="2">
        <f>'Link In'!J49</f>
        <v>52568000</v>
      </c>
      <c r="B48" s="12" t="str">
        <f>'Link In'!K49</f>
        <v>Research &amp; Develop</v>
      </c>
      <c r="C48" s="41">
        <f>'Link In'!M49</f>
        <v>1999</v>
      </c>
      <c r="D48" s="41">
        <f>'Link In'!N49</f>
        <v>1999</v>
      </c>
      <c r="E48" s="41">
        <f>'Link In'!O49</f>
        <v>1999</v>
      </c>
      <c r="F48" s="41">
        <f>'Link In'!P49</f>
        <v>1999</v>
      </c>
      <c r="G48" s="41">
        <f>'Link In'!Q49</f>
        <v>1999</v>
      </c>
      <c r="H48" s="41">
        <f>'Link In'!R49</f>
        <v>1999</v>
      </c>
      <c r="I48" s="41">
        <f>'Link In'!S49</f>
        <v>1910</v>
      </c>
      <c r="J48" s="41">
        <f>'Link In'!T49</f>
        <v>1910</v>
      </c>
      <c r="K48" s="41">
        <f>'Link In'!U49</f>
        <v>1910</v>
      </c>
      <c r="L48" s="41">
        <f>'Link In'!V49</f>
        <v>1910</v>
      </c>
      <c r="M48" s="41">
        <f>'Link In'!W49</f>
        <v>1999</v>
      </c>
      <c r="N48" s="41">
        <f>'Link In'!X49</f>
        <v>1999</v>
      </c>
      <c r="O48" s="37">
        <f t="shared" si="1"/>
        <v>23632</v>
      </c>
    </row>
    <row r="49" spans="1:17">
      <c r="A49" s="2">
        <f>'Link In'!J50</f>
        <v>52579000</v>
      </c>
      <c r="B49" s="12" t="str">
        <f>'Link In'!K50</f>
        <v>Trustee Fees</v>
      </c>
      <c r="C49" s="41">
        <f>'Link In'!M50</f>
        <v>0</v>
      </c>
      <c r="D49" s="41">
        <f>'Link In'!N50</f>
        <v>0</v>
      </c>
      <c r="E49" s="41">
        <f>'Link In'!O50</f>
        <v>0</v>
      </c>
      <c r="F49" s="41">
        <f>'Link In'!P50</f>
        <v>0</v>
      </c>
      <c r="G49" s="41">
        <f>'Link In'!Q50</f>
        <v>15391</v>
      </c>
      <c r="H49" s="41">
        <f>'Link In'!R50</f>
        <v>0</v>
      </c>
      <c r="I49" s="41">
        <f>'Link In'!S50</f>
        <v>5104</v>
      </c>
      <c r="J49" s="41">
        <f>'Link In'!T50</f>
        <v>534</v>
      </c>
      <c r="K49" s="41">
        <f>'Link In'!U50</f>
        <v>0</v>
      </c>
      <c r="L49" s="41">
        <f>'Link In'!V50</f>
        <v>0</v>
      </c>
      <c r="M49" s="41">
        <f>'Link In'!W50</f>
        <v>0</v>
      </c>
      <c r="N49" s="41">
        <f>'Link In'!X50</f>
        <v>0</v>
      </c>
      <c r="O49" s="37">
        <f t="shared" si="1"/>
        <v>21029</v>
      </c>
    </row>
    <row r="50" spans="1:17">
      <c r="A50" s="2">
        <f>'Link In'!J51</f>
        <v>52585000</v>
      </c>
      <c r="B50" s="12" t="str">
        <f>'Link In'!K51</f>
        <v>Discounts Available</v>
      </c>
      <c r="C50" s="41">
        <f>'Link In'!M51</f>
        <v>-7754</v>
      </c>
      <c r="D50" s="41">
        <f>'Link In'!N51</f>
        <v>-6632</v>
      </c>
      <c r="E50" s="41">
        <f>'Link In'!O51</f>
        <v>-7499</v>
      </c>
      <c r="F50" s="41">
        <f>'Link In'!P51</f>
        <v>-6276</v>
      </c>
      <c r="G50" s="41">
        <f>'Link In'!Q51</f>
        <v>-4486</v>
      </c>
      <c r="H50" s="41">
        <f>'Link In'!R51</f>
        <v>-10941</v>
      </c>
      <c r="I50" s="41">
        <f>'Link In'!S51</f>
        <v>-10183</v>
      </c>
      <c r="J50" s="41">
        <f>'Link In'!T51</f>
        <v>-7081</v>
      </c>
      <c r="K50" s="41">
        <f>'Link In'!U51</f>
        <v>-5869</v>
      </c>
      <c r="L50" s="41">
        <f>'Link In'!V51</f>
        <v>-4769</v>
      </c>
      <c r="M50" s="41">
        <f>'Link In'!W51</f>
        <v>-4907</v>
      </c>
      <c r="N50" s="41">
        <f>'Link In'!X51</f>
        <v>-4695</v>
      </c>
      <c r="O50" s="37">
        <f t="shared" si="1"/>
        <v>-81092</v>
      </c>
    </row>
    <row r="51" spans="1:17">
      <c r="A51" s="2">
        <f>'Link In'!J52</f>
        <v>52586000</v>
      </c>
      <c r="B51" s="12" t="str">
        <f>'Link In'!K52</f>
        <v>PO Small Differences</v>
      </c>
      <c r="C51" s="41">
        <f>'Link In'!M52</f>
        <v>61</v>
      </c>
      <c r="D51" s="41">
        <f>'Link In'!N52</f>
        <v>27</v>
      </c>
      <c r="E51" s="41">
        <f>'Link In'!O52</f>
        <v>51</v>
      </c>
      <c r="F51" s="41">
        <f>'Link In'!P52</f>
        <v>-33</v>
      </c>
      <c r="G51" s="41">
        <f>'Link In'!Q52</f>
        <v>74</v>
      </c>
      <c r="H51" s="41">
        <f>'Link In'!R52</f>
        <v>4</v>
      </c>
      <c r="I51" s="41">
        <f>'Link In'!S52</f>
        <v>0</v>
      </c>
      <c r="J51" s="41">
        <f>'Link In'!T52</f>
        <v>0</v>
      </c>
      <c r="K51" s="41">
        <f>'Link In'!U52</f>
        <v>0</v>
      </c>
      <c r="L51" s="41">
        <f>'Link In'!V52</f>
        <v>0</v>
      </c>
      <c r="M51" s="41">
        <f>'Link In'!W52</f>
        <v>0</v>
      </c>
      <c r="N51" s="41">
        <f>'Link In'!X52</f>
        <v>0</v>
      </c>
      <c r="O51" s="37">
        <f t="shared" si="1"/>
        <v>184</v>
      </c>
    </row>
    <row r="52" spans="1:17">
      <c r="A52" s="43"/>
      <c r="B52" s="43"/>
      <c r="C52" s="40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1:17">
      <c r="A53" s="43"/>
      <c r="B53" s="43"/>
      <c r="C53" s="44"/>
      <c r="O53" s="46">
        <f>SUM(O14:O52)</f>
        <v>656773.1948761422</v>
      </c>
    </row>
    <row r="54" spans="1:17">
      <c r="A54" s="43"/>
      <c r="B54" s="43"/>
      <c r="C54" s="44"/>
    </row>
    <row r="55" spans="1:17">
      <c r="C55" s="80" t="str">
        <f>'Link In'!A9</f>
        <v>Forecast Year for the 12 Months Ended June 30, 2020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</row>
    <row r="56" spans="1:17">
      <c r="A56" s="57" t="s">
        <v>14</v>
      </c>
      <c r="B56" s="57" t="s">
        <v>6</v>
      </c>
      <c r="C56" s="33">
        <f>+'Link In'!M64</f>
        <v>43647</v>
      </c>
      <c r="D56" s="33">
        <f>+'Link In'!N64</f>
        <v>43678</v>
      </c>
      <c r="E56" s="33">
        <f>+'Link In'!O64</f>
        <v>43709</v>
      </c>
      <c r="F56" s="33">
        <f>+'Link In'!P64</f>
        <v>43739</v>
      </c>
      <c r="G56" s="33">
        <f>+'Link In'!Q64</f>
        <v>43770</v>
      </c>
      <c r="H56" s="33">
        <f>+'Link In'!R64</f>
        <v>43800</v>
      </c>
      <c r="I56" s="33">
        <f>+'Link In'!S64</f>
        <v>43831</v>
      </c>
      <c r="J56" s="33">
        <f>+'Link In'!T64</f>
        <v>43862</v>
      </c>
      <c r="K56" s="33">
        <f>+'Link In'!U64</f>
        <v>43891</v>
      </c>
      <c r="L56" s="33">
        <f>+'Link In'!V64</f>
        <v>43922</v>
      </c>
      <c r="M56" s="33">
        <f>+'Link In'!W64</f>
        <v>43952</v>
      </c>
      <c r="N56" s="33">
        <f>+'Link In'!X64</f>
        <v>43983</v>
      </c>
      <c r="O56" s="57" t="s">
        <v>27</v>
      </c>
    </row>
    <row r="58" spans="1:17">
      <c r="A58" s="2">
        <f>'Link In'!J66</f>
        <v>52000000</v>
      </c>
      <c r="B58" s="2" t="str">
        <f>'Link In'!K66</f>
        <v>M&amp;S Expense (O&amp;M)</v>
      </c>
      <c r="C58" s="45">
        <f>'Link In'!M66</f>
        <v>13771</v>
      </c>
      <c r="D58" s="45">
        <f>'Link In'!N66</f>
        <v>13771</v>
      </c>
      <c r="E58" s="45">
        <f>'Link In'!O66</f>
        <v>13826</v>
      </c>
      <c r="F58" s="45">
        <f>'Link In'!P66</f>
        <v>14971</v>
      </c>
      <c r="G58" s="45">
        <f>'Link In'!Q66</f>
        <v>13771</v>
      </c>
      <c r="H58" s="45">
        <f>'Link In'!R66</f>
        <v>13826</v>
      </c>
      <c r="I58" s="45">
        <f>'Link In'!S66</f>
        <v>141904</v>
      </c>
      <c r="J58" s="45">
        <f>'Link In'!T66</f>
        <v>88725</v>
      </c>
      <c r="K58" s="45">
        <f>'Link In'!U66</f>
        <v>79424</v>
      </c>
      <c r="L58" s="45">
        <f>'Link In'!V66</f>
        <v>66533</v>
      </c>
      <c r="M58" s="45">
        <f>'Link In'!W66</f>
        <v>63108</v>
      </c>
      <c r="N58" s="45">
        <f>'Link In'!X66</f>
        <v>86485</v>
      </c>
      <c r="O58" s="45">
        <f>SUM(C58:N58)</f>
        <v>610115</v>
      </c>
    </row>
    <row r="59" spans="1:17">
      <c r="A59" s="2">
        <f>'Link In'!J67</f>
        <v>52001000</v>
      </c>
      <c r="B59" s="2" t="str">
        <f>'Link In'!K67</f>
        <v>M&amp;S Expense (O&amp;M)</v>
      </c>
      <c r="C59" s="39">
        <f>'Link In'!M67</f>
        <v>-49929.739214369911</v>
      </c>
      <c r="D59" s="39">
        <f>'Link In'!N67</f>
        <v>-51910.344746934803</v>
      </c>
      <c r="E59" s="39">
        <f>'Link In'!O67</f>
        <v>-48104.363680010909</v>
      </c>
      <c r="F59" s="39">
        <f>'Link In'!P67</f>
        <v>-46433.780082922196</v>
      </c>
      <c r="G59" s="39">
        <f>'Link In'!Q67</f>
        <v>-40717.267981303987</v>
      </c>
      <c r="H59" s="39">
        <f>'Link In'!R67</f>
        <v>-42378.8981436381</v>
      </c>
      <c r="I59" s="39">
        <f>'Link In'!S67</f>
        <v>-44442.48391000001</v>
      </c>
      <c r="J59" s="39">
        <f>'Link In'!T67</f>
        <v>-42480.401810000003</v>
      </c>
      <c r="K59" s="39">
        <f>'Link In'!U67</f>
        <v>-46496.510830000036</v>
      </c>
      <c r="L59" s="39">
        <f>'Link In'!V67</f>
        <v>-49309.50662</v>
      </c>
      <c r="M59" s="39">
        <f>'Link In'!W67</f>
        <v>-50496.359979999972</v>
      </c>
      <c r="N59" s="39">
        <f>'Link In'!X67</f>
        <v>-50919.703780000069</v>
      </c>
      <c r="O59" s="39">
        <f>SUM(C59:N59)</f>
        <v>-563619.36077917996</v>
      </c>
      <c r="Q59" s="39"/>
    </row>
    <row r="60" spans="1:17">
      <c r="A60" s="2">
        <f>'Link In'!J68</f>
        <v>52500000</v>
      </c>
      <c r="B60" s="2" t="str">
        <f>'Link In'!K68</f>
        <v>Misc Exp Natural Acct</v>
      </c>
      <c r="C60" s="39">
        <f>'Link In'!M68</f>
        <v>12927</v>
      </c>
      <c r="D60" s="39">
        <f>'Link In'!N68</f>
        <v>13014</v>
      </c>
      <c r="E60" s="39">
        <f>'Link In'!O68</f>
        <v>12914</v>
      </c>
      <c r="F60" s="39">
        <f>'Link In'!P68</f>
        <v>12968</v>
      </c>
      <c r="G60" s="39">
        <f>'Link In'!Q68</f>
        <v>13075</v>
      </c>
      <c r="H60" s="39">
        <f>'Link In'!R68</f>
        <v>13914</v>
      </c>
      <c r="I60" s="39">
        <f>'Link In'!S68</f>
        <v>0</v>
      </c>
      <c r="J60" s="39">
        <f>'Link In'!T68</f>
        <v>0</v>
      </c>
      <c r="K60" s="39">
        <f>'Link In'!U68</f>
        <v>0</v>
      </c>
      <c r="L60" s="39">
        <f>'Link In'!V68</f>
        <v>0</v>
      </c>
      <c r="M60" s="39">
        <f>'Link In'!W68</f>
        <v>0</v>
      </c>
      <c r="N60" s="39">
        <f>'Link In'!X68</f>
        <v>0</v>
      </c>
      <c r="O60" s="39">
        <f>SUM(C60:N60)</f>
        <v>78812</v>
      </c>
      <c r="Q60" s="39"/>
    </row>
    <row r="61" spans="1:17">
      <c r="A61" s="2">
        <f>'Link In'!J69</f>
        <v>52514000</v>
      </c>
      <c r="B61" s="2" t="str">
        <f>'Link In'!K69</f>
        <v>Charitable Contribution Deductible</v>
      </c>
      <c r="C61" s="39">
        <f>'Link In'!M69</f>
        <v>0</v>
      </c>
      <c r="D61" s="39">
        <f>'Link In'!N69</f>
        <v>0</v>
      </c>
      <c r="E61" s="39">
        <f>'Link In'!O69</f>
        <v>0</v>
      </c>
      <c r="F61" s="39">
        <f>'Link In'!P69</f>
        <v>0</v>
      </c>
      <c r="G61" s="39">
        <f>'Link In'!Q69</f>
        <v>600</v>
      </c>
      <c r="H61" s="39">
        <f>'Link In'!R69</f>
        <v>0</v>
      </c>
      <c r="I61" s="39">
        <f>'Link In'!S69</f>
        <v>0</v>
      </c>
      <c r="J61" s="39">
        <f>'Link In'!T69</f>
        <v>0</v>
      </c>
      <c r="K61" s="39">
        <f>'Link In'!U69</f>
        <v>0</v>
      </c>
      <c r="L61" s="39">
        <f>'Link In'!V69</f>
        <v>0</v>
      </c>
      <c r="M61" s="39">
        <f>'Link In'!W69</f>
        <v>0</v>
      </c>
      <c r="N61" s="39">
        <f>'Link In'!X69</f>
        <v>0</v>
      </c>
      <c r="O61" s="61">
        <f>SUM(C61:N61)</f>
        <v>600</v>
      </c>
      <c r="Q61" s="39"/>
    </row>
    <row r="62" spans="1:17">
      <c r="A62" s="2">
        <f>'Link In'!J70</f>
        <v>52514500</v>
      </c>
      <c r="B62" s="2" t="str">
        <f>'Link In'!K70</f>
        <v>Charitb Don-H/Ed/En</v>
      </c>
      <c r="C62" s="39">
        <f>'Link In'!M70</f>
        <v>4532</v>
      </c>
      <c r="D62" s="39">
        <f>'Link In'!N70</f>
        <v>4532</v>
      </c>
      <c r="E62" s="39">
        <f>'Link In'!O70</f>
        <v>4532</v>
      </c>
      <c r="F62" s="39">
        <f>'Link In'!P70</f>
        <v>4532</v>
      </c>
      <c r="G62" s="39">
        <f>'Link In'!Q70</f>
        <v>4532</v>
      </c>
      <c r="H62" s="39">
        <f>'Link In'!R70</f>
        <v>4532</v>
      </c>
      <c r="I62" s="39">
        <f>'Link In'!S70</f>
        <v>0</v>
      </c>
      <c r="J62" s="39">
        <f>'Link In'!T70</f>
        <v>0</v>
      </c>
      <c r="K62" s="39">
        <f>'Link In'!U70</f>
        <v>0</v>
      </c>
      <c r="L62" s="39">
        <f>'Link In'!V70</f>
        <v>0</v>
      </c>
      <c r="M62" s="39">
        <f>'Link In'!W70</f>
        <v>0</v>
      </c>
      <c r="N62" s="39">
        <f>'Link In'!X70</f>
        <v>0</v>
      </c>
      <c r="O62" s="61">
        <f t="shared" ref="O62:O81" si="2">SUM(C62:N62)</f>
        <v>27192</v>
      </c>
      <c r="Q62" s="39"/>
    </row>
    <row r="63" spans="1:17">
      <c r="A63" s="2">
        <f>'Link In'!J71</f>
        <v>52514600</v>
      </c>
      <c r="B63" s="2" t="str">
        <f>'Link In'!K71</f>
        <v>Charitb Don-Commnty</v>
      </c>
      <c r="C63" s="39">
        <f>'Link In'!M71</f>
        <v>3588</v>
      </c>
      <c r="D63" s="39">
        <f>'Link In'!N71</f>
        <v>3588</v>
      </c>
      <c r="E63" s="39">
        <f>'Link In'!O71</f>
        <v>3588</v>
      </c>
      <c r="F63" s="39">
        <f>'Link In'!P71</f>
        <v>3588</v>
      </c>
      <c r="G63" s="39">
        <f>'Link In'!Q71</f>
        <v>3588</v>
      </c>
      <c r="H63" s="39">
        <f>'Link In'!R71</f>
        <v>3588</v>
      </c>
      <c r="I63" s="39">
        <f>'Link In'!S71</f>
        <v>0</v>
      </c>
      <c r="J63" s="39">
        <f>'Link In'!T71</f>
        <v>0</v>
      </c>
      <c r="K63" s="39">
        <f>'Link In'!U71</f>
        <v>0</v>
      </c>
      <c r="L63" s="39">
        <f>'Link In'!V71</f>
        <v>0</v>
      </c>
      <c r="M63" s="39">
        <f>'Link In'!W71</f>
        <v>0</v>
      </c>
      <c r="N63" s="39">
        <f>'Link In'!X71</f>
        <v>0</v>
      </c>
      <c r="O63" s="61">
        <f t="shared" si="2"/>
        <v>21528</v>
      </c>
      <c r="Q63" s="39"/>
    </row>
    <row r="64" spans="1:17">
      <c r="A64" s="2">
        <f>'Link In'!J72</f>
        <v>52514700</v>
      </c>
      <c r="B64" s="2" t="str">
        <f>'Link In'!K72</f>
        <v>Community Partnrshps</v>
      </c>
      <c r="C64" s="39">
        <f>'Link In'!M72</f>
        <v>4258</v>
      </c>
      <c r="D64" s="39">
        <f>'Link In'!N72</f>
        <v>4258</v>
      </c>
      <c r="E64" s="39">
        <f>'Link In'!O72</f>
        <v>4258</v>
      </c>
      <c r="F64" s="39">
        <f>'Link In'!P72</f>
        <v>4258</v>
      </c>
      <c r="G64" s="39">
        <f>'Link In'!Q72</f>
        <v>4258</v>
      </c>
      <c r="H64" s="39">
        <f>'Link In'!R72</f>
        <v>4258</v>
      </c>
      <c r="I64" s="39">
        <f>'Link In'!S72</f>
        <v>0</v>
      </c>
      <c r="J64" s="39">
        <f>'Link In'!T72</f>
        <v>0</v>
      </c>
      <c r="K64" s="39">
        <f>'Link In'!U72</f>
        <v>0</v>
      </c>
      <c r="L64" s="39">
        <f>'Link In'!V72</f>
        <v>0</v>
      </c>
      <c r="M64" s="39">
        <f>'Link In'!W72</f>
        <v>0</v>
      </c>
      <c r="N64" s="39">
        <f>'Link In'!X72</f>
        <v>0</v>
      </c>
      <c r="O64" s="61">
        <f t="shared" si="2"/>
        <v>25548</v>
      </c>
      <c r="Q64" s="39"/>
    </row>
    <row r="65" spans="1:17">
      <c r="A65" s="2">
        <f>'Link In'!J73</f>
        <v>52514901</v>
      </c>
      <c r="B65" s="2" t="str">
        <f>'Link In'!K73</f>
        <v>Cust Edu Comm-Reg</v>
      </c>
      <c r="C65" s="39">
        <f>'Link In'!M73</f>
        <v>660</v>
      </c>
      <c r="D65" s="39">
        <f>'Link In'!N73</f>
        <v>660</v>
      </c>
      <c r="E65" s="39">
        <f>'Link In'!O73</f>
        <v>660</v>
      </c>
      <c r="F65" s="39">
        <f>'Link In'!P73</f>
        <v>660</v>
      </c>
      <c r="G65" s="39">
        <f>'Link In'!Q73</f>
        <v>660</v>
      </c>
      <c r="H65" s="39">
        <f>'Link In'!R73</f>
        <v>660</v>
      </c>
      <c r="I65" s="39">
        <f>'Link In'!S73</f>
        <v>0</v>
      </c>
      <c r="J65" s="39">
        <f>'Link In'!T73</f>
        <v>0</v>
      </c>
      <c r="K65" s="39">
        <f>'Link In'!U73</f>
        <v>0</v>
      </c>
      <c r="L65" s="39">
        <f>'Link In'!V73</f>
        <v>0</v>
      </c>
      <c r="M65" s="39">
        <f>'Link In'!W73</f>
        <v>0</v>
      </c>
      <c r="N65" s="39">
        <f>'Link In'!X73</f>
        <v>0</v>
      </c>
      <c r="O65" s="61">
        <f t="shared" si="2"/>
        <v>3960</v>
      </c>
      <c r="Q65" s="39"/>
    </row>
    <row r="66" spans="1:17">
      <c r="A66" s="2">
        <f>'Link In'!J74</f>
        <v>52514903</v>
      </c>
      <c r="B66" s="2" t="str">
        <f>'Link In'!K74</f>
        <v>Cust Edu Comm-Issues</v>
      </c>
      <c r="C66" s="39">
        <f>'Link In'!M74</f>
        <v>1052</v>
      </c>
      <c r="D66" s="39">
        <f>'Link In'!N74</f>
        <v>1052</v>
      </c>
      <c r="E66" s="39">
        <f>'Link In'!O74</f>
        <v>1052</v>
      </c>
      <c r="F66" s="39">
        <f>'Link In'!P74</f>
        <v>1052</v>
      </c>
      <c r="G66" s="39">
        <f>'Link In'!Q74</f>
        <v>1052</v>
      </c>
      <c r="H66" s="39">
        <f>'Link In'!R74</f>
        <v>1052</v>
      </c>
      <c r="I66" s="39">
        <f>'Link In'!S74</f>
        <v>0</v>
      </c>
      <c r="J66" s="39">
        <f>'Link In'!T74</f>
        <v>0</v>
      </c>
      <c r="K66" s="39">
        <f>'Link In'!U74</f>
        <v>0</v>
      </c>
      <c r="L66" s="39">
        <f>'Link In'!V74</f>
        <v>0</v>
      </c>
      <c r="M66" s="39">
        <f>'Link In'!W74</f>
        <v>0</v>
      </c>
      <c r="N66" s="39">
        <f>'Link In'!X74</f>
        <v>0</v>
      </c>
      <c r="O66" s="61">
        <f t="shared" si="2"/>
        <v>6312</v>
      </c>
      <c r="Q66" s="39"/>
    </row>
    <row r="67" spans="1:17">
      <c r="A67" s="2">
        <f>'Link In'!J75</f>
        <v>52514904</v>
      </c>
      <c r="B67" s="2" t="str">
        <f>'Link In'!K75</f>
        <v>Cust Edu Comm-Consrv</v>
      </c>
      <c r="C67" s="39">
        <f>'Link In'!M75</f>
        <v>6750</v>
      </c>
      <c r="D67" s="39">
        <f>'Link In'!N75</f>
        <v>6750</v>
      </c>
      <c r="E67" s="39">
        <f>'Link In'!O75</f>
        <v>6750</v>
      </c>
      <c r="F67" s="39">
        <f>'Link In'!P75</f>
        <v>6750</v>
      </c>
      <c r="G67" s="39">
        <f>'Link In'!Q75</f>
        <v>6750</v>
      </c>
      <c r="H67" s="39">
        <f>'Link In'!R75</f>
        <v>6750</v>
      </c>
      <c r="I67" s="39">
        <f>'Link In'!S75</f>
        <v>0</v>
      </c>
      <c r="J67" s="39">
        <f>'Link In'!T75</f>
        <v>0</v>
      </c>
      <c r="K67" s="39">
        <f>'Link In'!U75</f>
        <v>0</v>
      </c>
      <c r="L67" s="39">
        <f>'Link In'!V75</f>
        <v>0</v>
      </c>
      <c r="M67" s="39">
        <f>'Link In'!W75</f>
        <v>0</v>
      </c>
      <c r="N67" s="39">
        <f>'Link In'!X75</f>
        <v>0</v>
      </c>
      <c r="O67" s="61">
        <f t="shared" si="2"/>
        <v>40500</v>
      </c>
      <c r="Q67" s="39"/>
    </row>
    <row r="68" spans="1:17">
      <c r="A68" s="2">
        <f>'Link In'!J76</f>
        <v>52514905</v>
      </c>
      <c r="B68" s="2" t="str">
        <f>'Link In'!K76</f>
        <v>Cust Edu Comm-Printd</v>
      </c>
      <c r="C68" s="39">
        <f>'Link In'!M76</f>
        <v>1094</v>
      </c>
      <c r="D68" s="39">
        <f>'Link In'!N76</f>
        <v>1094</v>
      </c>
      <c r="E68" s="39">
        <f>'Link In'!O76</f>
        <v>1094</v>
      </c>
      <c r="F68" s="39">
        <f>'Link In'!P76</f>
        <v>1094</v>
      </c>
      <c r="G68" s="39">
        <f>'Link In'!Q76</f>
        <v>1094</v>
      </c>
      <c r="H68" s="39">
        <f>'Link In'!R76</f>
        <v>1094</v>
      </c>
      <c r="I68" s="39">
        <f>'Link In'!S76</f>
        <v>0</v>
      </c>
      <c r="J68" s="39">
        <f>'Link In'!T76</f>
        <v>0</v>
      </c>
      <c r="K68" s="39">
        <f>'Link In'!U76</f>
        <v>0</v>
      </c>
      <c r="L68" s="39">
        <f>'Link In'!V76</f>
        <v>0</v>
      </c>
      <c r="M68" s="39">
        <f>'Link In'!W76</f>
        <v>0</v>
      </c>
      <c r="N68" s="39">
        <f>'Link In'!X76</f>
        <v>0</v>
      </c>
      <c r="O68" s="61">
        <f t="shared" si="2"/>
        <v>6564</v>
      </c>
      <c r="Q68" s="39"/>
    </row>
    <row r="69" spans="1:17">
      <c r="A69" s="2">
        <f>'Link In'!J77</f>
        <v>52514907</v>
      </c>
      <c r="B69" s="2" t="str">
        <f>'Link In'!K77</f>
        <v>Cust Edu-Press Rls</v>
      </c>
      <c r="C69" s="39">
        <f>'Link In'!M77</f>
        <v>83</v>
      </c>
      <c r="D69" s="39">
        <f>'Link In'!N77</f>
        <v>83</v>
      </c>
      <c r="E69" s="39">
        <f>'Link In'!O77</f>
        <v>83</v>
      </c>
      <c r="F69" s="39">
        <f>'Link In'!P77</f>
        <v>83</v>
      </c>
      <c r="G69" s="39">
        <f>'Link In'!Q77</f>
        <v>83</v>
      </c>
      <c r="H69" s="39">
        <f>'Link In'!R77</f>
        <v>83</v>
      </c>
      <c r="I69" s="39">
        <f>'Link In'!S77</f>
        <v>0</v>
      </c>
      <c r="J69" s="39">
        <f>'Link In'!T77</f>
        <v>0</v>
      </c>
      <c r="K69" s="39">
        <f>'Link In'!U77</f>
        <v>0</v>
      </c>
      <c r="L69" s="39">
        <f>'Link In'!V77</f>
        <v>0</v>
      </c>
      <c r="M69" s="39">
        <f>'Link In'!W77</f>
        <v>0</v>
      </c>
      <c r="N69" s="39">
        <f>'Link In'!X77</f>
        <v>0</v>
      </c>
      <c r="O69" s="61">
        <f t="shared" si="2"/>
        <v>498</v>
      </c>
      <c r="Q69" s="39"/>
    </row>
    <row r="70" spans="1:17">
      <c r="A70" s="2">
        <f>'Link In'!J78</f>
        <v>52514909</v>
      </c>
      <c r="B70" s="2" t="str">
        <f>'Link In'!K78</f>
        <v>Cust Edu-Video&amp;Photo</v>
      </c>
      <c r="C70" s="39">
        <f>'Link In'!M78</f>
        <v>0</v>
      </c>
      <c r="D70" s="39">
        <f>'Link In'!N78</f>
        <v>300</v>
      </c>
      <c r="E70" s="39">
        <f>'Link In'!O78</f>
        <v>0</v>
      </c>
      <c r="F70" s="39">
        <f>'Link In'!P78</f>
        <v>0</v>
      </c>
      <c r="G70" s="39">
        <f>'Link In'!Q78</f>
        <v>4600</v>
      </c>
      <c r="H70" s="39">
        <f>'Link In'!R78</f>
        <v>0</v>
      </c>
      <c r="I70" s="39">
        <f>'Link In'!S78</f>
        <v>0</v>
      </c>
      <c r="J70" s="39">
        <f>'Link In'!T78</f>
        <v>0</v>
      </c>
      <c r="K70" s="39">
        <f>'Link In'!U78</f>
        <v>0</v>
      </c>
      <c r="L70" s="39">
        <f>'Link In'!V78</f>
        <v>0</v>
      </c>
      <c r="M70" s="39">
        <f>'Link In'!W78</f>
        <v>0</v>
      </c>
      <c r="N70" s="39">
        <f>'Link In'!X78</f>
        <v>0</v>
      </c>
      <c r="O70" s="61">
        <f t="shared" si="2"/>
        <v>4900</v>
      </c>
      <c r="Q70" s="39"/>
    </row>
    <row r="71" spans="1:17">
      <c r="A71" s="2">
        <f>'Link In'!J79</f>
        <v>52515000</v>
      </c>
      <c r="B71" s="2" t="str">
        <f>'Link In'!K79</f>
        <v>Commun Relations-E</v>
      </c>
      <c r="C71" s="39">
        <f>'Link In'!M79</f>
        <v>367</v>
      </c>
      <c r="D71" s="39">
        <f>'Link In'!N79</f>
        <v>367</v>
      </c>
      <c r="E71" s="39">
        <f>'Link In'!O79</f>
        <v>367</v>
      </c>
      <c r="F71" s="39">
        <f>'Link In'!P79</f>
        <v>367</v>
      </c>
      <c r="G71" s="39">
        <f>'Link In'!Q79</f>
        <v>367</v>
      </c>
      <c r="H71" s="39">
        <f>'Link In'!R79</f>
        <v>367</v>
      </c>
      <c r="I71" s="39">
        <f>'Link In'!S79</f>
        <v>0</v>
      </c>
      <c r="J71" s="39">
        <f>'Link In'!T79</f>
        <v>0</v>
      </c>
      <c r="K71" s="39">
        <f>'Link In'!U79</f>
        <v>0</v>
      </c>
      <c r="L71" s="39">
        <f>'Link In'!V79</f>
        <v>0</v>
      </c>
      <c r="M71" s="39">
        <f>'Link In'!W79</f>
        <v>0</v>
      </c>
      <c r="N71" s="39">
        <f>'Link In'!X79</f>
        <v>0</v>
      </c>
      <c r="O71" s="61">
        <f t="shared" si="2"/>
        <v>2202</v>
      </c>
      <c r="Q71" s="39"/>
    </row>
    <row r="72" spans="1:17">
      <c r="A72" s="2">
        <f>'Link In'!J80</f>
        <v>52515001</v>
      </c>
      <c r="B72" s="2" t="str">
        <f>'Link In'!K80</f>
        <v>Commun Relations-S</v>
      </c>
      <c r="C72" s="39">
        <f>'Link In'!M80</f>
        <v>182</v>
      </c>
      <c r="D72" s="39">
        <f>'Link In'!N80</f>
        <v>182</v>
      </c>
      <c r="E72" s="39">
        <f>'Link In'!O80</f>
        <v>182</v>
      </c>
      <c r="F72" s="39">
        <f>'Link In'!P80</f>
        <v>182</v>
      </c>
      <c r="G72" s="39">
        <f>'Link In'!Q80</f>
        <v>182</v>
      </c>
      <c r="H72" s="39">
        <f>'Link In'!R80</f>
        <v>182</v>
      </c>
      <c r="I72" s="39">
        <f>'Link In'!S80</f>
        <v>0</v>
      </c>
      <c r="J72" s="39">
        <f>'Link In'!T80</f>
        <v>0</v>
      </c>
      <c r="K72" s="39">
        <f>'Link In'!U80</f>
        <v>0</v>
      </c>
      <c r="L72" s="39">
        <f>'Link In'!V80</f>
        <v>0</v>
      </c>
      <c r="M72" s="39">
        <f>'Link In'!W80</f>
        <v>0</v>
      </c>
      <c r="N72" s="39">
        <f>'Link In'!X80</f>
        <v>0</v>
      </c>
      <c r="O72" s="61">
        <f t="shared" si="2"/>
        <v>1092</v>
      </c>
      <c r="Q72" s="39"/>
    </row>
    <row r="73" spans="1:17">
      <c r="A73" s="2">
        <f>'Link In'!J82</f>
        <v>52524000</v>
      </c>
      <c r="B73" s="2" t="str">
        <f>'Link In'!K82</f>
        <v>Co Dues/Mmbrshp Ded</v>
      </c>
      <c r="C73" s="39">
        <f>'Link In'!M82</f>
        <v>4868</v>
      </c>
      <c r="D73" s="39">
        <f>'Link In'!N82</f>
        <v>4868</v>
      </c>
      <c r="E73" s="39">
        <f>'Link In'!O82</f>
        <v>6083</v>
      </c>
      <c r="F73" s="39">
        <f>'Link In'!P82</f>
        <v>4868</v>
      </c>
      <c r="G73" s="39">
        <f>'Link In'!Q82</f>
        <v>4868</v>
      </c>
      <c r="H73" s="39">
        <f>'Link In'!R82</f>
        <v>12368</v>
      </c>
      <c r="I73" s="39">
        <f>'Link In'!S82</f>
        <v>0</v>
      </c>
      <c r="J73" s="39">
        <f>'Link In'!T82</f>
        <v>0</v>
      </c>
      <c r="K73" s="39">
        <f>'Link In'!U82</f>
        <v>0</v>
      </c>
      <c r="L73" s="39">
        <f>'Link In'!V82</f>
        <v>0</v>
      </c>
      <c r="M73" s="39">
        <f>'Link In'!W82</f>
        <v>0</v>
      </c>
      <c r="N73" s="39">
        <f>'Link In'!X82</f>
        <v>0</v>
      </c>
      <c r="O73" s="61">
        <f t="shared" si="2"/>
        <v>37923</v>
      </c>
      <c r="Q73" s="39"/>
    </row>
    <row r="74" spans="1:17">
      <c r="A74" s="2">
        <f>'Link In'!J83</f>
        <v>52527000</v>
      </c>
      <c r="B74" s="2" t="str">
        <f>'Link In'!K83</f>
        <v>Directors Fees</v>
      </c>
      <c r="C74" s="39">
        <f>'Link In'!M83</f>
        <v>250</v>
      </c>
      <c r="D74" s="39">
        <f>'Link In'!N83</f>
        <v>250</v>
      </c>
      <c r="E74" s="39">
        <f>'Link In'!O83</f>
        <v>7750</v>
      </c>
      <c r="F74" s="39">
        <f>'Link In'!P83</f>
        <v>250</v>
      </c>
      <c r="G74" s="39">
        <f>'Link In'!Q83</f>
        <v>250</v>
      </c>
      <c r="H74" s="39">
        <f>'Link In'!R83</f>
        <v>7750</v>
      </c>
      <c r="I74" s="39">
        <f>'Link In'!S83</f>
        <v>0</v>
      </c>
      <c r="J74" s="39">
        <f>'Link In'!T83</f>
        <v>0</v>
      </c>
      <c r="K74" s="39">
        <f>'Link In'!U83</f>
        <v>0</v>
      </c>
      <c r="L74" s="39">
        <f>'Link In'!V83</f>
        <v>0</v>
      </c>
      <c r="M74" s="39">
        <f>'Link In'!W83</f>
        <v>0</v>
      </c>
      <c r="N74" s="39">
        <f>'Link In'!X83</f>
        <v>0</v>
      </c>
      <c r="O74" s="61">
        <f t="shared" si="2"/>
        <v>16500</v>
      </c>
      <c r="Q74" s="39"/>
    </row>
    <row r="75" spans="1:17">
      <c r="A75" s="2">
        <f>'Link In'!J85</f>
        <v>52540000</v>
      </c>
      <c r="B75" s="2" t="str">
        <f>'Link In'!K85</f>
        <v>Amort Bus Svc ProjXp</v>
      </c>
      <c r="C75" s="39">
        <f>'Link In'!M85</f>
        <v>95</v>
      </c>
      <c r="D75" s="39">
        <f>'Link In'!N85</f>
        <v>95</v>
      </c>
      <c r="E75" s="39">
        <f>'Link In'!O85</f>
        <v>95</v>
      </c>
      <c r="F75" s="39">
        <f>'Link In'!P85</f>
        <v>95</v>
      </c>
      <c r="G75" s="39">
        <f>'Link In'!Q85</f>
        <v>95</v>
      </c>
      <c r="H75" s="39">
        <f>'Link In'!R85</f>
        <v>95</v>
      </c>
      <c r="I75" s="39">
        <f>'Link In'!S85</f>
        <v>0</v>
      </c>
      <c r="J75" s="39">
        <f>'Link In'!T85</f>
        <v>0</v>
      </c>
      <c r="K75" s="39">
        <f>'Link In'!U85</f>
        <v>0</v>
      </c>
      <c r="L75" s="39">
        <f>'Link In'!V85</f>
        <v>0</v>
      </c>
      <c r="M75" s="39">
        <f>'Link In'!W85</f>
        <v>0</v>
      </c>
      <c r="N75" s="39">
        <f>'Link In'!X85</f>
        <v>0</v>
      </c>
      <c r="O75" s="61">
        <f t="shared" si="2"/>
        <v>570</v>
      </c>
      <c r="Q75" s="39"/>
    </row>
    <row r="76" spans="1:17">
      <c r="A76" s="2">
        <f>'Link In'!J86</f>
        <v>52549000</v>
      </c>
      <c r="B76" s="2" t="str">
        <f>'Link In'!K86</f>
        <v>Injuries and Damages</v>
      </c>
      <c r="C76" s="39">
        <f>'Link In'!M86</f>
        <v>200</v>
      </c>
      <c r="D76" s="39">
        <f>'Link In'!N86</f>
        <v>0</v>
      </c>
      <c r="E76" s="39">
        <f>'Link In'!O86</f>
        <v>0</v>
      </c>
      <c r="F76" s="39">
        <f>'Link In'!P86</f>
        <v>0</v>
      </c>
      <c r="G76" s="39">
        <f>'Link In'!Q86</f>
        <v>0</v>
      </c>
      <c r="H76" s="39">
        <f>'Link In'!R86</f>
        <v>0</v>
      </c>
      <c r="I76" s="39">
        <f>'Link In'!S86</f>
        <v>0</v>
      </c>
      <c r="J76" s="39">
        <f>'Link In'!T86</f>
        <v>0</v>
      </c>
      <c r="K76" s="39">
        <f>'Link In'!U86</f>
        <v>0</v>
      </c>
      <c r="L76" s="39">
        <f>'Link In'!V86</f>
        <v>0</v>
      </c>
      <c r="M76" s="39">
        <f>'Link In'!W86</f>
        <v>0</v>
      </c>
      <c r="N76" s="39">
        <f>'Link In'!X86</f>
        <v>0</v>
      </c>
      <c r="O76" s="61">
        <f t="shared" si="2"/>
        <v>200</v>
      </c>
      <c r="Q76" s="39"/>
    </row>
    <row r="77" spans="1:17">
      <c r="A77" s="2">
        <f>'Link In'!J87</f>
        <v>52549500</v>
      </c>
      <c r="B77" s="2" t="str">
        <f>'Link In'!K87</f>
        <v>Inventory Physical Write_off Scrap</v>
      </c>
      <c r="C77" s="39">
        <f>'Link In'!M87</f>
        <v>208</v>
      </c>
      <c r="D77" s="39">
        <f>'Link In'!N87</f>
        <v>208</v>
      </c>
      <c r="E77" s="39">
        <f>'Link In'!O87</f>
        <v>208</v>
      </c>
      <c r="F77" s="39">
        <f>'Link In'!P87</f>
        <v>208</v>
      </c>
      <c r="G77" s="39">
        <f>'Link In'!Q87</f>
        <v>208</v>
      </c>
      <c r="H77" s="39">
        <f>'Link In'!R87</f>
        <v>208</v>
      </c>
      <c r="I77" s="39">
        <f>'Link In'!S87</f>
        <v>0</v>
      </c>
      <c r="J77" s="39">
        <f>'Link In'!T87</f>
        <v>0</v>
      </c>
      <c r="K77" s="39">
        <f>'Link In'!U87</f>
        <v>0</v>
      </c>
      <c r="L77" s="39">
        <f>'Link In'!V87</f>
        <v>0</v>
      </c>
      <c r="M77" s="39">
        <f>'Link In'!W87</f>
        <v>0</v>
      </c>
      <c r="N77" s="39">
        <f>'Link In'!X87</f>
        <v>0</v>
      </c>
      <c r="O77" s="61">
        <f t="shared" si="2"/>
        <v>1248</v>
      </c>
      <c r="Q77" s="39"/>
    </row>
    <row r="78" spans="1:17">
      <c r="A78" s="2">
        <f>'Link In'!J88</f>
        <v>52554500</v>
      </c>
      <c r="B78" s="2" t="str">
        <f>'Link In'!K88</f>
        <v>Lab Supplies</v>
      </c>
      <c r="C78" s="39">
        <f>'Link In'!M88</f>
        <v>9459</v>
      </c>
      <c r="D78" s="39">
        <f>'Link In'!N88</f>
        <v>9459</v>
      </c>
      <c r="E78" s="39">
        <f>'Link In'!O88</f>
        <v>9459</v>
      </c>
      <c r="F78" s="39">
        <f>'Link In'!P88</f>
        <v>9459</v>
      </c>
      <c r="G78" s="39">
        <f>'Link In'!Q88</f>
        <v>9459</v>
      </c>
      <c r="H78" s="39">
        <f>'Link In'!R88</f>
        <v>9459</v>
      </c>
      <c r="I78" s="39">
        <f>'Link In'!S88</f>
        <v>0</v>
      </c>
      <c r="J78" s="39">
        <f>'Link In'!T88</f>
        <v>0</v>
      </c>
      <c r="K78" s="39">
        <f>'Link In'!U88</f>
        <v>0</v>
      </c>
      <c r="L78" s="39">
        <f>'Link In'!V88</f>
        <v>0</v>
      </c>
      <c r="M78" s="39">
        <f>'Link In'!W88</f>
        <v>0</v>
      </c>
      <c r="N78" s="39">
        <f>'Link In'!X88</f>
        <v>0</v>
      </c>
      <c r="O78" s="39">
        <f t="shared" si="2"/>
        <v>56754</v>
      </c>
      <c r="Q78" s="39"/>
    </row>
    <row r="79" spans="1:17">
      <c r="A79" s="2">
        <f>'Link In'!J90</f>
        <v>52568000</v>
      </c>
      <c r="B79" s="2" t="str">
        <f>'Link In'!K90</f>
        <v>Research &amp; Develop</v>
      </c>
      <c r="C79" s="39">
        <f>'Link In'!M90</f>
        <v>1958</v>
      </c>
      <c r="D79" s="39">
        <f>'Link In'!N90</f>
        <v>1958</v>
      </c>
      <c r="E79" s="39">
        <f>'Link In'!O90</f>
        <v>1958</v>
      </c>
      <c r="F79" s="39">
        <f>'Link In'!P90</f>
        <v>3538</v>
      </c>
      <c r="G79" s="39">
        <f>'Link In'!Q90</f>
        <v>1958</v>
      </c>
      <c r="H79" s="39">
        <f>'Link In'!R90</f>
        <v>1958</v>
      </c>
      <c r="I79" s="39">
        <f>'Link In'!S90</f>
        <v>0</v>
      </c>
      <c r="J79" s="39">
        <f>'Link In'!T90</f>
        <v>0</v>
      </c>
      <c r="K79" s="39">
        <f>'Link In'!U90</f>
        <v>0</v>
      </c>
      <c r="L79" s="39">
        <f>'Link In'!V90</f>
        <v>0</v>
      </c>
      <c r="M79" s="39">
        <f>'Link In'!W90</f>
        <v>0</v>
      </c>
      <c r="N79" s="39">
        <f>'Link In'!X90</f>
        <v>0</v>
      </c>
      <c r="O79" s="39">
        <f t="shared" si="2"/>
        <v>13328</v>
      </c>
      <c r="Q79" s="39"/>
    </row>
    <row r="80" spans="1:17">
      <c r="A80" s="2">
        <f>'Link In'!J91</f>
        <v>52579000</v>
      </c>
      <c r="B80" s="2" t="str">
        <f>'Link In'!K91</f>
        <v>Trustee Fees</v>
      </c>
      <c r="C80" s="39">
        <f>'Link In'!M91</f>
        <v>0</v>
      </c>
      <c r="D80" s="39">
        <f>'Link In'!N91</f>
        <v>5664</v>
      </c>
      <c r="E80" s="39">
        <f>'Link In'!O91</f>
        <v>0</v>
      </c>
      <c r="F80" s="39">
        <f>'Link In'!P91</f>
        <v>5098</v>
      </c>
      <c r="G80" s="39">
        <f>'Link In'!Q91</f>
        <v>1068</v>
      </c>
      <c r="H80" s="39">
        <f>'Link In'!R91</f>
        <v>0</v>
      </c>
      <c r="I80" s="39">
        <f>'Link In'!S91</f>
        <v>0</v>
      </c>
      <c r="J80" s="39">
        <f>'Link In'!T91</f>
        <v>0</v>
      </c>
      <c r="K80" s="39">
        <f>'Link In'!U91</f>
        <v>0</v>
      </c>
      <c r="L80" s="39">
        <f>'Link In'!V91</f>
        <v>0</v>
      </c>
      <c r="M80" s="39">
        <f>'Link In'!W91</f>
        <v>0</v>
      </c>
      <c r="N80" s="39">
        <f>'Link In'!X91</f>
        <v>0</v>
      </c>
      <c r="O80" s="39">
        <f t="shared" si="2"/>
        <v>11830</v>
      </c>
      <c r="Q80" s="39"/>
    </row>
    <row r="81" spans="1:17">
      <c r="A81" s="2">
        <f>'Link In'!J92</f>
        <v>52585000</v>
      </c>
      <c r="B81" s="2" t="str">
        <f>'Link In'!K92</f>
        <v>Discounts Available</v>
      </c>
      <c r="C81" s="39">
        <f>'Link In'!M92</f>
        <v>-11508</v>
      </c>
      <c r="D81" s="39">
        <f>'Link In'!N92</f>
        <v>-6994</v>
      </c>
      <c r="E81" s="39">
        <f>'Link In'!O92</f>
        <v>-6498</v>
      </c>
      <c r="F81" s="39">
        <f>'Link In'!P92</f>
        <v>-7298</v>
      </c>
      <c r="G81" s="39">
        <f>'Link In'!Q92</f>
        <v>-6730</v>
      </c>
      <c r="H81" s="39">
        <f>'Link In'!R92</f>
        <v>-5553</v>
      </c>
      <c r="I81" s="39">
        <f>'Link In'!S92</f>
        <v>0</v>
      </c>
      <c r="J81" s="39">
        <f>'Link In'!T92</f>
        <v>0</v>
      </c>
      <c r="K81" s="39">
        <f>'Link In'!U92</f>
        <v>0</v>
      </c>
      <c r="L81" s="39">
        <f>'Link In'!V92</f>
        <v>0</v>
      </c>
      <c r="M81" s="39">
        <f>'Link In'!W92</f>
        <v>0</v>
      </c>
      <c r="N81" s="39">
        <f>'Link In'!X92</f>
        <v>0</v>
      </c>
      <c r="O81" s="39">
        <f t="shared" si="2"/>
        <v>-44581</v>
      </c>
      <c r="Q81" s="39"/>
    </row>
    <row r="82" spans="1:17"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46">
        <f>SUM(O58:O81)</f>
        <v>359975.63922082004</v>
      </c>
    </row>
    <row r="83" spans="1:17">
      <c r="A83" s="6" t="s">
        <v>38</v>
      </c>
    </row>
    <row r="84" spans="1:17">
      <c r="A84" s="2">
        <f>A59</f>
        <v>52001000</v>
      </c>
      <c r="B84" s="2" t="str">
        <f>B59</f>
        <v>M&amp;S Expense (O&amp;M)</v>
      </c>
      <c r="C84" s="35">
        <f>-C59</f>
        <v>49929.739214369911</v>
      </c>
      <c r="D84" s="35">
        <f t="shared" ref="D84:N84" si="3">-D59</f>
        <v>51910.344746934803</v>
      </c>
      <c r="E84" s="35">
        <f t="shared" si="3"/>
        <v>48104.363680010909</v>
      </c>
      <c r="F84" s="35">
        <f t="shared" si="3"/>
        <v>46433.780082922196</v>
      </c>
      <c r="G84" s="35">
        <f t="shared" si="3"/>
        <v>40717.267981303987</v>
      </c>
      <c r="H84" s="35">
        <f t="shared" si="3"/>
        <v>42378.8981436381</v>
      </c>
      <c r="I84" s="35">
        <f t="shared" si="3"/>
        <v>44442.48391000001</v>
      </c>
      <c r="J84" s="35">
        <f t="shared" si="3"/>
        <v>42480.401810000003</v>
      </c>
      <c r="K84" s="35">
        <f t="shared" si="3"/>
        <v>46496.510830000036</v>
      </c>
      <c r="L84" s="35">
        <f t="shared" si="3"/>
        <v>49309.50662</v>
      </c>
      <c r="M84" s="35">
        <f t="shared" si="3"/>
        <v>50496.359979999972</v>
      </c>
      <c r="N84" s="35">
        <f t="shared" si="3"/>
        <v>50919.703780000069</v>
      </c>
      <c r="O84" s="39">
        <f t="shared" ref="O84:O87" si="4">SUM(C84:N84)</f>
        <v>563619.36077917996</v>
      </c>
    </row>
    <row r="85" spans="1:17">
      <c r="A85" s="2">
        <v>52514000</v>
      </c>
      <c r="B85" s="2" t="s">
        <v>35</v>
      </c>
      <c r="C85" s="35">
        <f t="shared" ref="C85:N85" si="5">-C61</f>
        <v>0</v>
      </c>
      <c r="D85" s="35">
        <f t="shared" si="5"/>
        <v>0</v>
      </c>
      <c r="E85" s="35">
        <f t="shared" si="5"/>
        <v>0</v>
      </c>
      <c r="F85" s="35">
        <f t="shared" si="5"/>
        <v>0</v>
      </c>
      <c r="G85" s="35">
        <f t="shared" si="5"/>
        <v>-600</v>
      </c>
      <c r="H85" s="35">
        <f t="shared" si="5"/>
        <v>0</v>
      </c>
      <c r="I85" s="35">
        <f t="shared" si="5"/>
        <v>0</v>
      </c>
      <c r="J85" s="35">
        <f t="shared" si="5"/>
        <v>0</v>
      </c>
      <c r="K85" s="35">
        <f t="shared" si="5"/>
        <v>0</v>
      </c>
      <c r="L85" s="35">
        <f t="shared" si="5"/>
        <v>0</v>
      </c>
      <c r="M85" s="35">
        <f t="shared" si="5"/>
        <v>0</v>
      </c>
      <c r="N85" s="35">
        <f t="shared" si="5"/>
        <v>0</v>
      </c>
      <c r="O85" s="39">
        <f t="shared" si="4"/>
        <v>-600</v>
      </c>
    </row>
    <row r="86" spans="1:17">
      <c r="A86" s="2">
        <v>52514500</v>
      </c>
      <c r="B86" s="2" t="s">
        <v>36</v>
      </c>
      <c r="C86" s="35">
        <f t="shared" ref="C86:H87" si="6">-C62</f>
        <v>-4532</v>
      </c>
      <c r="D86" s="35">
        <f t="shared" si="6"/>
        <v>-4532</v>
      </c>
      <c r="E86" s="35">
        <f t="shared" si="6"/>
        <v>-4532</v>
      </c>
      <c r="F86" s="35">
        <f t="shared" si="6"/>
        <v>-4532</v>
      </c>
      <c r="G86" s="35">
        <f t="shared" si="6"/>
        <v>-4532</v>
      </c>
      <c r="H86" s="35">
        <f t="shared" si="6"/>
        <v>-4532</v>
      </c>
      <c r="I86" s="66">
        <f>H86</f>
        <v>-4532</v>
      </c>
      <c r="J86" s="66">
        <f t="shared" ref="J86:N86" si="7">I86</f>
        <v>-4532</v>
      </c>
      <c r="K86" s="66">
        <f t="shared" si="7"/>
        <v>-4532</v>
      </c>
      <c r="L86" s="66">
        <f t="shared" si="7"/>
        <v>-4532</v>
      </c>
      <c r="M86" s="66">
        <f t="shared" si="7"/>
        <v>-4532</v>
      </c>
      <c r="N86" s="66">
        <f t="shared" si="7"/>
        <v>-4532</v>
      </c>
      <c r="O86" s="61">
        <f t="shared" si="4"/>
        <v>-54384</v>
      </c>
    </row>
    <row r="87" spans="1:17">
      <c r="A87" s="2">
        <v>52514600</v>
      </c>
      <c r="B87" s="2" t="s">
        <v>37</v>
      </c>
      <c r="C87" s="35">
        <f t="shared" si="6"/>
        <v>-3588</v>
      </c>
      <c r="D87" s="35">
        <f t="shared" si="6"/>
        <v>-3588</v>
      </c>
      <c r="E87" s="35">
        <f t="shared" si="6"/>
        <v>-3588</v>
      </c>
      <c r="F87" s="35">
        <f t="shared" si="6"/>
        <v>-3588</v>
      </c>
      <c r="G87" s="35">
        <f t="shared" si="6"/>
        <v>-3588</v>
      </c>
      <c r="H87" s="35">
        <f t="shared" si="6"/>
        <v>-3588</v>
      </c>
      <c r="I87" s="66">
        <f>H87</f>
        <v>-3588</v>
      </c>
      <c r="J87" s="66">
        <f t="shared" ref="J87:N87" si="8">I87</f>
        <v>-3588</v>
      </c>
      <c r="K87" s="66">
        <f t="shared" si="8"/>
        <v>-3588</v>
      </c>
      <c r="L87" s="66">
        <f t="shared" si="8"/>
        <v>-3588</v>
      </c>
      <c r="M87" s="66">
        <f t="shared" si="8"/>
        <v>-3588</v>
      </c>
      <c r="N87" s="66">
        <f t="shared" si="8"/>
        <v>-3588</v>
      </c>
      <c r="O87" s="61">
        <f t="shared" si="4"/>
        <v>-43056</v>
      </c>
    </row>
    <row r="88" spans="1:17">
      <c r="A88" s="6"/>
      <c r="O88" s="46">
        <f>SUM(O82:O87)</f>
        <v>825555</v>
      </c>
    </row>
    <row r="89" spans="1:17">
      <c r="A89" s="6"/>
      <c r="O89" s="74"/>
    </row>
    <row r="90" spans="1:17">
      <c r="A90" s="6" t="s">
        <v>54</v>
      </c>
      <c r="O90" s="74"/>
    </row>
    <row r="91" spans="1:17">
      <c r="A91" s="2">
        <v>52000000</v>
      </c>
      <c r="B91" s="2" t="s">
        <v>44</v>
      </c>
      <c r="C91" s="35">
        <f>'Link In'!M100</f>
        <v>1968</v>
      </c>
      <c r="D91" s="35">
        <f>'Link In'!N100</f>
        <v>1968</v>
      </c>
      <c r="E91" s="35">
        <f>'Link In'!O100</f>
        <v>1968</v>
      </c>
      <c r="F91" s="35">
        <f>'Link In'!P100</f>
        <v>1968</v>
      </c>
      <c r="G91" s="35">
        <f>'Link In'!Q100</f>
        <v>1968</v>
      </c>
      <c r="H91" s="35">
        <f>'Link In'!R100</f>
        <v>1968</v>
      </c>
      <c r="I91" s="35">
        <f>'Link In'!S100</f>
        <v>2012</v>
      </c>
      <c r="J91" s="35">
        <f>'Link In'!T100</f>
        <v>2012</v>
      </c>
      <c r="K91" s="35">
        <f>'Link In'!U100</f>
        <v>2012</v>
      </c>
      <c r="L91" s="35">
        <f>'Link In'!V100</f>
        <v>2012</v>
      </c>
      <c r="M91" s="35">
        <f>'Link In'!W100</f>
        <v>2012</v>
      </c>
      <c r="N91" s="35">
        <f>'Link In'!X100</f>
        <v>2012</v>
      </c>
      <c r="O91" s="39">
        <f t="shared" ref="O91" si="9">SUM(C91:N91)</f>
        <v>23880</v>
      </c>
    </row>
    <row r="92" spans="1:17">
      <c r="O92" s="46">
        <f>O88+O91</f>
        <v>849435</v>
      </c>
    </row>
  </sheetData>
  <mergeCells count="7">
    <mergeCell ref="C55:O55"/>
    <mergeCell ref="A3:O3"/>
    <mergeCell ref="A4:O4"/>
    <mergeCell ref="A5:O5"/>
    <mergeCell ref="A6:O6"/>
    <mergeCell ref="A7:O7"/>
    <mergeCell ref="C11:O11"/>
  </mergeCells>
  <pageMargins left="0.75" right="0.75" top="1.5" bottom="0.75" header="0.3" footer="0.3"/>
  <pageSetup scale="58" fitToHeight="2" orientation="landscape" verticalDpi="0" r:id="rId1"/>
  <rowBreaks count="1" manualBreakCount="1">
    <brk id="53" max="14" man="1"/>
  </row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/>
  </sheetViews>
  <sheetFormatPr defaultColWidth="9.33203125" defaultRowHeight="14.4"/>
  <cols>
    <col min="1" max="16384" width="9.3320312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- 3-20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Miscellaneous Expense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50" t="s">
        <v>32</v>
      </c>
    </row>
    <row r="8" spans="1:12">
      <c r="B8" s="50" t="s">
        <v>30</v>
      </c>
    </row>
    <row r="11" spans="1:12">
      <c r="A11" s="6" t="s">
        <v>31</v>
      </c>
      <c r="B11" s="2" t="s">
        <v>33</v>
      </c>
    </row>
    <row r="12" spans="1:12">
      <c r="B12" s="2" t="s">
        <v>34</v>
      </c>
    </row>
    <row r="13" spans="1:12">
      <c r="B13" s="2" t="s">
        <v>49</v>
      </c>
    </row>
  </sheetData>
  <pageMargins left="0.75" right="0.75" top="1.5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Link In</vt:lpstr>
      <vt:lpstr>Link Out</vt:lpstr>
      <vt:lpstr>Exhibit</vt:lpstr>
      <vt:lpstr>Summary by Account</vt:lpstr>
      <vt:lpstr>Base &amp; Forecast Detail</vt:lpstr>
      <vt:lpstr>Notes</vt:lpstr>
      <vt:lpstr>'Base &amp; Forecast Detail'!Print_Area</vt:lpstr>
      <vt:lpstr>'Base &amp; Forecast Detail'!Print_Titles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2018-12-06T15:43:58Z</cp:lastPrinted>
  <dcterms:created xsi:type="dcterms:W3CDTF">2012-08-27T14:54:09Z</dcterms:created>
  <dcterms:modified xsi:type="dcterms:W3CDTF">2018-12-06T15:44:32Z</dcterms:modified>
</cp:coreProperties>
</file>