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O&amp;M\"/>
    </mc:Choice>
  </mc:AlternateContent>
  <bookViews>
    <workbookView xWindow="252" yWindow="108" windowWidth="15480" windowHeight="1134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Workpaper 1" sheetId="7" r:id="rId6"/>
    <sheet name="Notes" sheetId="4" r:id="rId7"/>
  </sheets>
  <externalReferences>
    <externalReference r:id="rId8"/>
    <externalReference r:id="rId9"/>
  </externalReferences>
  <definedNames>
    <definedName name="_xlnm.Print_Area" localSheetId="4">'Base &amp; Forecast Detail'!$A$1:$O$59</definedName>
    <definedName name="_xlnm.Print_Area" localSheetId="5">'Workpaper 1'!$A$1:$I$29</definedName>
  </definedNames>
  <calcPr calcId="162913" iterate="1"/>
</workbook>
</file>

<file path=xl/calcChain.xml><?xml version="1.0" encoding="utf-8"?>
<calcChain xmlns="http://schemas.openxmlformats.org/spreadsheetml/2006/main">
  <c r="A20" i="1" l="1"/>
  <c r="A46" i="2" l="1"/>
  <c r="B26" i="7"/>
  <c r="B25" i="7"/>
  <c r="A95" i="1" l="1"/>
  <c r="A96" i="1"/>
  <c r="B96" i="1"/>
  <c r="AA12" i="1" l="1"/>
  <c r="N54" i="6" l="1"/>
  <c r="M54" i="6"/>
  <c r="L54" i="6"/>
  <c r="K54" i="6"/>
  <c r="J54" i="6"/>
  <c r="I54" i="6"/>
  <c r="H54" i="6"/>
  <c r="G54" i="6"/>
  <c r="F54" i="6"/>
  <c r="E54" i="6"/>
  <c r="D54" i="6"/>
  <c r="C54" i="6"/>
  <c r="Y60" i="1"/>
  <c r="B20" i="3" l="1"/>
  <c r="D41" i="5" s="1"/>
  <c r="G12" i="5" s="1"/>
  <c r="I2" i="7" l="1"/>
  <c r="AA35" i="1" l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37" i="1" l="1"/>
  <c r="I22" i="7" l="1"/>
  <c r="B92" i="1"/>
  <c r="I25" i="7" s="1"/>
  <c r="X62" i="1" l="1"/>
  <c r="N55" i="6" s="1"/>
  <c r="W62" i="1"/>
  <c r="M55" i="6" s="1"/>
  <c r="V62" i="1"/>
  <c r="L55" i="6" s="1"/>
  <c r="U62" i="1"/>
  <c r="K55" i="6" s="1"/>
  <c r="T62" i="1"/>
  <c r="J55" i="6" s="1"/>
  <c r="S62" i="1"/>
  <c r="I55" i="6" s="1"/>
  <c r="R62" i="1"/>
  <c r="H55" i="6" s="1"/>
  <c r="Q62" i="1"/>
  <c r="G55" i="6" s="1"/>
  <c r="P62" i="1"/>
  <c r="F55" i="6" s="1"/>
  <c r="O62" i="1"/>
  <c r="E55" i="6" s="1"/>
  <c r="N62" i="1"/>
  <c r="D55" i="6" s="1"/>
  <c r="M62" i="1"/>
  <c r="C55" i="6" s="1"/>
  <c r="Y62" i="1" l="1"/>
  <c r="A11" i="7" l="1"/>
  <c r="A25" i="1" l="1"/>
  <c r="I1" i="7" s="1"/>
  <c r="A22" i="1"/>
  <c r="A8" i="7" s="1"/>
  <c r="A57" i="6" l="1"/>
  <c r="A56" i="6"/>
  <c r="A55" i="6"/>
  <c r="A54" i="6"/>
  <c r="A53" i="6"/>
  <c r="A52" i="6"/>
  <c r="A51" i="6"/>
  <c r="A50" i="6"/>
  <c r="A49" i="6"/>
  <c r="A48" i="6"/>
  <c r="A47" i="6"/>
  <c r="A46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37" i="5"/>
  <c r="A36" i="5"/>
  <c r="A35" i="5"/>
  <c r="A34" i="5"/>
  <c r="A33" i="5"/>
  <c r="A32" i="5"/>
  <c r="A31" i="5"/>
  <c r="A30" i="5"/>
  <c r="A29" i="5"/>
  <c r="A28" i="5"/>
  <c r="A22" i="2" s="1"/>
  <c r="A27" i="5"/>
  <c r="A26" i="5"/>
  <c r="A25" i="5"/>
  <c r="A24" i="5"/>
  <c r="A23" i="5"/>
  <c r="A22" i="5"/>
  <c r="A21" i="5"/>
  <c r="A20" i="5"/>
  <c r="A19" i="5"/>
  <c r="A18" i="5"/>
  <c r="A17" i="5"/>
  <c r="A16" i="5"/>
  <c r="A10" i="2" l="1"/>
  <c r="A14" i="2"/>
  <c r="A26" i="2"/>
  <c r="A30" i="2"/>
  <c r="A11" i="2"/>
  <c r="A15" i="2"/>
  <c r="A19" i="2"/>
  <c r="A31" i="2"/>
  <c r="A12" i="2"/>
  <c r="A16" i="2"/>
  <c r="A20" i="2"/>
  <c r="A24" i="2"/>
  <c r="A28" i="2"/>
  <c r="A23" i="2"/>
  <c r="A27" i="2"/>
  <c r="A13" i="2"/>
  <c r="A17" i="2"/>
  <c r="A21" i="2"/>
  <c r="A25" i="2"/>
  <c r="A29" i="2"/>
  <c r="A18" i="2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R65" i="1"/>
  <c r="Q65" i="1"/>
  <c r="G57" i="6" s="1"/>
  <c r="P65" i="1"/>
  <c r="F57" i="6" s="1"/>
  <c r="O65" i="1"/>
  <c r="E57" i="6" s="1"/>
  <c r="N65" i="1"/>
  <c r="D57" i="6" s="1"/>
  <c r="M65" i="1"/>
  <c r="L65" i="1"/>
  <c r="K65" i="1"/>
  <c r="B57" i="6" s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R63" i="1"/>
  <c r="Q63" i="1"/>
  <c r="G56" i="6" s="1"/>
  <c r="P63" i="1"/>
  <c r="F56" i="6" s="1"/>
  <c r="O63" i="1"/>
  <c r="E56" i="6" s="1"/>
  <c r="N63" i="1"/>
  <c r="D56" i="6" s="1"/>
  <c r="M63" i="1"/>
  <c r="L63" i="1"/>
  <c r="K63" i="1"/>
  <c r="B56" i="6" s="1"/>
  <c r="B55" i="6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L60" i="1"/>
  <c r="K60" i="1"/>
  <c r="B54" i="6" s="1"/>
  <c r="R59" i="1"/>
  <c r="Q59" i="1"/>
  <c r="G53" i="6" s="1"/>
  <c r="P59" i="1"/>
  <c r="F53" i="6" s="1"/>
  <c r="O59" i="1"/>
  <c r="E53" i="6" s="1"/>
  <c r="N59" i="1"/>
  <c r="D53" i="6" s="1"/>
  <c r="M59" i="1"/>
  <c r="L59" i="1"/>
  <c r="K59" i="1"/>
  <c r="B53" i="6" s="1"/>
  <c r="R58" i="1"/>
  <c r="Q58" i="1"/>
  <c r="G52" i="6" s="1"/>
  <c r="P58" i="1"/>
  <c r="F52" i="6" s="1"/>
  <c r="O58" i="1"/>
  <c r="E52" i="6" s="1"/>
  <c r="N58" i="1"/>
  <c r="D52" i="6" s="1"/>
  <c r="M58" i="1"/>
  <c r="L58" i="1"/>
  <c r="K58" i="1"/>
  <c r="B52" i="6" s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R55" i="1"/>
  <c r="Q55" i="1"/>
  <c r="G51" i="6" s="1"/>
  <c r="P55" i="1"/>
  <c r="F51" i="6" s="1"/>
  <c r="O55" i="1"/>
  <c r="E51" i="6" s="1"/>
  <c r="N55" i="1"/>
  <c r="D51" i="6" s="1"/>
  <c r="M55" i="1"/>
  <c r="L55" i="1"/>
  <c r="K55" i="1"/>
  <c r="B51" i="6" s="1"/>
  <c r="R54" i="1"/>
  <c r="Q54" i="1"/>
  <c r="G50" i="6" s="1"/>
  <c r="P54" i="1"/>
  <c r="F50" i="6" s="1"/>
  <c r="O54" i="1"/>
  <c r="E50" i="6" s="1"/>
  <c r="N54" i="1"/>
  <c r="D50" i="6" s="1"/>
  <c r="M54" i="1"/>
  <c r="L54" i="1"/>
  <c r="K54" i="1"/>
  <c r="B50" i="6" s="1"/>
  <c r="R53" i="1"/>
  <c r="Q53" i="1"/>
  <c r="G49" i="6" s="1"/>
  <c r="P53" i="1"/>
  <c r="F49" i="6" s="1"/>
  <c r="O53" i="1"/>
  <c r="E49" i="6" s="1"/>
  <c r="N53" i="1"/>
  <c r="D49" i="6" s="1"/>
  <c r="M53" i="1"/>
  <c r="L53" i="1"/>
  <c r="K53" i="1"/>
  <c r="B49" i="6" s="1"/>
  <c r="R52" i="1"/>
  <c r="Q52" i="1"/>
  <c r="G48" i="6" s="1"/>
  <c r="P52" i="1"/>
  <c r="F48" i="6" s="1"/>
  <c r="O52" i="1"/>
  <c r="E48" i="6" s="1"/>
  <c r="N52" i="1"/>
  <c r="D48" i="6" s="1"/>
  <c r="M52" i="1"/>
  <c r="L52" i="1"/>
  <c r="K52" i="1"/>
  <c r="B48" i="6" s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X12" i="1"/>
  <c r="N14" i="6" s="1"/>
  <c r="W12" i="1"/>
  <c r="M14" i="6" s="1"/>
  <c r="V12" i="1"/>
  <c r="L14" i="6" s="1"/>
  <c r="U12" i="1"/>
  <c r="K14" i="6" s="1"/>
  <c r="T12" i="1"/>
  <c r="J14" i="6" s="1"/>
  <c r="S12" i="1"/>
  <c r="I14" i="6" s="1"/>
  <c r="R12" i="1"/>
  <c r="H14" i="6" s="1"/>
  <c r="Q12" i="1"/>
  <c r="G14" i="6" s="1"/>
  <c r="P12" i="1"/>
  <c r="F14" i="6" s="1"/>
  <c r="O12" i="1"/>
  <c r="E14" i="6" s="1"/>
  <c r="N12" i="1"/>
  <c r="D14" i="6" s="1"/>
  <c r="M12" i="1"/>
  <c r="I12" i="1"/>
  <c r="H12" i="1"/>
  <c r="X35" i="1"/>
  <c r="N37" i="6" s="1"/>
  <c r="W35" i="1"/>
  <c r="M37" i="6" s="1"/>
  <c r="V35" i="1"/>
  <c r="L37" i="6" s="1"/>
  <c r="U35" i="1"/>
  <c r="K37" i="6" s="1"/>
  <c r="T35" i="1"/>
  <c r="J37" i="6" s="1"/>
  <c r="S35" i="1"/>
  <c r="I37" i="6" s="1"/>
  <c r="R35" i="1"/>
  <c r="H37" i="6" s="1"/>
  <c r="Q35" i="1"/>
  <c r="G37" i="6" s="1"/>
  <c r="P35" i="1"/>
  <c r="F37" i="6" s="1"/>
  <c r="O35" i="1"/>
  <c r="E37" i="6" s="1"/>
  <c r="N35" i="1"/>
  <c r="D37" i="6" s="1"/>
  <c r="M35" i="1"/>
  <c r="L35" i="1"/>
  <c r="K35" i="1"/>
  <c r="X34" i="1"/>
  <c r="N36" i="6" s="1"/>
  <c r="W34" i="1"/>
  <c r="M36" i="6" s="1"/>
  <c r="V34" i="1"/>
  <c r="L36" i="6" s="1"/>
  <c r="U34" i="1"/>
  <c r="K36" i="6" s="1"/>
  <c r="T34" i="1"/>
  <c r="J36" i="6" s="1"/>
  <c r="S34" i="1"/>
  <c r="I36" i="6" s="1"/>
  <c r="R34" i="1"/>
  <c r="H36" i="6" s="1"/>
  <c r="Q34" i="1"/>
  <c r="G36" i="6" s="1"/>
  <c r="P34" i="1"/>
  <c r="F36" i="6" s="1"/>
  <c r="O34" i="1"/>
  <c r="E36" i="6" s="1"/>
  <c r="N34" i="1"/>
  <c r="D36" i="6" s="1"/>
  <c r="M34" i="1"/>
  <c r="L34" i="1"/>
  <c r="K34" i="1"/>
  <c r="X33" i="1"/>
  <c r="N35" i="6" s="1"/>
  <c r="W33" i="1"/>
  <c r="M35" i="6" s="1"/>
  <c r="V33" i="1"/>
  <c r="L35" i="6" s="1"/>
  <c r="U33" i="1"/>
  <c r="K35" i="6" s="1"/>
  <c r="T33" i="1"/>
  <c r="J35" i="6" s="1"/>
  <c r="S33" i="1"/>
  <c r="I35" i="6" s="1"/>
  <c r="R33" i="1"/>
  <c r="H35" i="6" s="1"/>
  <c r="Q33" i="1"/>
  <c r="G35" i="6" s="1"/>
  <c r="P33" i="1"/>
  <c r="F35" i="6" s="1"/>
  <c r="O33" i="1"/>
  <c r="E35" i="6" s="1"/>
  <c r="N33" i="1"/>
  <c r="D35" i="6" s="1"/>
  <c r="M33" i="1"/>
  <c r="L33" i="1"/>
  <c r="K33" i="1"/>
  <c r="X32" i="1"/>
  <c r="N34" i="6" s="1"/>
  <c r="W32" i="1"/>
  <c r="M34" i="6" s="1"/>
  <c r="V32" i="1"/>
  <c r="L34" i="6" s="1"/>
  <c r="U32" i="1"/>
  <c r="K34" i="6" s="1"/>
  <c r="T32" i="1"/>
  <c r="J34" i="6" s="1"/>
  <c r="S32" i="1"/>
  <c r="I34" i="6" s="1"/>
  <c r="R32" i="1"/>
  <c r="H34" i="6" s="1"/>
  <c r="Q32" i="1"/>
  <c r="G34" i="6" s="1"/>
  <c r="P32" i="1"/>
  <c r="F34" i="6" s="1"/>
  <c r="O32" i="1"/>
  <c r="E34" i="6" s="1"/>
  <c r="N32" i="1"/>
  <c r="D34" i="6" s="1"/>
  <c r="M32" i="1"/>
  <c r="L32" i="1"/>
  <c r="K32" i="1"/>
  <c r="X31" i="1"/>
  <c r="N33" i="6" s="1"/>
  <c r="W31" i="1"/>
  <c r="M33" i="6" s="1"/>
  <c r="V31" i="1"/>
  <c r="L33" i="6" s="1"/>
  <c r="U31" i="1"/>
  <c r="K33" i="6" s="1"/>
  <c r="T31" i="1"/>
  <c r="J33" i="6" s="1"/>
  <c r="S31" i="1"/>
  <c r="I33" i="6" s="1"/>
  <c r="R31" i="1"/>
  <c r="H33" i="6" s="1"/>
  <c r="Q31" i="1"/>
  <c r="G33" i="6" s="1"/>
  <c r="P31" i="1"/>
  <c r="F33" i="6" s="1"/>
  <c r="O31" i="1"/>
  <c r="E33" i="6" s="1"/>
  <c r="N31" i="1"/>
  <c r="D33" i="6" s="1"/>
  <c r="M31" i="1"/>
  <c r="L31" i="1"/>
  <c r="K31" i="1"/>
  <c r="X30" i="1"/>
  <c r="N32" i="6" s="1"/>
  <c r="W30" i="1"/>
  <c r="M32" i="6" s="1"/>
  <c r="V30" i="1"/>
  <c r="L32" i="6" s="1"/>
  <c r="U30" i="1"/>
  <c r="K32" i="6" s="1"/>
  <c r="T30" i="1"/>
  <c r="J32" i="6" s="1"/>
  <c r="S30" i="1"/>
  <c r="I32" i="6" s="1"/>
  <c r="R30" i="1"/>
  <c r="H32" i="6" s="1"/>
  <c r="Q30" i="1"/>
  <c r="G32" i="6" s="1"/>
  <c r="P30" i="1"/>
  <c r="F32" i="6" s="1"/>
  <c r="O30" i="1"/>
  <c r="E32" i="6" s="1"/>
  <c r="N30" i="1"/>
  <c r="D32" i="6" s="1"/>
  <c r="M30" i="1"/>
  <c r="L30" i="1"/>
  <c r="K30" i="1"/>
  <c r="X29" i="1"/>
  <c r="N31" i="6" s="1"/>
  <c r="W29" i="1"/>
  <c r="M31" i="6" s="1"/>
  <c r="V29" i="1"/>
  <c r="L31" i="6" s="1"/>
  <c r="U29" i="1"/>
  <c r="K31" i="6" s="1"/>
  <c r="T29" i="1"/>
  <c r="J31" i="6" s="1"/>
  <c r="S29" i="1"/>
  <c r="I31" i="6" s="1"/>
  <c r="R29" i="1"/>
  <c r="H31" i="6" s="1"/>
  <c r="Q29" i="1"/>
  <c r="G31" i="6" s="1"/>
  <c r="P29" i="1"/>
  <c r="F31" i="6" s="1"/>
  <c r="O29" i="1"/>
  <c r="E31" i="6" s="1"/>
  <c r="N29" i="1"/>
  <c r="D31" i="6" s="1"/>
  <c r="M29" i="1"/>
  <c r="L29" i="1"/>
  <c r="K29" i="1"/>
  <c r="X28" i="1"/>
  <c r="N30" i="6" s="1"/>
  <c r="W28" i="1"/>
  <c r="M30" i="6" s="1"/>
  <c r="V28" i="1"/>
  <c r="L30" i="6" s="1"/>
  <c r="U28" i="1"/>
  <c r="K30" i="6" s="1"/>
  <c r="T28" i="1"/>
  <c r="J30" i="6" s="1"/>
  <c r="S28" i="1"/>
  <c r="I30" i="6" s="1"/>
  <c r="R28" i="1"/>
  <c r="H30" i="6" s="1"/>
  <c r="Q28" i="1"/>
  <c r="G30" i="6" s="1"/>
  <c r="P28" i="1"/>
  <c r="F30" i="6" s="1"/>
  <c r="O28" i="1"/>
  <c r="E30" i="6" s="1"/>
  <c r="N28" i="1"/>
  <c r="D30" i="6" s="1"/>
  <c r="M28" i="1"/>
  <c r="L28" i="1"/>
  <c r="K28" i="1"/>
  <c r="X27" i="1"/>
  <c r="N29" i="6" s="1"/>
  <c r="W27" i="1"/>
  <c r="M29" i="6" s="1"/>
  <c r="V27" i="1"/>
  <c r="L29" i="6" s="1"/>
  <c r="U27" i="1"/>
  <c r="K29" i="6" s="1"/>
  <c r="T27" i="1"/>
  <c r="J29" i="6" s="1"/>
  <c r="S27" i="1"/>
  <c r="I29" i="6" s="1"/>
  <c r="R27" i="1"/>
  <c r="H29" i="6" s="1"/>
  <c r="Q27" i="1"/>
  <c r="G29" i="6" s="1"/>
  <c r="P27" i="1"/>
  <c r="F29" i="6" s="1"/>
  <c r="O27" i="1"/>
  <c r="E29" i="6" s="1"/>
  <c r="N27" i="1"/>
  <c r="D29" i="6" s="1"/>
  <c r="M27" i="1"/>
  <c r="L27" i="1"/>
  <c r="K27" i="1"/>
  <c r="X26" i="1"/>
  <c r="N28" i="6" s="1"/>
  <c r="W26" i="1"/>
  <c r="M28" i="6" s="1"/>
  <c r="V26" i="1"/>
  <c r="L28" i="6" s="1"/>
  <c r="U26" i="1"/>
  <c r="K28" i="6" s="1"/>
  <c r="T26" i="1"/>
  <c r="J28" i="6" s="1"/>
  <c r="S26" i="1"/>
  <c r="I28" i="6" s="1"/>
  <c r="R26" i="1"/>
  <c r="H28" i="6" s="1"/>
  <c r="Q26" i="1"/>
  <c r="G28" i="6" s="1"/>
  <c r="P26" i="1"/>
  <c r="F28" i="6" s="1"/>
  <c r="O26" i="1"/>
  <c r="E28" i="6" s="1"/>
  <c r="N26" i="1"/>
  <c r="D28" i="6" s="1"/>
  <c r="M26" i="1"/>
  <c r="C28" i="6" s="1"/>
  <c r="L26" i="1"/>
  <c r="K26" i="1"/>
  <c r="X25" i="1"/>
  <c r="N27" i="6" s="1"/>
  <c r="W25" i="1"/>
  <c r="M27" i="6" s="1"/>
  <c r="V25" i="1"/>
  <c r="L27" i="6" s="1"/>
  <c r="U25" i="1"/>
  <c r="K27" i="6" s="1"/>
  <c r="T25" i="1"/>
  <c r="J27" i="6" s="1"/>
  <c r="S25" i="1"/>
  <c r="I27" i="6" s="1"/>
  <c r="R25" i="1"/>
  <c r="H27" i="6" s="1"/>
  <c r="Q25" i="1"/>
  <c r="G27" i="6" s="1"/>
  <c r="P25" i="1"/>
  <c r="F27" i="6" s="1"/>
  <c r="O25" i="1"/>
  <c r="E27" i="6" s="1"/>
  <c r="N25" i="1"/>
  <c r="D27" i="6" s="1"/>
  <c r="M25" i="1"/>
  <c r="C27" i="6" s="1"/>
  <c r="L25" i="1"/>
  <c r="K25" i="1"/>
  <c r="X24" i="1"/>
  <c r="N26" i="6" s="1"/>
  <c r="W24" i="1"/>
  <c r="M26" i="6" s="1"/>
  <c r="V24" i="1"/>
  <c r="L26" i="6" s="1"/>
  <c r="U24" i="1"/>
  <c r="K26" i="6" s="1"/>
  <c r="T24" i="1"/>
  <c r="J26" i="6" s="1"/>
  <c r="S24" i="1"/>
  <c r="I26" i="6" s="1"/>
  <c r="R24" i="1"/>
  <c r="H26" i="6" s="1"/>
  <c r="Q24" i="1"/>
  <c r="G26" i="6" s="1"/>
  <c r="P24" i="1"/>
  <c r="F26" i="6" s="1"/>
  <c r="O24" i="1"/>
  <c r="E26" i="6" s="1"/>
  <c r="N24" i="1"/>
  <c r="D26" i="6" s="1"/>
  <c r="M24" i="1"/>
  <c r="L24" i="1"/>
  <c r="K24" i="1"/>
  <c r="X23" i="1"/>
  <c r="N25" i="6" s="1"/>
  <c r="W23" i="1"/>
  <c r="M25" i="6" s="1"/>
  <c r="V23" i="1"/>
  <c r="L25" i="6" s="1"/>
  <c r="U23" i="1"/>
  <c r="K25" i="6" s="1"/>
  <c r="T23" i="1"/>
  <c r="J25" i="6" s="1"/>
  <c r="S23" i="1"/>
  <c r="I25" i="6" s="1"/>
  <c r="R23" i="1"/>
  <c r="H25" i="6" s="1"/>
  <c r="Q23" i="1"/>
  <c r="G25" i="6" s="1"/>
  <c r="P23" i="1"/>
  <c r="F25" i="6" s="1"/>
  <c r="O23" i="1"/>
  <c r="E25" i="6" s="1"/>
  <c r="N23" i="1"/>
  <c r="D25" i="6" s="1"/>
  <c r="M23" i="1"/>
  <c r="L23" i="1"/>
  <c r="K23" i="1"/>
  <c r="X22" i="1"/>
  <c r="N24" i="6" s="1"/>
  <c r="W22" i="1"/>
  <c r="M24" i="6" s="1"/>
  <c r="V22" i="1"/>
  <c r="L24" i="6" s="1"/>
  <c r="U22" i="1"/>
  <c r="K24" i="6" s="1"/>
  <c r="T22" i="1"/>
  <c r="J24" i="6" s="1"/>
  <c r="S22" i="1"/>
  <c r="I24" i="6" s="1"/>
  <c r="R22" i="1"/>
  <c r="H24" i="6" s="1"/>
  <c r="Q22" i="1"/>
  <c r="G24" i="6" s="1"/>
  <c r="P22" i="1"/>
  <c r="F24" i="6" s="1"/>
  <c r="O22" i="1"/>
  <c r="E24" i="6" s="1"/>
  <c r="N22" i="1"/>
  <c r="D24" i="6" s="1"/>
  <c r="M22" i="1"/>
  <c r="L22" i="1"/>
  <c r="K22" i="1"/>
  <c r="X21" i="1"/>
  <c r="N23" i="6" s="1"/>
  <c r="W21" i="1"/>
  <c r="M23" i="6" s="1"/>
  <c r="V21" i="1"/>
  <c r="L23" i="6" s="1"/>
  <c r="U21" i="1"/>
  <c r="K23" i="6" s="1"/>
  <c r="T21" i="1"/>
  <c r="J23" i="6" s="1"/>
  <c r="S21" i="1"/>
  <c r="I23" i="6" s="1"/>
  <c r="R21" i="1"/>
  <c r="H23" i="6" s="1"/>
  <c r="Q21" i="1"/>
  <c r="G23" i="6" s="1"/>
  <c r="P21" i="1"/>
  <c r="F23" i="6" s="1"/>
  <c r="O21" i="1"/>
  <c r="E23" i="6" s="1"/>
  <c r="N21" i="1"/>
  <c r="D23" i="6" s="1"/>
  <c r="M21" i="1"/>
  <c r="L21" i="1"/>
  <c r="K21" i="1"/>
  <c r="X20" i="1"/>
  <c r="N22" i="6" s="1"/>
  <c r="W20" i="1"/>
  <c r="M22" i="6" s="1"/>
  <c r="V20" i="1"/>
  <c r="L22" i="6" s="1"/>
  <c r="U20" i="1"/>
  <c r="K22" i="6" s="1"/>
  <c r="T20" i="1"/>
  <c r="J22" i="6" s="1"/>
  <c r="S20" i="1"/>
  <c r="I22" i="6" s="1"/>
  <c r="R20" i="1"/>
  <c r="H22" i="6" s="1"/>
  <c r="Q20" i="1"/>
  <c r="G22" i="6" s="1"/>
  <c r="P20" i="1"/>
  <c r="F22" i="6" s="1"/>
  <c r="O20" i="1"/>
  <c r="E22" i="6" s="1"/>
  <c r="N20" i="1"/>
  <c r="D22" i="6" s="1"/>
  <c r="M20" i="1"/>
  <c r="L20" i="1"/>
  <c r="K20" i="1"/>
  <c r="X19" i="1"/>
  <c r="N21" i="6" s="1"/>
  <c r="W19" i="1"/>
  <c r="M21" i="6" s="1"/>
  <c r="V19" i="1"/>
  <c r="L21" i="6" s="1"/>
  <c r="U19" i="1"/>
  <c r="K21" i="6" s="1"/>
  <c r="T19" i="1"/>
  <c r="J21" i="6" s="1"/>
  <c r="S19" i="1"/>
  <c r="I21" i="6" s="1"/>
  <c r="R19" i="1"/>
  <c r="H21" i="6" s="1"/>
  <c r="Q19" i="1"/>
  <c r="G21" i="6" s="1"/>
  <c r="P19" i="1"/>
  <c r="F21" i="6" s="1"/>
  <c r="O19" i="1"/>
  <c r="E21" i="6" s="1"/>
  <c r="N19" i="1"/>
  <c r="D21" i="6" s="1"/>
  <c r="M19" i="1"/>
  <c r="L19" i="1"/>
  <c r="K19" i="1"/>
  <c r="X18" i="1"/>
  <c r="N20" i="6" s="1"/>
  <c r="W18" i="1"/>
  <c r="M20" i="6" s="1"/>
  <c r="V18" i="1"/>
  <c r="L20" i="6" s="1"/>
  <c r="U18" i="1"/>
  <c r="K20" i="6" s="1"/>
  <c r="T18" i="1"/>
  <c r="J20" i="6" s="1"/>
  <c r="S18" i="1"/>
  <c r="I20" i="6" s="1"/>
  <c r="R18" i="1"/>
  <c r="H20" i="6" s="1"/>
  <c r="Q18" i="1"/>
  <c r="G20" i="6" s="1"/>
  <c r="P18" i="1"/>
  <c r="F20" i="6" s="1"/>
  <c r="O18" i="1"/>
  <c r="E20" i="6" s="1"/>
  <c r="N18" i="1"/>
  <c r="D20" i="6" s="1"/>
  <c r="M18" i="1"/>
  <c r="L18" i="1"/>
  <c r="K18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C23" i="6" l="1"/>
  <c r="O23" i="6" s="1"/>
  <c r="AB21" i="1"/>
  <c r="C31" i="6"/>
  <c r="O31" i="6" s="1"/>
  <c r="AB29" i="1"/>
  <c r="C35" i="6"/>
  <c r="O35" i="6" s="1"/>
  <c r="AB33" i="1"/>
  <c r="C30" i="6"/>
  <c r="O30" i="6" s="1"/>
  <c r="AB28" i="1"/>
  <c r="C34" i="6"/>
  <c r="O34" i="6" s="1"/>
  <c r="AB32" i="1"/>
  <c r="C21" i="6"/>
  <c r="O21" i="6" s="1"/>
  <c r="AB19" i="1"/>
  <c r="C25" i="6"/>
  <c r="O25" i="6" s="1"/>
  <c r="AB23" i="1"/>
  <c r="C29" i="6"/>
  <c r="O29" i="6" s="1"/>
  <c r="AB27" i="1"/>
  <c r="C33" i="6"/>
  <c r="O33" i="6" s="1"/>
  <c r="AB31" i="1"/>
  <c r="C37" i="6"/>
  <c r="O37" i="6" s="1"/>
  <c r="AB35" i="1"/>
  <c r="C22" i="6"/>
  <c r="O22" i="6" s="1"/>
  <c r="AB20" i="1"/>
  <c r="C26" i="6"/>
  <c r="O26" i="6" s="1"/>
  <c r="AB24" i="1"/>
  <c r="C14" i="6"/>
  <c r="AB12" i="1"/>
  <c r="C20" i="6"/>
  <c r="O20" i="6" s="1"/>
  <c r="AB18" i="1"/>
  <c r="C24" i="6"/>
  <c r="O24" i="6" s="1"/>
  <c r="AB22" i="1"/>
  <c r="C32" i="6"/>
  <c r="O32" i="6" s="1"/>
  <c r="AB30" i="1"/>
  <c r="C36" i="6"/>
  <c r="O36" i="6" s="1"/>
  <c r="AB34" i="1"/>
  <c r="C48" i="6"/>
  <c r="C50" i="6"/>
  <c r="Y56" i="1"/>
  <c r="C52" i="6"/>
  <c r="O55" i="6"/>
  <c r="E28" i="5" s="1"/>
  <c r="Y64" i="1"/>
  <c r="H48" i="6"/>
  <c r="S52" i="1"/>
  <c r="H50" i="6"/>
  <c r="S54" i="1"/>
  <c r="H52" i="6"/>
  <c r="S58" i="1"/>
  <c r="C49" i="6"/>
  <c r="C51" i="6"/>
  <c r="Y57" i="1"/>
  <c r="C53" i="6"/>
  <c r="Y61" i="1"/>
  <c r="C56" i="6"/>
  <c r="C57" i="6"/>
  <c r="H49" i="6"/>
  <c r="S53" i="1"/>
  <c r="H51" i="6"/>
  <c r="S55" i="1"/>
  <c r="H53" i="6"/>
  <c r="S59" i="1"/>
  <c r="H56" i="6"/>
  <c r="S63" i="1"/>
  <c r="H57" i="6"/>
  <c r="S65" i="1"/>
  <c r="O27" i="6"/>
  <c r="O28" i="6"/>
  <c r="O54" i="6"/>
  <c r="B25" i="6"/>
  <c r="B25" i="5"/>
  <c r="B19" i="2" s="1"/>
  <c r="B27" i="6"/>
  <c r="B27" i="5"/>
  <c r="B21" i="2" s="1"/>
  <c r="B29" i="6"/>
  <c r="B29" i="5"/>
  <c r="B23" i="2" s="1"/>
  <c r="B37" i="6"/>
  <c r="B37" i="5"/>
  <c r="B31" i="2" s="1"/>
  <c r="B20" i="6"/>
  <c r="B20" i="5"/>
  <c r="B14" i="2" s="1"/>
  <c r="B22" i="6"/>
  <c r="B22" i="5"/>
  <c r="B16" i="2" s="1"/>
  <c r="B24" i="6"/>
  <c r="B24" i="5"/>
  <c r="B26" i="6"/>
  <c r="B26" i="5"/>
  <c r="B20" i="2" s="1"/>
  <c r="B28" i="6"/>
  <c r="B28" i="5"/>
  <c r="B22" i="2" s="1"/>
  <c r="B30" i="6"/>
  <c r="B30" i="5"/>
  <c r="B24" i="2" s="1"/>
  <c r="B32" i="6"/>
  <c r="B32" i="5"/>
  <c r="B26" i="2" s="1"/>
  <c r="B34" i="6"/>
  <c r="B34" i="5"/>
  <c r="B28" i="2" s="1"/>
  <c r="B36" i="5"/>
  <c r="B30" i="2" s="1"/>
  <c r="B36" i="6"/>
  <c r="B21" i="5"/>
  <c r="B15" i="2" s="1"/>
  <c r="B21" i="6"/>
  <c r="B23" i="6"/>
  <c r="B23" i="5"/>
  <c r="B17" i="2" s="1"/>
  <c r="B31" i="6"/>
  <c r="B31" i="5"/>
  <c r="B25" i="2" s="1"/>
  <c r="B33" i="5"/>
  <c r="B27" i="2" s="1"/>
  <c r="B33" i="6"/>
  <c r="B35" i="6"/>
  <c r="B35" i="5"/>
  <c r="B29" i="2" s="1"/>
  <c r="Y12" i="1"/>
  <c r="Y19" i="1"/>
  <c r="C21" i="5" s="1"/>
  <c r="Y21" i="1"/>
  <c r="C23" i="5" s="1"/>
  <c r="Y23" i="1"/>
  <c r="C25" i="5" s="1"/>
  <c r="Y25" i="1"/>
  <c r="C27" i="5" s="1"/>
  <c r="Y27" i="1"/>
  <c r="C29" i="5" s="1"/>
  <c r="Y29" i="1"/>
  <c r="C31" i="5" s="1"/>
  <c r="Y31" i="1"/>
  <c r="C33" i="5" s="1"/>
  <c r="Y33" i="1"/>
  <c r="C35" i="5" s="1"/>
  <c r="Y35" i="1"/>
  <c r="C37" i="5" s="1"/>
  <c r="Y18" i="1"/>
  <c r="C20" i="5" s="1"/>
  <c r="Y22" i="1"/>
  <c r="C24" i="5" s="1"/>
  <c r="Y24" i="1"/>
  <c r="C26" i="5" s="1"/>
  <c r="Y26" i="1"/>
  <c r="C28" i="5" s="1"/>
  <c r="Y28" i="1"/>
  <c r="C30" i="5" s="1"/>
  <c r="Y30" i="1"/>
  <c r="C32" i="5" s="1"/>
  <c r="Y32" i="1"/>
  <c r="C34" i="5" s="1"/>
  <c r="Y34" i="1"/>
  <c r="C36" i="5" s="1"/>
  <c r="Y20" i="1"/>
  <c r="C22" i="5" s="1"/>
  <c r="A15" i="5"/>
  <c r="A14" i="5"/>
  <c r="T63" i="1" l="1"/>
  <c r="I56" i="6"/>
  <c r="T55" i="1"/>
  <c r="I51" i="6"/>
  <c r="T54" i="1"/>
  <c r="I50" i="6"/>
  <c r="T65" i="1"/>
  <c r="I57" i="6"/>
  <c r="T59" i="1"/>
  <c r="I53" i="6"/>
  <c r="T53" i="1"/>
  <c r="I49" i="6"/>
  <c r="T58" i="1"/>
  <c r="I52" i="6"/>
  <c r="T52" i="1"/>
  <c r="I48" i="6"/>
  <c r="B18" i="2"/>
  <c r="R51" i="1"/>
  <c r="Q51" i="1"/>
  <c r="G47" i="6" s="1"/>
  <c r="P51" i="1"/>
  <c r="F47" i="6" s="1"/>
  <c r="O51" i="1"/>
  <c r="E47" i="6" s="1"/>
  <c r="N51" i="1"/>
  <c r="D47" i="6" s="1"/>
  <c r="M51" i="1"/>
  <c r="L51" i="1"/>
  <c r="R50" i="1"/>
  <c r="Q50" i="1"/>
  <c r="G46" i="6" s="1"/>
  <c r="P50" i="1"/>
  <c r="F46" i="6" s="1"/>
  <c r="O50" i="1"/>
  <c r="E46" i="6" s="1"/>
  <c r="N50" i="1"/>
  <c r="D46" i="6" s="1"/>
  <c r="M50" i="1"/>
  <c r="L50" i="1"/>
  <c r="R49" i="1"/>
  <c r="S49" i="1" s="1"/>
  <c r="T49" i="1" s="1"/>
  <c r="U49" i="1" s="1"/>
  <c r="V49" i="1" s="1"/>
  <c r="W49" i="1" s="1"/>
  <c r="X49" i="1" s="1"/>
  <c r="Q49" i="1"/>
  <c r="P49" i="1"/>
  <c r="O49" i="1"/>
  <c r="N49" i="1"/>
  <c r="M49" i="1"/>
  <c r="L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L12" i="1" s="1"/>
  <c r="X17" i="1"/>
  <c r="N19" i="6" s="1"/>
  <c r="W17" i="1"/>
  <c r="M19" i="6" s="1"/>
  <c r="V17" i="1"/>
  <c r="L19" i="6" s="1"/>
  <c r="U17" i="1"/>
  <c r="K19" i="6" s="1"/>
  <c r="T17" i="1"/>
  <c r="J19" i="6" s="1"/>
  <c r="S17" i="1"/>
  <c r="I19" i="6" s="1"/>
  <c r="R17" i="1"/>
  <c r="H19" i="6" s="1"/>
  <c r="Q17" i="1"/>
  <c r="G19" i="6" s="1"/>
  <c r="P17" i="1"/>
  <c r="F19" i="6" s="1"/>
  <c r="O17" i="1"/>
  <c r="E19" i="6" s="1"/>
  <c r="N17" i="1"/>
  <c r="D19" i="6" s="1"/>
  <c r="M17" i="1"/>
  <c r="L17" i="1"/>
  <c r="X16" i="1"/>
  <c r="N18" i="6" s="1"/>
  <c r="W16" i="1"/>
  <c r="M18" i="6" s="1"/>
  <c r="V16" i="1"/>
  <c r="L18" i="6" s="1"/>
  <c r="U16" i="1"/>
  <c r="K18" i="6" s="1"/>
  <c r="T16" i="1"/>
  <c r="J18" i="6" s="1"/>
  <c r="S16" i="1"/>
  <c r="I18" i="6" s="1"/>
  <c r="R16" i="1"/>
  <c r="H18" i="6" s="1"/>
  <c r="Q16" i="1"/>
  <c r="G18" i="6" s="1"/>
  <c r="P16" i="1"/>
  <c r="F18" i="6" s="1"/>
  <c r="O16" i="1"/>
  <c r="E18" i="6" s="1"/>
  <c r="N16" i="1"/>
  <c r="D18" i="6" s="1"/>
  <c r="M16" i="1"/>
  <c r="L16" i="1"/>
  <c r="X15" i="1"/>
  <c r="N17" i="6" s="1"/>
  <c r="W15" i="1"/>
  <c r="M17" i="6" s="1"/>
  <c r="V15" i="1"/>
  <c r="L17" i="6" s="1"/>
  <c r="U15" i="1"/>
  <c r="K17" i="6" s="1"/>
  <c r="T15" i="1"/>
  <c r="J17" i="6" s="1"/>
  <c r="S15" i="1"/>
  <c r="I17" i="6" s="1"/>
  <c r="R15" i="1"/>
  <c r="H17" i="6" s="1"/>
  <c r="Q15" i="1"/>
  <c r="G17" i="6" s="1"/>
  <c r="P15" i="1"/>
  <c r="F17" i="6" s="1"/>
  <c r="O15" i="1"/>
  <c r="E17" i="6" s="1"/>
  <c r="N15" i="1"/>
  <c r="D17" i="6" s="1"/>
  <c r="M15" i="1"/>
  <c r="L15" i="1"/>
  <c r="X14" i="1"/>
  <c r="N16" i="6" s="1"/>
  <c r="W14" i="1"/>
  <c r="M16" i="6" s="1"/>
  <c r="V14" i="1"/>
  <c r="L16" i="6" s="1"/>
  <c r="U14" i="1"/>
  <c r="K16" i="6" s="1"/>
  <c r="T14" i="1"/>
  <c r="J16" i="6" s="1"/>
  <c r="S14" i="1"/>
  <c r="I16" i="6" s="1"/>
  <c r="R14" i="1"/>
  <c r="H16" i="6" s="1"/>
  <c r="Q14" i="1"/>
  <c r="G16" i="6" s="1"/>
  <c r="P14" i="1"/>
  <c r="F16" i="6" s="1"/>
  <c r="O14" i="1"/>
  <c r="E16" i="6" s="1"/>
  <c r="N14" i="1"/>
  <c r="D16" i="6" s="1"/>
  <c r="M14" i="1"/>
  <c r="L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51" i="1"/>
  <c r="B47" i="6" s="1"/>
  <c r="K50" i="1"/>
  <c r="B46" i="6" s="1"/>
  <c r="K49" i="1"/>
  <c r="K48" i="1"/>
  <c r="K12" i="1" s="1"/>
  <c r="B14" i="5" s="1"/>
  <c r="K17" i="1"/>
  <c r="K16" i="1"/>
  <c r="K15" i="1"/>
  <c r="K14" i="1"/>
  <c r="K13" i="1"/>
  <c r="B15" i="5" s="1"/>
  <c r="I51" i="1"/>
  <c r="H51" i="1"/>
  <c r="I50" i="1"/>
  <c r="H50" i="1"/>
  <c r="I49" i="1"/>
  <c r="H49" i="1"/>
  <c r="I48" i="1"/>
  <c r="H48" i="1"/>
  <c r="I17" i="1"/>
  <c r="H17" i="1"/>
  <c r="I16" i="1"/>
  <c r="H16" i="1"/>
  <c r="I15" i="1"/>
  <c r="H15" i="1"/>
  <c r="I14" i="1"/>
  <c r="H14" i="1"/>
  <c r="I13" i="1"/>
  <c r="H13" i="1"/>
  <c r="A3" i="2"/>
  <c r="A13" i="1"/>
  <c r="A12" i="1"/>
  <c r="A11" i="1"/>
  <c r="A10" i="1"/>
  <c r="A17" i="1"/>
  <c r="A16" i="1"/>
  <c r="A15" i="1"/>
  <c r="A12" i="7" s="1"/>
  <c r="A19" i="1"/>
  <c r="A26" i="1"/>
  <c r="D42" i="6"/>
  <c r="E42" i="6"/>
  <c r="F42" i="6"/>
  <c r="G42" i="6"/>
  <c r="H42" i="6"/>
  <c r="I42" i="6"/>
  <c r="J42" i="6"/>
  <c r="K42" i="6"/>
  <c r="L42" i="6"/>
  <c r="M42" i="6"/>
  <c r="N42" i="6"/>
  <c r="C42" i="6"/>
  <c r="D12" i="6"/>
  <c r="E12" i="6"/>
  <c r="F12" i="6"/>
  <c r="G12" i="6"/>
  <c r="H12" i="6"/>
  <c r="I12" i="6"/>
  <c r="J12" i="6"/>
  <c r="K12" i="6"/>
  <c r="L12" i="6"/>
  <c r="M12" i="6"/>
  <c r="N12" i="6"/>
  <c r="C12" i="6"/>
  <c r="C16" i="6" l="1"/>
  <c r="AB14" i="1"/>
  <c r="C19" i="6"/>
  <c r="O19" i="6" s="1"/>
  <c r="AB17" i="1"/>
  <c r="C18" i="6"/>
  <c r="O18" i="6" s="1"/>
  <c r="AB16" i="1"/>
  <c r="AB13" i="1"/>
  <c r="C17" i="6"/>
  <c r="O17" i="6" s="1"/>
  <c r="AB15" i="1"/>
  <c r="C46" i="6"/>
  <c r="Y49" i="1"/>
  <c r="H46" i="6"/>
  <c r="S50" i="1"/>
  <c r="C47" i="6"/>
  <c r="U52" i="1"/>
  <c r="J48" i="6"/>
  <c r="U55" i="1"/>
  <c r="J51" i="6"/>
  <c r="U65" i="1"/>
  <c r="J57" i="6"/>
  <c r="H47" i="6"/>
  <c r="S51" i="1"/>
  <c r="U59" i="1"/>
  <c r="J53" i="6"/>
  <c r="U53" i="1"/>
  <c r="J49" i="6"/>
  <c r="U58" i="1"/>
  <c r="J52" i="6"/>
  <c r="U54" i="1"/>
  <c r="J50" i="6"/>
  <c r="U63" i="1"/>
  <c r="J56" i="6"/>
  <c r="O16" i="6"/>
  <c r="B16" i="6"/>
  <c r="B16" i="5"/>
  <c r="B10" i="2" s="1"/>
  <c r="B17" i="5"/>
  <c r="B11" i="2" s="1"/>
  <c r="B17" i="6"/>
  <c r="B18" i="6"/>
  <c r="B18" i="5"/>
  <c r="B12" i="2" s="1"/>
  <c r="B19" i="6"/>
  <c r="B19" i="5"/>
  <c r="B13" i="2" s="1"/>
  <c r="P37" i="1"/>
  <c r="T37" i="1"/>
  <c r="X37" i="1"/>
  <c r="Q37" i="1"/>
  <c r="R37" i="1"/>
  <c r="V37" i="1"/>
  <c r="O37" i="1"/>
  <c r="S37" i="1"/>
  <c r="W37" i="1"/>
  <c r="U37" i="1"/>
  <c r="M37" i="1"/>
  <c r="N37" i="1"/>
  <c r="E9" i="1"/>
  <c r="C9" i="1"/>
  <c r="B9" i="1"/>
  <c r="A9" i="1"/>
  <c r="A7" i="7" s="1"/>
  <c r="A8" i="1"/>
  <c r="C7" i="1"/>
  <c r="B7" i="1"/>
  <c r="A7" i="1"/>
  <c r="A6" i="7" s="1"/>
  <c r="A6" i="1"/>
  <c r="A5" i="1"/>
  <c r="A4" i="1"/>
  <c r="A3" i="1"/>
  <c r="A5" i="7" s="1"/>
  <c r="A2" i="1"/>
  <c r="A1" i="1"/>
  <c r="AB37" i="1" l="1"/>
  <c r="AC16" i="1" s="1"/>
  <c r="V54" i="1"/>
  <c r="K50" i="6"/>
  <c r="T51" i="1"/>
  <c r="I47" i="6"/>
  <c r="V65" i="1"/>
  <c r="K57" i="6"/>
  <c r="T50" i="1"/>
  <c r="I46" i="6"/>
  <c r="V58" i="1"/>
  <c r="K52" i="6"/>
  <c r="V53" i="1"/>
  <c r="K49" i="6"/>
  <c r="V52" i="1"/>
  <c r="K48" i="6"/>
  <c r="V63" i="1"/>
  <c r="K56" i="6"/>
  <c r="V59" i="1"/>
  <c r="K53" i="6"/>
  <c r="V55" i="1"/>
  <c r="K51" i="6"/>
  <c r="A45" i="6"/>
  <c r="A44" i="6"/>
  <c r="O2" i="6"/>
  <c r="A15" i="6"/>
  <c r="A14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B14" i="6"/>
  <c r="AC15" i="1" l="1"/>
  <c r="AC14" i="1"/>
  <c r="AC25" i="1"/>
  <c r="AC26" i="1"/>
  <c r="AC30" i="1"/>
  <c r="AC35" i="1"/>
  <c r="AC32" i="1"/>
  <c r="AC24" i="1"/>
  <c r="AC19" i="1"/>
  <c r="AC23" i="1"/>
  <c r="AC27" i="1"/>
  <c r="AC29" i="1"/>
  <c r="AC28" i="1"/>
  <c r="AC20" i="1"/>
  <c r="AC33" i="1"/>
  <c r="AC22" i="1"/>
  <c r="AC34" i="1"/>
  <c r="AC18" i="1"/>
  <c r="AC21" i="1"/>
  <c r="AC31" i="1"/>
  <c r="AC13" i="1"/>
  <c r="AC17" i="1"/>
  <c r="W59" i="1"/>
  <c r="L53" i="6"/>
  <c r="W63" i="1"/>
  <c r="L56" i="6"/>
  <c r="W52" i="1"/>
  <c r="L48" i="6"/>
  <c r="W58" i="1"/>
  <c r="L52" i="6"/>
  <c r="W65" i="1"/>
  <c r="L57" i="6"/>
  <c r="W54" i="1"/>
  <c r="L50" i="6"/>
  <c r="W55" i="1"/>
  <c r="L51" i="6"/>
  <c r="W53" i="1"/>
  <c r="L49" i="6"/>
  <c r="U50" i="1"/>
  <c r="J46" i="6"/>
  <c r="U51" i="1"/>
  <c r="J47" i="6"/>
  <c r="Y13" i="1"/>
  <c r="Y14" i="1"/>
  <c r="C16" i="5" s="1"/>
  <c r="Y15" i="1"/>
  <c r="C17" i="5" s="1"/>
  <c r="Y16" i="1"/>
  <c r="C18" i="5" s="1"/>
  <c r="Y17" i="1"/>
  <c r="C19" i="5" s="1"/>
  <c r="C14" i="5"/>
  <c r="O15" i="6"/>
  <c r="AC37" i="1" l="1"/>
  <c r="X53" i="1"/>
  <c r="N49" i="6" s="1"/>
  <c r="M49" i="6"/>
  <c r="X52" i="1"/>
  <c r="N48" i="6" s="1"/>
  <c r="M48" i="6"/>
  <c r="X59" i="1"/>
  <c r="M53" i="6"/>
  <c r="V50" i="1"/>
  <c r="K46" i="6"/>
  <c r="X54" i="1"/>
  <c r="M50" i="6"/>
  <c r="V51" i="1"/>
  <c r="K47" i="6"/>
  <c r="X58" i="1"/>
  <c r="M52" i="6"/>
  <c r="X63" i="1"/>
  <c r="M56" i="6"/>
  <c r="X55" i="1"/>
  <c r="N51" i="6" s="1"/>
  <c r="M51" i="6"/>
  <c r="X65" i="1"/>
  <c r="N57" i="6" s="1"/>
  <c r="M57" i="6"/>
  <c r="C15" i="5"/>
  <c r="Y37" i="1"/>
  <c r="C15" i="3" s="1"/>
  <c r="O14" i="6"/>
  <c r="O39" i="6" s="1"/>
  <c r="Y53" i="1" l="1"/>
  <c r="Y55" i="1"/>
  <c r="O49" i="6"/>
  <c r="Y65" i="1"/>
  <c r="O51" i="6"/>
  <c r="W50" i="1"/>
  <c r="L46" i="6"/>
  <c r="N56" i="6"/>
  <c r="O56" i="6" s="1"/>
  <c r="Y63" i="1"/>
  <c r="N50" i="6"/>
  <c r="O50" i="6" s="1"/>
  <c r="Y54" i="1"/>
  <c r="Y52" i="1"/>
  <c r="N53" i="6"/>
  <c r="O53" i="6" s="1"/>
  <c r="Y59" i="1"/>
  <c r="O57" i="6"/>
  <c r="N52" i="6"/>
  <c r="O52" i="6" s="1"/>
  <c r="Y58" i="1"/>
  <c r="W51" i="1"/>
  <c r="L47" i="6"/>
  <c r="O48" i="6"/>
  <c r="N45" i="6"/>
  <c r="M45" i="6"/>
  <c r="L45" i="6"/>
  <c r="K45" i="6"/>
  <c r="J45" i="6"/>
  <c r="I45" i="6"/>
  <c r="H45" i="6"/>
  <c r="G45" i="6"/>
  <c r="F45" i="6"/>
  <c r="E45" i="6"/>
  <c r="D45" i="6"/>
  <c r="C45" i="6"/>
  <c r="X51" i="1" l="1"/>
  <c r="N47" i="6" s="1"/>
  <c r="M47" i="6"/>
  <c r="X50" i="1"/>
  <c r="N46" i="6" s="1"/>
  <c r="M46" i="6"/>
  <c r="I44" i="6"/>
  <c r="C44" i="6"/>
  <c r="G44" i="6"/>
  <c r="K44" i="6"/>
  <c r="N73" i="1"/>
  <c r="N76" i="1" s="1"/>
  <c r="D44" i="6"/>
  <c r="H44" i="6"/>
  <c r="V73" i="1"/>
  <c r="V76" i="1" s="1"/>
  <c r="L44" i="6"/>
  <c r="O45" i="6"/>
  <c r="E44" i="6"/>
  <c r="M44" i="6"/>
  <c r="F44" i="6"/>
  <c r="J44" i="6"/>
  <c r="N44" i="6"/>
  <c r="M73" i="1"/>
  <c r="M76" i="1" s="1"/>
  <c r="Q73" i="1"/>
  <c r="Q76" i="1" s="1"/>
  <c r="U73" i="1"/>
  <c r="U76" i="1" s="1"/>
  <c r="O73" i="1"/>
  <c r="O76" i="1" s="1"/>
  <c r="S73" i="1"/>
  <c r="S76" i="1" s="1"/>
  <c r="W73" i="1"/>
  <c r="W76" i="1" s="1"/>
  <c r="R73" i="1"/>
  <c r="R76" i="1" s="1"/>
  <c r="P73" i="1"/>
  <c r="P76" i="1" s="1"/>
  <c r="T73" i="1"/>
  <c r="T76" i="1" s="1"/>
  <c r="B45" i="6"/>
  <c r="B44" i="6"/>
  <c r="Y51" i="1" l="1"/>
  <c r="X73" i="1"/>
  <c r="X76" i="1" s="1"/>
  <c r="Y50" i="1"/>
  <c r="O46" i="6"/>
  <c r="O47" i="6"/>
  <c r="O44" i="6"/>
  <c r="O59" i="6" l="1"/>
  <c r="Y73" i="1"/>
  <c r="Y76" i="1" s="1"/>
  <c r="L2" i="4"/>
  <c r="G2" i="5"/>
  <c r="F2" i="3"/>
  <c r="I21" i="7" l="1"/>
  <c r="I23" i="7" s="1"/>
  <c r="I26" i="7" s="1"/>
  <c r="D46" i="2" s="1"/>
  <c r="E39" i="5"/>
  <c r="A9" i="2"/>
  <c r="A8" i="2"/>
  <c r="E31" i="5" l="1"/>
  <c r="F31" i="5" s="1"/>
  <c r="E21" i="5"/>
  <c r="F21" i="5" s="1"/>
  <c r="E15" i="5"/>
  <c r="F15" i="5" s="1"/>
  <c r="E22" i="5"/>
  <c r="F22" i="5" s="1"/>
  <c r="E24" i="5"/>
  <c r="F24" i="5" s="1"/>
  <c r="E30" i="5"/>
  <c r="F30" i="5" s="1"/>
  <c r="E20" i="5"/>
  <c r="F20" i="5" s="1"/>
  <c r="E25" i="5"/>
  <c r="F25" i="5" s="1"/>
  <c r="E23" i="5"/>
  <c r="F23" i="5" s="1"/>
  <c r="E32" i="5"/>
  <c r="F32" i="5" s="1"/>
  <c r="E37" i="5"/>
  <c r="F37" i="5" s="1"/>
  <c r="E29" i="5"/>
  <c r="F29" i="5" s="1"/>
  <c r="E19" i="5"/>
  <c r="F19" i="5" s="1"/>
  <c r="E34" i="5"/>
  <c r="F34" i="5" s="1"/>
  <c r="E33" i="5"/>
  <c r="F33" i="5" s="1"/>
  <c r="E36" i="5"/>
  <c r="F36" i="5" s="1"/>
  <c r="E27" i="5"/>
  <c r="F27" i="5" s="1"/>
  <c r="E18" i="5"/>
  <c r="F18" i="5" s="1"/>
  <c r="E35" i="5"/>
  <c r="F35" i="5" s="1"/>
  <c r="E26" i="5"/>
  <c r="F26" i="5" s="1"/>
  <c r="E17" i="5"/>
  <c r="F17" i="5" s="1"/>
  <c r="E14" i="5"/>
  <c r="F14" i="5" s="1"/>
  <c r="E16" i="5"/>
  <c r="F16" i="5" s="1"/>
  <c r="F28" i="5"/>
  <c r="E41" i="5"/>
  <c r="F19" i="3"/>
  <c r="D1" i="2"/>
  <c r="E12" i="5"/>
  <c r="C12" i="5"/>
  <c r="B9" i="2"/>
  <c r="B8" i="2"/>
  <c r="G28" i="5" l="1"/>
  <c r="G16" i="5"/>
  <c r="G17" i="5"/>
  <c r="G26" i="5"/>
  <c r="G34" i="5"/>
  <c r="G30" i="5"/>
  <c r="G19" i="5"/>
  <c r="G20" i="5"/>
  <c r="G29" i="5"/>
  <c r="G22" i="5"/>
  <c r="G35" i="5"/>
  <c r="G37" i="5"/>
  <c r="G18" i="5"/>
  <c r="G32" i="5"/>
  <c r="G21" i="5"/>
  <c r="G27" i="5"/>
  <c r="G23" i="5"/>
  <c r="G31" i="5"/>
  <c r="G33" i="5"/>
  <c r="D20" i="3"/>
  <c r="G36" i="5"/>
  <c r="G25" i="5"/>
  <c r="E42" i="5"/>
  <c r="B25" i="3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G1" i="5"/>
  <c r="O1" i="6"/>
  <c r="C41" i="6"/>
  <c r="A6" i="6"/>
  <c r="C39" i="5"/>
  <c r="C3" i="2"/>
  <c r="A38" i="2"/>
  <c r="L1" i="4" l="1"/>
  <c r="F1" i="3"/>
  <c r="A37" i="2"/>
  <c r="D25" i="2" l="1"/>
  <c r="D17" i="2"/>
  <c r="D31" i="2"/>
  <c r="D11" i="2"/>
  <c r="D23" i="2"/>
  <c r="D21" i="2"/>
  <c r="D27" i="2"/>
  <c r="D13" i="2"/>
  <c r="G15" i="5"/>
  <c r="D9" i="2" s="1"/>
  <c r="D29" i="2"/>
  <c r="D15" i="2"/>
  <c r="D19" i="2"/>
  <c r="G14" i="5"/>
  <c r="G24" i="5"/>
  <c r="D30" i="5"/>
  <c r="D22" i="5"/>
  <c r="D20" i="5"/>
  <c r="D29" i="5"/>
  <c r="D34" i="5"/>
  <c r="D35" i="5"/>
  <c r="D24" i="5"/>
  <c r="D33" i="5"/>
  <c r="D18" i="5"/>
  <c r="D19" i="5"/>
  <c r="D28" i="5"/>
  <c r="D21" i="5"/>
  <c r="D27" i="5"/>
  <c r="D17" i="5"/>
  <c r="D26" i="5"/>
  <c r="D31" i="5"/>
  <c r="D23" i="5"/>
  <c r="D16" i="5"/>
  <c r="D32" i="5"/>
  <c r="D25" i="5"/>
  <c r="D36" i="5"/>
  <c r="D37" i="5"/>
  <c r="D15" i="5"/>
  <c r="A9" i="3"/>
  <c r="B3" i="2"/>
  <c r="D18" i="2" l="1"/>
  <c r="D20" i="2"/>
  <c r="D30" i="2"/>
  <c r="D12" i="2"/>
  <c r="D16" i="2"/>
  <c r="D10" i="2"/>
  <c r="D22" i="2"/>
  <c r="D28" i="2"/>
  <c r="D26" i="2"/>
  <c r="D24" i="2"/>
  <c r="D14" i="2"/>
  <c r="F39" i="5"/>
  <c r="A23" i="1"/>
  <c r="G39" i="5" l="1"/>
  <c r="D8" i="2"/>
  <c r="A6" i="3"/>
  <c r="A6" i="5"/>
  <c r="A7" i="3"/>
  <c r="E15" i="3"/>
  <c r="A5" i="3"/>
  <c r="A10" i="3"/>
  <c r="A4" i="3"/>
  <c r="D14" i="5" l="1"/>
  <c r="D39" i="5" s="1"/>
  <c r="D19" i="3" l="1"/>
  <c r="D22" i="3" l="1"/>
  <c r="E22" i="3" s="1"/>
  <c r="E3" i="2" s="1"/>
  <c r="E25" i="3" l="1"/>
  <c r="F3" i="2" s="1"/>
  <c r="D33" i="2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<sst xmlns="http://schemas.openxmlformats.org/spreadsheetml/2006/main" count="80" uniqueCount="54">
  <si>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</si>
  <si>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</si>
  <si>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</si>
  <si>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</si>
  <si>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</si>
  <si>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</si>
  <si>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</si>
  <si>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</si>
  <si>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</si>
  <si>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</si>
  <si>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</si>
  <si>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</si>
  <si>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</si>
  <si>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</si>
  <si>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</si>
  <si>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</si>
  <si>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</si>
  <si>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</si>
  <si>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</si>
  <si>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</si>
  <si>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</si>
  <si>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</si>
  <si>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</si>
  <si>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</si>
  <si>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</si>
  <si>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</si>
  <si>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</si>
  <si>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</si>
  <si>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</si>
  <si>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</si>
  <si>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</si>
  <si>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</si>
  <si>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The 2020 budget is not allocated by account.  For rate case purposes, the Summary by Account tab Forecast Year</t>
  </si>
  <si>
    <t>amounts from March 2018 through February 2019 and the forecasted budget amounts for July 2019</t>
  </si>
  <si>
    <t>Maintenance Supplies &amp; Services adjustment is based on the difference between the base period</t>
  </si>
  <si>
    <t>ACQUISITIONS</t>
  </si>
  <si>
    <t>ACQUISTIONS</t>
  </si>
  <si>
    <t>Customers</t>
  </si>
  <si>
    <t>KENTUCKY AMERICAN</t>
  </si>
  <si>
    <t>Alloc %</t>
  </si>
  <si>
    <t>Expense</t>
  </si>
  <si>
    <t>Forecast cost per customer - Kentucky American</t>
  </si>
  <si>
    <t>Customer count - Kentucky American</t>
  </si>
  <si>
    <t>Forecast Maintenance Supplies and Services - Kentucky American</t>
  </si>
  <si>
    <t>North Middletown Acquisition</t>
  </si>
  <si>
    <t>%toTTL</t>
  </si>
  <si>
    <t>Amort Def Maint TD</t>
  </si>
  <si>
    <t>675.6</t>
  </si>
  <si>
    <t>Adj</t>
  </si>
  <si>
    <t>Mar-Aug</t>
  </si>
  <si>
    <t>Variance between base year and forecast year</t>
  </si>
  <si>
    <t>Acquisition Maintenance Supplies and Services</t>
  </si>
  <si>
    <t>through June 2020.  Pro forma includes 2019 forecast costs annualized plus requested tank</t>
  </si>
  <si>
    <t>painting amortization.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</si>
</sst>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  <numFmt numFmtId="181" formatCode="_(* #,##0_);_(* \(#,##0\);_(* &quot;-&quot;??_);_(@_)"/>
    <numFmt numFmtId="182" formatCode="0_);\(0\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0" fontId="1" fillId="26" borderId="0" xfId="1590" applyFont="1" applyFill="1"/>
    <xf numFmtId="0" fontId="0" fillId="0" borderId="0" xfId="0" applyFont="1" applyFill="1" applyBorder="1" applyAlignment="1">
      <alignment horizontal="right"/>
    </xf>
    <xf numFmtId="5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Fill="1"/>
    <xf numFmtId="5" fontId="0" fillId="0" borderId="0" xfId="1" applyNumberFormat="1" applyFont="1" applyAlignment="1"/>
    <xf numFmtId="0" fontId="49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9" fontId="0" fillId="0" borderId="0" xfId="1898" applyFont="1"/>
    <xf numFmtId="0" fontId="46" fillId="0" borderId="0" xfId="0" applyFont="1" applyAlignment="1">
      <alignment horizontal="center"/>
    </xf>
    <xf numFmtId="179" fontId="48" fillId="0" borderId="0" xfId="0" quotePrefix="1" applyNumberFormat="1" applyFont="1" applyFill="1" applyBorder="1" applyAlignment="1">
      <alignment horizontal="center"/>
    </xf>
    <xf numFmtId="43" fontId="0" fillId="0" borderId="0" xfId="0" applyNumberFormat="1" applyFont="1" applyFill="1"/>
    <xf numFmtId="181" fontId="0" fillId="0" borderId="0" xfId="0" applyNumberFormat="1" applyFont="1" applyFill="1"/>
    <xf numFmtId="10" fontId="0" fillId="0" borderId="0" xfId="1898" applyNumberFormat="1" applyFont="1" applyFill="1"/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left" indent="1"/>
    </xf>
    <xf numFmtId="5" fontId="0" fillId="0" borderId="15" xfId="0" applyNumberFormat="1" applyBorder="1"/>
    <xf numFmtId="37" fontId="0" fillId="0" borderId="0" xfId="0" applyNumberFormat="1"/>
    <xf numFmtId="7" fontId="0" fillId="0" borderId="17" xfId="0" applyNumberFormat="1" applyBorder="1"/>
    <xf numFmtId="5" fontId="0" fillId="0" borderId="0" xfId="0" applyNumberFormat="1"/>
    <xf numFmtId="0" fontId="49" fillId="0" borderId="0" xfId="0" applyFont="1"/>
    <xf numFmtId="0" fontId="0" fillId="0" borderId="18" xfId="0" applyFont="1" applyBorder="1"/>
    <xf numFmtId="182" fontId="48" fillId="0" borderId="18" xfId="1" applyNumberFormat="1" applyFont="1" applyBorder="1" applyAlignment="1">
      <alignment horizontal="center"/>
    </xf>
    <xf numFmtId="0" fontId="46" fillId="0" borderId="18" xfId="0" applyFont="1" applyBorder="1"/>
    <xf numFmtId="10" fontId="0" fillId="0" borderId="0" xfId="1898" applyNumberFormat="1" applyFont="1"/>
    <xf numFmtId="10" fontId="0" fillId="0" borderId="0" xfId="0" applyNumberFormat="1" applyFont="1"/>
    <xf numFmtId="43" fontId="0" fillId="0" borderId="0" xfId="0" applyNumberFormat="1" applyFo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Rate%20Base/KAWC%202018%20Rate%20Case%20-%20Deferred%20Mainte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  <row r="47">
          <cell r="A47" t="str">
            <v>Total Water Customers</v>
          </cell>
        </row>
        <row r="48">
          <cell r="A48" t="str">
            <v>Average - July 2019-June 2020</v>
          </cell>
          <cell r="C48">
            <v>133284</v>
          </cell>
        </row>
      </sheetData>
      <sheetData sheetId="1">
        <row r="57">
          <cell r="D57" t="str">
            <v>Maintenance Supplies and Services</v>
          </cell>
          <cell r="F57" t="str">
            <v>W/P - 3-13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>
        <row r="8">
          <cell r="C8">
            <v>401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Def Maint Detail"/>
      <sheetName val="Def Maint Bal"/>
      <sheetName val="Def Maint Amort"/>
      <sheetName val="Def Maint Expenditures"/>
    </sheetNames>
    <sheetDataSet>
      <sheetData sheetId="0" refreshError="1"/>
      <sheetData sheetId="1">
        <row r="5">
          <cell r="B5">
            <v>10368643</v>
          </cell>
        </row>
        <row r="30">
          <cell r="B30">
            <v>87167</v>
          </cell>
        </row>
        <row r="31">
          <cell r="B31">
            <v>87167</v>
          </cell>
        </row>
        <row r="32">
          <cell r="B32">
            <v>87167</v>
          </cell>
        </row>
        <row r="33">
          <cell r="B33">
            <v>87167</v>
          </cell>
        </row>
        <row r="34">
          <cell r="B34">
            <v>87167</v>
          </cell>
        </row>
        <row r="35">
          <cell r="B35">
            <v>87167</v>
          </cell>
        </row>
        <row r="36">
          <cell r="B36">
            <v>87167</v>
          </cell>
        </row>
        <row r="37">
          <cell r="B37">
            <v>94691</v>
          </cell>
        </row>
        <row r="38">
          <cell r="B38">
            <v>94691</v>
          </cell>
        </row>
        <row r="39">
          <cell r="B39">
            <v>96358</v>
          </cell>
        </row>
        <row r="40">
          <cell r="B40">
            <v>96358</v>
          </cell>
        </row>
        <row r="41">
          <cell r="B41">
            <v>96358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6"/>
  <sheetViews>
    <sheetView zoomScale="80" zoomScaleNormal="80" workbookViewId="0">
      <selection activeCell="A21" sqref="A21"/>
    </sheetView>
  </sheetViews>
  <sheetFormatPr defaultColWidth="9.10937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9.109375" style="2"/>
    <col min="9" max="9" width="38.5546875" style="2" customWidth="1"/>
    <col min="10" max="10" width="10.109375" style="2" bestFit="1" customWidth="1"/>
    <col min="11" max="11" width="26.44140625" style="2" bestFit="1" customWidth="1"/>
    <col min="12" max="12" width="6.6640625" style="2" bestFit="1" customWidth="1"/>
    <col min="13" max="21" width="12.33203125" style="2" bestFit="1" customWidth="1"/>
    <col min="22" max="22" width="13.88671875" style="2" bestFit="1" customWidth="1"/>
    <col min="23" max="23" width="12.33203125" style="2" bestFit="1" customWidth="1"/>
    <col min="24" max="25" width="13.88671875" style="2" bestFit="1" customWidth="1"/>
    <col min="26" max="26" width="10.5546875" style="2" customWidth="1"/>
    <col min="27" max="27" width="9.109375" style="2"/>
    <col min="28" max="28" width="11.33203125" style="2" bestFit="1" customWidth="1"/>
    <col min="29" max="16384" width="9.109375" style="2"/>
  </cols>
  <sheetData>
    <row r="1" spans="1:29">
      <c r="A1" s="2" t="str">
        <f>'[1]Rate Case Constants'!$C$9</f>
        <v>Kentucky American Water Company</v>
      </c>
    </row>
    <row r="2" spans="1:29">
      <c r="A2" s="2" t="str">
        <f>'[1]Rate Case Constants'!$C$10</f>
        <v>KENTUCKY AMERICAN WATER COMPANY</v>
      </c>
    </row>
    <row r="3" spans="1:29">
      <c r="A3" s="2" t="str">
        <f>'[1]Rate Case Constants'!$C$11</f>
        <v>Case No. 2018-00358</v>
      </c>
    </row>
    <row r="4" spans="1:29">
      <c r="A4" s="20">
        <f>'[1]Rate Case Constants'!$C$12</f>
        <v>43524</v>
      </c>
      <c r="B4" s="21"/>
    </row>
    <row r="5" spans="1:29">
      <c r="A5" s="22" t="str">
        <f>'[1]Rate Case Constants'!$C$13</f>
        <v>June 30, 2020</v>
      </c>
      <c r="B5" s="23"/>
    </row>
    <row r="6" spans="1:29">
      <c r="A6" s="22" t="str">
        <f>'[1]Rate Case Constants'!$C$14</f>
        <v>For the 12 Months Ending June 30, 2020</v>
      </c>
      <c r="B6" s="23"/>
    </row>
    <row r="7" spans="1:29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9">
      <c r="A8" s="2" t="str">
        <f>'[1]Rate Case Constants'!$C$16</f>
        <v>Base Year Adjustment</v>
      </c>
      <c r="C8" s="10"/>
    </row>
    <row r="9" spans="1:29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  <c r="Z9" s="10"/>
      <c r="AC9" s="79" t="s">
        <v>48</v>
      </c>
    </row>
    <row r="10" spans="1:29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  <c r="Z10" s="75"/>
      <c r="AA10" s="32" t="s">
        <v>39</v>
      </c>
      <c r="AB10" s="32" t="s">
        <v>49</v>
      </c>
      <c r="AC10" s="32" t="s">
        <v>39</v>
      </c>
    </row>
    <row r="11" spans="1:29">
      <c r="A11" s="24" t="str">
        <f>'[1]Rate Case Constants'!$C$19</f>
        <v>Attrition Year at Present Rates</v>
      </c>
      <c r="B11" s="25"/>
      <c r="Z11" s="10"/>
    </row>
    <row r="12" spans="1:29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/>
      </c>
      <c r="I12" s="2" t="str">
        <f>IFERROR(INDEX('[1]Link Out Monthly BY'!$B$6:$B$491,MATCH($J12,'[1]Link Out Monthly BY'!$C$6:$C$491,0),1),"")</f>
        <v/>
      </c>
      <c r="J12" s="63">
        <v>62002000</v>
      </c>
      <c r="K12" s="2" t="str">
        <f>K48</f>
        <v>M&amp;S Maint</v>
      </c>
      <c r="L12" s="2" t="str">
        <f>L48</f>
        <v>620.8</v>
      </c>
      <c r="M12" s="31" t="str">
        <f>IFERROR(INDEX('[1]Link Out Monthly BY'!$F$6:$F$491,MATCH($J12,'[1]Link Out Monthly BY'!$C$6:$C$491,0),1),"")</f>
        <v/>
      </c>
      <c r="N12" s="31" t="str">
        <f>IFERROR(INDEX('[1]Link Out Monthly BY'!$G$6:$G$491,MATCH($J12,'[1]Link Out Monthly BY'!$C$6:$C$491,0),1),"")</f>
        <v/>
      </c>
      <c r="O12" s="31" t="str">
        <f>IFERROR(INDEX('[1]Link Out Monthly BY'!$H$6:$H$491,MATCH($J12,'[1]Link Out Monthly BY'!$C$6:$C$491,0),1),"")</f>
        <v/>
      </c>
      <c r="P12" s="31" t="str">
        <f>IFERROR(INDEX('[1]Link Out Monthly BY'!$I$6:$I$491,MATCH($J12,'[1]Link Out Monthly BY'!$C$6:$C$491,0),1),"")</f>
        <v/>
      </c>
      <c r="Q12" s="31" t="str">
        <f>IFERROR(INDEX('[1]Link Out Monthly BY'!$J$6:$J$491,MATCH($J12,'[1]Link Out Monthly BY'!$C$6:$C$491,0),1),"")</f>
        <v/>
      </c>
      <c r="R12" s="31" t="str">
        <f>IFERROR(INDEX('[1]Link Out Monthly BY'!$K$6:$K$491,MATCH($J12,'[1]Link Out Monthly BY'!$C$6:$C$491,0),1),"")</f>
        <v/>
      </c>
      <c r="S12" s="31" t="str">
        <f>IFERROR(INDEX('[1]Link Out Monthly BY'!$L$6:$L$491,MATCH($J12,'[1]Link Out Monthly BY'!$C$6:$C$491,0),1),"")</f>
        <v/>
      </c>
      <c r="T12" s="31" t="str">
        <f>IFERROR(INDEX('[1]Link Out Monthly BY'!$M$6:$M$491,MATCH($J12,'[1]Link Out Monthly BY'!$C$6:$C$491,0),1),"")</f>
        <v/>
      </c>
      <c r="U12" s="31" t="str">
        <f>IFERROR(INDEX('[1]Link Out Monthly BY'!$N$6:$N$491,MATCH($J12,'[1]Link Out Monthly BY'!$C$6:$C$491,0),1),"")</f>
        <v/>
      </c>
      <c r="V12" s="31" t="str">
        <f>IFERROR(INDEX('[1]Link Out Monthly BY'!$O$6:$O$491,MATCH($J12,'[1]Link Out Monthly BY'!$C$6:$C$491,0),1),"")</f>
        <v/>
      </c>
      <c r="W12" s="31" t="str">
        <f>IFERROR(INDEX('[1]Link Out Monthly BY'!$P$6:$P$491,MATCH($J12,'[1]Link Out Monthly BY'!$C$6:$C$491,0),1),"")</f>
        <v/>
      </c>
      <c r="X12" s="31" t="str">
        <f>IFERROR(INDEX('[1]Link Out Monthly BY'!$Q$6:$Q$491,MATCH($J12,'[1]Link Out Monthly BY'!$C$6:$C$491,0),1),"")</f>
        <v/>
      </c>
      <c r="Y12" s="31">
        <f t="shared" ref="Y12" si="0">SUM(M12:X12)</f>
        <v>0</v>
      </c>
      <c r="Z12" s="10"/>
      <c r="AA12" s="73" t="str">
        <f>IFERROR(INDEX('[1]Link Out Monthly BY'!$T$6:$T$491,MATCH($J12,'[1]Link Out Monthly BY'!$C$6:$C$491,0),1),"")</f>
        <v/>
      </c>
      <c r="AB12" s="31">
        <f>SUM(M12:R12)</f>
        <v>0</v>
      </c>
    </row>
    <row r="13" spans="1:29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>P37</v>
      </c>
      <c r="I13" s="2" t="str">
        <f>IFERROR(INDEX('[1]Link Out Monthly BY'!$B$6:$B$491,MATCH($J13,'[1]Link Out Monthly BY'!$C$6:$C$491,0),1),"")</f>
        <v>Maintenance supplies and services</v>
      </c>
      <c r="J13" s="63">
        <v>62002100</v>
      </c>
      <c r="K13" s="2" t="str">
        <f>IFERROR(INDEX('[1]Link Out Monthly BY'!$D$6:$D$491,MATCH($J13,'[1]Link Out Monthly BY'!$C$6:$C$491,0),1),"")</f>
        <v>M&amp;S Maint SS</v>
      </c>
      <c r="L13" s="2" t="str">
        <f>IFERROR(INDEX('[1]Link Out Monthly BY'!$E$6:$E$491,MATCH($J13,'[1]Link Out Monthly BY'!$C$6:$C$491,0),1),"")</f>
        <v>620.2</v>
      </c>
      <c r="M13" s="31">
        <f>IFERROR(INDEX('[1]Link Out Monthly BY'!$F$6:$F$491,MATCH($J13,'[1]Link Out Monthly BY'!$C$6:$C$491,0),1),"")</f>
        <v>346</v>
      </c>
      <c r="N13" s="31">
        <f>IFERROR(INDEX('[1]Link Out Monthly BY'!$G$6:$G$491,MATCH($J13,'[1]Link Out Monthly BY'!$C$6:$C$491,0),1),"")</f>
        <v>441</v>
      </c>
      <c r="O13" s="31">
        <f>IFERROR(INDEX('[1]Link Out Monthly BY'!$H$6:$H$491,MATCH($J13,'[1]Link Out Monthly BY'!$C$6:$C$491,0),1),"")</f>
        <v>1205</v>
      </c>
      <c r="P13" s="31">
        <f>IFERROR(INDEX('[1]Link Out Monthly BY'!$I$6:$I$491,MATCH($J13,'[1]Link Out Monthly BY'!$C$6:$C$491,0),1),"")</f>
        <v>662</v>
      </c>
      <c r="Q13" s="31">
        <f>IFERROR(INDEX('[1]Link Out Monthly BY'!$J$6:$J$491,MATCH($J13,'[1]Link Out Monthly BY'!$C$6:$C$491,0),1),"")</f>
        <v>434</v>
      </c>
      <c r="R13" s="31">
        <f>IFERROR(INDEX('[1]Link Out Monthly BY'!$K$6:$K$491,MATCH($J13,'[1]Link Out Monthly BY'!$C$6:$C$491,0),1),"")</f>
        <v>612</v>
      </c>
      <c r="S13" s="31">
        <f>IFERROR(INDEX('[1]Link Out Monthly BY'!$L$6:$L$491,MATCH($J13,'[1]Link Out Monthly BY'!$C$6:$C$491,0),1),"")</f>
        <v>2585</v>
      </c>
      <c r="T13" s="31">
        <f>IFERROR(INDEX('[1]Link Out Monthly BY'!$M$6:$M$491,MATCH($J13,'[1]Link Out Monthly BY'!$C$6:$C$491,0),1),"")</f>
        <v>488</v>
      </c>
      <c r="U13" s="31">
        <f>IFERROR(INDEX('[1]Link Out Monthly BY'!$N$6:$N$491,MATCH($J13,'[1]Link Out Monthly BY'!$C$6:$C$491,0),1),"")</f>
        <v>489</v>
      </c>
      <c r="V13" s="31">
        <f>IFERROR(INDEX('[1]Link Out Monthly BY'!$O$6:$O$491,MATCH($J13,'[1]Link Out Monthly BY'!$C$6:$C$491,0),1),"")</f>
        <v>2661</v>
      </c>
      <c r="W13" s="31">
        <f>IFERROR(INDEX('[1]Link Out Monthly BY'!$P$6:$P$491,MATCH($J13,'[1]Link Out Monthly BY'!$C$6:$C$491,0),1),"")</f>
        <v>818</v>
      </c>
      <c r="X13" s="31">
        <f>IFERROR(INDEX('[1]Link Out Monthly BY'!$Q$6:$Q$491,MATCH($J13,'[1]Link Out Monthly BY'!$C$6:$C$491,0),1),"")</f>
        <v>818</v>
      </c>
      <c r="Y13" s="31">
        <f t="shared" ref="Y13:Y17" si="1">SUM(M13:X13)</f>
        <v>11559</v>
      </c>
      <c r="Z13" s="69"/>
      <c r="AA13" s="73">
        <f>IFERROR(INDEX('[1]Link Out Monthly BY'!$T$6:$T$491,MATCH($J13,'[1]Link Out Monthly BY'!$C$6:$C$491,0),1),"")</f>
        <v>3.738551947684523E-3</v>
      </c>
      <c r="AB13" s="31">
        <f>SUM(M13:R13)</f>
        <v>3700</v>
      </c>
      <c r="AC13" s="73">
        <f>AB13/$AB$37</f>
        <v>6.8537048905815273E-3</v>
      </c>
    </row>
    <row r="14" spans="1:29">
      <c r="H14" s="2" t="str">
        <f>IFERROR(INDEX('[1]Link Out Monthly BY'!$A$6:$A$491,MATCH($J14,'[1]Link Out Monthly BY'!$C$6:$C$491,0),1),"")</f>
        <v>P37</v>
      </c>
      <c r="I14" s="2" t="str">
        <f>IFERROR(INDEX('[1]Link Out Monthly BY'!$B$6:$B$491,MATCH($J14,'[1]Link Out Monthly BY'!$C$6:$C$491,0),1),"")</f>
        <v>Maintenance supplies and services</v>
      </c>
      <c r="J14" s="63">
        <v>62002300</v>
      </c>
      <c r="K14" s="2" t="str">
        <f>IFERROR(INDEX('[1]Link Out Monthly BY'!$D$6:$D$491,MATCH($J14,'[1]Link Out Monthly BY'!$C$6:$C$491,0),1),"")</f>
        <v>M&amp;S Maint WT</v>
      </c>
      <c r="L14" s="2" t="str">
        <f>IFERROR(INDEX('[1]Link Out Monthly BY'!$E$6:$E$491,MATCH($J14,'[1]Link Out Monthly BY'!$C$6:$C$491,0),1),"")</f>
        <v>620.4</v>
      </c>
      <c r="M14" s="31">
        <f>IFERROR(INDEX('[1]Link Out Monthly BY'!$F$6:$F$491,MATCH($J14,'[1]Link Out Monthly BY'!$C$6:$C$491,0),1),"")</f>
        <v>6297</v>
      </c>
      <c r="N14" s="31">
        <f>IFERROR(INDEX('[1]Link Out Monthly BY'!$G$6:$G$491,MATCH($J14,'[1]Link Out Monthly BY'!$C$6:$C$491,0),1),"")</f>
        <v>10216</v>
      </c>
      <c r="O14" s="31">
        <f>IFERROR(INDEX('[1]Link Out Monthly BY'!$H$6:$H$491,MATCH($J14,'[1]Link Out Monthly BY'!$C$6:$C$491,0),1),"")</f>
        <v>9760</v>
      </c>
      <c r="P14" s="31">
        <f>IFERROR(INDEX('[1]Link Out Monthly BY'!$I$6:$I$491,MATCH($J14,'[1]Link Out Monthly BY'!$C$6:$C$491,0),1),"")</f>
        <v>8373</v>
      </c>
      <c r="Q14" s="31">
        <f>IFERROR(INDEX('[1]Link Out Monthly BY'!$J$6:$J$491,MATCH($J14,'[1]Link Out Monthly BY'!$C$6:$C$491,0),1),"")</f>
        <v>10261</v>
      </c>
      <c r="R14" s="31">
        <f>IFERROR(INDEX('[1]Link Out Monthly BY'!$K$6:$K$491,MATCH($J14,'[1]Link Out Monthly BY'!$C$6:$C$491,0),1),"")</f>
        <v>3972</v>
      </c>
      <c r="S14" s="31">
        <f>IFERROR(INDEX('[1]Link Out Monthly BY'!$L$6:$L$491,MATCH($J14,'[1]Link Out Monthly BY'!$C$6:$C$491,0),1),"")</f>
        <v>11549</v>
      </c>
      <c r="T14" s="31">
        <f>IFERROR(INDEX('[1]Link Out Monthly BY'!$M$6:$M$491,MATCH($J14,'[1]Link Out Monthly BY'!$C$6:$C$491,0),1),"")</f>
        <v>11549</v>
      </c>
      <c r="U14" s="31">
        <f>IFERROR(INDEX('[1]Link Out Monthly BY'!$N$6:$N$491,MATCH($J14,'[1]Link Out Monthly BY'!$C$6:$C$491,0),1),"")</f>
        <v>11549</v>
      </c>
      <c r="V14" s="31">
        <f>IFERROR(INDEX('[1]Link Out Monthly BY'!$O$6:$O$491,MATCH($J14,'[1]Link Out Monthly BY'!$C$6:$C$491,0),1),"")</f>
        <v>11549</v>
      </c>
      <c r="W14" s="31">
        <f>IFERROR(INDEX('[1]Link Out Monthly BY'!$P$6:$P$491,MATCH($J14,'[1]Link Out Monthly BY'!$C$6:$C$491,0),1),"")</f>
        <v>12933</v>
      </c>
      <c r="X14" s="31">
        <f>IFERROR(INDEX('[1]Link Out Monthly BY'!$Q$6:$Q$491,MATCH($J14,'[1]Link Out Monthly BY'!$C$6:$C$491,0),1),"")</f>
        <v>12933</v>
      </c>
      <c r="Y14" s="31">
        <f t="shared" si="1"/>
        <v>120941</v>
      </c>
      <c r="Z14" s="69"/>
      <c r="AA14" s="73">
        <f>IFERROR(INDEX('[1]Link Out Monthly BY'!$T$6:$T$491,MATCH($J14,'[1]Link Out Monthly BY'!$C$6:$C$491,0),1),"")</f>
        <v>4.9388292067803187E-2</v>
      </c>
      <c r="AB14" s="31">
        <f t="shared" ref="AB14:AB35" si="2">SUM(M14:R14)</f>
        <v>48879</v>
      </c>
      <c r="AC14" s="73">
        <f t="shared" ref="AC14:AC35" si="3">AB14/$AB$37</f>
        <v>9.0541146309928239E-2</v>
      </c>
    </row>
    <row r="15" spans="1:29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>P37</v>
      </c>
      <c r="I15" s="2" t="str">
        <f>IFERROR(INDEX('[1]Link Out Monthly BY'!$B$6:$B$491,MATCH($J15,'[1]Link Out Monthly BY'!$C$6:$C$491,0),1),"")</f>
        <v>Maintenance supplies and services</v>
      </c>
      <c r="J15" s="63">
        <v>62002400</v>
      </c>
      <c r="K15" s="2" t="str">
        <f>IFERROR(INDEX('[1]Link Out Monthly BY'!$D$6:$D$491,MATCH($J15,'[1]Link Out Monthly BY'!$C$6:$C$491,0),1),"")</f>
        <v>M&amp;S Maint TD</v>
      </c>
      <c r="L15" s="2" t="str">
        <f>IFERROR(INDEX('[1]Link Out Monthly BY'!$E$6:$E$491,MATCH($J15,'[1]Link Out Monthly BY'!$C$6:$C$491,0),1),"")</f>
        <v>620.6</v>
      </c>
      <c r="M15" s="31">
        <f>IFERROR(INDEX('[1]Link Out Monthly BY'!$F$6:$F$491,MATCH($J15,'[1]Link Out Monthly BY'!$C$6:$C$491,0),1),"")</f>
        <v>37459</v>
      </c>
      <c r="N15" s="31">
        <f>IFERROR(INDEX('[1]Link Out Monthly BY'!$G$6:$G$491,MATCH($J15,'[1]Link Out Monthly BY'!$C$6:$C$491,0),1),"")</f>
        <v>-902</v>
      </c>
      <c r="O15" s="31">
        <f>IFERROR(INDEX('[1]Link Out Monthly BY'!$H$6:$H$491,MATCH($J15,'[1]Link Out Monthly BY'!$C$6:$C$491,0),1),"")</f>
        <v>24512</v>
      </c>
      <c r="P15" s="31">
        <f>IFERROR(INDEX('[1]Link Out Monthly BY'!$I$6:$I$491,MATCH($J15,'[1]Link Out Monthly BY'!$C$6:$C$491,0),1),"")</f>
        <v>-9273</v>
      </c>
      <c r="Q15" s="31">
        <f>IFERROR(INDEX('[1]Link Out Monthly BY'!$J$6:$J$491,MATCH($J15,'[1]Link Out Monthly BY'!$C$6:$C$491,0),1),"")</f>
        <v>12871</v>
      </c>
      <c r="R15" s="31">
        <f>IFERROR(INDEX('[1]Link Out Monthly BY'!$K$6:$K$491,MATCH($J15,'[1]Link Out Monthly BY'!$C$6:$C$491,0),1),"")</f>
        <v>25697</v>
      </c>
      <c r="S15" s="31">
        <f>IFERROR(INDEX('[1]Link Out Monthly BY'!$L$6:$L$491,MATCH($J15,'[1]Link Out Monthly BY'!$C$6:$C$491,0),1),"")</f>
        <v>13879</v>
      </c>
      <c r="T15" s="31">
        <f>IFERROR(INDEX('[1]Link Out Monthly BY'!$M$6:$M$491,MATCH($J15,'[1]Link Out Monthly BY'!$C$6:$C$491,0),1),"")</f>
        <v>13913</v>
      </c>
      <c r="U15" s="31">
        <f>IFERROR(INDEX('[1]Link Out Monthly BY'!$N$6:$N$491,MATCH($J15,'[1]Link Out Monthly BY'!$C$6:$C$491,0),1),"")</f>
        <v>13879</v>
      </c>
      <c r="V15" s="31">
        <f>IFERROR(INDEX('[1]Link Out Monthly BY'!$O$6:$O$491,MATCH($J15,'[1]Link Out Monthly BY'!$C$6:$C$491,0),1),"")</f>
        <v>13879</v>
      </c>
      <c r="W15" s="31">
        <f>IFERROR(INDEX('[1]Link Out Monthly BY'!$P$6:$P$491,MATCH($J15,'[1]Link Out Monthly BY'!$C$6:$C$491,0),1),"")</f>
        <v>13043</v>
      </c>
      <c r="X15" s="31">
        <f>IFERROR(INDEX('[1]Link Out Monthly BY'!$Q$6:$Q$491,MATCH($J15,'[1]Link Out Monthly BY'!$C$6:$C$491,0),1),"")</f>
        <v>13043</v>
      </c>
      <c r="Y15" s="31">
        <f t="shared" si="1"/>
        <v>172000</v>
      </c>
      <c r="Z15" s="69"/>
      <c r="AA15" s="73">
        <f>IFERROR(INDEX('[1]Link Out Monthly BY'!$T$6:$T$491,MATCH($J15,'[1]Link Out Monthly BY'!$C$6:$C$491,0),1),"")</f>
        <v>9.1305542756909247E-2</v>
      </c>
      <c r="AB15" s="31">
        <f t="shared" si="2"/>
        <v>90364</v>
      </c>
      <c r="AC15" s="73">
        <f t="shared" si="3"/>
        <v>0.16738599695473222</v>
      </c>
    </row>
    <row r="16" spans="1:29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>P37</v>
      </c>
      <c r="I16" s="2" t="str">
        <f>IFERROR(INDEX('[1]Link Out Monthly BY'!$B$6:$B$491,MATCH($J16,'[1]Link Out Monthly BY'!$C$6:$C$491,0),1),"")</f>
        <v>Maintenance supplies and services</v>
      </c>
      <c r="J16" s="63">
        <v>62002600</v>
      </c>
      <c r="K16" s="2" t="str">
        <f>IFERROR(INDEX('[1]Link Out Monthly BY'!$D$6:$D$491,MATCH($J16,'[1]Link Out Monthly BY'!$C$6:$C$491,0),1),"")</f>
        <v>M&amp;S Maint AG</v>
      </c>
      <c r="L16" s="2" t="str">
        <f>IFERROR(INDEX('[1]Link Out Monthly BY'!$E$6:$E$491,MATCH($J16,'[1]Link Out Monthly BY'!$C$6:$C$491,0),1),"")</f>
        <v>620.8</v>
      </c>
      <c r="M16" s="31">
        <f>IFERROR(INDEX('[1]Link Out Monthly BY'!$F$6:$F$491,MATCH($J16,'[1]Link Out Monthly BY'!$C$6:$C$491,0),1),"")</f>
        <v>0</v>
      </c>
      <c r="N16" s="31">
        <f>IFERROR(INDEX('[1]Link Out Monthly BY'!$G$6:$G$491,MATCH($J16,'[1]Link Out Monthly BY'!$C$6:$C$491,0),1),"")</f>
        <v>0</v>
      </c>
      <c r="O16" s="31">
        <f>IFERROR(INDEX('[1]Link Out Monthly BY'!$H$6:$H$491,MATCH($J16,'[1]Link Out Monthly BY'!$C$6:$C$491,0),1),"")</f>
        <v>0</v>
      </c>
      <c r="P16" s="31">
        <f>IFERROR(INDEX('[1]Link Out Monthly BY'!$I$6:$I$491,MATCH($J16,'[1]Link Out Monthly BY'!$C$6:$C$491,0),1),"")</f>
        <v>0</v>
      </c>
      <c r="Q16" s="31">
        <f>IFERROR(INDEX('[1]Link Out Monthly BY'!$J$6:$J$491,MATCH($J16,'[1]Link Out Monthly BY'!$C$6:$C$491,0),1),"")</f>
        <v>0</v>
      </c>
      <c r="R16" s="31">
        <f>IFERROR(INDEX('[1]Link Out Monthly BY'!$K$6:$K$491,MATCH($J16,'[1]Link Out Monthly BY'!$C$6:$C$491,0),1),"")</f>
        <v>0</v>
      </c>
      <c r="S16" s="31">
        <f>IFERROR(INDEX('[1]Link Out Monthly BY'!$L$6:$L$491,MATCH($J16,'[1]Link Out Monthly BY'!$C$6:$C$491,0),1),"")</f>
        <v>0</v>
      </c>
      <c r="T16" s="31">
        <f>IFERROR(INDEX('[1]Link Out Monthly BY'!$M$6:$M$491,MATCH($J16,'[1]Link Out Monthly BY'!$C$6:$C$491,0),1),"")</f>
        <v>0</v>
      </c>
      <c r="U16" s="31">
        <f>IFERROR(INDEX('[1]Link Out Monthly BY'!$N$6:$N$491,MATCH($J16,'[1]Link Out Monthly BY'!$C$6:$C$491,0),1),"")</f>
        <v>0</v>
      </c>
      <c r="V16" s="31">
        <f>IFERROR(INDEX('[1]Link Out Monthly BY'!$O$6:$O$491,MATCH($J16,'[1]Link Out Monthly BY'!$C$6:$C$491,0),1),"")</f>
        <v>0</v>
      </c>
      <c r="W16" s="31">
        <f>IFERROR(INDEX('[1]Link Out Monthly BY'!$P$6:$P$491,MATCH($J16,'[1]Link Out Monthly BY'!$C$6:$C$491,0),1),"")</f>
        <v>0</v>
      </c>
      <c r="X16" s="31">
        <f>IFERROR(INDEX('[1]Link Out Monthly BY'!$Q$6:$Q$491,MATCH($J16,'[1]Link Out Monthly BY'!$C$6:$C$491,0),1),"")</f>
        <v>0</v>
      </c>
      <c r="Y16" s="31">
        <f t="shared" si="1"/>
        <v>0</v>
      </c>
      <c r="Z16" s="69"/>
      <c r="AA16" s="73">
        <f>IFERROR(INDEX('[1]Link Out Monthly BY'!$T$6:$T$491,MATCH($J16,'[1]Link Out Monthly BY'!$C$6:$C$491,0),1),"")</f>
        <v>0</v>
      </c>
      <c r="AB16" s="31">
        <f t="shared" si="2"/>
        <v>0</v>
      </c>
      <c r="AC16" s="73">
        <f t="shared" si="3"/>
        <v>0</v>
      </c>
    </row>
    <row r="17" spans="1:29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>P37</v>
      </c>
      <c r="I17" s="2" t="str">
        <f>IFERROR(INDEX('[1]Link Out Monthly BY'!$B$6:$B$491,MATCH($J17,'[1]Link Out Monthly BY'!$C$6:$C$491,0),1),"")</f>
        <v>Maintenance supplies and services</v>
      </c>
      <c r="J17" s="63">
        <v>62502100</v>
      </c>
      <c r="K17" s="2" t="str">
        <f>IFERROR(INDEX('[1]Link Out Monthly BY'!$D$6:$D$491,MATCH($J17,'[1]Link Out Monthly BY'!$C$6:$C$491,0),1),"")</f>
        <v>Misc Maint SS</v>
      </c>
      <c r="L17" s="2" t="str">
        <f>IFERROR(INDEX('[1]Link Out Monthly BY'!$E$6:$E$491,MATCH($J17,'[1]Link Out Monthly BY'!$C$6:$C$491,0),1),"")</f>
        <v>675.2</v>
      </c>
      <c r="M17" s="31">
        <f>IFERROR(INDEX('[1]Link Out Monthly BY'!$F$6:$F$491,MATCH($J17,'[1]Link Out Monthly BY'!$C$6:$C$491,0),1),"")</f>
        <v>432</v>
      </c>
      <c r="N17" s="31">
        <f>IFERROR(INDEX('[1]Link Out Monthly BY'!$G$6:$G$491,MATCH($J17,'[1]Link Out Monthly BY'!$C$6:$C$491,0),1),"")</f>
        <v>0</v>
      </c>
      <c r="O17" s="31">
        <f>IFERROR(INDEX('[1]Link Out Monthly BY'!$H$6:$H$491,MATCH($J17,'[1]Link Out Monthly BY'!$C$6:$C$491,0),1),"")</f>
        <v>354</v>
      </c>
      <c r="P17" s="31">
        <f>IFERROR(INDEX('[1]Link Out Monthly BY'!$I$6:$I$491,MATCH($J17,'[1]Link Out Monthly BY'!$C$6:$C$491,0),1),"")</f>
        <v>545</v>
      </c>
      <c r="Q17" s="31">
        <f>IFERROR(INDEX('[1]Link Out Monthly BY'!$J$6:$J$491,MATCH($J17,'[1]Link Out Monthly BY'!$C$6:$C$491,0),1),"")</f>
        <v>0</v>
      </c>
      <c r="R17" s="31">
        <f>IFERROR(INDEX('[1]Link Out Monthly BY'!$K$6:$K$491,MATCH($J17,'[1]Link Out Monthly BY'!$C$6:$C$491,0),1),"")</f>
        <v>2314</v>
      </c>
      <c r="S17" s="31">
        <f>IFERROR(INDEX('[1]Link Out Monthly BY'!$L$6:$L$491,MATCH($J17,'[1]Link Out Monthly BY'!$C$6:$C$491,0),1),"")</f>
        <v>20</v>
      </c>
      <c r="T17" s="31">
        <f>IFERROR(INDEX('[1]Link Out Monthly BY'!$M$6:$M$491,MATCH($J17,'[1]Link Out Monthly BY'!$C$6:$C$491,0),1),"")</f>
        <v>20</v>
      </c>
      <c r="U17" s="31">
        <f>IFERROR(INDEX('[1]Link Out Monthly BY'!$N$6:$N$491,MATCH($J17,'[1]Link Out Monthly BY'!$C$6:$C$491,0),1),"")</f>
        <v>20</v>
      </c>
      <c r="V17" s="31">
        <f>IFERROR(INDEX('[1]Link Out Monthly BY'!$O$6:$O$491,MATCH($J17,'[1]Link Out Monthly BY'!$C$6:$C$491,0),1),"")</f>
        <v>20</v>
      </c>
      <c r="W17" s="31">
        <f>IFERROR(INDEX('[1]Link Out Monthly BY'!$P$6:$P$491,MATCH($J17,'[1]Link Out Monthly BY'!$C$6:$C$491,0),1),"")</f>
        <v>350</v>
      </c>
      <c r="X17" s="31">
        <f>IFERROR(INDEX('[1]Link Out Monthly BY'!$Q$6:$Q$491,MATCH($J17,'[1]Link Out Monthly BY'!$C$6:$C$491,0),1),"")</f>
        <v>350</v>
      </c>
      <c r="Y17" s="31">
        <f t="shared" si="1"/>
        <v>4425</v>
      </c>
      <c r="Z17" s="69"/>
      <c r="AA17" s="73">
        <f>IFERROR(INDEX('[1]Link Out Monthly BY'!$T$6:$T$491,MATCH($J17,'[1]Link Out Monthly BY'!$C$6:$C$491,0),1),"")</f>
        <v>3.682978878191915E-3</v>
      </c>
      <c r="AB17" s="31">
        <f t="shared" si="2"/>
        <v>3645</v>
      </c>
      <c r="AC17" s="73">
        <f t="shared" si="3"/>
        <v>6.75182549355937E-3</v>
      </c>
    </row>
    <row r="18" spans="1:29">
      <c r="H18" s="2" t="str">
        <f>IFERROR(INDEX('[1]Link Out Monthly BY'!$A$6:$A$491,MATCH($J18,'[1]Link Out Monthly BY'!$C$6:$C$491,0),1),"")</f>
        <v>P37</v>
      </c>
      <c r="I18" s="2" t="str">
        <f>IFERROR(INDEX('[1]Link Out Monthly BY'!$B$6:$B$491,MATCH($J18,'[1]Link Out Monthly BY'!$C$6:$C$491,0),1),"")</f>
        <v>Maintenance supplies and services</v>
      </c>
      <c r="J18" s="63">
        <v>62502300</v>
      </c>
      <c r="K18" s="2" t="str">
        <f>IFERROR(INDEX('[1]Link Out Monthly BY'!$D$6:$D$491,MATCH($J18,'[1]Link Out Monthly BY'!$C$6:$C$491,0),1),"")</f>
        <v>Misc Maint WT</v>
      </c>
      <c r="L18" s="2" t="str">
        <f>IFERROR(INDEX('[1]Link Out Monthly BY'!$E$6:$E$491,MATCH($J18,'[1]Link Out Monthly BY'!$C$6:$C$491,0),1),"")</f>
        <v>675.4</v>
      </c>
      <c r="M18" s="31">
        <f>IFERROR(INDEX('[1]Link Out Monthly BY'!$F$6:$F$491,MATCH($J18,'[1]Link Out Monthly BY'!$C$6:$C$491,0),1),"")</f>
        <v>1769</v>
      </c>
      <c r="N18" s="31">
        <f>IFERROR(INDEX('[1]Link Out Monthly BY'!$G$6:$G$491,MATCH($J18,'[1]Link Out Monthly BY'!$C$6:$C$491,0),1),"")</f>
        <v>11703</v>
      </c>
      <c r="O18" s="31">
        <f>IFERROR(INDEX('[1]Link Out Monthly BY'!$H$6:$H$491,MATCH($J18,'[1]Link Out Monthly BY'!$C$6:$C$491,0),1),"")</f>
        <v>17865</v>
      </c>
      <c r="P18" s="31">
        <f>IFERROR(INDEX('[1]Link Out Monthly BY'!$I$6:$I$491,MATCH($J18,'[1]Link Out Monthly BY'!$C$6:$C$491,0),1),"")</f>
        <v>4115</v>
      </c>
      <c r="Q18" s="31">
        <f>IFERROR(INDEX('[1]Link Out Monthly BY'!$J$6:$J$491,MATCH($J18,'[1]Link Out Monthly BY'!$C$6:$C$491,0),1),"")</f>
        <v>11364</v>
      </c>
      <c r="R18" s="31">
        <f>IFERROR(INDEX('[1]Link Out Monthly BY'!$K$6:$K$491,MATCH($J18,'[1]Link Out Monthly BY'!$C$6:$C$491,0),1),"")</f>
        <v>790</v>
      </c>
      <c r="S18" s="31">
        <f>IFERROR(INDEX('[1]Link Out Monthly BY'!$L$6:$L$491,MATCH($J18,'[1]Link Out Monthly BY'!$C$6:$C$491,0),1),"")</f>
        <v>3817</v>
      </c>
      <c r="T18" s="31">
        <f>IFERROR(INDEX('[1]Link Out Monthly BY'!$M$6:$M$491,MATCH($J18,'[1]Link Out Monthly BY'!$C$6:$C$491,0),1),"")</f>
        <v>3817</v>
      </c>
      <c r="U18" s="31">
        <f>IFERROR(INDEX('[1]Link Out Monthly BY'!$N$6:$N$491,MATCH($J18,'[1]Link Out Monthly BY'!$C$6:$C$491,0),1),"")</f>
        <v>3817</v>
      </c>
      <c r="V18" s="31">
        <f>IFERROR(INDEX('[1]Link Out Monthly BY'!$O$6:$O$491,MATCH($J18,'[1]Link Out Monthly BY'!$C$6:$C$491,0),1),"")</f>
        <v>3817</v>
      </c>
      <c r="W18" s="31">
        <f>IFERROR(INDEX('[1]Link Out Monthly BY'!$P$6:$P$491,MATCH($J18,'[1]Link Out Monthly BY'!$C$6:$C$491,0),1),"")</f>
        <v>7125</v>
      </c>
      <c r="X18" s="31">
        <f>IFERROR(INDEX('[1]Link Out Monthly BY'!$Q$6:$Q$491,MATCH($J18,'[1]Link Out Monthly BY'!$C$6:$C$491,0),1),"")</f>
        <v>7125</v>
      </c>
      <c r="Y18" s="31">
        <f t="shared" ref="Y18:Y35" si="4">SUM(M18:X18)</f>
        <v>77124</v>
      </c>
      <c r="Z18" s="69"/>
      <c r="AA18" s="73">
        <f>IFERROR(INDEX('[1]Link Out Monthly BY'!$T$6:$T$491,MATCH($J18,'[1]Link Out Monthly BY'!$C$6:$C$491,0),1),"")</f>
        <v>4.810202811391065E-2</v>
      </c>
      <c r="AB18" s="31">
        <f t="shared" si="2"/>
        <v>47606</v>
      </c>
      <c r="AC18" s="73">
        <f t="shared" si="3"/>
        <v>8.8183101357033569E-2</v>
      </c>
    </row>
    <row r="19" spans="1:29">
      <c r="A19" s="26" t="str">
        <f>'[1]Rate Case Constants'!$A$30</f>
        <v>Witness Responsible:</v>
      </c>
      <c r="B19" s="27"/>
      <c r="H19" s="2" t="str">
        <f>IFERROR(INDEX('[1]Link Out Monthly BY'!$A$6:$A$491,MATCH($J19,'[1]Link Out Monthly BY'!$C$6:$C$491,0),1),"")</f>
        <v>P37</v>
      </c>
      <c r="I19" s="2" t="str">
        <f>IFERROR(INDEX('[1]Link Out Monthly BY'!$B$6:$B$491,MATCH($J19,'[1]Link Out Monthly BY'!$C$6:$C$491,0),1),"")</f>
        <v>Maintenance supplies and services</v>
      </c>
      <c r="J19" s="63">
        <v>62502400</v>
      </c>
      <c r="K19" s="2" t="str">
        <f>IFERROR(INDEX('[1]Link Out Monthly BY'!$D$6:$D$491,MATCH($J19,'[1]Link Out Monthly BY'!$C$6:$C$491,0),1),"")</f>
        <v>Misc Maint TD</v>
      </c>
      <c r="L19" s="2" t="str">
        <f>IFERROR(INDEX('[1]Link Out Monthly BY'!$E$6:$E$491,MATCH($J19,'[1]Link Out Monthly BY'!$C$6:$C$491,0),1),"")</f>
        <v>675.6</v>
      </c>
      <c r="M19" s="31">
        <f>IFERROR(INDEX('[1]Link Out Monthly BY'!$F$6:$F$491,MATCH($J19,'[1]Link Out Monthly BY'!$C$6:$C$491,0),1),"")</f>
        <v>6463</v>
      </c>
      <c r="N19" s="31">
        <f>IFERROR(INDEX('[1]Link Out Monthly BY'!$G$6:$G$491,MATCH($J19,'[1]Link Out Monthly BY'!$C$6:$C$491,0),1),"")</f>
        <v>20723</v>
      </c>
      <c r="O19" s="31">
        <f>IFERROR(INDEX('[1]Link Out Monthly BY'!$H$6:$H$491,MATCH($J19,'[1]Link Out Monthly BY'!$C$6:$C$491,0),1),"")</f>
        <v>6490</v>
      </c>
      <c r="P19" s="31">
        <f>IFERROR(INDEX('[1]Link Out Monthly BY'!$I$6:$I$491,MATCH($J19,'[1]Link Out Monthly BY'!$C$6:$C$491,0),1),"")</f>
        <v>8068</v>
      </c>
      <c r="Q19" s="31">
        <f>IFERROR(INDEX('[1]Link Out Monthly BY'!$J$6:$J$491,MATCH($J19,'[1]Link Out Monthly BY'!$C$6:$C$491,0),1),"")</f>
        <v>8790</v>
      </c>
      <c r="R19" s="31">
        <f>IFERROR(INDEX('[1]Link Out Monthly BY'!$K$6:$K$491,MATCH($J19,'[1]Link Out Monthly BY'!$C$6:$C$491,0),1),"")</f>
        <v>5699</v>
      </c>
      <c r="S19" s="31">
        <f>IFERROR(INDEX('[1]Link Out Monthly BY'!$L$6:$L$491,MATCH($J19,'[1]Link Out Monthly BY'!$C$6:$C$491,0),1),"")</f>
        <v>5547</v>
      </c>
      <c r="T19" s="31">
        <f>IFERROR(INDEX('[1]Link Out Monthly BY'!$M$6:$M$491,MATCH($J19,'[1]Link Out Monthly BY'!$C$6:$C$491,0),1),"")</f>
        <v>5547</v>
      </c>
      <c r="U19" s="31">
        <f>IFERROR(INDEX('[1]Link Out Monthly BY'!$N$6:$N$491,MATCH($J19,'[1]Link Out Monthly BY'!$C$6:$C$491,0),1),"")</f>
        <v>5547</v>
      </c>
      <c r="V19" s="31">
        <f>IFERROR(INDEX('[1]Link Out Monthly BY'!$O$6:$O$491,MATCH($J19,'[1]Link Out Monthly BY'!$C$6:$C$491,0),1),"")</f>
        <v>5547</v>
      </c>
      <c r="W19" s="31">
        <f>IFERROR(INDEX('[1]Link Out Monthly BY'!$P$6:$P$491,MATCH($J19,'[1]Link Out Monthly BY'!$C$6:$C$491,0),1),"")</f>
        <v>7767</v>
      </c>
      <c r="X19" s="31">
        <f>IFERROR(INDEX('[1]Link Out Monthly BY'!$Q$6:$Q$491,MATCH($J19,'[1]Link Out Monthly BY'!$C$6:$C$491,0),1),"")</f>
        <v>7767</v>
      </c>
      <c r="Y19" s="31">
        <f t="shared" si="4"/>
        <v>93955</v>
      </c>
      <c r="Z19" s="69"/>
      <c r="AA19" s="73">
        <f>IFERROR(INDEX('[1]Link Out Monthly BY'!$T$6:$T$491,MATCH($J19,'[1]Link Out Monthly BY'!$C$6:$C$491,0),1),"")</f>
        <v>5.6818916668687505E-2</v>
      </c>
      <c r="AB19" s="31">
        <f t="shared" si="2"/>
        <v>56233</v>
      </c>
      <c r="AC19" s="73">
        <f t="shared" si="3"/>
        <v>0.10416334786812731</v>
      </c>
    </row>
    <row r="20" spans="1:29">
      <c r="A20" s="28" t="str">
        <f>+'[1]Rate Case Constants'!$C$37</f>
        <v>Witness Responsible:   James Pellock</v>
      </c>
      <c r="H20" s="2" t="str">
        <f>IFERROR(INDEX('[1]Link Out Monthly BY'!$A$6:$A$491,MATCH($J20,'[1]Link Out Monthly BY'!$C$6:$C$491,0),1),"")</f>
        <v>P37</v>
      </c>
      <c r="I20" s="2" t="str">
        <f>IFERROR(INDEX('[1]Link Out Monthly BY'!$B$6:$B$491,MATCH($J20,'[1]Link Out Monthly BY'!$C$6:$C$491,0),1),"")</f>
        <v>Maintenance supplies and services</v>
      </c>
      <c r="J20" s="63">
        <v>62502420</v>
      </c>
      <c r="K20" s="2" t="str">
        <f>IFERROR(INDEX('[1]Link Out Monthly BY'!$D$6:$D$491,MATCH($J20,'[1]Link Out Monthly BY'!$C$6:$C$491,0),1),"")</f>
        <v>Misc Maint TD Mains</v>
      </c>
      <c r="L20" s="2" t="str">
        <f>IFERROR(INDEX('[1]Link Out Monthly BY'!$E$6:$E$491,MATCH($J20,'[1]Link Out Monthly BY'!$C$6:$C$491,0),1),"")</f>
        <v>675.6</v>
      </c>
      <c r="M20" s="31">
        <f>IFERROR(INDEX('[1]Link Out Monthly BY'!$F$6:$F$491,MATCH($J20,'[1]Link Out Monthly BY'!$C$6:$C$491,0),1),"")</f>
        <v>0</v>
      </c>
      <c r="N20" s="31">
        <f>IFERROR(INDEX('[1]Link Out Monthly BY'!$G$6:$G$491,MATCH($J20,'[1]Link Out Monthly BY'!$C$6:$C$491,0),1),"")</f>
        <v>0</v>
      </c>
      <c r="O20" s="31">
        <f>IFERROR(INDEX('[1]Link Out Monthly BY'!$H$6:$H$491,MATCH($J20,'[1]Link Out Monthly BY'!$C$6:$C$491,0),1),"")</f>
        <v>0</v>
      </c>
      <c r="P20" s="31">
        <f>IFERROR(INDEX('[1]Link Out Monthly BY'!$I$6:$I$491,MATCH($J20,'[1]Link Out Monthly BY'!$C$6:$C$491,0),1),"")</f>
        <v>0</v>
      </c>
      <c r="Q20" s="31">
        <f>IFERROR(INDEX('[1]Link Out Monthly BY'!$J$6:$J$491,MATCH($J20,'[1]Link Out Monthly BY'!$C$6:$C$491,0),1),"")</f>
        <v>0</v>
      </c>
      <c r="R20" s="31">
        <f>IFERROR(INDEX('[1]Link Out Monthly BY'!$K$6:$K$491,MATCH($J20,'[1]Link Out Monthly BY'!$C$6:$C$491,0),1),"")</f>
        <v>0</v>
      </c>
      <c r="S20" s="31">
        <f>IFERROR(INDEX('[1]Link Out Monthly BY'!$L$6:$L$491,MATCH($J20,'[1]Link Out Monthly BY'!$C$6:$C$491,0),1),"")</f>
        <v>0</v>
      </c>
      <c r="T20" s="31">
        <f>IFERROR(INDEX('[1]Link Out Monthly BY'!$M$6:$M$491,MATCH($J20,'[1]Link Out Monthly BY'!$C$6:$C$491,0),1),"")</f>
        <v>0</v>
      </c>
      <c r="U20" s="31">
        <f>IFERROR(INDEX('[1]Link Out Monthly BY'!$N$6:$N$491,MATCH($J20,'[1]Link Out Monthly BY'!$C$6:$C$491,0),1),"")</f>
        <v>0</v>
      </c>
      <c r="V20" s="31">
        <f>IFERROR(INDEX('[1]Link Out Monthly BY'!$O$6:$O$491,MATCH($J20,'[1]Link Out Monthly BY'!$C$6:$C$491,0),1),"")</f>
        <v>0</v>
      </c>
      <c r="W20" s="31">
        <f>IFERROR(INDEX('[1]Link Out Monthly BY'!$P$6:$P$491,MATCH($J20,'[1]Link Out Monthly BY'!$C$6:$C$491,0),1),"")</f>
        <v>0</v>
      </c>
      <c r="X20" s="31">
        <f>IFERROR(INDEX('[1]Link Out Monthly BY'!$Q$6:$Q$491,MATCH($J20,'[1]Link Out Monthly BY'!$C$6:$C$491,0),1),"")</f>
        <v>0</v>
      </c>
      <c r="Y20" s="31">
        <f t="shared" si="4"/>
        <v>0</v>
      </c>
      <c r="Z20" s="69"/>
      <c r="AA20" s="73">
        <f>IFERROR(INDEX('[1]Link Out Monthly BY'!$T$6:$T$491,MATCH($J20,'[1]Link Out Monthly BY'!$C$6:$C$491,0),1),"")</f>
        <v>0</v>
      </c>
      <c r="AB20" s="31">
        <f t="shared" si="2"/>
        <v>0</v>
      </c>
      <c r="AC20" s="73">
        <f t="shared" si="3"/>
        <v>0</v>
      </c>
    </row>
    <row r="21" spans="1:29">
      <c r="H21" s="2" t="str">
        <f>IFERROR(INDEX('[1]Link Out Monthly BY'!$A$6:$A$491,MATCH($J21,'[1]Link Out Monthly BY'!$C$6:$C$491,0),1),"")</f>
        <v>P37</v>
      </c>
      <c r="I21" s="2" t="str">
        <f>IFERROR(INDEX('[1]Link Out Monthly BY'!$B$6:$B$491,MATCH($J21,'[1]Link Out Monthly BY'!$C$6:$C$491,0),1),"")</f>
        <v>Maintenance supplies and services</v>
      </c>
      <c r="J21" s="63">
        <v>62502435</v>
      </c>
      <c r="K21" s="2" t="str">
        <f>IFERROR(INDEX('[1]Link Out Monthly BY'!$D$6:$D$491,MATCH($J21,'[1]Link Out Monthly BY'!$C$6:$C$491,0),1),"")</f>
        <v>Misc Maint TD Meters</v>
      </c>
      <c r="L21" s="2" t="str">
        <f>IFERROR(INDEX('[1]Link Out Monthly BY'!$E$6:$E$491,MATCH($J21,'[1]Link Out Monthly BY'!$C$6:$C$491,0),1),"")</f>
        <v>675.6</v>
      </c>
      <c r="M21" s="31">
        <f>IFERROR(INDEX('[1]Link Out Monthly BY'!$F$6:$F$491,MATCH($J21,'[1]Link Out Monthly BY'!$C$6:$C$491,0),1),"")</f>
        <v>0</v>
      </c>
      <c r="N21" s="31">
        <f>IFERROR(INDEX('[1]Link Out Monthly BY'!$G$6:$G$491,MATCH($J21,'[1]Link Out Monthly BY'!$C$6:$C$491,0),1),"")</f>
        <v>0</v>
      </c>
      <c r="O21" s="31">
        <f>IFERROR(INDEX('[1]Link Out Monthly BY'!$H$6:$H$491,MATCH($J21,'[1]Link Out Monthly BY'!$C$6:$C$491,0),1),"")</f>
        <v>0</v>
      </c>
      <c r="P21" s="31">
        <f>IFERROR(INDEX('[1]Link Out Monthly BY'!$I$6:$I$491,MATCH($J21,'[1]Link Out Monthly BY'!$C$6:$C$491,0),1),"")</f>
        <v>0</v>
      </c>
      <c r="Q21" s="31">
        <f>IFERROR(INDEX('[1]Link Out Monthly BY'!$J$6:$J$491,MATCH($J21,'[1]Link Out Monthly BY'!$C$6:$C$491,0),1),"")</f>
        <v>0</v>
      </c>
      <c r="R21" s="31">
        <f>IFERROR(INDEX('[1]Link Out Monthly BY'!$K$6:$K$491,MATCH($J21,'[1]Link Out Monthly BY'!$C$6:$C$491,0),1),"")</f>
        <v>0</v>
      </c>
      <c r="S21" s="31">
        <f>IFERROR(INDEX('[1]Link Out Monthly BY'!$L$6:$L$491,MATCH($J21,'[1]Link Out Monthly BY'!$C$6:$C$491,0),1),"")</f>
        <v>0</v>
      </c>
      <c r="T21" s="31">
        <f>IFERROR(INDEX('[1]Link Out Monthly BY'!$M$6:$M$491,MATCH($J21,'[1]Link Out Monthly BY'!$C$6:$C$491,0),1),"")</f>
        <v>0</v>
      </c>
      <c r="U21" s="31">
        <f>IFERROR(INDEX('[1]Link Out Monthly BY'!$N$6:$N$491,MATCH($J21,'[1]Link Out Monthly BY'!$C$6:$C$491,0),1),"")</f>
        <v>0</v>
      </c>
      <c r="V21" s="31">
        <f>IFERROR(INDEX('[1]Link Out Monthly BY'!$O$6:$O$491,MATCH($J21,'[1]Link Out Monthly BY'!$C$6:$C$491,0),1),"")</f>
        <v>0</v>
      </c>
      <c r="W21" s="31">
        <f>IFERROR(INDEX('[1]Link Out Monthly BY'!$P$6:$P$491,MATCH($J21,'[1]Link Out Monthly BY'!$C$6:$C$491,0),1),"")</f>
        <v>0</v>
      </c>
      <c r="X21" s="31">
        <f>IFERROR(INDEX('[1]Link Out Monthly BY'!$Q$6:$Q$491,MATCH($J21,'[1]Link Out Monthly BY'!$C$6:$C$491,0),1),"")</f>
        <v>0</v>
      </c>
      <c r="Y21" s="31">
        <f t="shared" si="4"/>
        <v>0</v>
      </c>
      <c r="Z21" s="69"/>
      <c r="AA21" s="73">
        <f>IFERROR(INDEX('[1]Link Out Monthly BY'!$T$6:$T$491,MATCH($J21,'[1]Link Out Monthly BY'!$C$6:$C$491,0),1),"")</f>
        <v>0</v>
      </c>
      <c r="AB21" s="31">
        <f t="shared" si="2"/>
        <v>0</v>
      </c>
      <c r="AC21" s="73">
        <f t="shared" si="3"/>
        <v>0</v>
      </c>
    </row>
    <row r="22" spans="1:29">
      <c r="A22" s="29" t="str">
        <f>+'[1]Link Out WP'!$D$57</f>
        <v>Maintenance Supplies and Services</v>
      </c>
      <c r="B22" s="30"/>
      <c r="H22" s="2" t="str">
        <f>IFERROR(INDEX('[1]Link Out Monthly BY'!$A$6:$A$491,MATCH($J22,'[1]Link Out Monthly BY'!$C$6:$C$491,0),1),"")</f>
        <v>P37</v>
      </c>
      <c r="I22" s="2" t="str">
        <f>IFERROR(INDEX('[1]Link Out Monthly BY'!$B$6:$B$491,MATCH($J22,'[1]Link Out Monthly BY'!$C$6:$C$491,0),1),"")</f>
        <v>Maintenance supplies and services</v>
      </c>
      <c r="J22" s="63">
        <v>62502600</v>
      </c>
      <c r="K22" s="2" t="str">
        <f>IFERROR(INDEX('[1]Link Out Monthly BY'!$D$6:$D$491,MATCH($J22,'[1]Link Out Monthly BY'!$C$6:$C$491,0),1),"")</f>
        <v>Misc Maint AG</v>
      </c>
      <c r="L22" s="2" t="str">
        <f>IFERROR(INDEX('[1]Link Out Monthly BY'!$E$6:$E$491,MATCH($J22,'[1]Link Out Monthly BY'!$C$6:$C$491,0),1),"")</f>
        <v>675.8</v>
      </c>
      <c r="M22" s="31">
        <f>IFERROR(INDEX('[1]Link Out Monthly BY'!$F$6:$F$491,MATCH($J22,'[1]Link Out Monthly BY'!$C$6:$C$491,0),1),"")</f>
        <v>17747</v>
      </c>
      <c r="N22" s="31">
        <f>IFERROR(INDEX('[1]Link Out Monthly BY'!$G$6:$G$491,MATCH($J22,'[1]Link Out Monthly BY'!$C$6:$C$491,0),1),"")</f>
        <v>32737</v>
      </c>
      <c r="O22" s="31">
        <f>IFERROR(INDEX('[1]Link Out Monthly BY'!$H$6:$H$491,MATCH($J22,'[1]Link Out Monthly BY'!$C$6:$C$491,0),1),"")</f>
        <v>24915</v>
      </c>
      <c r="P22" s="31">
        <f>IFERROR(INDEX('[1]Link Out Monthly BY'!$I$6:$I$491,MATCH($J22,'[1]Link Out Monthly BY'!$C$6:$C$491,0),1),"")</f>
        <v>28729</v>
      </c>
      <c r="Q22" s="31">
        <f>IFERROR(INDEX('[1]Link Out Monthly BY'!$J$6:$J$491,MATCH($J22,'[1]Link Out Monthly BY'!$C$6:$C$491,0),1),"")</f>
        <v>27851</v>
      </c>
      <c r="R22" s="31">
        <f>IFERROR(INDEX('[1]Link Out Monthly BY'!$K$6:$K$491,MATCH($J22,'[1]Link Out Monthly BY'!$C$6:$C$491,0),1),"")</f>
        <v>30730</v>
      </c>
      <c r="S22" s="31">
        <f>IFERROR(INDEX('[1]Link Out Monthly BY'!$L$6:$L$491,MATCH($J22,'[1]Link Out Monthly BY'!$C$6:$C$491,0),1),"")</f>
        <v>32382</v>
      </c>
      <c r="T22" s="31">
        <f>IFERROR(INDEX('[1]Link Out Monthly BY'!$M$6:$M$491,MATCH($J22,'[1]Link Out Monthly BY'!$C$6:$C$491,0),1),"")</f>
        <v>32382</v>
      </c>
      <c r="U22" s="31">
        <f>IFERROR(INDEX('[1]Link Out Monthly BY'!$N$6:$N$491,MATCH($J22,'[1]Link Out Monthly BY'!$C$6:$C$491,0),1),"")</f>
        <v>32382</v>
      </c>
      <c r="V22" s="31">
        <f>IFERROR(INDEX('[1]Link Out Monthly BY'!$O$6:$O$491,MATCH($J22,'[1]Link Out Monthly BY'!$C$6:$C$491,0),1),"")</f>
        <v>33439</v>
      </c>
      <c r="W22" s="31">
        <f>IFERROR(INDEX('[1]Link Out Monthly BY'!$P$6:$P$491,MATCH($J22,'[1]Link Out Monthly BY'!$C$6:$C$491,0),1),"")</f>
        <v>32403</v>
      </c>
      <c r="X22" s="31">
        <f>IFERROR(INDEX('[1]Link Out Monthly BY'!$Q$6:$Q$491,MATCH($J22,'[1]Link Out Monthly BY'!$C$6:$C$491,0),1),"")</f>
        <v>32403</v>
      </c>
      <c r="Y22" s="31">
        <f t="shared" si="4"/>
        <v>358100</v>
      </c>
      <c r="Z22" s="69"/>
      <c r="AA22" s="73">
        <f>IFERROR(INDEX('[1]Link Out Monthly BY'!$T$6:$T$491,MATCH($J22,'[1]Link Out Monthly BY'!$C$6:$C$491,0),1),"")</f>
        <v>0.16440433752859487</v>
      </c>
      <c r="AB22" s="31">
        <f t="shared" si="2"/>
        <v>162709</v>
      </c>
      <c r="AC22" s="73">
        <f t="shared" si="3"/>
        <v>0.30139445109233237</v>
      </c>
    </row>
    <row r="23" spans="1:29">
      <c r="A23" s="6" t="str">
        <f>CONCATENATE(A8, " ", A22)</f>
        <v>Base Year Adjustment Maintenance Supplies and Services</v>
      </c>
      <c r="B23" s="30"/>
      <c r="H23" s="2" t="str">
        <f>IFERROR(INDEX('[1]Link Out Monthly BY'!$A$6:$A$491,MATCH($J23,'[1]Link Out Monthly BY'!$C$6:$C$491,0),1),"")</f>
        <v>P37</v>
      </c>
      <c r="I23" s="2" t="str">
        <f>IFERROR(INDEX('[1]Link Out Monthly BY'!$B$6:$B$491,MATCH($J23,'[1]Link Out Monthly BY'!$C$6:$C$491,0),1),"")</f>
        <v>Maintenance supplies and services</v>
      </c>
      <c r="J23" s="63">
        <v>62510000</v>
      </c>
      <c r="K23" s="2" t="str">
        <f>IFERROR(INDEX('[1]Link Out Monthly BY'!$D$6:$D$491,MATCH($J23,'[1]Link Out Monthly BY'!$C$6:$C$491,0),1),"")</f>
        <v>Amort Def Maint</v>
      </c>
      <c r="L23" s="2" t="str">
        <f>IFERROR(INDEX('[1]Link Out Monthly BY'!$E$6:$E$491,MATCH($J23,'[1]Link Out Monthly BY'!$C$6:$C$491,0),1),"")</f>
        <v>675.6</v>
      </c>
      <c r="M23" s="31">
        <f>IFERROR(INDEX('[1]Link Out Monthly BY'!$F$6:$F$491,MATCH($J23,'[1]Link Out Monthly BY'!$C$6:$C$491,0),1),"")</f>
        <v>0</v>
      </c>
      <c r="N23" s="31">
        <f>IFERROR(INDEX('[1]Link Out Monthly BY'!$G$6:$G$491,MATCH($J23,'[1]Link Out Monthly BY'!$C$6:$C$491,0),1),"")</f>
        <v>0</v>
      </c>
      <c r="O23" s="31">
        <f>IFERROR(INDEX('[1]Link Out Monthly BY'!$H$6:$H$491,MATCH($J23,'[1]Link Out Monthly BY'!$C$6:$C$491,0),1),"")</f>
        <v>0</v>
      </c>
      <c r="P23" s="31">
        <f>IFERROR(INDEX('[1]Link Out Monthly BY'!$I$6:$I$491,MATCH($J23,'[1]Link Out Monthly BY'!$C$6:$C$491,0),1),"")</f>
        <v>0</v>
      </c>
      <c r="Q23" s="31">
        <f>IFERROR(INDEX('[1]Link Out Monthly BY'!$J$6:$J$491,MATCH($J23,'[1]Link Out Monthly BY'!$C$6:$C$491,0),1),"")</f>
        <v>0</v>
      </c>
      <c r="R23" s="31">
        <f>IFERROR(INDEX('[1]Link Out Monthly BY'!$K$6:$K$491,MATCH($J23,'[1]Link Out Monthly BY'!$C$6:$C$491,0),1),"")</f>
        <v>0</v>
      </c>
      <c r="S23" s="31">
        <f>IFERROR(INDEX('[1]Link Out Monthly BY'!$L$6:$L$491,MATCH($J23,'[1]Link Out Monthly BY'!$C$6:$C$491,0),1),"")</f>
        <v>0</v>
      </c>
      <c r="T23" s="31">
        <f>IFERROR(INDEX('[1]Link Out Monthly BY'!$M$6:$M$491,MATCH($J23,'[1]Link Out Monthly BY'!$C$6:$C$491,0),1),"")</f>
        <v>0</v>
      </c>
      <c r="U23" s="31">
        <f>IFERROR(INDEX('[1]Link Out Monthly BY'!$N$6:$N$491,MATCH($J23,'[1]Link Out Monthly BY'!$C$6:$C$491,0),1),"")</f>
        <v>0</v>
      </c>
      <c r="V23" s="31">
        <f>IFERROR(INDEX('[1]Link Out Monthly BY'!$O$6:$O$491,MATCH($J23,'[1]Link Out Monthly BY'!$C$6:$C$491,0),1),"")</f>
        <v>0</v>
      </c>
      <c r="W23" s="31">
        <f>IFERROR(INDEX('[1]Link Out Monthly BY'!$P$6:$P$491,MATCH($J23,'[1]Link Out Monthly BY'!$C$6:$C$491,0),1),"")</f>
        <v>0</v>
      </c>
      <c r="X23" s="31">
        <f>IFERROR(INDEX('[1]Link Out Monthly BY'!$Q$6:$Q$491,MATCH($J23,'[1]Link Out Monthly BY'!$C$6:$C$491,0),1),"")</f>
        <v>0</v>
      </c>
      <c r="Y23" s="31">
        <f t="shared" si="4"/>
        <v>0</v>
      </c>
      <c r="Z23" s="69"/>
      <c r="AA23" s="73">
        <f>IFERROR(INDEX('[1]Link Out Monthly BY'!$T$6:$T$491,MATCH($J23,'[1]Link Out Monthly BY'!$C$6:$C$491,0),1),"")</f>
        <v>0</v>
      </c>
      <c r="AB23" s="31">
        <f t="shared" si="2"/>
        <v>0</v>
      </c>
      <c r="AC23" s="73">
        <f t="shared" si="3"/>
        <v>0</v>
      </c>
    </row>
    <row r="24" spans="1:29">
      <c r="A24" s="6"/>
      <c r="B24" s="30"/>
      <c r="H24" s="2" t="str">
        <f>IFERROR(INDEX('[1]Link Out Monthly BY'!$A$6:$A$491,MATCH($J24,'[1]Link Out Monthly BY'!$C$6:$C$491,0),1),"")</f>
        <v>P37</v>
      </c>
      <c r="I24" s="2" t="str">
        <f>IFERROR(INDEX('[1]Link Out Monthly BY'!$B$6:$B$491,MATCH($J24,'[1]Link Out Monthly BY'!$C$6:$C$491,0),1),"")</f>
        <v>Maintenance supplies and services</v>
      </c>
      <c r="J24" s="63">
        <v>62512000</v>
      </c>
      <c r="K24" s="2" t="str">
        <f>IFERROR(INDEX('[1]Link Out Monthly BY'!$D$6:$D$491,MATCH($J24,'[1]Link Out Monthly BY'!$C$6:$C$491,0),1),"")</f>
        <v>Amort Def Maint</v>
      </c>
      <c r="L24" s="2" t="str">
        <f>IFERROR(INDEX('[1]Link Out Monthly BY'!$E$6:$E$491,MATCH($J24,'[1]Link Out Monthly BY'!$C$6:$C$491,0),1),"")</f>
        <v>675.6</v>
      </c>
      <c r="M24" s="31">
        <f>IFERROR(INDEX('[1]Link Out Monthly BY'!$F$6:$F$491,MATCH($J24,'[1]Link Out Monthly BY'!$C$6:$C$491,0),1),"")</f>
        <v>0</v>
      </c>
      <c r="N24" s="31">
        <f>IFERROR(INDEX('[1]Link Out Monthly BY'!$G$6:$G$491,MATCH($J24,'[1]Link Out Monthly BY'!$C$6:$C$491,0),1),"")</f>
        <v>0</v>
      </c>
      <c r="O24" s="31">
        <f>IFERROR(INDEX('[1]Link Out Monthly BY'!$H$6:$H$491,MATCH($J24,'[1]Link Out Monthly BY'!$C$6:$C$491,0),1),"")</f>
        <v>0</v>
      </c>
      <c r="P24" s="31">
        <f>IFERROR(INDEX('[1]Link Out Monthly BY'!$I$6:$I$491,MATCH($J24,'[1]Link Out Monthly BY'!$C$6:$C$491,0),1),"")</f>
        <v>0</v>
      </c>
      <c r="Q24" s="31">
        <f>IFERROR(INDEX('[1]Link Out Monthly BY'!$J$6:$J$491,MATCH($J24,'[1]Link Out Monthly BY'!$C$6:$C$491,0),1),"")</f>
        <v>0</v>
      </c>
      <c r="R24" s="31">
        <f>IFERROR(INDEX('[1]Link Out Monthly BY'!$K$6:$K$491,MATCH($J24,'[1]Link Out Monthly BY'!$C$6:$C$491,0),1),"")</f>
        <v>0</v>
      </c>
      <c r="S24" s="31">
        <f>IFERROR(INDEX('[1]Link Out Monthly BY'!$L$6:$L$491,MATCH($J24,'[1]Link Out Monthly BY'!$C$6:$C$491,0),1),"")</f>
        <v>63974</v>
      </c>
      <c r="T24" s="31">
        <f>IFERROR(INDEX('[1]Link Out Monthly BY'!$M$6:$M$491,MATCH($J24,'[1]Link Out Monthly BY'!$C$6:$C$491,0),1),"")</f>
        <v>63974</v>
      </c>
      <c r="U24" s="31">
        <f>IFERROR(INDEX('[1]Link Out Monthly BY'!$N$6:$N$491,MATCH($J24,'[1]Link Out Monthly BY'!$C$6:$C$491,0),1),"")</f>
        <v>63974</v>
      </c>
      <c r="V24" s="31">
        <f>IFERROR(INDEX('[1]Link Out Monthly BY'!$O$6:$O$491,MATCH($J24,'[1]Link Out Monthly BY'!$C$6:$C$491,0),1),"")</f>
        <v>63974</v>
      </c>
      <c r="W24" s="31">
        <f>IFERROR(INDEX('[1]Link Out Monthly BY'!$P$6:$P$491,MATCH($J24,'[1]Link Out Monthly BY'!$C$6:$C$491,0),1),"")</f>
        <v>66749</v>
      </c>
      <c r="X24" s="31">
        <f>IFERROR(INDEX('[1]Link Out Monthly BY'!$Q$6:$Q$491,MATCH($J24,'[1]Link Out Monthly BY'!$C$6:$C$491,0),1),"")</f>
        <v>66749</v>
      </c>
      <c r="Y24" s="31">
        <f t="shared" si="4"/>
        <v>389394</v>
      </c>
      <c r="Z24" s="69"/>
      <c r="AA24" s="73">
        <f>IFERROR(INDEX('[1]Link Out Monthly BY'!$T$6:$T$491,MATCH($J24,'[1]Link Out Monthly BY'!$C$6:$C$491,0),1),"")</f>
        <v>0</v>
      </c>
      <c r="AB24" s="31">
        <f t="shared" si="2"/>
        <v>0</v>
      </c>
      <c r="AC24" s="73">
        <f t="shared" si="3"/>
        <v>0</v>
      </c>
    </row>
    <row r="25" spans="1:29">
      <c r="A25" s="29" t="str">
        <f>+'[1]Link Out WP'!$F$57</f>
        <v>W/P - 3-13</v>
      </c>
      <c r="B25" s="30"/>
      <c r="H25" s="2" t="str">
        <f>IFERROR(INDEX('[1]Link Out Monthly BY'!$A$6:$A$491,MATCH($J25,'[1]Link Out Monthly BY'!$C$6:$C$491,0),1),"")</f>
        <v>P37</v>
      </c>
      <c r="I25" s="2" t="str">
        <f>IFERROR(INDEX('[1]Link Out Monthly BY'!$B$6:$B$491,MATCH($J25,'[1]Link Out Monthly BY'!$C$6:$C$491,0),1),"")</f>
        <v>Maintenance supplies and services</v>
      </c>
      <c r="J25" s="63">
        <v>62512300</v>
      </c>
      <c r="K25" s="2" t="str">
        <f>IFERROR(INDEX('[1]Link Out Monthly BY'!$D$6:$D$491,MATCH($J25,'[1]Link Out Monthly BY'!$C$6:$C$491,0),1),"")</f>
        <v>Amort Def Maint WT</v>
      </c>
      <c r="L25" s="2" t="str">
        <f>IFERROR(INDEX('[1]Link Out Monthly BY'!$E$6:$E$491,MATCH($J25,'[1]Link Out Monthly BY'!$C$6:$C$491,0),1),"")</f>
        <v>675.4</v>
      </c>
      <c r="M25" s="31">
        <f>IFERROR(INDEX('[1]Link Out Monthly BY'!$F$6:$F$491,MATCH($J25,'[1]Link Out Monthly BY'!$C$6:$C$491,0),1),"")</f>
        <v>20334</v>
      </c>
      <c r="N25" s="31">
        <f>IFERROR(INDEX('[1]Link Out Monthly BY'!$G$6:$G$491,MATCH($J25,'[1]Link Out Monthly BY'!$C$6:$C$491,0),1),"")</f>
        <v>20334</v>
      </c>
      <c r="O25" s="31">
        <f>IFERROR(INDEX('[1]Link Out Monthly BY'!$H$6:$H$491,MATCH($J25,'[1]Link Out Monthly BY'!$C$6:$C$491,0),1),"")</f>
        <v>20334</v>
      </c>
      <c r="P25" s="31">
        <f>IFERROR(INDEX('[1]Link Out Monthly BY'!$I$6:$I$491,MATCH($J25,'[1]Link Out Monthly BY'!$C$6:$C$491,0),1),"")</f>
        <v>20334</v>
      </c>
      <c r="Q25" s="31">
        <f>IFERROR(INDEX('[1]Link Out Monthly BY'!$J$6:$J$491,MATCH($J25,'[1]Link Out Monthly BY'!$C$6:$C$491,0),1),"")</f>
        <v>20334</v>
      </c>
      <c r="R25" s="31">
        <f>IFERROR(INDEX('[1]Link Out Monthly BY'!$K$6:$K$491,MATCH($J25,'[1]Link Out Monthly BY'!$C$6:$C$491,0),1),"")</f>
        <v>20334</v>
      </c>
      <c r="S25" s="31">
        <f>IFERROR(INDEX('[1]Link Out Monthly BY'!$L$6:$L$491,MATCH($J25,'[1]Link Out Monthly BY'!$C$6:$C$491,0),1),"")</f>
        <v>0</v>
      </c>
      <c r="T25" s="31">
        <f>IFERROR(INDEX('[1]Link Out Monthly BY'!$M$6:$M$491,MATCH($J25,'[1]Link Out Monthly BY'!$C$6:$C$491,0),1),"")</f>
        <v>0</v>
      </c>
      <c r="U25" s="31">
        <f>IFERROR(INDEX('[1]Link Out Monthly BY'!$N$6:$N$491,MATCH($J25,'[1]Link Out Monthly BY'!$C$6:$C$491,0),1),"")</f>
        <v>0</v>
      </c>
      <c r="V25" s="31">
        <f>IFERROR(INDEX('[1]Link Out Monthly BY'!$O$6:$O$491,MATCH($J25,'[1]Link Out Monthly BY'!$C$6:$C$491,0),1),"")</f>
        <v>0</v>
      </c>
      <c r="W25" s="31">
        <f>IFERROR(INDEX('[1]Link Out Monthly BY'!$P$6:$P$491,MATCH($J25,'[1]Link Out Monthly BY'!$C$6:$C$491,0),1),"")</f>
        <v>0</v>
      </c>
      <c r="X25" s="31">
        <f>IFERROR(INDEX('[1]Link Out Monthly BY'!$Q$6:$Q$491,MATCH($J25,'[1]Link Out Monthly BY'!$C$6:$C$491,0),1),"")</f>
        <v>0</v>
      </c>
      <c r="Y25" s="31">
        <f t="shared" si="4"/>
        <v>122004</v>
      </c>
      <c r="Z25" s="69"/>
      <c r="AA25" s="73">
        <f>IFERROR(INDEX('[1]Link Out Monthly BY'!$T$6:$T$491,MATCH($J25,'[1]Link Out Monthly BY'!$C$6:$C$491,0),1),"")</f>
        <v>0.12327521400683852</v>
      </c>
      <c r="AB25" s="31"/>
      <c r="AC25" s="73">
        <f t="shared" si="3"/>
        <v>0</v>
      </c>
    </row>
    <row r="26" spans="1:29">
      <c r="A26" s="6" t="str">
        <f>'[1]Link Out Filing Exhibits'!$M$80</f>
        <v>Schedule D-2.3</v>
      </c>
      <c r="B26" s="30"/>
      <c r="H26" s="2" t="str">
        <f>IFERROR(INDEX('[1]Link Out Monthly BY'!$A$6:$A$491,MATCH($J26,'[1]Link Out Monthly BY'!$C$6:$C$491,0),1),"")</f>
        <v>P37</v>
      </c>
      <c r="I26" s="2" t="str">
        <f>IFERROR(INDEX('[1]Link Out Monthly BY'!$B$6:$B$491,MATCH($J26,'[1]Link Out Monthly BY'!$C$6:$C$491,0),1),"")</f>
        <v>Maintenance supplies and services</v>
      </c>
      <c r="J26" s="63">
        <v>62512400</v>
      </c>
      <c r="K26" s="2" t="str">
        <f>IFERROR(INDEX('[1]Link Out Monthly BY'!$D$6:$D$491,MATCH($J26,'[1]Link Out Monthly BY'!$C$6:$C$491,0),1),"")</f>
        <v>Amort Def Maint TD</v>
      </c>
      <c r="L26" s="2" t="str">
        <f>IFERROR(INDEX('[1]Link Out Monthly BY'!$E$6:$E$491,MATCH($J26,'[1]Link Out Monthly BY'!$C$6:$C$491,0),1),"")</f>
        <v>675.6</v>
      </c>
      <c r="M26" s="31">
        <f>IFERROR(INDEX('[1]Link Out Monthly BY'!$F$6:$F$491,MATCH($J26,'[1]Link Out Monthly BY'!$C$6:$C$491,0),1),"")</f>
        <v>38696</v>
      </c>
      <c r="N26" s="31">
        <f>IFERROR(INDEX('[1]Link Out Monthly BY'!$G$6:$G$491,MATCH($J26,'[1]Link Out Monthly BY'!$C$6:$C$491,0),1),"")</f>
        <v>38696</v>
      </c>
      <c r="O26" s="31">
        <f>IFERROR(INDEX('[1]Link Out Monthly BY'!$H$6:$H$491,MATCH($J26,'[1]Link Out Monthly BY'!$C$6:$C$491,0),1),"")</f>
        <v>38696</v>
      </c>
      <c r="P26" s="31">
        <f>IFERROR(INDEX('[1]Link Out Monthly BY'!$I$6:$I$491,MATCH($J26,'[1]Link Out Monthly BY'!$C$6:$C$491,0),1),"")</f>
        <v>122702</v>
      </c>
      <c r="Q26" s="31">
        <f>IFERROR(INDEX('[1]Link Out Monthly BY'!$J$6:$J$491,MATCH($J26,'[1]Link Out Monthly BY'!$C$6:$C$491,0),1),"")</f>
        <v>44520</v>
      </c>
      <c r="R26" s="31">
        <f>IFERROR(INDEX('[1]Link Out Monthly BY'!$K$6:$K$491,MATCH($J26,'[1]Link Out Monthly BY'!$C$6:$C$491,0),1),"")</f>
        <v>44520</v>
      </c>
      <c r="S26" s="31">
        <f>IFERROR(INDEX('[1]Link Out Monthly BY'!$L$6:$L$491,MATCH($J26,'[1]Link Out Monthly BY'!$C$6:$C$491,0),1),"")</f>
        <v>0</v>
      </c>
      <c r="T26" s="31">
        <f>IFERROR(INDEX('[1]Link Out Monthly BY'!$M$6:$M$491,MATCH($J26,'[1]Link Out Monthly BY'!$C$6:$C$491,0),1),"")</f>
        <v>0</v>
      </c>
      <c r="U26" s="31">
        <f>IFERROR(INDEX('[1]Link Out Monthly BY'!$N$6:$N$491,MATCH($J26,'[1]Link Out Monthly BY'!$C$6:$C$491,0),1),"")</f>
        <v>0</v>
      </c>
      <c r="V26" s="31">
        <f>IFERROR(INDEX('[1]Link Out Monthly BY'!$O$6:$O$491,MATCH($J26,'[1]Link Out Monthly BY'!$C$6:$C$491,0),1),"")</f>
        <v>0</v>
      </c>
      <c r="W26" s="31">
        <f>IFERROR(INDEX('[1]Link Out Monthly BY'!$P$6:$P$491,MATCH($J26,'[1]Link Out Monthly BY'!$C$6:$C$491,0),1),"")</f>
        <v>0</v>
      </c>
      <c r="X26" s="31">
        <f>IFERROR(INDEX('[1]Link Out Monthly BY'!$Q$6:$Q$491,MATCH($J26,'[1]Link Out Monthly BY'!$C$6:$C$491,0),1),"")</f>
        <v>0</v>
      </c>
      <c r="Y26" s="31">
        <f t="shared" si="4"/>
        <v>327830</v>
      </c>
      <c r="Z26" s="69"/>
      <c r="AA26" s="73">
        <f>IFERROR(INDEX('[1]Link Out Monthly BY'!$T$6:$T$491,MATCH($J26,'[1]Link Out Monthly BY'!$C$6:$C$491,0),1),"")</f>
        <v>0.33124580675930193</v>
      </c>
      <c r="AB26" s="31"/>
      <c r="AC26" s="73">
        <f t="shared" si="3"/>
        <v>0</v>
      </c>
    </row>
    <row r="27" spans="1:29">
      <c r="A27" s="6"/>
      <c r="B27" s="30"/>
      <c r="H27" s="2" t="str">
        <f>IFERROR(INDEX('[1]Link Out Monthly BY'!$A$6:$A$491,MATCH($J27,'[1]Link Out Monthly BY'!$C$6:$C$491,0),1),"")</f>
        <v>P37</v>
      </c>
      <c r="I27" s="2" t="str">
        <f>IFERROR(INDEX('[1]Link Out Monthly BY'!$B$6:$B$491,MATCH($J27,'[1]Link Out Monthly BY'!$C$6:$C$491,0),1),"")</f>
        <v>Maintenance supplies and services</v>
      </c>
      <c r="J27" s="63">
        <v>62520700</v>
      </c>
      <c r="K27" s="2" t="str">
        <f>IFERROR(INDEX('[1]Link Out Monthly BY'!$D$6:$D$491,MATCH($J27,'[1]Link Out Monthly BY'!$C$6:$C$491,0),1),"")</f>
        <v>Misc Main Pvg/Bckfll</v>
      </c>
      <c r="L27" s="2" t="str">
        <f>IFERROR(INDEX('[1]Link Out Monthly BY'!$E$6:$E$491,MATCH($J27,'[1]Link Out Monthly BY'!$C$6:$C$491,0),1),"")</f>
        <v>675.6</v>
      </c>
      <c r="M27" s="31">
        <f>IFERROR(INDEX('[1]Link Out Monthly BY'!$F$6:$F$491,MATCH($J27,'[1]Link Out Monthly BY'!$C$6:$C$491,0),1),"")</f>
        <v>-235</v>
      </c>
      <c r="N27" s="31">
        <f>IFERROR(INDEX('[1]Link Out Monthly BY'!$G$6:$G$491,MATCH($J27,'[1]Link Out Monthly BY'!$C$6:$C$491,0),1),"")</f>
        <v>-175</v>
      </c>
      <c r="O27" s="31">
        <f>IFERROR(INDEX('[1]Link Out Monthly BY'!$H$6:$H$491,MATCH($J27,'[1]Link Out Monthly BY'!$C$6:$C$491,0),1),"")</f>
        <v>0</v>
      </c>
      <c r="P27" s="31">
        <f>IFERROR(INDEX('[1]Link Out Monthly BY'!$I$6:$I$491,MATCH($J27,'[1]Link Out Monthly BY'!$C$6:$C$491,0),1),"")</f>
        <v>-719</v>
      </c>
      <c r="Q27" s="31">
        <f>IFERROR(INDEX('[1]Link Out Monthly BY'!$J$6:$J$491,MATCH($J27,'[1]Link Out Monthly BY'!$C$6:$C$491,0),1),"")</f>
        <v>612</v>
      </c>
      <c r="R27" s="31">
        <f>IFERROR(INDEX('[1]Link Out Monthly BY'!$K$6:$K$491,MATCH($J27,'[1]Link Out Monthly BY'!$C$6:$C$491,0),1),"")</f>
        <v>-1490</v>
      </c>
      <c r="S27" s="31">
        <f>IFERROR(INDEX('[1]Link Out Monthly BY'!$L$6:$L$491,MATCH($J27,'[1]Link Out Monthly BY'!$C$6:$C$491,0),1),"")</f>
        <v>3381</v>
      </c>
      <c r="T27" s="31">
        <f>IFERROR(INDEX('[1]Link Out Monthly BY'!$M$6:$M$491,MATCH($J27,'[1]Link Out Monthly BY'!$C$6:$C$491,0),1),"")</f>
        <v>3381</v>
      </c>
      <c r="U27" s="31">
        <f>IFERROR(INDEX('[1]Link Out Monthly BY'!$N$6:$N$491,MATCH($J27,'[1]Link Out Monthly BY'!$C$6:$C$491,0),1),"")</f>
        <v>3381</v>
      </c>
      <c r="V27" s="31">
        <f>IFERROR(INDEX('[1]Link Out Monthly BY'!$O$6:$O$491,MATCH($J27,'[1]Link Out Monthly BY'!$C$6:$C$491,0),1),"")</f>
        <v>3381</v>
      </c>
      <c r="W27" s="31">
        <f>IFERROR(INDEX('[1]Link Out Monthly BY'!$P$6:$P$491,MATCH($J27,'[1]Link Out Monthly BY'!$C$6:$C$491,0),1),"")</f>
        <v>1950</v>
      </c>
      <c r="X27" s="31">
        <f>IFERROR(INDEX('[1]Link Out Monthly BY'!$Q$6:$Q$491,MATCH($J27,'[1]Link Out Monthly BY'!$C$6:$C$491,0),1),"")</f>
        <v>1950</v>
      </c>
      <c r="Y27" s="31">
        <f t="shared" si="4"/>
        <v>15417</v>
      </c>
      <c r="Z27" s="69"/>
      <c r="AA27" s="73">
        <f>IFERROR(INDEX('[1]Link Out Monthly BY'!$T$6:$T$491,MATCH($J27,'[1]Link Out Monthly BY'!$C$6:$C$491,0),1),"")</f>
        <v>-2.0279118267575234E-3</v>
      </c>
      <c r="AB27" s="31">
        <f t="shared" si="2"/>
        <v>-2007</v>
      </c>
      <c r="AC27" s="73">
        <f t="shared" si="3"/>
        <v>-3.7176718149721961E-3</v>
      </c>
    </row>
    <row r="28" spans="1:29">
      <c r="A28" s="59"/>
      <c r="B28" s="30"/>
      <c r="H28" s="2" t="str">
        <f>IFERROR(INDEX('[1]Link Out Monthly BY'!$A$6:$A$491,MATCH($J28,'[1]Link Out Monthly BY'!$C$6:$C$491,0),1),"")</f>
        <v>P37</v>
      </c>
      <c r="I28" s="2" t="str">
        <f>IFERROR(INDEX('[1]Link Out Monthly BY'!$B$6:$B$491,MATCH($J28,'[1]Link Out Monthly BY'!$C$6:$C$491,0),1),"")</f>
        <v>Maintenance supplies and services</v>
      </c>
      <c r="J28" s="63">
        <v>62520800</v>
      </c>
      <c r="K28" s="2" t="str">
        <f>IFERROR(INDEX('[1]Link Out Monthly BY'!$D$6:$D$491,MATCH($J28,'[1]Link Out Monthly BY'!$C$6:$C$491,0),1),"")</f>
        <v>Misc Maint Permits</v>
      </c>
      <c r="L28" s="2" t="str">
        <f>IFERROR(INDEX('[1]Link Out Monthly BY'!$E$6:$E$491,MATCH($J28,'[1]Link Out Monthly BY'!$C$6:$C$491,0),1),"")</f>
        <v>675.6</v>
      </c>
      <c r="M28" s="31">
        <f>IFERROR(INDEX('[1]Link Out Monthly BY'!$F$6:$F$491,MATCH($J28,'[1]Link Out Monthly BY'!$C$6:$C$491,0),1),"")</f>
        <v>0</v>
      </c>
      <c r="N28" s="31">
        <f>IFERROR(INDEX('[1]Link Out Monthly BY'!$G$6:$G$491,MATCH($J28,'[1]Link Out Monthly BY'!$C$6:$C$491,0),1),"")</f>
        <v>0</v>
      </c>
      <c r="O28" s="31">
        <f>IFERROR(INDEX('[1]Link Out Monthly BY'!$H$6:$H$491,MATCH($J28,'[1]Link Out Monthly BY'!$C$6:$C$491,0),1),"")</f>
        <v>0</v>
      </c>
      <c r="P28" s="31">
        <f>IFERROR(INDEX('[1]Link Out Monthly BY'!$I$6:$I$491,MATCH($J28,'[1]Link Out Monthly BY'!$C$6:$C$491,0),1),"")</f>
        <v>0</v>
      </c>
      <c r="Q28" s="31">
        <f>IFERROR(INDEX('[1]Link Out Monthly BY'!$J$6:$J$491,MATCH($J28,'[1]Link Out Monthly BY'!$C$6:$C$491,0),1),"")</f>
        <v>0</v>
      </c>
      <c r="R28" s="31">
        <f>IFERROR(INDEX('[1]Link Out Monthly BY'!$K$6:$K$491,MATCH($J28,'[1]Link Out Monthly BY'!$C$6:$C$491,0),1),"")</f>
        <v>0</v>
      </c>
      <c r="S28" s="31">
        <f>IFERROR(INDEX('[1]Link Out Monthly BY'!$L$6:$L$491,MATCH($J28,'[1]Link Out Monthly BY'!$C$6:$C$491,0),1),"")</f>
        <v>0</v>
      </c>
      <c r="T28" s="31">
        <f>IFERROR(INDEX('[1]Link Out Monthly BY'!$M$6:$M$491,MATCH($J28,'[1]Link Out Monthly BY'!$C$6:$C$491,0),1),"")</f>
        <v>0</v>
      </c>
      <c r="U28" s="31">
        <f>IFERROR(INDEX('[1]Link Out Monthly BY'!$N$6:$N$491,MATCH($J28,'[1]Link Out Monthly BY'!$C$6:$C$491,0),1),"")</f>
        <v>0</v>
      </c>
      <c r="V28" s="31">
        <f>IFERROR(INDEX('[1]Link Out Monthly BY'!$O$6:$O$491,MATCH($J28,'[1]Link Out Monthly BY'!$C$6:$C$491,0),1),"")</f>
        <v>0</v>
      </c>
      <c r="W28" s="31">
        <f>IFERROR(INDEX('[1]Link Out Monthly BY'!$P$6:$P$491,MATCH($J28,'[1]Link Out Monthly BY'!$C$6:$C$491,0),1),"")</f>
        <v>0</v>
      </c>
      <c r="X28" s="31">
        <f>IFERROR(INDEX('[1]Link Out Monthly BY'!$Q$6:$Q$491,MATCH($J28,'[1]Link Out Monthly BY'!$C$6:$C$491,0),1),"")</f>
        <v>0</v>
      </c>
      <c r="Y28" s="31">
        <f t="shared" si="4"/>
        <v>0</v>
      </c>
      <c r="Z28" s="69"/>
      <c r="AA28" s="73">
        <f>IFERROR(INDEX('[1]Link Out Monthly BY'!$T$6:$T$491,MATCH($J28,'[1]Link Out Monthly BY'!$C$6:$C$491,0),1),"")</f>
        <v>0</v>
      </c>
      <c r="AB28" s="31">
        <f t="shared" si="2"/>
        <v>0</v>
      </c>
      <c r="AC28" s="73">
        <f t="shared" si="3"/>
        <v>0</v>
      </c>
    </row>
    <row r="29" spans="1:29">
      <c r="A29" s="54"/>
      <c r="B29" s="56"/>
      <c r="C29" s="56"/>
      <c r="D29" s="57"/>
      <c r="E29" s="57"/>
      <c r="F29" s="57"/>
      <c r="G29" s="3"/>
      <c r="H29" s="2" t="str">
        <f>IFERROR(INDEX('[1]Link Out Monthly BY'!$A$6:$A$491,MATCH($J29,'[1]Link Out Monthly BY'!$C$6:$C$491,0),1),"")</f>
        <v>P37</v>
      </c>
      <c r="I29" s="2" t="str">
        <f>IFERROR(INDEX('[1]Link Out Monthly BY'!$B$6:$B$491,MATCH($J29,'[1]Link Out Monthly BY'!$C$6:$C$491,0),1),"")</f>
        <v>Maintenance supplies and services</v>
      </c>
      <c r="J29" s="63">
        <v>63110000</v>
      </c>
      <c r="K29" s="2" t="str">
        <f>IFERROR(INDEX('[1]Link Out Monthly BY'!$D$6:$D$491,MATCH($J29,'[1]Link Out Monthly BY'!$C$6:$C$491,0),1),"")</f>
        <v>Contract Svc - Other Maint</v>
      </c>
      <c r="L29" s="2" t="str">
        <f>IFERROR(INDEX('[1]Link Out Monthly BY'!$E$6:$E$491,MATCH($J29,'[1]Link Out Monthly BY'!$C$6:$C$491,0),1),"")</f>
        <v>631.6</v>
      </c>
      <c r="M29" s="31">
        <f>IFERROR(INDEX('[1]Link Out Monthly BY'!$F$6:$F$491,MATCH($J29,'[1]Link Out Monthly BY'!$C$6:$C$491,0),1),"")</f>
        <v>0</v>
      </c>
      <c r="N29" s="31">
        <f>IFERROR(INDEX('[1]Link Out Monthly BY'!$G$6:$G$491,MATCH($J29,'[1]Link Out Monthly BY'!$C$6:$C$491,0),1),"")</f>
        <v>0</v>
      </c>
      <c r="O29" s="31">
        <f>IFERROR(INDEX('[1]Link Out Monthly BY'!$H$6:$H$491,MATCH($J29,'[1]Link Out Monthly BY'!$C$6:$C$491,0),1),"")</f>
        <v>0</v>
      </c>
      <c r="P29" s="31">
        <f>IFERROR(INDEX('[1]Link Out Monthly BY'!$I$6:$I$491,MATCH($J29,'[1]Link Out Monthly BY'!$C$6:$C$491,0),1),"")</f>
        <v>0</v>
      </c>
      <c r="Q29" s="31">
        <f>IFERROR(INDEX('[1]Link Out Monthly BY'!$J$6:$J$491,MATCH($J29,'[1]Link Out Monthly BY'!$C$6:$C$491,0),1),"")</f>
        <v>0</v>
      </c>
      <c r="R29" s="31">
        <f>IFERROR(INDEX('[1]Link Out Monthly BY'!$K$6:$K$491,MATCH($J29,'[1]Link Out Monthly BY'!$C$6:$C$491,0),1),"")</f>
        <v>0</v>
      </c>
      <c r="S29" s="31">
        <f>IFERROR(INDEX('[1]Link Out Monthly BY'!$L$6:$L$491,MATCH($J29,'[1]Link Out Monthly BY'!$C$6:$C$491,0),1),"")</f>
        <v>17054</v>
      </c>
      <c r="T29" s="31">
        <f>IFERROR(INDEX('[1]Link Out Monthly BY'!$M$6:$M$491,MATCH($J29,'[1]Link Out Monthly BY'!$C$6:$C$491,0),1),"")</f>
        <v>30932</v>
      </c>
      <c r="U29" s="31">
        <f>IFERROR(INDEX('[1]Link Out Monthly BY'!$N$6:$N$491,MATCH($J29,'[1]Link Out Monthly BY'!$C$6:$C$491,0),1),"")</f>
        <v>16161</v>
      </c>
      <c r="V29" s="31">
        <f>IFERROR(INDEX('[1]Link Out Monthly BY'!$O$6:$O$491,MATCH($J29,'[1]Link Out Monthly BY'!$C$6:$C$491,0),1),"")</f>
        <v>26938</v>
      </c>
      <c r="W29" s="31">
        <f>IFERROR(INDEX('[1]Link Out Monthly BY'!$P$6:$P$491,MATCH($J29,'[1]Link Out Monthly BY'!$C$6:$C$491,0),1),"")</f>
        <v>25743</v>
      </c>
      <c r="X29" s="31">
        <f>IFERROR(INDEX('[1]Link Out Monthly BY'!$Q$6:$Q$491,MATCH($J29,'[1]Link Out Monthly BY'!$C$6:$C$491,0),1),"")</f>
        <v>25743</v>
      </c>
      <c r="Y29" s="31">
        <f t="shared" si="4"/>
        <v>142571</v>
      </c>
      <c r="Z29" s="69"/>
      <c r="AA29" s="73">
        <f>IFERROR(INDEX('[1]Link Out Monthly BY'!$T$6:$T$491,MATCH($J29,'[1]Link Out Monthly BY'!$C$6:$C$491,0),1),"")</f>
        <v>0</v>
      </c>
      <c r="AB29" s="31">
        <f t="shared" si="2"/>
        <v>0</v>
      </c>
      <c r="AC29" s="73">
        <f t="shared" si="3"/>
        <v>0</v>
      </c>
    </row>
    <row r="30" spans="1:29">
      <c r="A30" s="45"/>
      <c r="B30" s="55"/>
      <c r="C30" s="55"/>
      <c r="D30" s="55"/>
      <c r="E30" s="55"/>
      <c r="F30" s="55"/>
      <c r="H30" s="2" t="str">
        <f>IFERROR(INDEX('[1]Link Out Monthly BY'!$A$6:$A$491,MATCH($J30,'[1]Link Out Monthly BY'!$C$6:$C$491,0),1),"")</f>
        <v>P37</v>
      </c>
      <c r="I30" s="2" t="str">
        <f>IFERROR(INDEX('[1]Link Out Monthly BY'!$B$6:$B$491,MATCH($J30,'[1]Link Out Monthly BY'!$C$6:$C$491,0),1),"")</f>
        <v>Maintenance supplies and services</v>
      </c>
      <c r="J30" s="63">
        <v>63110024</v>
      </c>
      <c r="K30" s="2" t="str">
        <f>IFERROR(INDEX('[1]Link Out Monthly BY'!$D$6:$D$491,MATCH($J30,'[1]Link Out Monthly BY'!$C$6:$C$491,0),1),"")</f>
        <v>Contr Svc-Maint TD</v>
      </c>
      <c r="L30" s="2" t="str">
        <f>IFERROR(INDEX('[1]Link Out Monthly BY'!$E$6:$E$491,MATCH($J30,'[1]Link Out Monthly BY'!$C$6:$C$491,0),1),"")</f>
        <v>631.6</v>
      </c>
      <c r="M30" s="31">
        <f>IFERROR(INDEX('[1]Link Out Monthly BY'!$F$6:$F$491,MATCH($J30,'[1]Link Out Monthly BY'!$C$6:$C$491,0),1),"")</f>
        <v>0</v>
      </c>
      <c r="N30" s="31">
        <f>IFERROR(INDEX('[1]Link Out Monthly BY'!$G$6:$G$491,MATCH($J30,'[1]Link Out Monthly BY'!$C$6:$C$491,0),1),"")</f>
        <v>0</v>
      </c>
      <c r="O30" s="31">
        <f>IFERROR(INDEX('[1]Link Out Monthly BY'!$H$6:$H$491,MATCH($J30,'[1]Link Out Monthly BY'!$C$6:$C$491,0),1),"")</f>
        <v>0</v>
      </c>
      <c r="P30" s="31">
        <f>IFERROR(INDEX('[1]Link Out Monthly BY'!$I$6:$I$491,MATCH($J30,'[1]Link Out Monthly BY'!$C$6:$C$491,0),1),"")</f>
        <v>0</v>
      </c>
      <c r="Q30" s="31">
        <f>IFERROR(INDEX('[1]Link Out Monthly BY'!$J$6:$J$491,MATCH($J30,'[1]Link Out Monthly BY'!$C$6:$C$491,0),1),"")</f>
        <v>0</v>
      </c>
      <c r="R30" s="31">
        <f>IFERROR(INDEX('[1]Link Out Monthly BY'!$K$6:$K$491,MATCH($J30,'[1]Link Out Monthly BY'!$C$6:$C$491,0),1),"")</f>
        <v>0</v>
      </c>
      <c r="S30" s="31">
        <f>IFERROR(INDEX('[1]Link Out Monthly BY'!$L$6:$L$491,MATCH($J30,'[1]Link Out Monthly BY'!$C$6:$C$491,0),1),"")</f>
        <v>0</v>
      </c>
      <c r="T30" s="31">
        <f>IFERROR(INDEX('[1]Link Out Monthly BY'!$M$6:$M$491,MATCH($J30,'[1]Link Out Monthly BY'!$C$6:$C$491,0),1),"")</f>
        <v>0</v>
      </c>
      <c r="U30" s="31">
        <f>IFERROR(INDEX('[1]Link Out Monthly BY'!$N$6:$N$491,MATCH($J30,'[1]Link Out Monthly BY'!$C$6:$C$491,0),1),"")</f>
        <v>0</v>
      </c>
      <c r="V30" s="31">
        <f>IFERROR(INDEX('[1]Link Out Monthly BY'!$O$6:$O$491,MATCH($J30,'[1]Link Out Monthly BY'!$C$6:$C$491,0),1),"")</f>
        <v>0</v>
      </c>
      <c r="W30" s="31">
        <f>IFERROR(INDEX('[1]Link Out Monthly BY'!$P$6:$P$491,MATCH($J30,'[1]Link Out Monthly BY'!$C$6:$C$491,0),1),"")</f>
        <v>0</v>
      </c>
      <c r="X30" s="31">
        <f>IFERROR(INDEX('[1]Link Out Monthly BY'!$Q$6:$Q$491,MATCH($J30,'[1]Link Out Monthly BY'!$C$6:$C$491,0),1),"")</f>
        <v>0</v>
      </c>
      <c r="Y30" s="31">
        <f t="shared" si="4"/>
        <v>0</v>
      </c>
      <c r="Z30" s="69"/>
      <c r="AA30" s="73">
        <f>IFERROR(INDEX('[1]Link Out Monthly BY'!$T$6:$T$491,MATCH($J30,'[1]Link Out Monthly BY'!$C$6:$C$491,0),1),"")</f>
        <v>0</v>
      </c>
      <c r="AB30" s="31">
        <f t="shared" si="2"/>
        <v>0</v>
      </c>
      <c r="AC30" s="73">
        <f t="shared" si="3"/>
        <v>0</v>
      </c>
    </row>
    <row r="31" spans="1:29">
      <c r="A31" s="45"/>
      <c r="B31" s="55"/>
      <c r="C31" s="55"/>
      <c r="D31" s="55"/>
      <c r="E31" s="55"/>
      <c r="F31" s="58"/>
      <c r="H31" s="2" t="str">
        <f>IFERROR(INDEX('[1]Link Out Monthly BY'!$A$6:$A$491,MATCH($J31,'[1]Link Out Monthly BY'!$C$6:$C$491,0),1),"")</f>
        <v>P37</v>
      </c>
      <c r="I31" s="2" t="str">
        <f>IFERROR(INDEX('[1]Link Out Monthly BY'!$B$6:$B$491,MATCH($J31,'[1]Link Out Monthly BY'!$C$6:$C$491,0),1),"")</f>
        <v>Maintenance supplies and services</v>
      </c>
      <c r="J31" s="63">
        <v>63150021</v>
      </c>
      <c r="K31" s="2" t="str">
        <f>IFERROR(INDEX('[1]Link Out Monthly BY'!$D$6:$D$491,MATCH($J31,'[1]Link Out Monthly BY'!$C$6:$C$491,0),1),"")</f>
        <v>Contr Svc-Maint SS</v>
      </c>
      <c r="L31" s="2" t="str">
        <f>IFERROR(INDEX('[1]Link Out Monthly BY'!$E$6:$E$491,MATCH($J31,'[1]Link Out Monthly BY'!$C$6:$C$491,0),1),"")</f>
        <v>636.2</v>
      </c>
      <c r="M31" s="31">
        <f>IFERROR(INDEX('[1]Link Out Monthly BY'!$F$6:$F$491,MATCH($J31,'[1]Link Out Monthly BY'!$C$6:$C$491,0),1),"")</f>
        <v>11433</v>
      </c>
      <c r="N31" s="31">
        <f>IFERROR(INDEX('[1]Link Out Monthly BY'!$G$6:$G$491,MATCH($J31,'[1]Link Out Monthly BY'!$C$6:$C$491,0),1),"")</f>
        <v>210</v>
      </c>
      <c r="O31" s="31">
        <f>IFERROR(INDEX('[1]Link Out Monthly BY'!$H$6:$H$491,MATCH($J31,'[1]Link Out Monthly BY'!$C$6:$C$491,0),1),"")</f>
        <v>3943</v>
      </c>
      <c r="P31" s="31">
        <f>IFERROR(INDEX('[1]Link Out Monthly BY'!$I$6:$I$491,MATCH($J31,'[1]Link Out Monthly BY'!$C$6:$C$491,0),1),"")</f>
        <v>3105</v>
      </c>
      <c r="Q31" s="31">
        <f>IFERROR(INDEX('[1]Link Out Monthly BY'!$J$6:$J$491,MATCH($J31,'[1]Link Out Monthly BY'!$C$6:$C$491,0),1),"")</f>
        <v>588</v>
      </c>
      <c r="R31" s="31">
        <f>IFERROR(INDEX('[1]Link Out Monthly BY'!$K$6:$K$491,MATCH($J31,'[1]Link Out Monthly BY'!$C$6:$C$491,0),1),"")</f>
        <v>3447</v>
      </c>
      <c r="S31" s="31">
        <f>IFERROR(INDEX('[1]Link Out Monthly BY'!$L$6:$L$491,MATCH($J31,'[1]Link Out Monthly BY'!$C$6:$C$491,0),1),"")</f>
        <v>0</v>
      </c>
      <c r="T31" s="31">
        <f>IFERROR(INDEX('[1]Link Out Monthly BY'!$M$6:$M$491,MATCH($J31,'[1]Link Out Monthly BY'!$C$6:$C$491,0),1),"")</f>
        <v>0</v>
      </c>
      <c r="U31" s="31">
        <f>IFERROR(INDEX('[1]Link Out Monthly BY'!$N$6:$N$491,MATCH($J31,'[1]Link Out Monthly BY'!$C$6:$C$491,0),1),"")</f>
        <v>0</v>
      </c>
      <c r="V31" s="31">
        <f>IFERROR(INDEX('[1]Link Out Monthly BY'!$O$6:$O$491,MATCH($J31,'[1]Link Out Monthly BY'!$C$6:$C$491,0),1),"")</f>
        <v>0</v>
      </c>
      <c r="W31" s="31">
        <f>IFERROR(INDEX('[1]Link Out Monthly BY'!$P$6:$P$491,MATCH($J31,'[1]Link Out Monthly BY'!$C$6:$C$491,0),1),"")</f>
        <v>0</v>
      </c>
      <c r="X31" s="31">
        <f>IFERROR(INDEX('[1]Link Out Monthly BY'!$Q$6:$Q$491,MATCH($J31,'[1]Link Out Monthly BY'!$C$6:$C$491,0),1),"")</f>
        <v>0</v>
      </c>
      <c r="Y31" s="31">
        <f t="shared" si="4"/>
        <v>22726</v>
      </c>
      <c r="Z31" s="69"/>
      <c r="AA31" s="73">
        <f>IFERROR(INDEX('[1]Link Out Monthly BY'!$T$6:$T$491,MATCH($J31,'[1]Link Out Monthly BY'!$C$6:$C$491,0),1),"")</f>
        <v>2.2962792314345531E-2</v>
      </c>
      <c r="AB31" s="31">
        <f t="shared" si="2"/>
        <v>22726</v>
      </c>
      <c r="AC31" s="73">
        <f t="shared" si="3"/>
        <v>4.2096566849555622E-2</v>
      </c>
    </row>
    <row r="32" spans="1:29">
      <c r="A32" s="45"/>
      <c r="B32" s="55"/>
      <c r="C32" s="55"/>
      <c r="D32" s="55"/>
      <c r="E32" s="55"/>
      <c r="F32" s="58"/>
      <c r="H32" s="2" t="str">
        <f>IFERROR(INDEX('[1]Link Out Monthly BY'!$A$6:$A$491,MATCH($J32,'[1]Link Out Monthly BY'!$C$6:$C$491,0),1),"")</f>
        <v>P37</v>
      </c>
      <c r="I32" s="2" t="str">
        <f>IFERROR(INDEX('[1]Link Out Monthly BY'!$B$6:$B$491,MATCH($J32,'[1]Link Out Monthly BY'!$C$6:$C$491,0),1),"")</f>
        <v>Maintenance supplies and services</v>
      </c>
      <c r="J32" s="63">
        <v>63150022</v>
      </c>
      <c r="K32" s="2" t="str">
        <f>IFERROR(INDEX('[1]Link Out Monthly BY'!$D$6:$D$491,MATCH($J32,'[1]Link Out Monthly BY'!$C$6:$C$491,0),1),"")</f>
        <v>Contr Svc-Maint P</v>
      </c>
      <c r="L32" s="2" t="str">
        <f>IFERROR(INDEX('[1]Link Out Monthly BY'!$E$6:$E$491,MATCH($J32,'[1]Link Out Monthly BY'!$C$6:$C$491,0),1),"")</f>
        <v>636.3</v>
      </c>
      <c r="M32" s="31">
        <f>IFERROR(INDEX('[1]Link Out Monthly BY'!$F$6:$F$491,MATCH($J32,'[1]Link Out Monthly BY'!$C$6:$C$491,0),1),"")</f>
        <v>0</v>
      </c>
      <c r="N32" s="31">
        <f>IFERROR(INDEX('[1]Link Out Monthly BY'!$G$6:$G$491,MATCH($J32,'[1]Link Out Monthly BY'!$C$6:$C$491,0),1),"")</f>
        <v>0</v>
      </c>
      <c r="O32" s="31">
        <f>IFERROR(INDEX('[1]Link Out Monthly BY'!$H$6:$H$491,MATCH($J32,'[1]Link Out Monthly BY'!$C$6:$C$491,0),1),"")</f>
        <v>0</v>
      </c>
      <c r="P32" s="31">
        <f>IFERROR(INDEX('[1]Link Out Monthly BY'!$I$6:$I$491,MATCH($J32,'[1]Link Out Monthly BY'!$C$6:$C$491,0),1),"")</f>
        <v>0</v>
      </c>
      <c r="Q32" s="31">
        <f>IFERROR(INDEX('[1]Link Out Monthly BY'!$J$6:$J$491,MATCH($J32,'[1]Link Out Monthly BY'!$C$6:$C$491,0),1),"")</f>
        <v>0</v>
      </c>
      <c r="R32" s="31">
        <f>IFERROR(INDEX('[1]Link Out Monthly BY'!$K$6:$K$491,MATCH($J32,'[1]Link Out Monthly BY'!$C$6:$C$491,0),1),"")</f>
        <v>0</v>
      </c>
      <c r="S32" s="31">
        <f>IFERROR(INDEX('[1]Link Out Monthly BY'!$L$6:$L$491,MATCH($J32,'[1]Link Out Monthly BY'!$C$6:$C$491,0),1),"")</f>
        <v>0</v>
      </c>
      <c r="T32" s="31">
        <f>IFERROR(INDEX('[1]Link Out Monthly BY'!$M$6:$M$491,MATCH($J32,'[1]Link Out Monthly BY'!$C$6:$C$491,0),1),"")</f>
        <v>0</v>
      </c>
      <c r="U32" s="31">
        <f>IFERROR(INDEX('[1]Link Out Monthly BY'!$N$6:$N$491,MATCH($J32,'[1]Link Out Monthly BY'!$C$6:$C$491,0),1),"")</f>
        <v>0</v>
      </c>
      <c r="V32" s="31">
        <f>IFERROR(INDEX('[1]Link Out Monthly BY'!$O$6:$O$491,MATCH($J32,'[1]Link Out Monthly BY'!$C$6:$C$491,0),1),"")</f>
        <v>0</v>
      </c>
      <c r="W32" s="31">
        <f>IFERROR(INDEX('[1]Link Out Monthly BY'!$P$6:$P$491,MATCH($J32,'[1]Link Out Monthly BY'!$C$6:$C$491,0),1),"")</f>
        <v>0</v>
      </c>
      <c r="X32" s="31">
        <f>IFERROR(INDEX('[1]Link Out Monthly BY'!$Q$6:$Q$491,MATCH($J32,'[1]Link Out Monthly BY'!$C$6:$C$491,0),1),"")</f>
        <v>0</v>
      </c>
      <c r="Y32" s="31">
        <f t="shared" si="4"/>
        <v>0</v>
      </c>
      <c r="Z32" s="69"/>
      <c r="AA32" s="73">
        <f>IFERROR(INDEX('[1]Link Out Monthly BY'!$T$6:$T$491,MATCH($J32,'[1]Link Out Monthly BY'!$C$6:$C$491,0),1),"")</f>
        <v>0</v>
      </c>
      <c r="AB32" s="31">
        <f t="shared" si="2"/>
        <v>0</v>
      </c>
      <c r="AC32" s="73">
        <f t="shared" si="3"/>
        <v>0</v>
      </c>
    </row>
    <row r="33" spans="1:29">
      <c r="A33" s="45"/>
      <c r="B33" s="55"/>
      <c r="C33" s="55"/>
      <c r="D33" s="55"/>
      <c r="E33" s="55"/>
      <c r="F33" s="58"/>
      <c r="H33" s="2" t="str">
        <f>IFERROR(INDEX('[1]Link Out Monthly BY'!$A$6:$A$491,MATCH($J33,'[1]Link Out Monthly BY'!$C$6:$C$491,0),1),"")</f>
        <v>P37</v>
      </c>
      <c r="I33" s="2" t="str">
        <f>IFERROR(INDEX('[1]Link Out Monthly BY'!$B$6:$B$491,MATCH($J33,'[1]Link Out Monthly BY'!$C$6:$C$491,0),1),"")</f>
        <v>Maintenance supplies and services</v>
      </c>
      <c r="J33" s="63">
        <v>63150023</v>
      </c>
      <c r="K33" s="2" t="str">
        <f>IFERROR(INDEX('[1]Link Out Monthly BY'!$D$6:$D$491,MATCH($J33,'[1]Link Out Monthly BY'!$C$6:$C$491,0),1),"")</f>
        <v>Contr Svc-Maint WT</v>
      </c>
      <c r="L33" s="2" t="str">
        <f>IFERROR(INDEX('[1]Link Out Monthly BY'!$E$6:$E$491,MATCH($J33,'[1]Link Out Monthly BY'!$C$6:$C$491,0),1),"")</f>
        <v>636.4</v>
      </c>
      <c r="M33" s="31">
        <f>IFERROR(INDEX('[1]Link Out Monthly BY'!$F$6:$F$491,MATCH($J33,'[1]Link Out Monthly BY'!$C$6:$C$491,0),1),"")</f>
        <v>-1445</v>
      </c>
      <c r="N33" s="31">
        <f>IFERROR(INDEX('[1]Link Out Monthly BY'!$G$6:$G$491,MATCH($J33,'[1]Link Out Monthly BY'!$C$6:$C$491,0),1),"")</f>
        <v>1382</v>
      </c>
      <c r="O33" s="31">
        <f>IFERROR(INDEX('[1]Link Out Monthly BY'!$H$6:$H$491,MATCH($J33,'[1]Link Out Monthly BY'!$C$6:$C$491,0),1),"")</f>
        <v>10189</v>
      </c>
      <c r="P33" s="31">
        <f>IFERROR(INDEX('[1]Link Out Monthly BY'!$I$6:$I$491,MATCH($J33,'[1]Link Out Monthly BY'!$C$6:$C$491,0),1),"")</f>
        <v>14676</v>
      </c>
      <c r="Q33" s="31">
        <f>IFERROR(INDEX('[1]Link Out Monthly BY'!$J$6:$J$491,MATCH($J33,'[1]Link Out Monthly BY'!$C$6:$C$491,0),1),"")</f>
        <v>5896</v>
      </c>
      <c r="R33" s="31">
        <f>IFERROR(INDEX('[1]Link Out Monthly BY'!$K$6:$K$491,MATCH($J33,'[1]Link Out Monthly BY'!$C$6:$C$491,0),1),"")</f>
        <v>6075</v>
      </c>
      <c r="S33" s="31">
        <f>IFERROR(INDEX('[1]Link Out Monthly BY'!$L$6:$L$491,MATCH($J33,'[1]Link Out Monthly BY'!$C$6:$C$491,0),1),"")</f>
        <v>0</v>
      </c>
      <c r="T33" s="31">
        <f>IFERROR(INDEX('[1]Link Out Monthly BY'!$M$6:$M$491,MATCH($J33,'[1]Link Out Monthly BY'!$C$6:$C$491,0),1),"")</f>
        <v>0</v>
      </c>
      <c r="U33" s="31">
        <f>IFERROR(INDEX('[1]Link Out Monthly BY'!$N$6:$N$491,MATCH($J33,'[1]Link Out Monthly BY'!$C$6:$C$491,0),1),"")</f>
        <v>0</v>
      </c>
      <c r="V33" s="31">
        <f>IFERROR(INDEX('[1]Link Out Monthly BY'!$O$6:$O$491,MATCH($J33,'[1]Link Out Monthly BY'!$C$6:$C$491,0),1),"")</f>
        <v>0</v>
      </c>
      <c r="W33" s="31">
        <f>IFERROR(INDEX('[1]Link Out Monthly BY'!$P$6:$P$491,MATCH($J33,'[1]Link Out Monthly BY'!$C$6:$C$491,0),1),"")</f>
        <v>0</v>
      </c>
      <c r="X33" s="31">
        <f>IFERROR(INDEX('[1]Link Out Monthly BY'!$Q$6:$Q$491,MATCH($J33,'[1]Link Out Monthly BY'!$C$6:$C$491,0),1),"")</f>
        <v>0</v>
      </c>
      <c r="Y33" s="31">
        <f t="shared" si="4"/>
        <v>36773</v>
      </c>
      <c r="Z33" s="69"/>
      <c r="AA33" s="73">
        <f>IFERROR(INDEX('[1]Link Out Monthly BY'!$T$6:$T$491,MATCH($J33,'[1]Link Out Monthly BY'!$C$6:$C$491,0),1),"")</f>
        <v>3.7156154262757556E-2</v>
      </c>
      <c r="AB33" s="31">
        <f t="shared" si="2"/>
        <v>36773</v>
      </c>
      <c r="AC33" s="73">
        <f t="shared" si="3"/>
        <v>6.8116564849014738E-2</v>
      </c>
    </row>
    <row r="34" spans="1:29">
      <c r="A34" s="45"/>
      <c r="B34" s="55"/>
      <c r="C34" s="55"/>
      <c r="D34" s="55"/>
      <c r="E34" s="55"/>
      <c r="F34" s="58"/>
      <c r="H34" s="2" t="str">
        <f>IFERROR(INDEX('[1]Link Out Monthly BY'!$A$6:$A$491,MATCH($J34,'[1]Link Out Monthly BY'!$C$6:$C$491,0),1),"")</f>
        <v>P37</v>
      </c>
      <c r="I34" s="2" t="str">
        <f>IFERROR(INDEX('[1]Link Out Monthly BY'!$B$6:$B$491,MATCH($J34,'[1]Link Out Monthly BY'!$C$6:$C$491,0),1),"")</f>
        <v>Maintenance supplies and services</v>
      </c>
      <c r="J34" s="63">
        <v>63150024</v>
      </c>
      <c r="K34" s="2" t="str">
        <f>IFERROR(INDEX('[1]Link Out Monthly BY'!$D$6:$D$491,MATCH($J34,'[1]Link Out Monthly BY'!$C$6:$C$491,0),1),"")</f>
        <v>Contr Svc-Maint TD</v>
      </c>
      <c r="L34" s="2" t="str">
        <f>IFERROR(INDEX('[1]Link Out Monthly BY'!$E$6:$E$491,MATCH($J34,'[1]Link Out Monthly BY'!$C$6:$C$491,0),1),"")</f>
        <v>636.6</v>
      </c>
      <c r="M34" s="31">
        <f>IFERROR(INDEX('[1]Link Out Monthly BY'!$F$6:$F$491,MATCH($J34,'[1]Link Out Monthly BY'!$C$6:$C$491,0),1),"")</f>
        <v>1485</v>
      </c>
      <c r="N34" s="31">
        <f>IFERROR(INDEX('[1]Link Out Monthly BY'!$G$6:$G$491,MATCH($J34,'[1]Link Out Monthly BY'!$C$6:$C$491,0),1),"")</f>
        <v>16747</v>
      </c>
      <c r="O34" s="31">
        <f>IFERROR(INDEX('[1]Link Out Monthly BY'!$H$6:$H$491,MATCH($J34,'[1]Link Out Monthly BY'!$C$6:$C$491,0),1),"")</f>
        <v>6155</v>
      </c>
      <c r="P34" s="31">
        <f>IFERROR(INDEX('[1]Link Out Monthly BY'!$I$6:$I$491,MATCH($J34,'[1]Link Out Monthly BY'!$C$6:$C$491,0),1),"")</f>
        <v>5184</v>
      </c>
      <c r="Q34" s="31">
        <f>IFERROR(INDEX('[1]Link Out Monthly BY'!$J$6:$J$491,MATCH($J34,'[1]Link Out Monthly BY'!$C$6:$C$491,0),1),"")</f>
        <v>5185</v>
      </c>
      <c r="R34" s="31">
        <f>IFERROR(INDEX('[1]Link Out Monthly BY'!$K$6:$K$491,MATCH($J34,'[1]Link Out Monthly BY'!$C$6:$C$491,0),1),"")</f>
        <v>4599</v>
      </c>
      <c r="S34" s="31">
        <f>IFERROR(INDEX('[1]Link Out Monthly BY'!$L$6:$L$491,MATCH($J34,'[1]Link Out Monthly BY'!$C$6:$C$491,0),1),"")</f>
        <v>0</v>
      </c>
      <c r="T34" s="31">
        <f>IFERROR(INDEX('[1]Link Out Monthly BY'!$M$6:$M$491,MATCH($J34,'[1]Link Out Monthly BY'!$C$6:$C$491,0),1),"")</f>
        <v>0</v>
      </c>
      <c r="U34" s="31">
        <f>IFERROR(INDEX('[1]Link Out Monthly BY'!$N$6:$N$491,MATCH($J34,'[1]Link Out Monthly BY'!$C$6:$C$491,0),1),"")</f>
        <v>0</v>
      </c>
      <c r="V34" s="31">
        <f>IFERROR(INDEX('[1]Link Out Monthly BY'!$O$6:$O$491,MATCH($J34,'[1]Link Out Monthly BY'!$C$6:$C$491,0),1),"")</f>
        <v>0</v>
      </c>
      <c r="W34" s="31">
        <f>IFERROR(INDEX('[1]Link Out Monthly BY'!$P$6:$P$491,MATCH($J34,'[1]Link Out Monthly BY'!$C$6:$C$491,0),1),"")</f>
        <v>0</v>
      </c>
      <c r="X34" s="31">
        <f>IFERROR(INDEX('[1]Link Out Monthly BY'!$Q$6:$Q$491,MATCH($J34,'[1]Link Out Monthly BY'!$C$6:$C$491,0),1),"")</f>
        <v>0</v>
      </c>
      <c r="Y34" s="31">
        <f t="shared" si="4"/>
        <v>39355</v>
      </c>
      <c r="Z34" s="69"/>
      <c r="AA34" s="73">
        <f>IFERROR(INDEX('[1]Link Out Monthly BY'!$T$6:$T$491,MATCH($J34,'[1]Link Out Monthly BY'!$C$6:$C$491,0),1),"")</f>
        <v>3.976505727057416E-2</v>
      </c>
      <c r="AB34" s="31">
        <f t="shared" si="2"/>
        <v>39355</v>
      </c>
      <c r="AC34" s="73">
        <f t="shared" si="3"/>
        <v>7.2899339451036757E-2</v>
      </c>
    </row>
    <row r="35" spans="1:29">
      <c r="A35" s="45"/>
      <c r="B35" s="55"/>
      <c r="C35" s="55"/>
      <c r="D35" s="55"/>
      <c r="E35" s="55"/>
      <c r="F35" s="58"/>
      <c r="H35" s="2" t="str">
        <f>IFERROR(INDEX('[1]Link Out Monthly BY'!$A$6:$A$491,MATCH($J35,'[1]Link Out Monthly BY'!$C$6:$C$491,0),1),"")</f>
        <v>P37</v>
      </c>
      <c r="I35" s="2" t="str">
        <f>IFERROR(INDEX('[1]Link Out Monthly BY'!$B$6:$B$491,MATCH($J35,'[1]Link Out Monthly BY'!$C$6:$C$491,0),1),"")</f>
        <v>Maintenance supplies and services</v>
      </c>
      <c r="J35" s="63">
        <v>63150026</v>
      </c>
      <c r="K35" s="2" t="str">
        <f>IFERROR(INDEX('[1]Link Out Monthly BY'!$D$6:$D$491,MATCH($J35,'[1]Link Out Monthly BY'!$C$6:$C$491,0),1),"")</f>
        <v>Contr Svc-Maint AG</v>
      </c>
      <c r="L35" s="2" t="str">
        <f>IFERROR(INDEX('[1]Link Out Monthly BY'!$E$6:$E$491,MATCH($J35,'[1]Link Out Monthly BY'!$C$6:$C$491,0),1),"")</f>
        <v>636.8</v>
      </c>
      <c r="M35" s="31">
        <f>IFERROR(INDEX('[1]Link Out Monthly BY'!$F$6:$F$491,MATCH($J35,'[1]Link Out Monthly BY'!$C$6:$C$491,0),1),"")</f>
        <v>19814</v>
      </c>
      <c r="N35" s="31">
        <f>IFERROR(INDEX('[1]Link Out Monthly BY'!$G$6:$G$491,MATCH($J35,'[1]Link Out Monthly BY'!$C$6:$C$491,0),1),"")</f>
        <v>0</v>
      </c>
      <c r="O35" s="31">
        <f>IFERROR(INDEX('[1]Link Out Monthly BY'!$H$6:$H$491,MATCH($J35,'[1]Link Out Monthly BY'!$C$6:$C$491,0),1),"")</f>
        <v>0</v>
      </c>
      <c r="P35" s="31">
        <f>IFERROR(INDEX('[1]Link Out Monthly BY'!$I$6:$I$491,MATCH($J35,'[1]Link Out Monthly BY'!$C$6:$C$491,0),1),"")</f>
        <v>4539</v>
      </c>
      <c r="Q35" s="31">
        <f>IFERROR(INDEX('[1]Link Out Monthly BY'!$J$6:$J$491,MATCH($J35,'[1]Link Out Monthly BY'!$C$6:$C$491,0),1),"")</f>
        <v>2757</v>
      </c>
      <c r="R35" s="31">
        <f>IFERROR(INDEX('[1]Link Out Monthly BY'!$K$6:$K$491,MATCH($J35,'[1]Link Out Monthly BY'!$C$6:$C$491,0),1),"")</f>
        <v>2761</v>
      </c>
      <c r="S35" s="31">
        <f>IFERROR(INDEX('[1]Link Out Monthly BY'!$L$6:$L$491,MATCH($J35,'[1]Link Out Monthly BY'!$C$6:$C$491,0),1),"")</f>
        <v>0</v>
      </c>
      <c r="T35" s="31">
        <f>IFERROR(INDEX('[1]Link Out Monthly BY'!$M$6:$M$491,MATCH($J35,'[1]Link Out Monthly BY'!$C$6:$C$491,0),1),"")</f>
        <v>0</v>
      </c>
      <c r="U35" s="31">
        <f>IFERROR(INDEX('[1]Link Out Monthly BY'!$N$6:$N$491,MATCH($J35,'[1]Link Out Monthly BY'!$C$6:$C$491,0),1),"")</f>
        <v>0</v>
      </c>
      <c r="V35" s="31">
        <f>IFERROR(INDEX('[1]Link Out Monthly BY'!$O$6:$O$491,MATCH($J35,'[1]Link Out Monthly BY'!$C$6:$C$491,0),1),"")</f>
        <v>0</v>
      </c>
      <c r="W35" s="31">
        <f>IFERROR(INDEX('[1]Link Out Monthly BY'!$P$6:$P$491,MATCH($J35,'[1]Link Out Monthly BY'!$C$6:$C$491,0),1),"")</f>
        <v>0</v>
      </c>
      <c r="X35" s="31">
        <f>IFERROR(INDEX('[1]Link Out Monthly BY'!$Q$6:$Q$491,MATCH($J35,'[1]Link Out Monthly BY'!$C$6:$C$491,0),1),"")</f>
        <v>0</v>
      </c>
      <c r="Y35" s="31">
        <f t="shared" si="4"/>
        <v>29871</v>
      </c>
      <c r="Z35" s="69"/>
      <c r="AA35" s="73">
        <f>IFERROR(INDEX('[1]Link Out Monthly BY'!$T$6:$T$491,MATCH($J35,'[1]Link Out Monthly BY'!$C$6:$C$491,0),1),"")</f>
        <v>3.0182239251157941E-2</v>
      </c>
      <c r="AB35" s="31">
        <f t="shared" si="2"/>
        <v>29871</v>
      </c>
      <c r="AC35" s="73">
        <f t="shared" si="3"/>
        <v>5.5331626699070491E-2</v>
      </c>
    </row>
    <row r="36" spans="1:29">
      <c r="A36" s="45"/>
      <c r="B36" s="55"/>
      <c r="C36" s="55"/>
      <c r="D36" s="55"/>
      <c r="E36" s="55"/>
      <c r="F36" s="58"/>
      <c r="Z36" s="69"/>
      <c r="AA36" s="73"/>
      <c r="AB36" s="73"/>
    </row>
    <row r="37" spans="1:29">
      <c r="A37" s="45"/>
      <c r="B37" s="55"/>
      <c r="C37" s="55"/>
      <c r="D37" s="55"/>
      <c r="E37" s="55"/>
      <c r="F37" s="58"/>
      <c r="M37" s="44">
        <f>SUM(M13:M36)</f>
        <v>160595</v>
      </c>
      <c r="N37" s="44">
        <f t="shared" ref="N37:Y37" si="5">SUM(N13:N36)</f>
        <v>152112</v>
      </c>
      <c r="O37" s="44">
        <f t="shared" si="5"/>
        <v>164418</v>
      </c>
      <c r="P37" s="44">
        <f t="shared" si="5"/>
        <v>211040</v>
      </c>
      <c r="Q37" s="44">
        <f t="shared" si="5"/>
        <v>151463</v>
      </c>
      <c r="R37" s="44">
        <f t="shared" si="5"/>
        <v>150060</v>
      </c>
      <c r="S37" s="44">
        <f t="shared" si="5"/>
        <v>154188</v>
      </c>
      <c r="T37" s="44">
        <f t="shared" si="5"/>
        <v>166003</v>
      </c>
      <c r="U37" s="44">
        <f t="shared" si="5"/>
        <v>151199</v>
      </c>
      <c r="V37" s="44">
        <f t="shared" si="5"/>
        <v>165205</v>
      </c>
      <c r="W37" s="44">
        <f t="shared" si="5"/>
        <v>168881</v>
      </c>
      <c r="X37" s="44">
        <f t="shared" si="5"/>
        <v>168881</v>
      </c>
      <c r="Y37" s="44">
        <f t="shared" si="5"/>
        <v>1964045</v>
      </c>
      <c r="Z37" s="69"/>
      <c r="AA37" s="73">
        <f>SUM(AA13:AA36)</f>
        <v>0.99999999999999989</v>
      </c>
      <c r="AB37" s="44">
        <f t="shared" ref="AB37" si="6">SUM(AB13:AB36)</f>
        <v>539854</v>
      </c>
      <c r="AC37" s="73">
        <f>SUM(AC13:AC36)</f>
        <v>1</v>
      </c>
    </row>
    <row r="38" spans="1:29">
      <c r="A38" s="45"/>
      <c r="B38" s="55"/>
      <c r="C38" s="55"/>
      <c r="D38" s="55"/>
      <c r="E38" s="55"/>
      <c r="F38" s="58"/>
      <c r="Z38" s="10"/>
    </row>
    <row r="39" spans="1:29">
      <c r="A39" s="45"/>
      <c r="B39" s="55"/>
      <c r="C39" s="55"/>
      <c r="D39" s="55"/>
      <c r="E39" s="55"/>
      <c r="F39" s="58"/>
      <c r="M39" s="10"/>
      <c r="N39" s="10"/>
      <c r="O39" s="10"/>
      <c r="P39" s="10"/>
      <c r="Q39" s="10"/>
      <c r="R39" s="10"/>
      <c r="S39" s="10"/>
      <c r="T39" s="10"/>
      <c r="U39" s="10"/>
      <c r="V39" s="76"/>
      <c r="W39" s="10"/>
      <c r="X39" s="76"/>
      <c r="Y39" s="10"/>
      <c r="Z39" s="10"/>
    </row>
    <row r="40" spans="1:29">
      <c r="A40" s="45"/>
      <c r="B40" s="55"/>
      <c r="C40" s="55"/>
      <c r="D40" s="55"/>
      <c r="E40" s="55"/>
      <c r="F40" s="55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9">
      <c r="A41" s="45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5" spans="1:29">
      <c r="H45" s="6" t="s">
        <v>24</v>
      </c>
      <c r="Q45" s="31"/>
    </row>
    <row r="46" spans="1:29">
      <c r="H46" s="32" t="s">
        <v>25</v>
      </c>
      <c r="I46" s="32" t="s">
        <v>13</v>
      </c>
      <c r="J46" s="32" t="s">
        <v>14</v>
      </c>
      <c r="K46" s="32" t="s">
        <v>6</v>
      </c>
      <c r="L46" s="11" t="s">
        <v>15</v>
      </c>
      <c r="M46" s="33">
        <v>43647</v>
      </c>
      <c r="N46" s="33">
        <v>43678</v>
      </c>
      <c r="O46" s="33">
        <v>43709</v>
      </c>
      <c r="P46" s="33">
        <v>43739</v>
      </c>
      <c r="Q46" s="33">
        <v>43770</v>
      </c>
      <c r="R46" s="33">
        <v>43800</v>
      </c>
      <c r="S46" s="33">
        <v>43831</v>
      </c>
      <c r="T46" s="33">
        <v>43862</v>
      </c>
      <c r="U46" s="33">
        <v>43891</v>
      </c>
      <c r="V46" s="33">
        <v>43922</v>
      </c>
      <c r="W46" s="33">
        <v>43952</v>
      </c>
      <c r="X46" s="33">
        <v>43983</v>
      </c>
      <c r="Y46" s="32" t="s">
        <v>26</v>
      </c>
      <c r="Z46" s="10"/>
    </row>
    <row r="47" spans="1:29">
      <c r="Z47" s="10"/>
    </row>
    <row r="48" spans="1:29">
      <c r="H48" s="2" t="str">
        <f>IFERROR(INDEX('[1]Link Out Forecast'!$A$6:$A$250,MATCH($J48,'[1]Link Out Forecast'!$C$6:$C$250,0),1),"")</f>
        <v>P37</v>
      </c>
      <c r="I48" s="2" t="str">
        <f>IFERROR(INDEX('[1]Link Out Forecast'!$B$6:$B$250,MATCH($J48,'[1]Link Out Forecast'!$C$6:$C$250,0),1),"")</f>
        <v>Maintenance supplies and services</v>
      </c>
      <c r="J48" s="63">
        <v>62002000</v>
      </c>
      <c r="K48" s="2" t="str">
        <f>IFERROR(INDEX('[1]Link Out Forecast'!$D$6:$D$250,MATCH($J48,'[1]Link Out Forecast'!$C$6:$C$250,0),1),"")</f>
        <v>M&amp;S Maint</v>
      </c>
      <c r="L48" s="2" t="str">
        <f>IFERROR(INDEX('[1]Link Out Forecast'!$E$6:$E$250,MATCH($J48,'[1]Link Out Forecast'!$C$6:$C$250,0),1),"")</f>
        <v>620.8</v>
      </c>
      <c r="M48" s="31">
        <f>IFERROR(INDEX('[1]Link Out Forecast'!$F$6:$F$250,MATCH($J48,'[1]Link Out Forecast'!$C$6:$C$250,0),1),"")</f>
        <v>0</v>
      </c>
      <c r="N48" s="31">
        <f>IFERROR(INDEX('[1]Link Out Forecast'!$G$6:$G$250,MATCH($J48,'[1]Link Out Forecast'!$C$6:$C$250,0),1),"")</f>
        <v>0</v>
      </c>
      <c r="O48" s="31">
        <f>IFERROR(INDEX('[1]Link Out Forecast'!$H$6:$H$250,MATCH($J48,'[1]Link Out Forecast'!$C$6:$C$250,0),1),"")</f>
        <v>0</v>
      </c>
      <c r="P48" s="31">
        <f>IFERROR(INDEX('[1]Link Out Forecast'!$I$6:$I$250,MATCH($J48,'[1]Link Out Forecast'!$C$6:$C$250,0),1),"")</f>
        <v>0</v>
      </c>
      <c r="Q48" s="31">
        <f>IFERROR(INDEX('[1]Link Out Forecast'!$J$6:$J$250,MATCH($J48,'[1]Link Out Forecast'!$C$6:$C$250,0),1),"")</f>
        <v>0</v>
      </c>
      <c r="R48" s="31">
        <f>IFERROR(INDEX('[1]Link Out Forecast'!$K$6:$K$250,MATCH($J48,'[1]Link Out Forecast'!$C$6:$C$250,0),1),"")</f>
        <v>0</v>
      </c>
      <c r="S48" s="31">
        <f>IFERROR(INDEX('[1]Link Out Forecast'!$L$6:$L$250,MATCH($J48,'[1]Link Out Forecast'!$C$6:$C$250,0),1),"")</f>
        <v>0</v>
      </c>
      <c r="T48" s="31">
        <f>IFERROR(INDEX('[1]Link Out Forecast'!$M$6:$M$250,MATCH($J48,'[1]Link Out Forecast'!$C$6:$C$250,0),1),"")</f>
        <v>0</v>
      </c>
      <c r="U48" s="31">
        <f>IFERROR(INDEX('[1]Link Out Forecast'!$N$6:$N$250,MATCH($J48,'[1]Link Out Forecast'!$C$6:$C$250,0),1),"")</f>
        <v>0</v>
      </c>
      <c r="V48" s="31">
        <f>IFERROR(INDEX('[1]Link Out Forecast'!$O$6:$O$250,MATCH($J48,'[1]Link Out Forecast'!$C$6:$C$250,0),1),"")</f>
        <v>0</v>
      </c>
      <c r="W48" s="31">
        <f>IFERROR(INDEX('[1]Link Out Forecast'!$P$6:$P$250,MATCH($J48,'[1]Link Out Forecast'!$C$6:$C$250,0),1),"")</f>
        <v>0</v>
      </c>
      <c r="X48" s="31">
        <f>IFERROR(INDEX('[1]Link Out Forecast'!$Q$6:$Q$250,MATCH($J48,'[1]Link Out Forecast'!$C$6:$C$250,0),1),"")</f>
        <v>0</v>
      </c>
      <c r="Y48" s="31">
        <f>IFERROR(INDEX('[1]Link Out Forecast'!$R$6:$R$250,MATCH($J48,'[1]Link Out Forecast'!$C$6:$C$250,0),1),"")</f>
        <v>0</v>
      </c>
      <c r="Z48" s="10"/>
    </row>
    <row r="49" spans="8:26">
      <c r="H49" s="2" t="str">
        <f>IFERROR(INDEX('[1]Link Out Forecast'!$A$6:$A$250,MATCH($J49,'[1]Link Out Forecast'!$C$6:$C$250,0),1),"")</f>
        <v>P37</v>
      </c>
      <c r="I49" s="2" t="str">
        <f>IFERROR(INDEX('[1]Link Out Forecast'!$B$6:$B$250,MATCH($J49,'[1]Link Out Forecast'!$C$6:$C$250,0),1),"")</f>
        <v>Maintenance supplies and services</v>
      </c>
      <c r="J49" s="63">
        <v>62002100</v>
      </c>
      <c r="K49" s="2" t="str">
        <f>IFERROR(INDEX('[1]Link Out Forecast'!$D$6:$D$250,MATCH($J49,'[1]Link Out Forecast'!$C$6:$C$250,0),1),"")</f>
        <v>M&amp;S Maint SS</v>
      </c>
      <c r="L49" s="2" t="str">
        <f>IFERROR(INDEX('[1]Link Out Forecast'!$E$6:$E$250,MATCH($J49,'[1]Link Out Forecast'!$C$6:$C$250,0),1),"")</f>
        <v>620.2</v>
      </c>
      <c r="M49" s="31">
        <f>IFERROR(INDEX('[1]Link Out Forecast'!$F$6:$F$250,MATCH($J49,'[1]Link Out Forecast'!$C$6:$C$250,0),1),"")</f>
        <v>818</v>
      </c>
      <c r="N49" s="31">
        <f>IFERROR(INDEX('[1]Link Out Forecast'!$G$6:$G$250,MATCH($J49,'[1]Link Out Forecast'!$C$6:$C$250,0),1),"")</f>
        <v>818</v>
      </c>
      <c r="O49" s="31">
        <f>IFERROR(INDEX('[1]Link Out Forecast'!$H$6:$H$250,MATCH($J49,'[1]Link Out Forecast'!$C$6:$C$250,0),1),"")</f>
        <v>818</v>
      </c>
      <c r="P49" s="31">
        <f>IFERROR(INDEX('[1]Link Out Forecast'!$I$6:$I$250,MATCH($J49,'[1]Link Out Forecast'!$C$6:$C$250,0),1),"")</f>
        <v>818</v>
      </c>
      <c r="Q49" s="31">
        <f>IFERROR(INDEX('[1]Link Out Forecast'!$J$6:$J$250,MATCH($J49,'[1]Link Out Forecast'!$C$6:$C$250,0),1),"")</f>
        <v>818</v>
      </c>
      <c r="R49" s="31">
        <f>IFERROR(INDEX('[1]Link Out Forecast'!$K$6:$K$250,MATCH($J49,'[1]Link Out Forecast'!$C$6:$C$250,0),1),"")</f>
        <v>818</v>
      </c>
      <c r="S49" s="31">
        <f t="shared" ref="S49:X55" si="7">+R49</f>
        <v>818</v>
      </c>
      <c r="T49" s="31">
        <f t="shared" si="7"/>
        <v>818</v>
      </c>
      <c r="U49" s="31">
        <f t="shared" si="7"/>
        <v>818</v>
      </c>
      <c r="V49" s="31">
        <f t="shared" si="7"/>
        <v>818</v>
      </c>
      <c r="W49" s="31">
        <f t="shared" si="7"/>
        <v>818</v>
      </c>
      <c r="X49" s="31">
        <f t="shared" si="7"/>
        <v>818</v>
      </c>
      <c r="Y49" s="31">
        <f t="shared" ref="Y49:Y65" si="8">SUM(M49:X49)</f>
        <v>9816</v>
      </c>
      <c r="Z49" s="10"/>
    </row>
    <row r="50" spans="8:26">
      <c r="H50" s="2" t="str">
        <f>IFERROR(INDEX('[1]Link Out Forecast'!$A$6:$A$250,MATCH($J50,'[1]Link Out Forecast'!$C$6:$C$250,0),1),"")</f>
        <v>P37</v>
      </c>
      <c r="I50" s="2" t="str">
        <f>IFERROR(INDEX('[1]Link Out Forecast'!$B$6:$B$250,MATCH($J50,'[1]Link Out Forecast'!$C$6:$C$250,0),1),"")</f>
        <v>Maintenance supplies and services</v>
      </c>
      <c r="J50" s="63">
        <v>62002300</v>
      </c>
      <c r="K50" s="2" t="str">
        <f>IFERROR(INDEX('[1]Link Out Forecast'!$D$6:$D$250,MATCH($J50,'[1]Link Out Forecast'!$C$6:$C$250,0),1),"")</f>
        <v>M&amp;S Maint WT</v>
      </c>
      <c r="L50" s="2" t="str">
        <f>IFERROR(INDEX('[1]Link Out Forecast'!$E$6:$E$250,MATCH($J50,'[1]Link Out Forecast'!$C$6:$C$250,0),1),"")</f>
        <v>620.4</v>
      </c>
      <c r="M50" s="31">
        <f>IFERROR(INDEX('[1]Link Out Forecast'!$F$6:$F$250,MATCH($J50,'[1]Link Out Forecast'!$C$6:$C$250,0),1),"")</f>
        <v>12933</v>
      </c>
      <c r="N50" s="31">
        <f>IFERROR(INDEX('[1]Link Out Forecast'!$G$6:$G$250,MATCH($J50,'[1]Link Out Forecast'!$C$6:$C$250,0),1),"")</f>
        <v>12933</v>
      </c>
      <c r="O50" s="31">
        <f>IFERROR(INDEX('[1]Link Out Forecast'!$H$6:$H$250,MATCH($J50,'[1]Link Out Forecast'!$C$6:$C$250,0),1),"")</f>
        <v>12933</v>
      </c>
      <c r="P50" s="31">
        <f>IFERROR(INDEX('[1]Link Out Forecast'!$I$6:$I$250,MATCH($J50,'[1]Link Out Forecast'!$C$6:$C$250,0),1),"")</f>
        <v>12933</v>
      </c>
      <c r="Q50" s="31">
        <f>IFERROR(INDEX('[1]Link Out Forecast'!$J$6:$J$250,MATCH($J50,'[1]Link Out Forecast'!$C$6:$C$250,0),1),"")</f>
        <v>12933</v>
      </c>
      <c r="R50" s="31">
        <f>IFERROR(INDEX('[1]Link Out Forecast'!$K$6:$K$250,MATCH($J50,'[1]Link Out Forecast'!$C$6:$C$250,0),1),"")</f>
        <v>12937</v>
      </c>
      <c r="S50" s="31">
        <f t="shared" si="7"/>
        <v>12937</v>
      </c>
      <c r="T50" s="31">
        <f t="shared" si="7"/>
        <v>12937</v>
      </c>
      <c r="U50" s="31">
        <f t="shared" si="7"/>
        <v>12937</v>
      </c>
      <c r="V50" s="31">
        <f t="shared" si="7"/>
        <v>12937</v>
      </c>
      <c r="W50" s="31">
        <f t="shared" si="7"/>
        <v>12937</v>
      </c>
      <c r="X50" s="31">
        <f t="shared" si="7"/>
        <v>12937</v>
      </c>
      <c r="Y50" s="31">
        <f t="shared" si="8"/>
        <v>155224</v>
      </c>
      <c r="Z50" s="10"/>
    </row>
    <row r="51" spans="8:26">
      <c r="H51" s="2" t="str">
        <f>IFERROR(INDEX('[1]Link Out Forecast'!$A$6:$A$250,MATCH($J51,'[1]Link Out Forecast'!$C$6:$C$250,0),1),"")</f>
        <v>P37</v>
      </c>
      <c r="I51" s="2" t="str">
        <f>IFERROR(INDEX('[1]Link Out Forecast'!$B$6:$B$250,MATCH($J51,'[1]Link Out Forecast'!$C$6:$C$250,0),1),"")</f>
        <v>Maintenance supplies and services</v>
      </c>
      <c r="J51" s="63">
        <v>62002400</v>
      </c>
      <c r="K51" s="2" t="str">
        <f>IFERROR(INDEX('[1]Link Out Forecast'!$D$6:$D$250,MATCH($J51,'[1]Link Out Forecast'!$C$6:$C$250,0),1),"")</f>
        <v>M&amp;S Maint TD</v>
      </c>
      <c r="L51" s="2" t="str">
        <f>IFERROR(INDEX('[1]Link Out Forecast'!$E$6:$E$250,MATCH($J51,'[1]Link Out Forecast'!$C$6:$C$250,0),1),"")</f>
        <v>620.6</v>
      </c>
      <c r="M51" s="31">
        <f>IFERROR(INDEX('[1]Link Out Forecast'!$F$6:$F$250,MATCH($J51,'[1]Link Out Forecast'!$C$6:$C$250,0),1),"")</f>
        <v>13043</v>
      </c>
      <c r="N51" s="31">
        <f>IFERROR(INDEX('[1]Link Out Forecast'!$G$6:$G$250,MATCH($J51,'[1]Link Out Forecast'!$C$6:$C$250,0),1),"")</f>
        <v>13043</v>
      </c>
      <c r="O51" s="31">
        <f>IFERROR(INDEX('[1]Link Out Forecast'!$H$6:$H$250,MATCH($J51,'[1]Link Out Forecast'!$C$6:$C$250,0),1),"")</f>
        <v>13043</v>
      </c>
      <c r="P51" s="31">
        <f>IFERROR(INDEX('[1]Link Out Forecast'!$I$6:$I$250,MATCH($J51,'[1]Link Out Forecast'!$C$6:$C$250,0),1),"")</f>
        <v>13043</v>
      </c>
      <c r="Q51" s="31">
        <f>IFERROR(INDEX('[1]Link Out Forecast'!$J$6:$J$250,MATCH($J51,'[1]Link Out Forecast'!$C$6:$C$250,0),1),"")</f>
        <v>13043</v>
      </c>
      <c r="R51" s="31">
        <f>IFERROR(INDEX('[1]Link Out Forecast'!$K$6:$K$250,MATCH($J51,'[1]Link Out Forecast'!$C$6:$C$250,0),1),"")</f>
        <v>13043</v>
      </c>
      <c r="S51" s="31">
        <f t="shared" si="7"/>
        <v>13043</v>
      </c>
      <c r="T51" s="31">
        <f t="shared" si="7"/>
        <v>13043</v>
      </c>
      <c r="U51" s="31">
        <f t="shared" si="7"/>
        <v>13043</v>
      </c>
      <c r="V51" s="31">
        <f t="shared" si="7"/>
        <v>13043</v>
      </c>
      <c r="W51" s="31">
        <f t="shared" si="7"/>
        <v>13043</v>
      </c>
      <c r="X51" s="31">
        <f t="shared" si="7"/>
        <v>13043</v>
      </c>
      <c r="Y51" s="31">
        <f t="shared" si="8"/>
        <v>156516</v>
      </c>
      <c r="Z51" s="10"/>
    </row>
    <row r="52" spans="8:26">
      <c r="H52" s="2" t="str">
        <f>IFERROR(INDEX('[1]Link Out Forecast'!$A$6:$A$250,MATCH($J52,'[1]Link Out Forecast'!$C$6:$C$250,0),1),"")</f>
        <v>P37</v>
      </c>
      <c r="I52" s="2" t="str">
        <f>IFERROR(INDEX('[1]Link Out Forecast'!$B$6:$B$250,MATCH($J52,'[1]Link Out Forecast'!$C$6:$C$250,0),1),"")</f>
        <v>Maintenance supplies and services</v>
      </c>
      <c r="J52" s="63">
        <v>62002600</v>
      </c>
      <c r="K52" s="2" t="str">
        <f>IFERROR(INDEX('[1]Link Out Forecast'!$D$6:$D$250,MATCH($J52,'[1]Link Out Forecast'!$C$6:$C$250,0),1),"")</f>
        <v>M&amp;S Maint AG</v>
      </c>
      <c r="L52" s="2" t="str">
        <f>IFERROR(INDEX('[1]Link Out Forecast'!$E$6:$E$250,MATCH($J52,'[1]Link Out Forecast'!$C$6:$C$250,0),1),"")</f>
        <v>620.8</v>
      </c>
      <c r="M52" s="31">
        <f>IFERROR(INDEX('[1]Link Out Forecast'!$F$6:$F$250,MATCH($J52,'[1]Link Out Forecast'!$C$6:$C$250,0),1),"")</f>
        <v>0</v>
      </c>
      <c r="N52" s="31">
        <f>IFERROR(INDEX('[1]Link Out Forecast'!$G$6:$G$250,MATCH($J52,'[1]Link Out Forecast'!$C$6:$C$250,0),1),"")</f>
        <v>0</v>
      </c>
      <c r="O52" s="31">
        <f>IFERROR(INDEX('[1]Link Out Forecast'!$H$6:$H$250,MATCH($J52,'[1]Link Out Forecast'!$C$6:$C$250,0),1),"")</f>
        <v>0</v>
      </c>
      <c r="P52" s="31">
        <f>IFERROR(INDEX('[1]Link Out Forecast'!$I$6:$I$250,MATCH($J52,'[1]Link Out Forecast'!$C$6:$C$250,0),1),"")</f>
        <v>0</v>
      </c>
      <c r="Q52" s="31">
        <f>IFERROR(INDEX('[1]Link Out Forecast'!$J$6:$J$250,MATCH($J52,'[1]Link Out Forecast'!$C$6:$C$250,0),1),"")</f>
        <v>0</v>
      </c>
      <c r="R52" s="31">
        <f>IFERROR(INDEX('[1]Link Out Forecast'!$K$6:$K$250,MATCH($J52,'[1]Link Out Forecast'!$C$6:$C$250,0),1),"")</f>
        <v>0</v>
      </c>
      <c r="S52" s="31">
        <f t="shared" si="7"/>
        <v>0</v>
      </c>
      <c r="T52" s="31">
        <f t="shared" si="7"/>
        <v>0</v>
      </c>
      <c r="U52" s="31">
        <f t="shared" si="7"/>
        <v>0</v>
      </c>
      <c r="V52" s="31">
        <f t="shared" si="7"/>
        <v>0</v>
      </c>
      <c r="W52" s="31">
        <f t="shared" si="7"/>
        <v>0</v>
      </c>
      <c r="X52" s="31">
        <f t="shared" si="7"/>
        <v>0</v>
      </c>
      <c r="Y52" s="31">
        <f t="shared" si="8"/>
        <v>0</v>
      </c>
      <c r="Z52" s="10"/>
    </row>
    <row r="53" spans="8:26">
      <c r="H53" s="2" t="str">
        <f>IFERROR(INDEX('[1]Link Out Forecast'!$A$6:$A$250,MATCH($J53,'[1]Link Out Forecast'!$C$6:$C$250,0),1),"")</f>
        <v>P37</v>
      </c>
      <c r="I53" s="2" t="str">
        <f>IFERROR(INDEX('[1]Link Out Forecast'!$B$6:$B$250,MATCH($J53,'[1]Link Out Forecast'!$C$6:$C$250,0),1),"")</f>
        <v>Maintenance supplies and services</v>
      </c>
      <c r="J53" s="63">
        <v>62502100</v>
      </c>
      <c r="K53" s="2" t="str">
        <f>IFERROR(INDEX('[1]Link Out Forecast'!$D$6:$D$250,MATCH($J53,'[1]Link Out Forecast'!$C$6:$C$250,0),1),"")</f>
        <v>M&amp;S Maint</v>
      </c>
      <c r="L53" s="2" t="str">
        <f>IFERROR(INDEX('[1]Link Out Forecast'!$E$6:$E$250,MATCH($J53,'[1]Link Out Forecast'!$C$6:$C$250,0),1),"")</f>
        <v>675.2</v>
      </c>
      <c r="M53" s="31">
        <f>IFERROR(INDEX('[1]Link Out Forecast'!$F$6:$F$250,MATCH($J53,'[1]Link Out Forecast'!$C$6:$C$250,0),1),"")</f>
        <v>350</v>
      </c>
      <c r="N53" s="31">
        <f>IFERROR(INDEX('[1]Link Out Forecast'!$G$6:$G$250,MATCH($J53,'[1]Link Out Forecast'!$C$6:$C$250,0),1),"")</f>
        <v>350</v>
      </c>
      <c r="O53" s="31">
        <f>IFERROR(INDEX('[1]Link Out Forecast'!$H$6:$H$250,MATCH($J53,'[1]Link Out Forecast'!$C$6:$C$250,0),1),"")</f>
        <v>350</v>
      </c>
      <c r="P53" s="31">
        <f>IFERROR(INDEX('[1]Link Out Forecast'!$I$6:$I$250,MATCH($J53,'[1]Link Out Forecast'!$C$6:$C$250,0),1),"")</f>
        <v>350</v>
      </c>
      <c r="Q53" s="31">
        <f>IFERROR(INDEX('[1]Link Out Forecast'!$J$6:$J$250,MATCH($J53,'[1]Link Out Forecast'!$C$6:$C$250,0),1),"")</f>
        <v>350</v>
      </c>
      <c r="R53" s="31">
        <f>IFERROR(INDEX('[1]Link Out Forecast'!$K$6:$K$250,MATCH($J53,'[1]Link Out Forecast'!$C$6:$C$250,0),1),"")</f>
        <v>350</v>
      </c>
      <c r="S53" s="31">
        <f t="shared" si="7"/>
        <v>350</v>
      </c>
      <c r="T53" s="31">
        <f t="shared" si="7"/>
        <v>350</v>
      </c>
      <c r="U53" s="31">
        <f t="shared" si="7"/>
        <v>350</v>
      </c>
      <c r="V53" s="31">
        <f t="shared" si="7"/>
        <v>350</v>
      </c>
      <c r="W53" s="31">
        <f t="shared" si="7"/>
        <v>350</v>
      </c>
      <c r="X53" s="31">
        <f t="shared" si="7"/>
        <v>350</v>
      </c>
      <c r="Y53" s="31">
        <f t="shared" si="8"/>
        <v>4200</v>
      </c>
      <c r="Z53" s="10"/>
    </row>
    <row r="54" spans="8:26">
      <c r="H54" s="2" t="str">
        <f>IFERROR(INDEX('[1]Link Out Forecast'!$A$6:$A$250,MATCH($J54,'[1]Link Out Forecast'!$C$6:$C$250,0),1),"")</f>
        <v>P37</v>
      </c>
      <c r="I54" s="2" t="str">
        <f>IFERROR(INDEX('[1]Link Out Forecast'!$B$6:$B$250,MATCH($J54,'[1]Link Out Forecast'!$C$6:$C$250,0),1),"")</f>
        <v>Maintenance supplies and services</v>
      </c>
      <c r="J54" s="63">
        <v>62502300</v>
      </c>
      <c r="K54" s="2" t="str">
        <f>IFERROR(INDEX('[1]Link Out Forecast'!$D$6:$D$250,MATCH($J54,'[1]Link Out Forecast'!$C$6:$C$250,0),1),"")</f>
        <v>M&amp;S Maint</v>
      </c>
      <c r="L54" s="2" t="str">
        <f>IFERROR(INDEX('[1]Link Out Forecast'!$E$6:$E$250,MATCH($J54,'[1]Link Out Forecast'!$C$6:$C$250,0),1),"")</f>
        <v>675.4</v>
      </c>
      <c r="M54" s="31">
        <f>IFERROR(INDEX('[1]Link Out Forecast'!$F$6:$F$250,MATCH($J54,'[1]Link Out Forecast'!$C$6:$C$250,0),1),"")</f>
        <v>7125</v>
      </c>
      <c r="N54" s="31">
        <f>IFERROR(INDEX('[1]Link Out Forecast'!$G$6:$G$250,MATCH($J54,'[1]Link Out Forecast'!$C$6:$C$250,0),1),"")</f>
        <v>7125</v>
      </c>
      <c r="O54" s="31">
        <f>IFERROR(INDEX('[1]Link Out Forecast'!$H$6:$H$250,MATCH($J54,'[1]Link Out Forecast'!$C$6:$C$250,0),1),"")</f>
        <v>7125</v>
      </c>
      <c r="P54" s="31">
        <f>IFERROR(INDEX('[1]Link Out Forecast'!$I$6:$I$250,MATCH($J54,'[1]Link Out Forecast'!$C$6:$C$250,0),1),"")</f>
        <v>7125</v>
      </c>
      <c r="Q54" s="31">
        <f>IFERROR(INDEX('[1]Link Out Forecast'!$J$6:$J$250,MATCH($J54,'[1]Link Out Forecast'!$C$6:$C$250,0),1),"")</f>
        <v>7125</v>
      </c>
      <c r="R54" s="31">
        <f>IFERROR(INDEX('[1]Link Out Forecast'!$K$6:$K$250,MATCH($J54,'[1]Link Out Forecast'!$C$6:$C$250,0),1),"")</f>
        <v>7125</v>
      </c>
      <c r="S54" s="31">
        <f t="shared" si="7"/>
        <v>7125</v>
      </c>
      <c r="T54" s="31">
        <f t="shared" si="7"/>
        <v>7125</v>
      </c>
      <c r="U54" s="31">
        <f t="shared" si="7"/>
        <v>7125</v>
      </c>
      <c r="V54" s="31">
        <f t="shared" si="7"/>
        <v>7125</v>
      </c>
      <c r="W54" s="31">
        <f t="shared" si="7"/>
        <v>7125</v>
      </c>
      <c r="X54" s="31">
        <f t="shared" si="7"/>
        <v>7125</v>
      </c>
      <c r="Y54" s="31">
        <f t="shared" si="8"/>
        <v>85500</v>
      </c>
      <c r="Z54" s="10"/>
    </row>
    <row r="55" spans="8:26">
      <c r="H55" s="2" t="str">
        <f>IFERROR(INDEX('[1]Link Out Forecast'!$A$6:$A$250,MATCH($J55,'[1]Link Out Forecast'!$C$6:$C$250,0),1),"")</f>
        <v>P37</v>
      </c>
      <c r="I55" s="2" t="str">
        <f>IFERROR(INDEX('[1]Link Out Forecast'!$B$6:$B$250,MATCH($J55,'[1]Link Out Forecast'!$C$6:$C$250,0),1),"")</f>
        <v>Maintenance supplies and services</v>
      </c>
      <c r="J55" s="63">
        <v>62502400</v>
      </c>
      <c r="K55" s="2" t="str">
        <f>IFERROR(INDEX('[1]Link Out Forecast'!$D$6:$D$250,MATCH($J55,'[1]Link Out Forecast'!$C$6:$C$250,0),1),"")</f>
        <v>Misc Maint TD</v>
      </c>
      <c r="L55" s="2" t="str">
        <f>IFERROR(INDEX('[1]Link Out Forecast'!$E$6:$E$250,MATCH($J55,'[1]Link Out Forecast'!$C$6:$C$250,0),1),"")</f>
        <v>675.6</v>
      </c>
      <c r="M55" s="31">
        <f>IFERROR(INDEX('[1]Link Out Forecast'!$F$6:$F$250,MATCH($J55,'[1]Link Out Forecast'!$C$6:$C$250,0),1),"")</f>
        <v>7767</v>
      </c>
      <c r="N55" s="31">
        <f>IFERROR(INDEX('[1]Link Out Forecast'!$G$6:$G$250,MATCH($J55,'[1]Link Out Forecast'!$C$6:$C$250,0),1),"")</f>
        <v>7767</v>
      </c>
      <c r="O55" s="31">
        <f>IFERROR(INDEX('[1]Link Out Forecast'!$H$6:$H$250,MATCH($J55,'[1]Link Out Forecast'!$C$6:$C$250,0),1),"")</f>
        <v>7767</v>
      </c>
      <c r="P55" s="31">
        <f>IFERROR(INDEX('[1]Link Out Forecast'!$I$6:$I$250,MATCH($J55,'[1]Link Out Forecast'!$C$6:$C$250,0),1),"")</f>
        <v>7767</v>
      </c>
      <c r="Q55" s="31">
        <f>IFERROR(INDEX('[1]Link Out Forecast'!$J$6:$J$250,MATCH($J55,'[1]Link Out Forecast'!$C$6:$C$250,0),1),"")</f>
        <v>7767</v>
      </c>
      <c r="R55" s="31">
        <f>IFERROR(INDEX('[1]Link Out Forecast'!$K$6:$K$250,MATCH($J55,'[1]Link Out Forecast'!$C$6:$C$250,0),1),"")</f>
        <v>7767</v>
      </c>
      <c r="S55" s="31">
        <f t="shared" si="7"/>
        <v>7767</v>
      </c>
      <c r="T55" s="31">
        <f t="shared" si="7"/>
        <v>7767</v>
      </c>
      <c r="U55" s="31">
        <f t="shared" si="7"/>
        <v>7767</v>
      </c>
      <c r="V55" s="31">
        <f t="shared" si="7"/>
        <v>7767</v>
      </c>
      <c r="W55" s="31">
        <f t="shared" si="7"/>
        <v>7767</v>
      </c>
      <c r="X55" s="31">
        <f t="shared" si="7"/>
        <v>7767</v>
      </c>
      <c r="Y55" s="31">
        <f t="shared" si="8"/>
        <v>93204</v>
      </c>
      <c r="Z55" s="10"/>
    </row>
    <row r="56" spans="8:26">
      <c r="H56" s="2" t="str">
        <f>IFERROR(INDEX('[1]Link Out Forecast'!$A$6:$A$250,MATCH($J56,'[1]Link Out Forecast'!$C$6:$C$250,0),1),"")</f>
        <v/>
      </c>
      <c r="I56" s="2" t="str">
        <f>IFERROR(INDEX('[1]Link Out Forecast'!$B$6:$B$250,MATCH($J56,'[1]Link Out Forecast'!$C$6:$C$250,0),1),"")</f>
        <v/>
      </c>
      <c r="J56" s="63">
        <v>62502420</v>
      </c>
      <c r="K56" s="2" t="str">
        <f>IFERROR(INDEX('[1]Link Out Forecast'!$D$6:$D$250,MATCH($J56,'[1]Link Out Forecast'!$C$6:$C$250,0),1),"")</f>
        <v/>
      </c>
      <c r="L56" s="2" t="str">
        <f>IFERROR(INDEX('[1]Link Out Forecast'!$E$6:$E$250,MATCH($J56,'[1]Link Out Forecast'!$C$6:$C$250,0),1),"")</f>
        <v/>
      </c>
      <c r="M56" s="31" t="str">
        <f>IFERROR(INDEX('[1]Link Out Forecast'!$F$6:$F$250,MATCH($J56,'[1]Link Out Forecast'!$C$6:$C$250,0),1),"")</f>
        <v/>
      </c>
      <c r="N56" s="31" t="str">
        <f>IFERROR(INDEX('[1]Link Out Forecast'!$G$6:$G$250,MATCH($J56,'[1]Link Out Forecast'!$C$6:$C$250,0),1),"")</f>
        <v/>
      </c>
      <c r="O56" s="31" t="str">
        <f>IFERROR(INDEX('[1]Link Out Forecast'!$H$6:$H$250,MATCH($J56,'[1]Link Out Forecast'!$C$6:$C$250,0),1),"")</f>
        <v/>
      </c>
      <c r="P56" s="31" t="str">
        <f>IFERROR(INDEX('[1]Link Out Forecast'!$I$6:$I$250,MATCH($J56,'[1]Link Out Forecast'!$C$6:$C$250,0),1),"")</f>
        <v/>
      </c>
      <c r="Q56" s="31" t="str">
        <f>IFERROR(INDEX('[1]Link Out Forecast'!$J$6:$J$250,MATCH($J56,'[1]Link Out Forecast'!$C$6:$C$250,0),1),"")</f>
        <v/>
      </c>
      <c r="R56" s="31" t="str">
        <f>IFERROR(INDEX('[1]Link Out Forecast'!$K$6:$K$250,MATCH($J56,'[1]Link Out Forecast'!$C$6:$C$250,0),1),"")</f>
        <v/>
      </c>
      <c r="S56" s="31" t="str">
        <f>IFERROR(INDEX('[1]Link Out Forecast'!$L$6:$L$250,MATCH($J56,'[1]Link Out Forecast'!$C$6:$C$250,0),1),"")</f>
        <v/>
      </c>
      <c r="T56" s="31" t="str">
        <f>IFERROR(INDEX('[1]Link Out Forecast'!$M$6:$M$250,MATCH($J56,'[1]Link Out Forecast'!$C$6:$C$250,0),1),"")</f>
        <v/>
      </c>
      <c r="U56" s="31" t="str">
        <f>IFERROR(INDEX('[1]Link Out Forecast'!$N$6:$N$250,MATCH($J56,'[1]Link Out Forecast'!$C$6:$C$250,0),1),"")</f>
        <v/>
      </c>
      <c r="V56" s="31" t="str">
        <f>IFERROR(INDEX('[1]Link Out Forecast'!$O$6:$O$250,MATCH($J56,'[1]Link Out Forecast'!$C$6:$C$250,0),1),"")</f>
        <v/>
      </c>
      <c r="W56" s="31" t="str">
        <f>IFERROR(INDEX('[1]Link Out Forecast'!$P$6:$P$250,MATCH($J56,'[1]Link Out Forecast'!$C$6:$C$250,0),1),"")</f>
        <v/>
      </c>
      <c r="X56" s="31" t="str">
        <f>IFERROR(INDEX('[1]Link Out Forecast'!$Q$6:$Q$250,MATCH($J56,'[1]Link Out Forecast'!$C$6:$C$250,0),1),"")</f>
        <v/>
      </c>
      <c r="Y56" s="31">
        <f t="shared" si="8"/>
        <v>0</v>
      </c>
      <c r="Z56" s="10"/>
    </row>
    <row r="57" spans="8:26">
      <c r="H57" s="2" t="str">
        <f>IFERROR(INDEX('[1]Link Out Forecast'!$A$6:$A$250,MATCH($J57,'[1]Link Out Forecast'!$C$6:$C$250,0),1),"")</f>
        <v/>
      </c>
      <c r="I57" s="2" t="str">
        <f>IFERROR(INDEX('[1]Link Out Forecast'!$B$6:$B$250,MATCH($J57,'[1]Link Out Forecast'!$C$6:$C$250,0),1),"")</f>
        <v/>
      </c>
      <c r="J57" s="63">
        <v>62502435</v>
      </c>
      <c r="K57" s="2" t="str">
        <f>IFERROR(INDEX('[1]Link Out Forecast'!$D$6:$D$250,MATCH($J57,'[1]Link Out Forecast'!$C$6:$C$250,0),1),"")</f>
        <v/>
      </c>
      <c r="L57" s="2" t="str">
        <f>IFERROR(INDEX('[1]Link Out Forecast'!$E$6:$E$250,MATCH($J57,'[1]Link Out Forecast'!$C$6:$C$250,0),1),"")</f>
        <v/>
      </c>
      <c r="M57" s="31" t="str">
        <f>IFERROR(INDEX('[1]Link Out Forecast'!$F$6:$F$250,MATCH($J57,'[1]Link Out Forecast'!$C$6:$C$250,0),1),"")</f>
        <v/>
      </c>
      <c r="N57" s="31" t="str">
        <f>IFERROR(INDEX('[1]Link Out Forecast'!$G$6:$G$250,MATCH($J57,'[1]Link Out Forecast'!$C$6:$C$250,0),1),"")</f>
        <v/>
      </c>
      <c r="O57" s="31" t="str">
        <f>IFERROR(INDEX('[1]Link Out Forecast'!$H$6:$H$250,MATCH($J57,'[1]Link Out Forecast'!$C$6:$C$250,0),1),"")</f>
        <v/>
      </c>
      <c r="P57" s="31" t="str">
        <f>IFERROR(INDEX('[1]Link Out Forecast'!$I$6:$I$250,MATCH($J57,'[1]Link Out Forecast'!$C$6:$C$250,0),1),"")</f>
        <v/>
      </c>
      <c r="Q57" s="31" t="str">
        <f>IFERROR(INDEX('[1]Link Out Forecast'!$J$6:$J$250,MATCH($J57,'[1]Link Out Forecast'!$C$6:$C$250,0),1),"")</f>
        <v/>
      </c>
      <c r="R57" s="31" t="str">
        <f>IFERROR(INDEX('[1]Link Out Forecast'!$K$6:$K$250,MATCH($J57,'[1]Link Out Forecast'!$C$6:$C$250,0),1),"")</f>
        <v/>
      </c>
      <c r="S57" s="31" t="str">
        <f>IFERROR(INDEX('[1]Link Out Forecast'!$L$6:$L$250,MATCH($J57,'[1]Link Out Forecast'!$C$6:$C$250,0),1),"")</f>
        <v/>
      </c>
      <c r="T57" s="31" t="str">
        <f>IFERROR(INDEX('[1]Link Out Forecast'!$M$6:$M$250,MATCH($J57,'[1]Link Out Forecast'!$C$6:$C$250,0),1),"")</f>
        <v/>
      </c>
      <c r="U57" s="31" t="str">
        <f>IFERROR(INDEX('[1]Link Out Forecast'!$N$6:$N$250,MATCH($J57,'[1]Link Out Forecast'!$C$6:$C$250,0),1),"")</f>
        <v/>
      </c>
      <c r="V57" s="31" t="str">
        <f>IFERROR(INDEX('[1]Link Out Forecast'!$O$6:$O$250,MATCH($J57,'[1]Link Out Forecast'!$C$6:$C$250,0),1),"")</f>
        <v/>
      </c>
      <c r="W57" s="31" t="str">
        <f>IFERROR(INDEX('[1]Link Out Forecast'!$P$6:$P$250,MATCH($J57,'[1]Link Out Forecast'!$C$6:$C$250,0),1),"")</f>
        <v/>
      </c>
      <c r="X57" s="31" t="str">
        <f>IFERROR(INDEX('[1]Link Out Forecast'!$Q$6:$Q$250,MATCH($J57,'[1]Link Out Forecast'!$C$6:$C$250,0),1),"")</f>
        <v/>
      </c>
      <c r="Y57" s="31">
        <f t="shared" si="8"/>
        <v>0</v>
      </c>
      <c r="Z57" s="10"/>
    </row>
    <row r="58" spans="8:26">
      <c r="H58" s="2" t="str">
        <f>IFERROR(INDEX('[1]Link Out Forecast'!$A$6:$A$250,MATCH($J58,'[1]Link Out Forecast'!$C$6:$C$250,0),1),"")</f>
        <v>P37</v>
      </c>
      <c r="I58" s="2" t="str">
        <f>IFERROR(INDEX('[1]Link Out Forecast'!$B$6:$B$250,MATCH($J58,'[1]Link Out Forecast'!$C$6:$C$250,0),1),"")</f>
        <v>Maintenance supplies and services</v>
      </c>
      <c r="J58" s="63">
        <v>62502600</v>
      </c>
      <c r="K58" s="2" t="str">
        <f>IFERROR(INDEX('[1]Link Out Forecast'!$D$6:$D$250,MATCH($J58,'[1]Link Out Forecast'!$C$6:$C$250,0),1),"")</f>
        <v>Misc Maint AG</v>
      </c>
      <c r="L58" s="2" t="str">
        <f>IFERROR(INDEX('[1]Link Out Forecast'!$E$6:$E$250,MATCH($J58,'[1]Link Out Forecast'!$C$6:$C$250,0),1),"")</f>
        <v>675.8</v>
      </c>
      <c r="M58" s="31">
        <f>IFERROR(INDEX('[1]Link Out Forecast'!$F$6:$F$250,MATCH($J58,'[1]Link Out Forecast'!$C$6:$C$250,0),1),"")</f>
        <v>32403</v>
      </c>
      <c r="N58" s="31">
        <f>IFERROR(INDEX('[1]Link Out Forecast'!$G$6:$G$250,MATCH($J58,'[1]Link Out Forecast'!$C$6:$C$250,0),1),"")</f>
        <v>32403</v>
      </c>
      <c r="O58" s="31">
        <f>IFERROR(INDEX('[1]Link Out Forecast'!$H$6:$H$250,MATCH($J58,'[1]Link Out Forecast'!$C$6:$C$250,0),1),"")</f>
        <v>32403</v>
      </c>
      <c r="P58" s="31">
        <f>IFERROR(INDEX('[1]Link Out Forecast'!$I$6:$I$250,MATCH($J58,'[1]Link Out Forecast'!$C$6:$C$250,0),1),"")</f>
        <v>32403</v>
      </c>
      <c r="Q58" s="31">
        <f>IFERROR(INDEX('[1]Link Out Forecast'!$J$6:$J$250,MATCH($J58,'[1]Link Out Forecast'!$C$6:$C$250,0),1),"")</f>
        <v>32403</v>
      </c>
      <c r="R58" s="31">
        <f>IFERROR(INDEX('[1]Link Out Forecast'!$K$6:$K$250,MATCH($J58,'[1]Link Out Forecast'!$C$6:$C$250,0),1),"")</f>
        <v>32403</v>
      </c>
      <c r="S58" s="31">
        <f t="shared" ref="S58:X59" si="9">+R58</f>
        <v>32403</v>
      </c>
      <c r="T58" s="31">
        <f t="shared" si="9"/>
        <v>32403</v>
      </c>
      <c r="U58" s="31">
        <f t="shared" si="9"/>
        <v>32403</v>
      </c>
      <c r="V58" s="31">
        <f t="shared" si="9"/>
        <v>32403</v>
      </c>
      <c r="W58" s="31">
        <f t="shared" si="9"/>
        <v>32403</v>
      </c>
      <c r="X58" s="31">
        <f t="shared" si="9"/>
        <v>32403</v>
      </c>
      <c r="Y58" s="31">
        <f t="shared" si="8"/>
        <v>388836</v>
      </c>
      <c r="Z58" s="10"/>
    </row>
    <row r="59" spans="8:26">
      <c r="H59" s="2" t="str">
        <f>IFERROR(INDEX('[1]Link Out Forecast'!$A$6:$A$250,MATCH($J59,'[1]Link Out Forecast'!$C$6:$C$250,0),1),"")</f>
        <v>P37</v>
      </c>
      <c r="I59" s="2" t="str">
        <f>IFERROR(INDEX('[1]Link Out Forecast'!$B$6:$B$250,MATCH($J59,'[1]Link Out Forecast'!$C$6:$C$250,0),1),"")</f>
        <v>Maintenance supplies and services</v>
      </c>
      <c r="J59" s="63">
        <v>62510000</v>
      </c>
      <c r="K59" s="2" t="str">
        <f>IFERROR(INDEX('[1]Link Out Forecast'!$D$6:$D$250,MATCH($J59,'[1]Link Out Forecast'!$C$6:$C$250,0),1),"")</f>
        <v>Amort Def Maint</v>
      </c>
      <c r="L59" s="2" t="str">
        <f>IFERROR(INDEX('[1]Link Out Forecast'!$E$6:$E$250,MATCH($J59,'[1]Link Out Forecast'!$C$6:$C$250,0),1),"")</f>
        <v>675.6</v>
      </c>
      <c r="M59" s="31">
        <f>IFERROR(INDEX('[1]Link Out Forecast'!$F$6:$F$250,MATCH($J59,'[1]Link Out Forecast'!$C$6:$C$250,0),1),"")</f>
        <v>0</v>
      </c>
      <c r="N59" s="31">
        <f>IFERROR(INDEX('[1]Link Out Forecast'!$G$6:$G$250,MATCH($J59,'[1]Link Out Forecast'!$C$6:$C$250,0),1),"")</f>
        <v>0</v>
      </c>
      <c r="O59" s="31">
        <f>IFERROR(INDEX('[1]Link Out Forecast'!$H$6:$H$250,MATCH($J59,'[1]Link Out Forecast'!$C$6:$C$250,0),1),"")</f>
        <v>0</v>
      </c>
      <c r="P59" s="31">
        <f>IFERROR(INDEX('[1]Link Out Forecast'!$I$6:$I$250,MATCH($J59,'[1]Link Out Forecast'!$C$6:$C$250,0),1),"")</f>
        <v>0</v>
      </c>
      <c r="Q59" s="31">
        <f>IFERROR(INDEX('[1]Link Out Forecast'!$J$6:$J$250,MATCH($J59,'[1]Link Out Forecast'!$C$6:$C$250,0),1),"")</f>
        <v>0</v>
      </c>
      <c r="R59" s="31">
        <f>IFERROR(INDEX('[1]Link Out Forecast'!$K$6:$K$250,MATCH($J59,'[1]Link Out Forecast'!$C$6:$C$250,0),1),"")</f>
        <v>0</v>
      </c>
      <c r="S59" s="31">
        <f t="shared" si="9"/>
        <v>0</v>
      </c>
      <c r="T59" s="31">
        <f t="shared" si="9"/>
        <v>0</v>
      </c>
      <c r="U59" s="31">
        <f t="shared" si="9"/>
        <v>0</v>
      </c>
      <c r="V59" s="31">
        <f t="shared" si="9"/>
        <v>0</v>
      </c>
      <c r="W59" s="31">
        <f t="shared" si="9"/>
        <v>0</v>
      </c>
      <c r="X59" s="31">
        <f t="shared" si="9"/>
        <v>0</v>
      </c>
      <c r="Y59" s="31">
        <f t="shared" si="8"/>
        <v>0</v>
      </c>
      <c r="Z59" s="10"/>
    </row>
    <row r="60" spans="8:26">
      <c r="H60" s="2" t="str">
        <f>IFERROR(INDEX('[1]Link Out Forecast'!$A$6:$A$250,MATCH($J60,'[1]Link Out Forecast'!$C$6:$C$250,0),1),"")</f>
        <v>P37</v>
      </c>
      <c r="I60" s="2" t="str">
        <f>IFERROR(INDEX('[1]Link Out Forecast'!$B$6:$B$250,MATCH($J60,'[1]Link Out Forecast'!$C$6:$C$250,0),1),"")</f>
        <v>Maintenance supplies and services</v>
      </c>
      <c r="J60" s="63">
        <v>62512000</v>
      </c>
      <c r="K60" s="10" t="str">
        <f>IFERROR(INDEX('[1]Link Out Forecast'!$D$6:$D$250,MATCH($J60,'[1]Link Out Forecast'!$C$6:$C$250,0),1),"")</f>
        <v>Amort Def Maint</v>
      </c>
      <c r="L60" s="2" t="str">
        <f>IFERROR(INDEX('[1]Link Out Forecast'!$E$6:$E$250,MATCH($J60,'[1]Link Out Forecast'!$C$6:$C$250,0),1),"")</f>
        <v>675.6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31">
        <f t="shared" si="8"/>
        <v>0</v>
      </c>
      <c r="Z60" s="30"/>
    </row>
    <row r="61" spans="8:26">
      <c r="H61" s="2" t="str">
        <f>IFERROR(INDEX('[1]Link Out Forecast'!$A$6:$A$250,MATCH($J61,'[1]Link Out Forecast'!$C$6:$C$250,0),1),"")</f>
        <v/>
      </c>
      <c r="I61" s="2" t="str">
        <f>IFERROR(INDEX('[1]Link Out Forecast'!$B$6:$B$250,MATCH($J61,'[1]Link Out Forecast'!$C$6:$C$250,0),1),"")</f>
        <v/>
      </c>
      <c r="J61" s="63">
        <v>62512300</v>
      </c>
      <c r="K61" s="2" t="str">
        <f>IFERROR(INDEX('[1]Link Out Forecast'!$D$6:$D$250,MATCH($J61,'[1]Link Out Forecast'!$C$6:$C$250,0),1),"")</f>
        <v/>
      </c>
      <c r="L61" s="2" t="str">
        <f>IFERROR(INDEX('[1]Link Out Forecast'!$E$6:$E$250,MATCH($J61,'[1]Link Out Forecast'!$C$6:$C$250,0),1),"")</f>
        <v/>
      </c>
      <c r="M61" s="31" t="str">
        <f>IFERROR(INDEX('[1]Link Out Forecast'!$F$6:$F$250,MATCH($J61,'[1]Link Out Forecast'!$C$6:$C$250,0),1),"")</f>
        <v/>
      </c>
      <c r="N61" s="31" t="str">
        <f>IFERROR(INDEX('[1]Link Out Forecast'!$G$6:$G$250,MATCH($J61,'[1]Link Out Forecast'!$C$6:$C$250,0),1),"")</f>
        <v/>
      </c>
      <c r="O61" s="31" t="str">
        <f>IFERROR(INDEX('[1]Link Out Forecast'!$H$6:$H$250,MATCH($J61,'[1]Link Out Forecast'!$C$6:$C$250,0),1),"")</f>
        <v/>
      </c>
      <c r="P61" s="31" t="str">
        <f>IFERROR(INDEX('[1]Link Out Forecast'!$I$6:$I$250,MATCH($J61,'[1]Link Out Forecast'!$C$6:$C$250,0),1),"")</f>
        <v/>
      </c>
      <c r="Q61" s="31" t="str">
        <f>IFERROR(INDEX('[1]Link Out Forecast'!$J$6:$J$250,MATCH($J61,'[1]Link Out Forecast'!$C$6:$C$250,0),1),"")</f>
        <v/>
      </c>
      <c r="R61" s="31" t="str">
        <f>IFERROR(INDEX('[1]Link Out Forecast'!$K$6:$K$250,MATCH($J61,'[1]Link Out Forecast'!$C$6:$C$250,0),1),"")</f>
        <v/>
      </c>
      <c r="S61" s="31" t="str">
        <f>IFERROR(INDEX('[1]Link Out Forecast'!$L$6:$L$250,MATCH($J61,'[1]Link Out Forecast'!$C$6:$C$250,0),1),"")</f>
        <v/>
      </c>
      <c r="T61" s="31" t="str">
        <f>IFERROR(INDEX('[1]Link Out Forecast'!$M$6:$M$250,MATCH($J61,'[1]Link Out Forecast'!$C$6:$C$250,0),1),"")</f>
        <v/>
      </c>
      <c r="U61" s="31" t="str">
        <f>IFERROR(INDEX('[1]Link Out Forecast'!$N$6:$N$250,MATCH($J61,'[1]Link Out Forecast'!$C$6:$C$250,0),1),"")</f>
        <v/>
      </c>
      <c r="V61" s="31" t="str">
        <f>IFERROR(INDEX('[1]Link Out Forecast'!$O$6:$O$250,MATCH($J61,'[1]Link Out Forecast'!$C$6:$C$250,0),1),"")</f>
        <v/>
      </c>
      <c r="W61" s="31" t="str">
        <f>IFERROR(INDEX('[1]Link Out Forecast'!$P$6:$P$250,MATCH($J61,'[1]Link Out Forecast'!$C$6:$C$250,0),1),"")</f>
        <v/>
      </c>
      <c r="X61" s="31" t="str">
        <f>IFERROR(INDEX('[1]Link Out Forecast'!$Q$6:$Q$250,MATCH($J61,'[1]Link Out Forecast'!$C$6:$C$250,0),1),"")</f>
        <v/>
      </c>
      <c r="Y61" s="31">
        <f t="shared" si="8"/>
        <v>0</v>
      </c>
      <c r="Z61" s="10"/>
    </row>
    <row r="62" spans="8:26">
      <c r="H62" s="2" t="str">
        <f>IFERROR(INDEX('[1]Link Out Forecast'!$A$6:$A$250,MATCH($J62,'[1]Link Out Forecast'!$C$6:$C$250,0),1),"")</f>
        <v/>
      </c>
      <c r="I62" s="2" t="str">
        <f>IFERROR(INDEX('[1]Link Out Forecast'!$B$6:$B$250,MATCH($J62,'[1]Link Out Forecast'!$C$6:$C$250,0),1),"")</f>
        <v/>
      </c>
      <c r="J62" s="63">
        <v>62512400</v>
      </c>
      <c r="K62" s="10" t="s">
        <v>46</v>
      </c>
      <c r="L62" s="2" t="s">
        <v>47</v>
      </c>
      <c r="M62" s="31">
        <f>+'[2]Link Out'!$B$30</f>
        <v>87167</v>
      </c>
      <c r="N62" s="31">
        <f>+'[2]Link Out'!$B$31</f>
        <v>87167</v>
      </c>
      <c r="O62" s="31">
        <f>+'[2]Link Out'!$B$32</f>
        <v>87167</v>
      </c>
      <c r="P62" s="31">
        <f>+'[2]Link Out'!$B$33</f>
        <v>87167</v>
      </c>
      <c r="Q62" s="31">
        <f>+'[2]Link Out'!$B$34</f>
        <v>87167</v>
      </c>
      <c r="R62" s="31">
        <f>+'[2]Link Out'!$B$35</f>
        <v>87167</v>
      </c>
      <c r="S62" s="31">
        <f>+'[2]Link Out'!$B$36</f>
        <v>87167</v>
      </c>
      <c r="T62" s="31">
        <f>+'[2]Link Out'!$B$37</f>
        <v>94691</v>
      </c>
      <c r="U62" s="31">
        <f>+'[2]Link Out'!$B$38</f>
        <v>94691</v>
      </c>
      <c r="V62" s="31">
        <f>+'[2]Link Out'!$B$39</f>
        <v>96358</v>
      </c>
      <c r="W62" s="31">
        <f>+'[2]Link Out'!$B$40</f>
        <v>96358</v>
      </c>
      <c r="X62" s="31">
        <f>+'[2]Link Out'!$B$41</f>
        <v>96358</v>
      </c>
      <c r="Y62" s="31">
        <f>SUM(M62:X62)</f>
        <v>1088625</v>
      </c>
      <c r="Z62" s="10"/>
    </row>
    <row r="63" spans="8:26">
      <c r="H63" s="2" t="str">
        <f>IFERROR(INDEX('[1]Link Out Forecast'!$A$6:$A$250,MATCH($J63,'[1]Link Out Forecast'!$C$6:$C$250,0),1),"")</f>
        <v>P37</v>
      </c>
      <c r="I63" s="2" t="str">
        <f>IFERROR(INDEX('[1]Link Out Forecast'!$B$6:$B$250,MATCH($J63,'[1]Link Out Forecast'!$C$6:$C$250,0),1),"")</f>
        <v>Maintenance supplies and services</v>
      </c>
      <c r="J63" s="63">
        <v>62520700</v>
      </c>
      <c r="K63" s="2" t="str">
        <f>IFERROR(INDEX('[1]Link Out Forecast'!$D$6:$D$250,MATCH($J63,'[1]Link Out Forecast'!$C$6:$C$250,0),1),"")</f>
        <v>Misc Main Pvg/Bckfll</v>
      </c>
      <c r="L63" s="2" t="str">
        <f>IFERROR(INDEX('[1]Link Out Forecast'!$E$6:$E$250,MATCH($J63,'[1]Link Out Forecast'!$C$6:$C$250,0),1),"")</f>
        <v>675.6</v>
      </c>
      <c r="M63" s="31">
        <f>IFERROR(INDEX('[1]Link Out Forecast'!$F$6:$F$250,MATCH($J63,'[1]Link Out Forecast'!$C$6:$C$250,0),1),"")</f>
        <v>1950</v>
      </c>
      <c r="N63" s="31">
        <f>IFERROR(INDEX('[1]Link Out Forecast'!$G$6:$G$250,MATCH($J63,'[1]Link Out Forecast'!$C$6:$C$250,0),1),"")</f>
        <v>1950</v>
      </c>
      <c r="O63" s="31">
        <f>IFERROR(INDEX('[1]Link Out Forecast'!$H$6:$H$250,MATCH($J63,'[1]Link Out Forecast'!$C$6:$C$250,0),1),"")</f>
        <v>1950</v>
      </c>
      <c r="P63" s="31">
        <f>IFERROR(INDEX('[1]Link Out Forecast'!$I$6:$I$250,MATCH($J63,'[1]Link Out Forecast'!$C$6:$C$250,0),1),"")</f>
        <v>1950</v>
      </c>
      <c r="Q63" s="31">
        <f>IFERROR(INDEX('[1]Link Out Forecast'!$J$6:$J$250,MATCH($J63,'[1]Link Out Forecast'!$C$6:$C$250,0),1),"")</f>
        <v>1950</v>
      </c>
      <c r="R63" s="31">
        <f>IFERROR(INDEX('[1]Link Out Forecast'!$K$6:$K$250,MATCH($J63,'[1]Link Out Forecast'!$C$6:$C$250,0),1),"")</f>
        <v>1950</v>
      </c>
      <c r="S63" s="31">
        <f t="shared" ref="S63:X63" si="10">+R63</f>
        <v>1950</v>
      </c>
      <c r="T63" s="31">
        <f t="shared" si="10"/>
        <v>1950</v>
      </c>
      <c r="U63" s="31">
        <f t="shared" si="10"/>
        <v>1950</v>
      </c>
      <c r="V63" s="31">
        <f t="shared" si="10"/>
        <v>1950</v>
      </c>
      <c r="W63" s="31">
        <f t="shared" si="10"/>
        <v>1950</v>
      </c>
      <c r="X63" s="31">
        <f t="shared" si="10"/>
        <v>1950</v>
      </c>
      <c r="Y63" s="31">
        <f t="shared" si="8"/>
        <v>23400</v>
      </c>
      <c r="Z63" s="10"/>
    </row>
    <row r="64" spans="8:26">
      <c r="H64" s="2" t="str">
        <f>IFERROR(INDEX('[1]Link Out Forecast'!$A$6:$A$250,MATCH($J64,'[1]Link Out Forecast'!$C$6:$C$250,0),1),"")</f>
        <v/>
      </c>
      <c r="I64" s="2" t="str">
        <f>IFERROR(INDEX('[1]Link Out Forecast'!$B$6:$B$250,MATCH($J64,'[1]Link Out Forecast'!$C$6:$C$250,0),1),"")</f>
        <v/>
      </c>
      <c r="J64" s="63">
        <v>62520800</v>
      </c>
      <c r="K64" s="2" t="str">
        <f>IFERROR(INDEX('[1]Link Out Forecast'!$D$6:$D$250,MATCH($J64,'[1]Link Out Forecast'!$C$6:$C$250,0),1),"")</f>
        <v/>
      </c>
      <c r="L64" s="2" t="str">
        <f>IFERROR(INDEX('[1]Link Out Forecast'!$E$6:$E$250,MATCH($J64,'[1]Link Out Forecast'!$C$6:$C$250,0),1),"")</f>
        <v/>
      </c>
      <c r="M64" s="31" t="str">
        <f>IFERROR(INDEX('[1]Link Out Forecast'!$F$6:$F$250,MATCH($J64,'[1]Link Out Forecast'!$C$6:$C$250,0),1),"")</f>
        <v/>
      </c>
      <c r="N64" s="31" t="str">
        <f>IFERROR(INDEX('[1]Link Out Forecast'!$G$6:$G$250,MATCH($J64,'[1]Link Out Forecast'!$C$6:$C$250,0),1),"")</f>
        <v/>
      </c>
      <c r="O64" s="31" t="str">
        <f>IFERROR(INDEX('[1]Link Out Forecast'!$H$6:$H$250,MATCH($J64,'[1]Link Out Forecast'!$C$6:$C$250,0),1),"")</f>
        <v/>
      </c>
      <c r="P64" s="31" t="str">
        <f>IFERROR(INDEX('[1]Link Out Forecast'!$I$6:$I$250,MATCH($J64,'[1]Link Out Forecast'!$C$6:$C$250,0),1),"")</f>
        <v/>
      </c>
      <c r="Q64" s="31" t="str">
        <f>IFERROR(INDEX('[1]Link Out Forecast'!$J$6:$J$250,MATCH($J64,'[1]Link Out Forecast'!$C$6:$C$250,0),1),"")</f>
        <v/>
      </c>
      <c r="R64" s="31" t="str">
        <f>IFERROR(INDEX('[1]Link Out Forecast'!$K$6:$K$250,MATCH($J64,'[1]Link Out Forecast'!$C$6:$C$250,0),1),"")</f>
        <v/>
      </c>
      <c r="S64" s="31" t="str">
        <f>IFERROR(INDEX('[1]Link Out Forecast'!$L$6:$L$250,MATCH($J64,'[1]Link Out Forecast'!$C$6:$C$250,0),1),"")</f>
        <v/>
      </c>
      <c r="T64" s="31" t="str">
        <f>IFERROR(INDEX('[1]Link Out Forecast'!$M$6:$M$250,MATCH($J64,'[1]Link Out Forecast'!$C$6:$C$250,0),1),"")</f>
        <v/>
      </c>
      <c r="U64" s="31" t="str">
        <f>IFERROR(INDEX('[1]Link Out Forecast'!$N$6:$N$250,MATCH($J64,'[1]Link Out Forecast'!$C$6:$C$250,0),1),"")</f>
        <v/>
      </c>
      <c r="V64" s="31" t="str">
        <f>IFERROR(INDEX('[1]Link Out Forecast'!$O$6:$O$250,MATCH($J64,'[1]Link Out Forecast'!$C$6:$C$250,0),1),"")</f>
        <v/>
      </c>
      <c r="W64" s="31" t="str">
        <f>IFERROR(INDEX('[1]Link Out Forecast'!$P$6:$P$250,MATCH($J64,'[1]Link Out Forecast'!$C$6:$C$250,0),1),"")</f>
        <v/>
      </c>
      <c r="X64" s="31" t="str">
        <f>IFERROR(INDEX('[1]Link Out Forecast'!$Q$6:$Q$250,MATCH($J64,'[1]Link Out Forecast'!$C$6:$C$250,0),1),"")</f>
        <v/>
      </c>
      <c r="Y64" s="31">
        <f t="shared" si="8"/>
        <v>0</v>
      </c>
      <c r="Z64" s="10"/>
    </row>
    <row r="65" spans="8:25">
      <c r="H65" s="2" t="str">
        <f>IFERROR(INDEX('[1]Link Out Forecast'!$A$6:$A$250,MATCH($J65,'[1]Link Out Forecast'!$C$6:$C$250,0),1),"")</f>
        <v>P37</v>
      </c>
      <c r="I65" s="2" t="str">
        <f>IFERROR(INDEX('[1]Link Out Forecast'!$B$6:$B$250,MATCH($J65,'[1]Link Out Forecast'!$C$6:$C$250,0),1),"")</f>
        <v>Maintenance supplies and services</v>
      </c>
      <c r="J65" s="63">
        <v>63110000</v>
      </c>
      <c r="K65" s="2" t="str">
        <f>IFERROR(INDEX('[1]Link Out Forecast'!$D$6:$D$250,MATCH($J65,'[1]Link Out Forecast'!$C$6:$C$250,0),1),"")</f>
        <v>Contract Svc - Other Maint</v>
      </c>
      <c r="L65" s="2" t="str">
        <f>IFERROR(INDEX('[1]Link Out Forecast'!$E$6:$E$250,MATCH($J65,'[1]Link Out Forecast'!$C$6:$C$250,0),1),"")</f>
        <v>631.6</v>
      </c>
      <c r="M65" s="31">
        <f>IFERROR(INDEX('[1]Link Out Forecast'!$F$6:$F$250,MATCH($J65,'[1]Link Out Forecast'!$C$6:$C$250,0),1),"")</f>
        <v>25743</v>
      </c>
      <c r="N65" s="31">
        <f>IFERROR(INDEX('[1]Link Out Forecast'!$G$6:$G$250,MATCH($J65,'[1]Link Out Forecast'!$C$6:$C$250,0),1),"")</f>
        <v>25743</v>
      </c>
      <c r="O65" s="31">
        <f>IFERROR(INDEX('[1]Link Out Forecast'!$H$6:$H$250,MATCH($J65,'[1]Link Out Forecast'!$C$6:$C$250,0),1),"")</f>
        <v>25743</v>
      </c>
      <c r="P65" s="31">
        <f>IFERROR(INDEX('[1]Link Out Forecast'!$I$6:$I$250,MATCH($J65,'[1]Link Out Forecast'!$C$6:$C$250,0),1),"")</f>
        <v>25743</v>
      </c>
      <c r="Q65" s="31">
        <f>IFERROR(INDEX('[1]Link Out Forecast'!$J$6:$J$250,MATCH($J65,'[1]Link Out Forecast'!$C$6:$C$250,0),1),"")</f>
        <v>25743</v>
      </c>
      <c r="R65" s="31">
        <f>IFERROR(INDEX('[1]Link Out Forecast'!$K$6:$K$250,MATCH($J65,'[1]Link Out Forecast'!$C$6:$C$250,0),1),"")</f>
        <v>25743</v>
      </c>
      <c r="S65" s="31">
        <f t="shared" ref="S65:X65" si="11">+R65</f>
        <v>25743</v>
      </c>
      <c r="T65" s="31">
        <f t="shared" si="11"/>
        <v>25743</v>
      </c>
      <c r="U65" s="31">
        <f t="shared" si="11"/>
        <v>25743</v>
      </c>
      <c r="V65" s="31">
        <f t="shared" si="11"/>
        <v>25743</v>
      </c>
      <c r="W65" s="31">
        <f t="shared" si="11"/>
        <v>25743</v>
      </c>
      <c r="X65" s="31">
        <f t="shared" si="11"/>
        <v>25743</v>
      </c>
      <c r="Y65" s="31">
        <f t="shared" si="8"/>
        <v>308916</v>
      </c>
    </row>
    <row r="66" spans="8:25">
      <c r="H66" s="2" t="str">
        <f>IFERROR(INDEX('[1]Link Out Forecast'!$A$6:$A$250,MATCH($J66,'[1]Link Out Forecast'!$C$6:$C$250,0),1),"")</f>
        <v/>
      </c>
      <c r="I66" s="2" t="str">
        <f>IFERROR(INDEX('[1]Link Out Forecast'!$B$6:$B$250,MATCH($J66,'[1]Link Out Forecast'!$C$6:$C$250,0),1),"")</f>
        <v/>
      </c>
      <c r="J66" s="63">
        <v>63110024</v>
      </c>
      <c r="K66" s="2" t="str">
        <f>IFERROR(INDEX('[1]Link Out Forecast'!$D$6:$D$250,MATCH($J66,'[1]Link Out Forecast'!$C$6:$C$250,0),1),"")</f>
        <v/>
      </c>
      <c r="L66" s="2" t="str">
        <f>IFERROR(INDEX('[1]Link Out Forecast'!$E$6:$E$250,MATCH($J66,'[1]Link Out Forecast'!$C$6:$C$250,0),1),"")</f>
        <v/>
      </c>
      <c r="M66" s="31" t="str">
        <f>IFERROR(INDEX('[1]Link Out Forecast'!$F$6:$F$250,MATCH($J66,'[1]Link Out Forecast'!$C$6:$C$250,0),1),"")</f>
        <v/>
      </c>
      <c r="N66" s="31" t="str">
        <f>IFERROR(INDEX('[1]Link Out Forecast'!$G$6:$G$250,MATCH($J66,'[1]Link Out Forecast'!$C$6:$C$250,0),1),"")</f>
        <v/>
      </c>
      <c r="O66" s="31" t="str">
        <f>IFERROR(INDEX('[1]Link Out Forecast'!$H$6:$H$250,MATCH($J66,'[1]Link Out Forecast'!$C$6:$C$250,0),1),"")</f>
        <v/>
      </c>
      <c r="P66" s="31" t="str">
        <f>IFERROR(INDEX('[1]Link Out Forecast'!$I$6:$I$250,MATCH($J66,'[1]Link Out Forecast'!$C$6:$C$250,0),1),"")</f>
        <v/>
      </c>
      <c r="Q66" s="31" t="str">
        <f>IFERROR(INDEX('[1]Link Out Forecast'!$J$6:$J$250,MATCH($J66,'[1]Link Out Forecast'!$C$6:$C$250,0),1),"")</f>
        <v/>
      </c>
      <c r="R66" s="31" t="str">
        <f>IFERROR(INDEX('[1]Link Out Forecast'!$K$6:$K$250,MATCH($J66,'[1]Link Out Forecast'!$C$6:$C$250,0),1),"")</f>
        <v/>
      </c>
      <c r="S66" s="31" t="str">
        <f>IFERROR(INDEX('[1]Link Out Forecast'!$L$6:$L$250,MATCH($J66,'[1]Link Out Forecast'!$C$6:$C$250,0),1),"")</f>
        <v/>
      </c>
      <c r="T66" s="31" t="str">
        <f>IFERROR(INDEX('[1]Link Out Forecast'!$M$6:$M$250,MATCH($J66,'[1]Link Out Forecast'!$C$6:$C$250,0),1),"")</f>
        <v/>
      </c>
      <c r="U66" s="31" t="str">
        <f>IFERROR(INDEX('[1]Link Out Forecast'!$N$6:$N$250,MATCH($J66,'[1]Link Out Forecast'!$C$6:$C$250,0),1),"")</f>
        <v/>
      </c>
      <c r="V66" s="31" t="str">
        <f>IFERROR(INDEX('[1]Link Out Forecast'!$O$6:$O$250,MATCH($J66,'[1]Link Out Forecast'!$C$6:$C$250,0),1),"")</f>
        <v/>
      </c>
      <c r="W66" s="31" t="str">
        <f>IFERROR(INDEX('[1]Link Out Forecast'!$P$6:$P$250,MATCH($J66,'[1]Link Out Forecast'!$C$6:$C$250,0),1),"")</f>
        <v/>
      </c>
      <c r="X66" s="31" t="str">
        <f>IFERROR(INDEX('[1]Link Out Forecast'!$Q$6:$Q$250,MATCH($J66,'[1]Link Out Forecast'!$C$6:$C$250,0),1),"")</f>
        <v/>
      </c>
      <c r="Y66" s="31" t="str">
        <f>IFERROR(INDEX('[1]Link Out Forecast'!$R$6:$R$250,MATCH($J66,'[1]Link Out Forecast'!$C$6:$C$250,0),1),"")</f>
        <v/>
      </c>
    </row>
    <row r="67" spans="8:25">
      <c r="H67" s="2" t="str">
        <f>IFERROR(INDEX('[1]Link Out Forecast'!$A$6:$A$250,MATCH($J67,'[1]Link Out Forecast'!$C$6:$C$250,0),1),"")</f>
        <v/>
      </c>
      <c r="I67" s="2" t="str">
        <f>IFERROR(INDEX('[1]Link Out Forecast'!$B$6:$B$250,MATCH($J67,'[1]Link Out Forecast'!$C$6:$C$250,0),1),"")</f>
        <v/>
      </c>
      <c r="J67" s="63">
        <v>63150021</v>
      </c>
      <c r="K67" s="2" t="str">
        <f>IFERROR(INDEX('[1]Link Out Forecast'!$D$6:$D$250,MATCH($J67,'[1]Link Out Forecast'!$C$6:$C$250,0),1),"")</f>
        <v/>
      </c>
      <c r="L67" s="2" t="str">
        <f>IFERROR(INDEX('[1]Link Out Forecast'!$E$6:$E$250,MATCH($J67,'[1]Link Out Forecast'!$C$6:$C$250,0),1),"")</f>
        <v/>
      </c>
      <c r="M67" s="31" t="str">
        <f>IFERROR(INDEX('[1]Link Out Forecast'!$F$6:$F$250,MATCH($J67,'[1]Link Out Forecast'!$C$6:$C$250,0),1),"")</f>
        <v/>
      </c>
      <c r="N67" s="31" t="str">
        <f>IFERROR(INDEX('[1]Link Out Forecast'!$G$6:$G$250,MATCH($J67,'[1]Link Out Forecast'!$C$6:$C$250,0),1),"")</f>
        <v/>
      </c>
      <c r="O67" s="31" t="str">
        <f>IFERROR(INDEX('[1]Link Out Forecast'!$H$6:$H$250,MATCH($J67,'[1]Link Out Forecast'!$C$6:$C$250,0),1),"")</f>
        <v/>
      </c>
      <c r="P67" s="31" t="str">
        <f>IFERROR(INDEX('[1]Link Out Forecast'!$I$6:$I$250,MATCH($J67,'[1]Link Out Forecast'!$C$6:$C$250,0),1),"")</f>
        <v/>
      </c>
      <c r="Q67" s="31" t="str">
        <f>IFERROR(INDEX('[1]Link Out Forecast'!$J$6:$J$250,MATCH($J67,'[1]Link Out Forecast'!$C$6:$C$250,0),1),"")</f>
        <v/>
      </c>
      <c r="R67" s="31" t="str">
        <f>IFERROR(INDEX('[1]Link Out Forecast'!$K$6:$K$250,MATCH($J67,'[1]Link Out Forecast'!$C$6:$C$250,0),1),"")</f>
        <v/>
      </c>
      <c r="S67" s="31" t="str">
        <f>IFERROR(INDEX('[1]Link Out Forecast'!$L$6:$L$250,MATCH($J67,'[1]Link Out Forecast'!$C$6:$C$250,0),1),"")</f>
        <v/>
      </c>
      <c r="T67" s="31" t="str">
        <f>IFERROR(INDEX('[1]Link Out Forecast'!$M$6:$M$250,MATCH($J67,'[1]Link Out Forecast'!$C$6:$C$250,0),1),"")</f>
        <v/>
      </c>
      <c r="U67" s="31" t="str">
        <f>IFERROR(INDEX('[1]Link Out Forecast'!$N$6:$N$250,MATCH($J67,'[1]Link Out Forecast'!$C$6:$C$250,0),1),"")</f>
        <v/>
      </c>
      <c r="V67" s="31" t="str">
        <f>IFERROR(INDEX('[1]Link Out Forecast'!$O$6:$O$250,MATCH($J67,'[1]Link Out Forecast'!$C$6:$C$250,0),1),"")</f>
        <v/>
      </c>
      <c r="W67" s="31" t="str">
        <f>IFERROR(INDEX('[1]Link Out Forecast'!$P$6:$P$250,MATCH($J67,'[1]Link Out Forecast'!$C$6:$C$250,0),1),"")</f>
        <v/>
      </c>
      <c r="X67" s="31" t="str">
        <f>IFERROR(INDEX('[1]Link Out Forecast'!$Q$6:$Q$250,MATCH($J67,'[1]Link Out Forecast'!$C$6:$C$250,0),1),"")</f>
        <v/>
      </c>
      <c r="Y67" s="31" t="str">
        <f>IFERROR(INDEX('[1]Link Out Forecast'!$R$6:$R$250,MATCH($J67,'[1]Link Out Forecast'!$C$6:$C$250,0),1),"")</f>
        <v/>
      </c>
    </row>
    <row r="68" spans="8:25">
      <c r="H68" s="2" t="str">
        <f>IFERROR(INDEX('[1]Link Out Forecast'!$A$6:$A$250,MATCH($J68,'[1]Link Out Forecast'!$C$6:$C$250,0),1),"")</f>
        <v/>
      </c>
      <c r="I68" s="2" t="str">
        <f>IFERROR(INDEX('[1]Link Out Forecast'!$B$6:$B$250,MATCH($J68,'[1]Link Out Forecast'!$C$6:$C$250,0),1),"")</f>
        <v/>
      </c>
      <c r="J68" s="63">
        <v>63150022</v>
      </c>
      <c r="K68" s="2" t="str">
        <f>IFERROR(INDEX('[1]Link Out Forecast'!$D$6:$D$250,MATCH($J68,'[1]Link Out Forecast'!$C$6:$C$250,0),1),"")</f>
        <v/>
      </c>
      <c r="L68" s="2" t="str">
        <f>IFERROR(INDEX('[1]Link Out Forecast'!$E$6:$E$250,MATCH($J68,'[1]Link Out Forecast'!$C$6:$C$250,0),1),"")</f>
        <v/>
      </c>
      <c r="M68" s="31" t="str">
        <f>IFERROR(INDEX('[1]Link Out Forecast'!$F$6:$F$250,MATCH($J68,'[1]Link Out Forecast'!$C$6:$C$250,0),1),"")</f>
        <v/>
      </c>
      <c r="N68" s="31" t="str">
        <f>IFERROR(INDEX('[1]Link Out Forecast'!$G$6:$G$250,MATCH($J68,'[1]Link Out Forecast'!$C$6:$C$250,0),1),"")</f>
        <v/>
      </c>
      <c r="O68" s="31" t="str">
        <f>IFERROR(INDEX('[1]Link Out Forecast'!$H$6:$H$250,MATCH($J68,'[1]Link Out Forecast'!$C$6:$C$250,0),1),"")</f>
        <v/>
      </c>
      <c r="P68" s="31" t="str">
        <f>IFERROR(INDEX('[1]Link Out Forecast'!$I$6:$I$250,MATCH($J68,'[1]Link Out Forecast'!$C$6:$C$250,0),1),"")</f>
        <v/>
      </c>
      <c r="Q68" s="31" t="str">
        <f>IFERROR(INDEX('[1]Link Out Forecast'!$J$6:$J$250,MATCH($J68,'[1]Link Out Forecast'!$C$6:$C$250,0),1),"")</f>
        <v/>
      </c>
      <c r="R68" s="31" t="str">
        <f>IFERROR(INDEX('[1]Link Out Forecast'!$K$6:$K$250,MATCH($J68,'[1]Link Out Forecast'!$C$6:$C$250,0),1),"")</f>
        <v/>
      </c>
      <c r="S68" s="31" t="str">
        <f>IFERROR(INDEX('[1]Link Out Forecast'!$L$6:$L$250,MATCH($J68,'[1]Link Out Forecast'!$C$6:$C$250,0),1),"")</f>
        <v/>
      </c>
      <c r="T68" s="31" t="str">
        <f>IFERROR(INDEX('[1]Link Out Forecast'!$M$6:$M$250,MATCH($J68,'[1]Link Out Forecast'!$C$6:$C$250,0),1),"")</f>
        <v/>
      </c>
      <c r="U68" s="31" t="str">
        <f>IFERROR(INDEX('[1]Link Out Forecast'!$N$6:$N$250,MATCH($J68,'[1]Link Out Forecast'!$C$6:$C$250,0),1),"")</f>
        <v/>
      </c>
      <c r="V68" s="31" t="str">
        <f>IFERROR(INDEX('[1]Link Out Forecast'!$O$6:$O$250,MATCH($J68,'[1]Link Out Forecast'!$C$6:$C$250,0),1),"")</f>
        <v/>
      </c>
      <c r="W68" s="31" t="str">
        <f>IFERROR(INDEX('[1]Link Out Forecast'!$P$6:$P$250,MATCH($J68,'[1]Link Out Forecast'!$C$6:$C$250,0),1),"")</f>
        <v/>
      </c>
      <c r="X68" s="31" t="str">
        <f>IFERROR(INDEX('[1]Link Out Forecast'!$Q$6:$Q$250,MATCH($J68,'[1]Link Out Forecast'!$C$6:$C$250,0),1),"")</f>
        <v/>
      </c>
      <c r="Y68" s="31" t="str">
        <f>IFERROR(INDEX('[1]Link Out Forecast'!$R$6:$R$250,MATCH($J68,'[1]Link Out Forecast'!$C$6:$C$250,0),1),"")</f>
        <v/>
      </c>
    </row>
    <row r="69" spans="8:25">
      <c r="H69" s="2" t="str">
        <f>IFERROR(INDEX('[1]Link Out Forecast'!$A$6:$A$250,MATCH($J69,'[1]Link Out Forecast'!$C$6:$C$250,0),1),"")</f>
        <v/>
      </c>
      <c r="I69" s="2" t="str">
        <f>IFERROR(INDEX('[1]Link Out Forecast'!$B$6:$B$250,MATCH($J69,'[1]Link Out Forecast'!$C$6:$C$250,0),1),"")</f>
        <v/>
      </c>
      <c r="J69" s="63">
        <v>63150023</v>
      </c>
      <c r="K69" s="2" t="str">
        <f>IFERROR(INDEX('[1]Link Out Forecast'!$D$6:$D$250,MATCH($J69,'[1]Link Out Forecast'!$C$6:$C$250,0),1),"")</f>
        <v/>
      </c>
      <c r="L69" s="2" t="str">
        <f>IFERROR(INDEX('[1]Link Out Forecast'!$E$6:$E$250,MATCH($J69,'[1]Link Out Forecast'!$C$6:$C$250,0),1),"")</f>
        <v/>
      </c>
      <c r="M69" s="31" t="str">
        <f>IFERROR(INDEX('[1]Link Out Forecast'!$F$6:$F$250,MATCH($J69,'[1]Link Out Forecast'!$C$6:$C$250,0),1),"")</f>
        <v/>
      </c>
      <c r="N69" s="31" t="str">
        <f>IFERROR(INDEX('[1]Link Out Forecast'!$G$6:$G$250,MATCH($J69,'[1]Link Out Forecast'!$C$6:$C$250,0),1),"")</f>
        <v/>
      </c>
      <c r="O69" s="31" t="str">
        <f>IFERROR(INDEX('[1]Link Out Forecast'!$H$6:$H$250,MATCH($J69,'[1]Link Out Forecast'!$C$6:$C$250,0),1),"")</f>
        <v/>
      </c>
      <c r="P69" s="31" t="str">
        <f>IFERROR(INDEX('[1]Link Out Forecast'!$I$6:$I$250,MATCH($J69,'[1]Link Out Forecast'!$C$6:$C$250,0),1),"")</f>
        <v/>
      </c>
      <c r="Q69" s="31" t="str">
        <f>IFERROR(INDEX('[1]Link Out Forecast'!$J$6:$J$250,MATCH($J69,'[1]Link Out Forecast'!$C$6:$C$250,0),1),"")</f>
        <v/>
      </c>
      <c r="R69" s="31" t="str">
        <f>IFERROR(INDEX('[1]Link Out Forecast'!$K$6:$K$250,MATCH($J69,'[1]Link Out Forecast'!$C$6:$C$250,0),1),"")</f>
        <v/>
      </c>
      <c r="S69" s="31" t="str">
        <f>IFERROR(INDEX('[1]Link Out Forecast'!$L$6:$L$250,MATCH($J69,'[1]Link Out Forecast'!$C$6:$C$250,0),1),"")</f>
        <v/>
      </c>
      <c r="T69" s="31" t="str">
        <f>IFERROR(INDEX('[1]Link Out Forecast'!$M$6:$M$250,MATCH($J69,'[1]Link Out Forecast'!$C$6:$C$250,0),1),"")</f>
        <v/>
      </c>
      <c r="U69" s="31" t="str">
        <f>IFERROR(INDEX('[1]Link Out Forecast'!$N$6:$N$250,MATCH($J69,'[1]Link Out Forecast'!$C$6:$C$250,0),1),"")</f>
        <v/>
      </c>
      <c r="V69" s="31" t="str">
        <f>IFERROR(INDEX('[1]Link Out Forecast'!$O$6:$O$250,MATCH($J69,'[1]Link Out Forecast'!$C$6:$C$250,0),1),"")</f>
        <v/>
      </c>
      <c r="W69" s="31" t="str">
        <f>IFERROR(INDEX('[1]Link Out Forecast'!$P$6:$P$250,MATCH($J69,'[1]Link Out Forecast'!$C$6:$C$250,0),1),"")</f>
        <v/>
      </c>
      <c r="X69" s="31" t="str">
        <f>IFERROR(INDEX('[1]Link Out Forecast'!$Q$6:$Q$250,MATCH($J69,'[1]Link Out Forecast'!$C$6:$C$250,0),1),"")</f>
        <v/>
      </c>
      <c r="Y69" s="31" t="str">
        <f>IFERROR(INDEX('[1]Link Out Forecast'!$R$6:$R$250,MATCH($J69,'[1]Link Out Forecast'!$C$6:$C$250,0),1),"")</f>
        <v/>
      </c>
    </row>
    <row r="70" spans="8:25">
      <c r="H70" s="2" t="str">
        <f>IFERROR(INDEX('[1]Link Out Forecast'!$A$6:$A$250,MATCH($J70,'[1]Link Out Forecast'!$C$6:$C$250,0),1),"")</f>
        <v/>
      </c>
      <c r="I70" s="2" t="str">
        <f>IFERROR(INDEX('[1]Link Out Forecast'!$B$6:$B$250,MATCH($J70,'[1]Link Out Forecast'!$C$6:$C$250,0),1),"")</f>
        <v/>
      </c>
      <c r="J70" s="63">
        <v>63150024</v>
      </c>
      <c r="K70" s="2" t="str">
        <f>IFERROR(INDEX('[1]Link Out Forecast'!$D$6:$D$250,MATCH($J70,'[1]Link Out Forecast'!$C$6:$C$250,0),1),"")</f>
        <v/>
      </c>
      <c r="L70" s="2" t="str">
        <f>IFERROR(INDEX('[1]Link Out Forecast'!$E$6:$E$250,MATCH($J70,'[1]Link Out Forecast'!$C$6:$C$250,0),1),"")</f>
        <v/>
      </c>
      <c r="M70" s="31" t="str">
        <f>IFERROR(INDEX('[1]Link Out Forecast'!$F$6:$F$250,MATCH($J70,'[1]Link Out Forecast'!$C$6:$C$250,0),1),"")</f>
        <v/>
      </c>
      <c r="N70" s="31" t="str">
        <f>IFERROR(INDEX('[1]Link Out Forecast'!$G$6:$G$250,MATCH($J70,'[1]Link Out Forecast'!$C$6:$C$250,0),1),"")</f>
        <v/>
      </c>
      <c r="O70" s="31" t="str">
        <f>IFERROR(INDEX('[1]Link Out Forecast'!$H$6:$H$250,MATCH($J70,'[1]Link Out Forecast'!$C$6:$C$250,0),1),"")</f>
        <v/>
      </c>
      <c r="P70" s="31" t="str">
        <f>IFERROR(INDEX('[1]Link Out Forecast'!$I$6:$I$250,MATCH($J70,'[1]Link Out Forecast'!$C$6:$C$250,0),1),"")</f>
        <v/>
      </c>
      <c r="Q70" s="31" t="str">
        <f>IFERROR(INDEX('[1]Link Out Forecast'!$J$6:$J$250,MATCH($J70,'[1]Link Out Forecast'!$C$6:$C$250,0),1),"")</f>
        <v/>
      </c>
      <c r="R70" s="31" t="str">
        <f>IFERROR(INDEX('[1]Link Out Forecast'!$K$6:$K$250,MATCH($J70,'[1]Link Out Forecast'!$C$6:$C$250,0),1),"")</f>
        <v/>
      </c>
      <c r="S70" s="31" t="str">
        <f>IFERROR(INDEX('[1]Link Out Forecast'!$L$6:$L$250,MATCH($J70,'[1]Link Out Forecast'!$C$6:$C$250,0),1),"")</f>
        <v/>
      </c>
      <c r="T70" s="31" t="str">
        <f>IFERROR(INDEX('[1]Link Out Forecast'!$M$6:$M$250,MATCH($J70,'[1]Link Out Forecast'!$C$6:$C$250,0),1),"")</f>
        <v/>
      </c>
      <c r="U70" s="31" t="str">
        <f>IFERROR(INDEX('[1]Link Out Forecast'!$N$6:$N$250,MATCH($J70,'[1]Link Out Forecast'!$C$6:$C$250,0),1),"")</f>
        <v/>
      </c>
      <c r="V70" s="31" t="str">
        <f>IFERROR(INDEX('[1]Link Out Forecast'!$O$6:$O$250,MATCH($J70,'[1]Link Out Forecast'!$C$6:$C$250,0),1),"")</f>
        <v/>
      </c>
      <c r="W70" s="31" t="str">
        <f>IFERROR(INDEX('[1]Link Out Forecast'!$P$6:$P$250,MATCH($J70,'[1]Link Out Forecast'!$C$6:$C$250,0),1),"")</f>
        <v/>
      </c>
      <c r="X70" s="31" t="str">
        <f>IFERROR(INDEX('[1]Link Out Forecast'!$Q$6:$Q$250,MATCH($J70,'[1]Link Out Forecast'!$C$6:$C$250,0),1),"")</f>
        <v/>
      </c>
      <c r="Y70" s="31" t="str">
        <f>IFERROR(INDEX('[1]Link Out Forecast'!$R$6:$R$250,MATCH($J70,'[1]Link Out Forecast'!$C$6:$C$250,0),1),"")</f>
        <v/>
      </c>
    </row>
    <row r="71" spans="8:25">
      <c r="H71" s="2" t="str">
        <f>IFERROR(INDEX('[1]Link Out Forecast'!$A$6:$A$250,MATCH($J71,'[1]Link Out Forecast'!$C$6:$C$250,0),1),"")</f>
        <v/>
      </c>
      <c r="I71" s="2" t="str">
        <f>IFERROR(INDEX('[1]Link Out Forecast'!$B$6:$B$250,MATCH($J71,'[1]Link Out Forecast'!$C$6:$C$250,0),1),"")</f>
        <v/>
      </c>
      <c r="J71" s="63">
        <v>63150026</v>
      </c>
      <c r="K71" s="2" t="str">
        <f>IFERROR(INDEX('[1]Link Out Forecast'!$D$6:$D$250,MATCH($J71,'[1]Link Out Forecast'!$C$6:$C$250,0),1),"")</f>
        <v/>
      </c>
      <c r="L71" s="2" t="str">
        <f>IFERROR(INDEX('[1]Link Out Forecast'!$E$6:$E$250,MATCH($J71,'[1]Link Out Forecast'!$C$6:$C$250,0),1),"")</f>
        <v/>
      </c>
      <c r="M71" s="31" t="str">
        <f>IFERROR(INDEX('[1]Link Out Forecast'!$F$6:$F$250,MATCH($J71,'[1]Link Out Forecast'!$C$6:$C$250,0),1),"")</f>
        <v/>
      </c>
      <c r="N71" s="31" t="str">
        <f>IFERROR(INDEX('[1]Link Out Forecast'!$G$6:$G$250,MATCH($J71,'[1]Link Out Forecast'!$C$6:$C$250,0),1),"")</f>
        <v/>
      </c>
      <c r="O71" s="31" t="str">
        <f>IFERROR(INDEX('[1]Link Out Forecast'!$H$6:$H$250,MATCH($J71,'[1]Link Out Forecast'!$C$6:$C$250,0),1),"")</f>
        <v/>
      </c>
      <c r="P71" s="31" t="str">
        <f>IFERROR(INDEX('[1]Link Out Forecast'!$I$6:$I$250,MATCH($J71,'[1]Link Out Forecast'!$C$6:$C$250,0),1),"")</f>
        <v/>
      </c>
      <c r="Q71" s="31" t="str">
        <f>IFERROR(INDEX('[1]Link Out Forecast'!$J$6:$J$250,MATCH($J71,'[1]Link Out Forecast'!$C$6:$C$250,0),1),"")</f>
        <v/>
      </c>
      <c r="R71" s="31" t="str">
        <f>IFERROR(INDEX('[1]Link Out Forecast'!$K$6:$K$250,MATCH($J71,'[1]Link Out Forecast'!$C$6:$C$250,0),1),"")</f>
        <v/>
      </c>
      <c r="S71" s="31" t="str">
        <f>IFERROR(INDEX('[1]Link Out Forecast'!$L$6:$L$250,MATCH($J71,'[1]Link Out Forecast'!$C$6:$C$250,0),1),"")</f>
        <v/>
      </c>
      <c r="T71" s="31" t="str">
        <f>IFERROR(INDEX('[1]Link Out Forecast'!$M$6:$M$250,MATCH($J71,'[1]Link Out Forecast'!$C$6:$C$250,0),1),"")</f>
        <v/>
      </c>
      <c r="U71" s="31" t="str">
        <f>IFERROR(INDEX('[1]Link Out Forecast'!$N$6:$N$250,MATCH($J71,'[1]Link Out Forecast'!$C$6:$C$250,0),1),"")</f>
        <v/>
      </c>
      <c r="V71" s="31" t="str">
        <f>IFERROR(INDEX('[1]Link Out Forecast'!$O$6:$O$250,MATCH($J71,'[1]Link Out Forecast'!$C$6:$C$250,0),1),"")</f>
        <v/>
      </c>
      <c r="W71" s="31" t="str">
        <f>IFERROR(INDEX('[1]Link Out Forecast'!$P$6:$P$250,MATCH($J71,'[1]Link Out Forecast'!$C$6:$C$250,0),1),"")</f>
        <v/>
      </c>
      <c r="X71" s="31" t="str">
        <f>IFERROR(INDEX('[1]Link Out Forecast'!$Q$6:$Q$250,MATCH($J71,'[1]Link Out Forecast'!$C$6:$C$250,0),1),"")</f>
        <v/>
      </c>
      <c r="Y71" s="31" t="str">
        <f>IFERROR(INDEX('[1]Link Out Forecast'!$R$6:$R$250,MATCH($J71,'[1]Link Out Forecast'!$C$6:$C$250,0),1),"")</f>
        <v/>
      </c>
    </row>
    <row r="72" spans="8:25"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8:25" ht="15" thickBot="1">
      <c r="K73" s="2" t="s">
        <v>26</v>
      </c>
      <c r="M73" s="34">
        <f t="shared" ref="M73:Y73" si="12">SUM(M48:M72)</f>
        <v>189299</v>
      </c>
      <c r="N73" s="34">
        <f t="shared" si="12"/>
        <v>189299</v>
      </c>
      <c r="O73" s="34">
        <f t="shared" si="12"/>
        <v>189299</v>
      </c>
      <c r="P73" s="34">
        <f t="shared" si="12"/>
        <v>189299</v>
      </c>
      <c r="Q73" s="34">
        <f t="shared" si="12"/>
        <v>189299</v>
      </c>
      <c r="R73" s="34">
        <f t="shared" si="12"/>
        <v>189303</v>
      </c>
      <c r="S73" s="34">
        <f t="shared" si="12"/>
        <v>189303</v>
      </c>
      <c r="T73" s="34">
        <f t="shared" si="12"/>
        <v>196827</v>
      </c>
      <c r="U73" s="34">
        <f t="shared" si="12"/>
        <v>196827</v>
      </c>
      <c r="V73" s="34">
        <f t="shared" si="12"/>
        <v>198494</v>
      </c>
      <c r="W73" s="34">
        <f t="shared" si="12"/>
        <v>198494</v>
      </c>
      <c r="X73" s="34">
        <f t="shared" si="12"/>
        <v>198494</v>
      </c>
      <c r="Y73" s="34">
        <f t="shared" si="12"/>
        <v>2314237</v>
      </c>
    </row>
    <row r="74" spans="8:25" ht="15" thickTop="1"/>
    <row r="75" spans="8:25">
      <c r="M75" s="2">
        <v>189298.96894444444</v>
      </c>
      <c r="N75" s="2">
        <v>189298.96894444444</v>
      </c>
      <c r="O75" s="2">
        <v>189298.96894444444</v>
      </c>
      <c r="P75" s="2">
        <v>189298.96894444444</v>
      </c>
      <c r="Q75" s="2">
        <v>189298.96894444444</v>
      </c>
      <c r="R75" s="2">
        <v>189302.96894444444</v>
      </c>
      <c r="S75" s="2">
        <v>189302.96894444444</v>
      </c>
      <c r="T75" s="2">
        <v>196827.1663888889</v>
      </c>
      <c r="U75" s="2">
        <v>196827.1663888889</v>
      </c>
      <c r="V75" s="2">
        <v>198493.83305555556</v>
      </c>
      <c r="W75" s="2">
        <v>198493.83305555556</v>
      </c>
      <c r="X75" s="10">
        <v>198493.83305555556</v>
      </c>
      <c r="Y75" s="77">
        <v>2314236.6145555554</v>
      </c>
    </row>
    <row r="76" spans="8:25">
      <c r="M76" s="92">
        <f>M73-M75</f>
        <v>3.1055555562488735E-2</v>
      </c>
      <c r="N76" s="92">
        <f t="shared" ref="N76:Y76" si="13">N73-N75</f>
        <v>3.1055555562488735E-2</v>
      </c>
      <c r="O76" s="92">
        <f t="shared" si="13"/>
        <v>3.1055555562488735E-2</v>
      </c>
      <c r="P76" s="92">
        <f t="shared" si="13"/>
        <v>3.1055555562488735E-2</v>
      </c>
      <c r="Q76" s="92">
        <f t="shared" si="13"/>
        <v>3.1055555562488735E-2</v>
      </c>
      <c r="R76" s="92">
        <f t="shared" si="13"/>
        <v>3.1055555562488735E-2</v>
      </c>
      <c r="S76" s="92">
        <f t="shared" si="13"/>
        <v>3.1055555562488735E-2</v>
      </c>
      <c r="T76" s="92">
        <f t="shared" si="13"/>
        <v>-0.16638888890156522</v>
      </c>
      <c r="U76" s="92">
        <f t="shared" si="13"/>
        <v>-0.16638888890156522</v>
      </c>
      <c r="V76" s="92">
        <f t="shared" si="13"/>
        <v>0.16694444444146939</v>
      </c>
      <c r="W76" s="92">
        <f t="shared" si="13"/>
        <v>0.16694444444146939</v>
      </c>
      <c r="X76" s="92">
        <f t="shared" si="13"/>
        <v>0.16694444444146939</v>
      </c>
      <c r="Y76" s="92">
        <f t="shared" si="13"/>
        <v>0.38544444460421801</v>
      </c>
    </row>
    <row r="77" spans="8:25">
      <c r="X77" s="10"/>
      <c r="Y77" s="78"/>
    </row>
    <row r="78" spans="8:25">
      <c r="X78" s="10"/>
      <c r="Y78" s="10"/>
    </row>
    <row r="81" spans="1:20">
      <c r="K81" s="30"/>
      <c r="L81" s="30"/>
      <c r="M81" s="10"/>
      <c r="N81" s="10"/>
      <c r="O81" s="10"/>
      <c r="P81" s="10"/>
      <c r="Q81" s="10"/>
      <c r="R81" s="10"/>
      <c r="S81" s="10"/>
      <c r="T81" s="10"/>
    </row>
    <row r="82" spans="1:20"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59"/>
      <c r="B85" s="64"/>
    </row>
    <row r="86" spans="1:20">
      <c r="A86" s="45"/>
      <c r="B86" s="55"/>
    </row>
    <row r="87" spans="1:20">
      <c r="A87" s="45"/>
      <c r="B87" s="65"/>
    </row>
    <row r="88" spans="1:20">
      <c r="B88" s="39"/>
    </row>
    <row r="91" spans="1:20">
      <c r="A91" s="71" t="s">
        <v>36</v>
      </c>
      <c r="B91" s="72" t="s">
        <v>37</v>
      </c>
    </row>
    <row r="92" spans="1:20">
      <c r="A92" s="68" t="s">
        <v>44</v>
      </c>
      <c r="B92" s="69">
        <f>+'[1]Link Out North Middletown'!$C$8</f>
        <v>401</v>
      </c>
    </row>
    <row r="93" spans="1:20">
      <c r="A93" s="66"/>
      <c r="B93" s="69"/>
    </row>
    <row r="94" spans="1:20">
      <c r="A94" s="71" t="s">
        <v>38</v>
      </c>
    </row>
    <row r="95" spans="1:20">
      <c r="A95" s="66" t="str">
        <f>+'[1]Rate Case Constants'!$A$47</f>
        <v>Total Water Customers</v>
      </c>
    </row>
    <row r="96" spans="1:20">
      <c r="A96" s="66" t="str">
        <f>+'[1]Rate Case Constants'!$A$48</f>
        <v>Average - July 2019-June 2020</v>
      </c>
      <c r="B96" s="69">
        <f>+'[1]Rate Case Constants'!$C$48</f>
        <v>133284</v>
      </c>
    </row>
  </sheetData>
  <printOptions horizontalCentered="1" verticalCentered="1"/>
  <pageMargins left="0.75" right="0.75" top="0.75" bottom="0.75" header="0.3" footer="0.3"/>
  <pageSetup scale="26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4.4"/>
  <cols>
    <col min="1" max="1" width="11.6640625" style="2" customWidth="1"/>
    <col min="2" max="2" width="29.6640625" style="2" bestFit="1" customWidth="1"/>
    <col min="3" max="6" width="18.6640625" style="2" customWidth="1"/>
    <col min="7" max="16384" width="9.10937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/>
      </c>
      <c r="B3" s="2" t="str">
        <f>'Link In'!A22</f>
        <v>Maintenance Supplies and Services</v>
      </c>
      <c r="C3" s="2" t="str">
        <f>'Link In'!A26</f>
        <v>Schedule D-2.3</v>
      </c>
      <c r="D3" s="62">
        <f>ROUND(Exhibit!C15,0)</f>
        <v>1964045</v>
      </c>
      <c r="E3" s="62">
        <f>ROUND(Exhibit!E22,0)</f>
        <v>357155</v>
      </c>
      <c r="F3" s="62">
        <f>ROUND(Exhibit!E25,0)</f>
        <v>2321200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62002000</v>
      </c>
      <c r="B8" s="17" t="str">
        <f>'Summary by Account'!B14</f>
        <v>M&amp;S Maint</v>
      </c>
      <c r="C8" s="8"/>
      <c r="D8" s="70">
        <f>ROUND('Summary by Account'!E14,2)+'Summary by Account'!G14</f>
        <v>0</v>
      </c>
    </row>
    <row r="9" spans="1:6">
      <c r="A9" s="16">
        <f>'Summary by Account'!A15</f>
        <v>62002100</v>
      </c>
      <c r="B9" s="17" t="str">
        <f>'Summary by Account'!B15</f>
        <v>M&amp;S Maint SS</v>
      </c>
      <c r="C9" s="8"/>
      <c r="D9" s="18">
        <f>ROUND('Summary by Account'!E15,2)+'Summary by Account'!G15</f>
        <v>8425</v>
      </c>
    </row>
    <row r="10" spans="1:6">
      <c r="A10" s="16">
        <f>'Summary by Account'!A16</f>
        <v>62002300</v>
      </c>
      <c r="B10" s="17" t="str">
        <f>'Summary by Account'!B16</f>
        <v>M&amp;S Maint WT</v>
      </c>
      <c r="C10" s="8"/>
      <c r="D10" s="18">
        <f>ROUND('Summary by Account'!E16,2)+'Summary by Account'!G16</f>
        <v>111302</v>
      </c>
    </row>
    <row r="11" spans="1:6">
      <c r="A11" s="16">
        <f>'Summary by Account'!A17</f>
        <v>62002400</v>
      </c>
      <c r="B11" s="17" t="str">
        <f>'Summary by Account'!B17</f>
        <v>M&amp;S Maint TD</v>
      </c>
      <c r="C11" s="8"/>
      <c r="D11" s="18">
        <f>ROUND('Summary by Account'!E17,2)+'Summary by Account'!G17</f>
        <v>205767</v>
      </c>
    </row>
    <row r="12" spans="1:6">
      <c r="A12" s="16">
        <f>'Summary by Account'!A18</f>
        <v>62002600</v>
      </c>
      <c r="B12" s="17" t="str">
        <f>'Summary by Account'!B18</f>
        <v>M&amp;S Maint AG</v>
      </c>
      <c r="C12" s="8"/>
      <c r="D12" s="18">
        <f>ROUND('Summary by Account'!E18,2)+'Summary by Account'!G18</f>
        <v>0</v>
      </c>
    </row>
    <row r="13" spans="1:6">
      <c r="A13" s="16">
        <f>'Summary by Account'!A19</f>
        <v>62502100</v>
      </c>
      <c r="B13" s="17" t="str">
        <f>'Summary by Account'!B19</f>
        <v>Misc Maint SS</v>
      </c>
      <c r="C13" s="8"/>
      <c r="D13" s="18">
        <f>ROUND('Summary by Account'!E19,2)+'Summary by Account'!G19</f>
        <v>8300</v>
      </c>
    </row>
    <row r="14" spans="1:6">
      <c r="A14" s="16">
        <f>'Summary by Account'!A20</f>
        <v>62502300</v>
      </c>
      <c r="B14" s="17" t="str">
        <f>'Summary by Account'!B20</f>
        <v>Misc Maint WT</v>
      </c>
      <c r="C14" s="8"/>
      <c r="D14" s="18">
        <f>ROUND('Summary by Account'!E20,2)+'Summary by Account'!G20</f>
        <v>108403</v>
      </c>
    </row>
    <row r="15" spans="1:6">
      <c r="A15" s="16">
        <f>'Summary by Account'!A21</f>
        <v>62502400</v>
      </c>
      <c r="B15" s="17" t="str">
        <f>'Summary by Account'!B21</f>
        <v>Misc Maint TD</v>
      </c>
      <c r="C15" s="8"/>
      <c r="D15" s="18">
        <f>ROUND('Summary by Account'!E21,2)+'Summary by Account'!G21</f>
        <v>128048</v>
      </c>
    </row>
    <row r="16" spans="1:6">
      <c r="A16" s="16">
        <f>'Summary by Account'!A22</f>
        <v>62502420</v>
      </c>
      <c r="B16" s="17" t="str">
        <f>'Summary by Account'!B22</f>
        <v>Misc Maint TD Mains</v>
      </c>
      <c r="C16" s="8"/>
      <c r="D16" s="18">
        <f>ROUND('Summary by Account'!E22,2)+'Summary by Account'!G22</f>
        <v>0</v>
      </c>
    </row>
    <row r="17" spans="1:4">
      <c r="A17" s="16">
        <f>'Summary by Account'!A23</f>
        <v>62502435</v>
      </c>
      <c r="B17" s="17" t="str">
        <f>'Summary by Account'!B23</f>
        <v>Misc Maint TD Meters</v>
      </c>
      <c r="C17" s="8"/>
      <c r="D17" s="18">
        <f>ROUND('Summary by Account'!E23,2)+'Summary by Account'!G23</f>
        <v>0</v>
      </c>
    </row>
    <row r="18" spans="1:4">
      <c r="A18" s="16">
        <f>'Summary by Account'!A24</f>
        <v>62502600</v>
      </c>
      <c r="B18" s="17" t="str">
        <f>'Summary by Account'!B24</f>
        <v>Misc Maint AG</v>
      </c>
      <c r="C18" s="8"/>
      <c r="D18" s="18">
        <f>ROUND('Summary by Account'!E24,2)+'Summary by Account'!G24</f>
        <v>370505</v>
      </c>
    </row>
    <row r="19" spans="1:4">
      <c r="A19" s="16">
        <f>'Summary by Account'!A25</f>
        <v>62510000</v>
      </c>
      <c r="B19" s="17" t="str">
        <f>'Summary by Account'!B25</f>
        <v>Amort Def Maint</v>
      </c>
      <c r="C19" s="8"/>
      <c r="D19" s="18">
        <f>ROUND('Summary by Account'!E25,2)+'Summary by Account'!G25</f>
        <v>0</v>
      </c>
    </row>
    <row r="20" spans="1:4">
      <c r="A20" s="16">
        <f>'Summary by Account'!A26</f>
        <v>62512000</v>
      </c>
      <c r="B20" s="17" t="str">
        <f>'Summary by Account'!B26</f>
        <v>Amort Def Maint</v>
      </c>
      <c r="C20" s="8"/>
      <c r="D20" s="18">
        <f>ROUND('Summary by Account'!E26,2)+'Summary by Account'!G26</f>
        <v>0</v>
      </c>
    </row>
    <row r="21" spans="1:4">
      <c r="A21" s="16">
        <f>'Summary by Account'!A27</f>
        <v>62512300</v>
      </c>
      <c r="B21" s="17" t="str">
        <f>'Summary by Account'!B27</f>
        <v>Amort Def Maint WT</v>
      </c>
      <c r="C21" s="8"/>
      <c r="D21" s="18">
        <f>ROUND('Summary by Account'!E27,2)+'Summary by Account'!G27</f>
        <v>0</v>
      </c>
    </row>
    <row r="22" spans="1:4">
      <c r="A22" s="16">
        <f>'Summary by Account'!A28</f>
        <v>62512400</v>
      </c>
      <c r="B22" s="17" t="str">
        <f>'Summary by Account'!B28</f>
        <v>Amort Def Maint TD</v>
      </c>
      <c r="C22" s="8"/>
      <c r="D22" s="18">
        <f>ROUND('Summary by Account'!E28,2)+'Summary by Account'!G28</f>
        <v>1091902</v>
      </c>
    </row>
    <row r="23" spans="1:4">
      <c r="A23" s="16">
        <f>'Summary by Account'!A29</f>
        <v>62520700</v>
      </c>
      <c r="B23" s="17" t="str">
        <f>'Summary by Account'!B29</f>
        <v>Misc Main Pvg/Bckfll</v>
      </c>
      <c r="C23" s="8"/>
      <c r="D23" s="18">
        <f>ROUND('Summary by Account'!E29,2)+'Summary by Account'!G29</f>
        <v>-4570</v>
      </c>
    </row>
    <row r="24" spans="1:4">
      <c r="A24" s="16">
        <f>'Summary by Account'!A30</f>
        <v>62520800</v>
      </c>
      <c r="B24" s="17" t="str">
        <f>'Summary by Account'!B30</f>
        <v>Misc Maint Permits</v>
      </c>
      <c r="C24" s="8"/>
      <c r="D24" s="18">
        <f>ROUND('Summary by Account'!E30,2)+'Summary by Account'!G30</f>
        <v>0</v>
      </c>
    </row>
    <row r="25" spans="1:4">
      <c r="A25" s="16">
        <f>'Summary by Account'!A31</f>
        <v>63110000</v>
      </c>
      <c r="B25" s="17" t="str">
        <f>'Summary by Account'!B31</f>
        <v>Contract Svc - Other Maint</v>
      </c>
      <c r="C25" s="8"/>
      <c r="D25" s="18">
        <f>ROUND('Summary by Account'!E31,2)+'Summary by Account'!G31</f>
        <v>0</v>
      </c>
    </row>
    <row r="26" spans="1:4">
      <c r="A26" s="16">
        <f>'Summary by Account'!A32</f>
        <v>63110024</v>
      </c>
      <c r="B26" s="17" t="str">
        <f>'Summary by Account'!B32</f>
        <v>Contr Svc-Maint TD</v>
      </c>
      <c r="C26" s="8"/>
      <c r="D26" s="18">
        <f>ROUND('Summary by Account'!E32,2)+'Summary by Account'!G32</f>
        <v>0</v>
      </c>
    </row>
    <row r="27" spans="1:4">
      <c r="A27" s="16">
        <f>'Summary by Account'!A33</f>
        <v>63150021</v>
      </c>
      <c r="B27" s="17" t="str">
        <f>'Summary by Account'!B33</f>
        <v>Contr Svc-Maint SS</v>
      </c>
      <c r="C27" s="8"/>
      <c r="D27" s="18">
        <f>ROUND('Summary by Account'!E33,2)+'Summary by Account'!G33</f>
        <v>51749</v>
      </c>
    </row>
    <row r="28" spans="1:4">
      <c r="A28" s="16">
        <f>'Summary by Account'!A34</f>
        <v>63150022</v>
      </c>
      <c r="B28" s="17" t="str">
        <f>'Summary by Account'!B34</f>
        <v>Contr Svc-Maint P</v>
      </c>
      <c r="C28" s="8"/>
      <c r="D28" s="18">
        <f>ROUND('Summary by Account'!E34,2)+'Summary by Account'!G34</f>
        <v>0</v>
      </c>
    </row>
    <row r="29" spans="1:4">
      <c r="A29" s="16">
        <f>'Summary by Account'!A35</f>
        <v>63150023</v>
      </c>
      <c r="B29" s="17" t="str">
        <f>'Summary by Account'!B35</f>
        <v>Contr Svc-Maint WT</v>
      </c>
      <c r="C29" s="8"/>
      <c r="D29" s="18">
        <f>ROUND('Summary by Account'!E35,2)+'Summary by Account'!G35</f>
        <v>83735</v>
      </c>
    </row>
    <row r="30" spans="1:4">
      <c r="A30" s="16">
        <f>'Summary by Account'!A36</f>
        <v>63150024</v>
      </c>
      <c r="B30" s="17" t="str">
        <f>'Summary by Account'!B36</f>
        <v>Contr Svc-Maint TD</v>
      </c>
      <c r="C30" s="8"/>
      <c r="D30" s="18">
        <f>ROUND('Summary by Account'!E36,2)+'Summary by Account'!G36</f>
        <v>89615</v>
      </c>
    </row>
    <row r="31" spans="1:4">
      <c r="A31" s="16">
        <f>'Summary by Account'!A37</f>
        <v>63150026</v>
      </c>
      <c r="B31" s="17" t="str">
        <f>'Summary by Account'!B37</f>
        <v>Contr Svc-Maint AG</v>
      </c>
      <c r="C31" s="8"/>
      <c r="D31" s="18">
        <f>ROUND('Summary by Account'!E37,2)+'Summary by Account'!G37</f>
        <v>68019</v>
      </c>
    </row>
    <row r="32" spans="1:4">
      <c r="A32" s="16"/>
      <c r="B32" s="17"/>
      <c r="C32" s="8"/>
      <c r="D32" s="18"/>
    </row>
    <row r="33" spans="1:4" ht="15" thickBot="1">
      <c r="A33" s="8"/>
      <c r="B33" s="19"/>
      <c r="C33" s="8"/>
      <c r="D33" s="49">
        <f>SUM(D8:D32)</f>
        <v>2321200</v>
      </c>
    </row>
    <row r="34" spans="1:4" ht="15" thickTop="1">
      <c r="A34" s="8"/>
      <c r="B34" s="8"/>
      <c r="C34" s="8"/>
      <c r="D34" s="8"/>
    </row>
    <row r="35" spans="1:4">
      <c r="A35" s="15" t="s">
        <v>12</v>
      </c>
      <c r="B35" s="8"/>
      <c r="C35" s="8"/>
      <c r="D35" s="8"/>
    </row>
    <row r="37" spans="1:4">
      <c r="A37" s="2" t="str">
        <f>'Link In'!A25</f>
        <v>W/P - 3-13</v>
      </c>
    </row>
    <row r="38" spans="1:4">
      <c r="A38" s="2" t="str">
        <f ca="1">Exhibit!F2</f>
        <v>O&amp;M\[KAWC 2018 Rate Case - Maintenance Supplies &amp; Services Exhibit.xlsx]Exhibit</v>
      </c>
    </row>
    <row r="45" spans="1:4">
      <c r="A45" s="6" t="s">
        <v>35</v>
      </c>
    </row>
    <row r="46" spans="1:4">
      <c r="A46" s="2" t="str">
        <f>+'Link In'!A92</f>
        <v>North Middletown Acquisition</v>
      </c>
      <c r="D46" s="36">
        <f>+'Workpaper 1'!I26</f>
        <v>6962.6439557636331</v>
      </c>
    </row>
    <row r="47" spans="1:4">
      <c r="D47" s="36"/>
    </row>
  </sheetData>
  <printOptions horizontalCentered="1" verticalCentered="1"/>
  <pageMargins left="0.75" right="0.75" top="0.75" bottom="0.75" header="0.3" footer="0.3"/>
  <pageSetup scale="70" orientation="landscape" blackAndWhite="1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109375" defaultRowHeight="14.4"/>
  <cols>
    <col min="1" max="1" width="5.6640625" style="2" customWidth="1"/>
    <col min="2" max="2" width="38.88671875" style="2" customWidth="1"/>
    <col min="3" max="4" width="12.6640625" style="2" customWidth="1"/>
    <col min="5" max="5" width="14" style="2" customWidth="1"/>
    <col min="6" max="6" width="42.5546875" style="2" customWidth="1"/>
    <col min="7" max="16384" width="9.109375" style="2"/>
  </cols>
  <sheetData>
    <row r="1" spans="1:6">
      <c r="A1" s="1" t="s">
        <v>10</v>
      </c>
      <c r="B1" s="1"/>
      <c r="C1" s="1"/>
      <c r="D1" s="1"/>
      <c r="F1" s="4" t="str">
        <f>'Link In'!A25</f>
        <v>W/P - 3-13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Maintenance Supplies &amp; Services Exhibit.xlsx]Exhibit</v>
      </c>
    </row>
    <row r="4" spans="1:6">
      <c r="A4" s="93" t="str">
        <f>'Link In'!A1</f>
        <v>Kentucky American Water Company</v>
      </c>
      <c r="B4" s="93"/>
      <c r="C4" s="93"/>
      <c r="D4" s="93"/>
      <c r="E4" s="93"/>
      <c r="F4" s="93"/>
    </row>
    <row r="5" spans="1:6">
      <c r="A5" s="93" t="str">
        <f>'Link In'!A3</f>
        <v>Case No. 2018-00358</v>
      </c>
      <c r="B5" s="93"/>
      <c r="C5" s="93"/>
      <c r="D5" s="93"/>
      <c r="E5" s="93"/>
      <c r="F5" s="93"/>
    </row>
    <row r="6" spans="1:6">
      <c r="A6" s="93" t="str">
        <f>'Link In'!A23</f>
        <v>Base Year Adjustment Maintenance Supplies and Services</v>
      </c>
      <c r="B6" s="93"/>
      <c r="C6" s="93"/>
      <c r="D6" s="93"/>
      <c r="E6" s="93"/>
      <c r="F6" s="93"/>
    </row>
    <row r="7" spans="1:6">
      <c r="A7" s="94" t="str">
        <f>'Link In'!A6</f>
        <v>For the 12 Months Ending June 30, 2020</v>
      </c>
      <c r="B7" s="94"/>
      <c r="C7" s="94"/>
      <c r="D7" s="94"/>
      <c r="E7" s="94"/>
      <c r="F7" s="94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50">
        <f>ROUND('Link In'!Y37,0)</f>
        <v>1964045</v>
      </c>
      <c r="D15" s="51">
        <v>0</v>
      </c>
      <c r="E15" s="51">
        <f>C15</f>
        <v>1964045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 ht="28.8">
      <c r="A19" s="8">
        <v>5</v>
      </c>
      <c r="B19" s="67" t="s">
        <v>50</v>
      </c>
      <c r="C19" s="35"/>
      <c r="D19" s="43">
        <f>ROUND('Summary by Account'!D39,0)</f>
        <v>350192</v>
      </c>
      <c r="E19" s="35"/>
      <c r="F19" s="10" t="str">
        <f>'Link In'!A26</f>
        <v>Schedule D-2.3</v>
      </c>
    </row>
    <row r="20" spans="1:6">
      <c r="A20" s="8">
        <v>6</v>
      </c>
      <c r="B20" s="9" t="str">
        <f>+'Link In'!A92</f>
        <v>North Middletown Acquisition</v>
      </c>
      <c r="C20" s="35"/>
      <c r="D20" s="43">
        <f>+'Summary by Account'!E41</f>
        <v>6963</v>
      </c>
      <c r="E20" s="35"/>
    </row>
    <row r="21" spans="1:6">
      <c r="A21" s="8">
        <v>7</v>
      </c>
      <c r="B21" s="9"/>
      <c r="C21" s="35"/>
      <c r="D21" s="43"/>
      <c r="E21" s="35"/>
    </row>
    <row r="22" spans="1:6">
      <c r="A22" s="8">
        <v>8</v>
      </c>
      <c r="B22" s="6" t="s">
        <v>5</v>
      </c>
      <c r="C22" s="35"/>
      <c r="D22" s="61">
        <f>SUM(D19:D21)</f>
        <v>357155</v>
      </c>
      <c r="E22" s="61">
        <f>D22</f>
        <v>357155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52">
        <f>E15+E22</f>
        <v>2321200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scale="95"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/>
  </sheetViews>
  <sheetFormatPr defaultColWidth="9.109375" defaultRowHeight="14.4"/>
  <cols>
    <col min="1" max="1" width="18.5546875" style="2" customWidth="1"/>
    <col min="2" max="2" width="23" style="2" customWidth="1"/>
    <col min="3" max="5" width="14.6640625" style="2" customWidth="1"/>
    <col min="6" max="6" width="9.109375" style="2"/>
    <col min="7" max="7" width="17.88671875" style="2" bestFit="1" customWidth="1"/>
    <col min="8" max="8" width="9.109375" style="2"/>
    <col min="9" max="9" width="12.5546875" style="2" bestFit="1" customWidth="1"/>
    <col min="10" max="16384" width="9.109375" style="2"/>
  </cols>
  <sheetData>
    <row r="1" spans="1:10">
      <c r="A1" s="1" t="s">
        <v>10</v>
      </c>
      <c r="B1" s="1"/>
      <c r="C1" s="1"/>
      <c r="D1" s="1"/>
      <c r="G1" s="4" t="str">
        <f>'Link In'!A25</f>
        <v>W/P - 3-13</v>
      </c>
    </row>
    <row r="2" spans="1:10">
      <c r="A2" s="1" t="s">
        <v>11</v>
      </c>
      <c r="B2" s="1"/>
      <c r="C2" s="1"/>
      <c r="D2" s="1"/>
      <c r="G2" s="5" t="str">
        <f ca="1">RIGHT(CELL("filename",$A$1),LEN(CELL("filename",$A$1))-SEARCH("\O&amp;M",CELL("filename",$A$1),1))</f>
        <v>O&amp;M\[KAWC 2018 Rate Case - Maintenance Supplies &amp; Services Exhibit.xlsx]Summary by Account</v>
      </c>
    </row>
    <row r="4" spans="1:10">
      <c r="A4" s="93" t="str">
        <f>'Link In'!A1</f>
        <v>Kentucky American Water Company</v>
      </c>
      <c r="B4" s="93"/>
      <c r="C4" s="93"/>
      <c r="D4" s="93"/>
      <c r="E4" s="93"/>
      <c r="F4" s="93"/>
      <c r="G4" s="93"/>
    </row>
    <row r="5" spans="1:10">
      <c r="A5" s="93" t="str">
        <f>'Link In'!A3</f>
        <v>Case No. 2018-00358</v>
      </c>
      <c r="B5" s="93"/>
      <c r="C5" s="93"/>
      <c r="D5" s="93"/>
      <c r="E5" s="93"/>
      <c r="F5" s="93"/>
      <c r="G5" s="93"/>
    </row>
    <row r="6" spans="1:10">
      <c r="A6" s="93" t="str">
        <f>'Link In'!A23</f>
        <v>Base Year Adjustment Maintenance Supplies and Services</v>
      </c>
      <c r="B6" s="93"/>
      <c r="C6" s="93"/>
      <c r="D6" s="93"/>
      <c r="E6" s="93"/>
      <c r="F6" s="93"/>
      <c r="G6" s="93"/>
    </row>
    <row r="7" spans="1:10">
      <c r="A7" s="94" t="str">
        <f>'Link In'!A6</f>
        <v>For the 12 Months Ending June 30, 2020</v>
      </c>
      <c r="B7" s="94"/>
      <c r="C7" s="94"/>
      <c r="D7" s="94"/>
      <c r="E7" s="94"/>
      <c r="F7" s="94"/>
      <c r="G7" s="94"/>
    </row>
    <row r="9" spans="1:10">
      <c r="A9" s="6" t="str">
        <f>'Link In'!A20</f>
        <v>Witness Responsible:   James Pellock</v>
      </c>
    </row>
    <row r="10" spans="1:10">
      <c r="A10" s="6" t="str">
        <f>'Link In'!A15</f>
        <v>Type of Filing: __X__ Original  _____ Updated  _____ Revised</v>
      </c>
    </row>
    <row r="11" spans="1:10">
      <c r="A11" s="6"/>
    </row>
    <row r="12" spans="1:10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  <c r="F12" s="7" t="s">
        <v>45</v>
      </c>
      <c r="G12" s="7" t="str">
        <f>+D41</f>
        <v>North Middletown Acquisition</v>
      </c>
    </row>
    <row r="13" spans="1:10">
      <c r="F13" s="45"/>
      <c r="G13" s="45"/>
    </row>
    <row r="14" spans="1:10">
      <c r="A14" s="2">
        <f>'Link In'!J12</f>
        <v>62002000</v>
      </c>
      <c r="B14" s="12" t="str">
        <f>'Link In'!K12</f>
        <v>M&amp;S Maint</v>
      </c>
      <c r="C14" s="36">
        <f>'Link In'!Y12</f>
        <v>0</v>
      </c>
      <c r="D14" s="36">
        <f t="shared" ref="D14:D15" si="0">E14-C14</f>
        <v>0</v>
      </c>
      <c r="E14" s="36">
        <f>ROUND(SUM(VLOOKUP(A14,'Link In'!J:AC,20,FALSE)*SUM($E$39-$E$28)),0)</f>
        <v>0</v>
      </c>
      <c r="F14" s="90">
        <f>E14/$E$39</f>
        <v>0</v>
      </c>
      <c r="G14" s="39">
        <f>ROUND(F14*$E$41,0)</f>
        <v>0</v>
      </c>
      <c r="I14" s="31"/>
      <c r="J14" s="31"/>
    </row>
    <row r="15" spans="1:10">
      <c r="A15" s="2">
        <f>'Link In'!J13</f>
        <v>62002100</v>
      </c>
      <c r="B15" s="12" t="str">
        <f>'Link In'!K13</f>
        <v>M&amp;S Maint SS</v>
      </c>
      <c r="C15" s="37">
        <f>'Link In'!Y13</f>
        <v>11559</v>
      </c>
      <c r="D15" s="37">
        <f t="shared" si="0"/>
        <v>-3159</v>
      </c>
      <c r="E15" s="37">
        <f>ROUND(SUM(VLOOKUP(A15,'Link In'!J:AC,20,FALSE)*SUM($E$39-$E$28)),0)</f>
        <v>8400</v>
      </c>
      <c r="F15" s="90">
        <f t="shared" ref="F15:F37" si="1">E15/$E$39</f>
        <v>3.6297060327010588E-3</v>
      </c>
      <c r="G15" s="37">
        <f>ROUND(F15*$E$41,0)</f>
        <v>25</v>
      </c>
      <c r="I15" s="31"/>
      <c r="J15" s="31"/>
    </row>
    <row r="16" spans="1:10">
      <c r="A16" s="2">
        <f>'Link In'!J14</f>
        <v>62002300</v>
      </c>
      <c r="B16" s="12" t="str">
        <f>'Link In'!K14</f>
        <v>M&amp;S Maint WT</v>
      </c>
      <c r="C16" s="37">
        <f>'Link In'!Y14</f>
        <v>120941</v>
      </c>
      <c r="D16" s="37">
        <f t="shared" ref="D16:D37" si="2">E16-C16</f>
        <v>-9973</v>
      </c>
      <c r="E16" s="37">
        <f>ROUND(SUM(VLOOKUP(A16,'Link In'!J:AC,20,FALSE)*SUM($E$39-$E$28)),0)</f>
        <v>110968</v>
      </c>
      <c r="F16" s="90">
        <f t="shared" si="1"/>
        <v>4.7950145123425131E-2</v>
      </c>
      <c r="G16" s="37">
        <f t="shared" ref="G16:G37" si="3">ROUND(F16*$E$41,0)</f>
        <v>334</v>
      </c>
      <c r="I16" s="31"/>
      <c r="J16" s="31"/>
    </row>
    <row r="17" spans="1:10">
      <c r="A17" s="2">
        <f>'Link In'!J15</f>
        <v>62002400</v>
      </c>
      <c r="B17" s="12" t="str">
        <f>'Link In'!K15</f>
        <v>M&amp;S Maint TD</v>
      </c>
      <c r="C17" s="37">
        <f>'Link In'!Y15</f>
        <v>172000</v>
      </c>
      <c r="D17" s="37">
        <f t="shared" si="2"/>
        <v>33150</v>
      </c>
      <c r="E17" s="37">
        <f>ROUND(SUM(VLOOKUP(A17,'Link In'!J:AC,20,FALSE)*SUM($E$39-$E$28)),0)</f>
        <v>205150</v>
      </c>
      <c r="F17" s="90">
        <f t="shared" si="1"/>
        <v>8.8646927691502647E-2</v>
      </c>
      <c r="G17" s="37">
        <f t="shared" si="3"/>
        <v>617</v>
      </c>
      <c r="I17" s="31"/>
      <c r="J17" s="31"/>
    </row>
    <row r="18" spans="1:10">
      <c r="A18" s="2">
        <f>'Link In'!J16</f>
        <v>62002600</v>
      </c>
      <c r="B18" s="12" t="str">
        <f>'Link In'!K16</f>
        <v>M&amp;S Maint AG</v>
      </c>
      <c r="C18" s="37">
        <f>'Link In'!Y16</f>
        <v>0</v>
      </c>
      <c r="D18" s="37">
        <f t="shared" si="2"/>
        <v>0</v>
      </c>
      <c r="E18" s="37">
        <f>ROUND(SUM(VLOOKUP(A18,'Link In'!J:AC,20,FALSE)*SUM($E$39-$E$28)),0)</f>
        <v>0</v>
      </c>
      <c r="F18" s="90">
        <f t="shared" si="1"/>
        <v>0</v>
      </c>
      <c r="G18" s="37">
        <f t="shared" si="3"/>
        <v>0</v>
      </c>
      <c r="I18" s="31"/>
      <c r="J18" s="31"/>
    </row>
    <row r="19" spans="1:10">
      <c r="A19" s="2">
        <f>'Link In'!J17</f>
        <v>62502100</v>
      </c>
      <c r="B19" s="12" t="str">
        <f>'Link In'!K17</f>
        <v>Misc Maint SS</v>
      </c>
      <c r="C19" s="37">
        <f>'Link In'!Y17</f>
        <v>4425</v>
      </c>
      <c r="D19" s="37">
        <f t="shared" si="2"/>
        <v>3850</v>
      </c>
      <c r="E19" s="37">
        <f>ROUND(SUM(VLOOKUP(A19,'Link In'!J:AC,20,FALSE)*SUM($E$39-$E$28)),0)</f>
        <v>8275</v>
      </c>
      <c r="F19" s="90">
        <f t="shared" si="1"/>
        <v>3.5756925500715787E-3</v>
      </c>
      <c r="G19" s="37">
        <f t="shared" si="3"/>
        <v>25</v>
      </c>
      <c r="I19" s="31"/>
      <c r="J19" s="31"/>
    </row>
    <row r="20" spans="1:10">
      <c r="A20" s="2">
        <f>'Link In'!J18</f>
        <v>62502300</v>
      </c>
      <c r="B20" s="12" t="str">
        <f>'Link In'!K18</f>
        <v>Misc Maint WT</v>
      </c>
      <c r="C20" s="37">
        <f>'Link In'!Y18</f>
        <v>77124</v>
      </c>
      <c r="D20" s="37">
        <f t="shared" si="2"/>
        <v>30954</v>
      </c>
      <c r="E20" s="37">
        <f>ROUND(SUM(VLOOKUP(A20,'Link In'!J:AC,20,FALSE)*SUM($E$39-$E$28)),0)</f>
        <v>108078</v>
      </c>
      <c r="F20" s="90">
        <f t="shared" si="1"/>
        <v>4.6701353405031551E-2</v>
      </c>
      <c r="G20" s="37">
        <f t="shared" si="3"/>
        <v>325</v>
      </c>
      <c r="I20" s="31"/>
      <c r="J20" s="31"/>
    </row>
    <row r="21" spans="1:10">
      <c r="A21" s="2">
        <f>'Link In'!J19</f>
        <v>62502400</v>
      </c>
      <c r="B21" s="12" t="str">
        <f>'Link In'!K19</f>
        <v>Misc Maint TD</v>
      </c>
      <c r="C21" s="37">
        <f>'Link In'!Y19</f>
        <v>93955</v>
      </c>
      <c r="D21" s="37">
        <f t="shared" si="2"/>
        <v>33709</v>
      </c>
      <c r="E21" s="37">
        <f>ROUND(SUM(VLOOKUP(A21,'Link In'!J:AC,20,FALSE)*SUM($E$39-$E$28)),0)</f>
        <v>127664</v>
      </c>
      <c r="F21" s="90">
        <f t="shared" si="1"/>
        <v>5.5164617971279521E-2</v>
      </c>
      <c r="G21" s="37">
        <f t="shared" si="3"/>
        <v>384</v>
      </c>
      <c r="I21" s="31"/>
      <c r="J21" s="31"/>
    </row>
    <row r="22" spans="1:10">
      <c r="A22" s="2">
        <f>'Link In'!J20</f>
        <v>62502420</v>
      </c>
      <c r="B22" s="12" t="str">
        <f>'Link In'!K20</f>
        <v>Misc Maint TD Mains</v>
      </c>
      <c r="C22" s="37">
        <f>'Link In'!Y20</f>
        <v>0</v>
      </c>
      <c r="D22" s="37">
        <f t="shared" si="2"/>
        <v>0</v>
      </c>
      <c r="E22" s="37">
        <f>ROUND(SUM(VLOOKUP(A22,'Link In'!J:AC,20,FALSE)*SUM($E$39-$E$28)),0)</f>
        <v>0</v>
      </c>
      <c r="F22" s="90">
        <f t="shared" si="1"/>
        <v>0</v>
      </c>
      <c r="G22" s="37">
        <f t="shared" si="3"/>
        <v>0</v>
      </c>
      <c r="I22" s="31"/>
      <c r="J22" s="31"/>
    </row>
    <row r="23" spans="1:10">
      <c r="A23" s="2">
        <f>'Link In'!J21</f>
        <v>62502435</v>
      </c>
      <c r="B23" s="12" t="str">
        <f>'Link In'!K21</f>
        <v>Misc Maint TD Meters</v>
      </c>
      <c r="C23" s="37">
        <f>'Link In'!Y21</f>
        <v>0</v>
      </c>
      <c r="D23" s="37">
        <f t="shared" si="2"/>
        <v>0</v>
      </c>
      <c r="E23" s="37">
        <f>ROUND(SUM(VLOOKUP(A23,'Link In'!J:AC,20,FALSE)*SUM($E$39-$E$28)),0)</f>
        <v>0</v>
      </c>
      <c r="F23" s="90">
        <f t="shared" si="1"/>
        <v>0</v>
      </c>
      <c r="G23" s="37">
        <f t="shared" si="3"/>
        <v>0</v>
      </c>
      <c r="I23" s="31"/>
      <c r="J23" s="31"/>
    </row>
    <row r="24" spans="1:10">
      <c r="A24" s="2">
        <f>'Link In'!J22</f>
        <v>62502600</v>
      </c>
      <c r="B24" s="12" t="str">
        <f>'Link In'!K22</f>
        <v>Misc Maint AG</v>
      </c>
      <c r="C24" s="37">
        <f>'Link In'!Y22</f>
        <v>358100</v>
      </c>
      <c r="D24" s="37">
        <f t="shared" si="2"/>
        <v>11294</v>
      </c>
      <c r="E24" s="37">
        <f>ROUND(SUM(VLOOKUP(A24,'Link In'!J:AC,20,FALSE)*SUM($E$39-$E$28)),0)+1</f>
        <v>369394</v>
      </c>
      <c r="F24" s="90">
        <f t="shared" si="1"/>
        <v>0.1596180512194732</v>
      </c>
      <c r="G24" s="37">
        <f t="shared" si="3"/>
        <v>1111</v>
      </c>
      <c r="I24" s="31"/>
      <c r="J24" s="31"/>
    </row>
    <row r="25" spans="1:10">
      <c r="A25" s="2">
        <f>'Link In'!J23</f>
        <v>62510000</v>
      </c>
      <c r="B25" s="12" t="str">
        <f>'Link In'!K23</f>
        <v>Amort Def Maint</v>
      </c>
      <c r="C25" s="37">
        <f>'Link In'!Y23</f>
        <v>0</v>
      </c>
      <c r="D25" s="37">
        <f t="shared" si="2"/>
        <v>0</v>
      </c>
      <c r="E25" s="37">
        <f>ROUND(SUM(VLOOKUP(A25,'Link In'!J:AC,20,FALSE)*SUM($E$39-$E$28)),0)</f>
        <v>0</v>
      </c>
      <c r="F25" s="90">
        <f t="shared" si="1"/>
        <v>0</v>
      </c>
      <c r="G25" s="37">
        <f t="shared" si="3"/>
        <v>0</v>
      </c>
      <c r="I25" s="31"/>
      <c r="J25" s="31"/>
    </row>
    <row r="26" spans="1:10">
      <c r="A26" s="2">
        <f>'Link In'!J24</f>
        <v>62512000</v>
      </c>
      <c r="B26" s="12" t="str">
        <f>'Link In'!K24</f>
        <v>Amort Def Maint</v>
      </c>
      <c r="C26" s="37">
        <f>'Link In'!Y24</f>
        <v>389394</v>
      </c>
      <c r="D26" s="37">
        <f t="shared" si="2"/>
        <v>-389394</v>
      </c>
      <c r="E26" s="37">
        <f>ROUND(SUM(VLOOKUP(A26,'Link In'!J:AC,20,FALSE)*SUM($E$39-$E$28)),0)</f>
        <v>0</v>
      </c>
      <c r="F26" s="90">
        <f t="shared" si="1"/>
        <v>0</v>
      </c>
      <c r="G26" s="37">
        <f t="shared" si="3"/>
        <v>0</v>
      </c>
      <c r="I26" s="31"/>
      <c r="J26" s="31"/>
    </row>
    <row r="27" spans="1:10">
      <c r="A27" s="2">
        <f>'Link In'!J25</f>
        <v>62512300</v>
      </c>
      <c r="B27" s="12" t="str">
        <f>'Link In'!K25</f>
        <v>Amort Def Maint WT</v>
      </c>
      <c r="C27" s="37">
        <f>'Link In'!Y25</f>
        <v>122004</v>
      </c>
      <c r="D27" s="37">
        <f t="shared" si="2"/>
        <v>-122004</v>
      </c>
      <c r="E27" s="37">
        <f>ROUND(SUM(VLOOKUP(A27,'Link In'!J:AC,20,FALSE)*SUM($E$39-$E$28)),0)</f>
        <v>0</v>
      </c>
      <c r="F27" s="90">
        <f t="shared" si="1"/>
        <v>0</v>
      </c>
      <c r="G27" s="37">
        <f t="shared" si="3"/>
        <v>0</v>
      </c>
      <c r="I27" s="31"/>
      <c r="J27" s="31"/>
    </row>
    <row r="28" spans="1:10">
      <c r="A28" s="2">
        <f>'Link In'!J26</f>
        <v>62512400</v>
      </c>
      <c r="B28" s="12" t="str">
        <f>'Link In'!K26</f>
        <v>Amort Def Maint TD</v>
      </c>
      <c r="C28" s="37">
        <f>'Link In'!Y26</f>
        <v>327830</v>
      </c>
      <c r="D28" s="37">
        <f t="shared" si="2"/>
        <v>760795</v>
      </c>
      <c r="E28" s="37">
        <f>'Base &amp; Forecast Detail'!O55</f>
        <v>1088625</v>
      </c>
      <c r="F28" s="90">
        <f t="shared" si="1"/>
        <v>0.47040342022014164</v>
      </c>
      <c r="G28" s="37">
        <f>ROUND(F28*$E$41,0)+2</f>
        <v>3277</v>
      </c>
      <c r="I28" s="31"/>
      <c r="J28" s="31"/>
    </row>
    <row r="29" spans="1:10">
      <c r="A29" s="2">
        <f>'Link In'!J27</f>
        <v>62520700</v>
      </c>
      <c r="B29" s="12" t="str">
        <f>'Link In'!K27</f>
        <v>Misc Main Pvg/Bckfll</v>
      </c>
      <c r="C29" s="37">
        <f>'Link In'!Y27</f>
        <v>15417</v>
      </c>
      <c r="D29" s="37">
        <f t="shared" si="2"/>
        <v>-19973</v>
      </c>
      <c r="E29" s="37">
        <f>ROUND(SUM(VLOOKUP(A29,'Link In'!J:AC,20,FALSE)*SUM($E$39-$E$28)),0)</f>
        <v>-4556</v>
      </c>
      <c r="F29" s="90">
        <f t="shared" si="1"/>
        <v>-1.9686834148792886E-3</v>
      </c>
      <c r="G29" s="37">
        <f t="shared" si="3"/>
        <v>-14</v>
      </c>
      <c r="I29" s="31"/>
      <c r="J29" s="31"/>
    </row>
    <row r="30" spans="1:10">
      <c r="A30" s="2">
        <f>'Link In'!J28</f>
        <v>62520800</v>
      </c>
      <c r="B30" s="12" t="str">
        <f>'Link In'!K28</f>
        <v>Misc Maint Permits</v>
      </c>
      <c r="C30" s="37">
        <f>'Link In'!Y28</f>
        <v>0</v>
      </c>
      <c r="D30" s="37">
        <f t="shared" si="2"/>
        <v>0</v>
      </c>
      <c r="E30" s="37">
        <f>ROUND(SUM(VLOOKUP(A30,'Link In'!J:AC,20,FALSE)*SUM($E$39-$E$28)),0)</f>
        <v>0</v>
      </c>
      <c r="F30" s="90">
        <f t="shared" si="1"/>
        <v>0</v>
      </c>
      <c r="G30" s="37">
        <f t="shared" si="3"/>
        <v>0</v>
      </c>
      <c r="I30" s="31"/>
      <c r="J30" s="31"/>
    </row>
    <row r="31" spans="1:10">
      <c r="A31" s="2">
        <f>'Link In'!J29</f>
        <v>63110000</v>
      </c>
      <c r="B31" s="12" t="str">
        <f>'Link In'!K29</f>
        <v>Contract Svc - Other Maint</v>
      </c>
      <c r="C31" s="37">
        <f>'Link In'!Y29</f>
        <v>142571</v>
      </c>
      <c r="D31" s="37">
        <f t="shared" si="2"/>
        <v>-142571</v>
      </c>
      <c r="E31" s="37">
        <f>ROUND(SUM(VLOOKUP(A31,'Link In'!J:AC,20,FALSE)*SUM($E$39-$E$28)),0)</f>
        <v>0</v>
      </c>
      <c r="F31" s="90">
        <f t="shared" si="1"/>
        <v>0</v>
      </c>
      <c r="G31" s="37">
        <f t="shared" si="3"/>
        <v>0</v>
      </c>
      <c r="I31" s="31"/>
      <c r="J31" s="31"/>
    </row>
    <row r="32" spans="1:10">
      <c r="A32" s="2">
        <f>'Link In'!J30</f>
        <v>63110024</v>
      </c>
      <c r="B32" s="12" t="str">
        <f>'Link In'!K30</f>
        <v>Contr Svc-Maint TD</v>
      </c>
      <c r="C32" s="37">
        <f>'Link In'!Y30</f>
        <v>0</v>
      </c>
      <c r="D32" s="37">
        <f t="shared" si="2"/>
        <v>0</v>
      </c>
      <c r="E32" s="37">
        <f>ROUND(SUM(VLOOKUP(A32,'Link In'!J:AC,20,FALSE)*SUM($E$39-$E$28)),0)</f>
        <v>0</v>
      </c>
      <c r="F32" s="90">
        <f t="shared" si="1"/>
        <v>0</v>
      </c>
      <c r="G32" s="37">
        <f t="shared" si="3"/>
        <v>0</v>
      </c>
      <c r="I32" s="31"/>
      <c r="J32" s="31"/>
    </row>
    <row r="33" spans="1:10">
      <c r="A33" s="2">
        <f>'Link In'!J31</f>
        <v>63150021</v>
      </c>
      <c r="B33" s="12" t="str">
        <f>'Link In'!K31</f>
        <v>Contr Svc-Maint SS</v>
      </c>
      <c r="C33" s="37">
        <f>'Link In'!Y31</f>
        <v>22726</v>
      </c>
      <c r="D33" s="37">
        <f t="shared" si="2"/>
        <v>28868</v>
      </c>
      <c r="E33" s="37">
        <f>ROUND(SUM(VLOOKUP(A33,'Link In'!J:AC,20,FALSE)*SUM($E$39-$E$28)),0)</f>
        <v>51594</v>
      </c>
      <c r="F33" s="90">
        <f t="shared" si="1"/>
        <v>2.2294172982283145E-2</v>
      </c>
      <c r="G33" s="37">
        <f t="shared" si="3"/>
        <v>155</v>
      </c>
      <c r="I33" s="31"/>
      <c r="J33" s="31"/>
    </row>
    <row r="34" spans="1:10">
      <c r="A34" s="2">
        <f>'Link In'!J32</f>
        <v>63150022</v>
      </c>
      <c r="B34" s="12" t="str">
        <f>'Link In'!K32</f>
        <v>Contr Svc-Maint P</v>
      </c>
      <c r="C34" s="37">
        <f>'Link In'!Y32</f>
        <v>0</v>
      </c>
      <c r="D34" s="37">
        <f t="shared" si="2"/>
        <v>0</v>
      </c>
      <c r="E34" s="37">
        <f>ROUND(SUM(VLOOKUP(A34,'Link In'!J:AC,20,FALSE)*SUM($E$39-$E$28)),0)</f>
        <v>0</v>
      </c>
      <c r="F34" s="90">
        <f t="shared" si="1"/>
        <v>0</v>
      </c>
      <c r="G34" s="37">
        <f t="shared" si="3"/>
        <v>0</v>
      </c>
      <c r="I34" s="31"/>
      <c r="J34" s="31"/>
    </row>
    <row r="35" spans="1:10">
      <c r="A35" s="2">
        <f>'Link In'!J33</f>
        <v>63150023</v>
      </c>
      <c r="B35" s="12" t="str">
        <f>'Link In'!K33</f>
        <v>Contr Svc-Maint WT</v>
      </c>
      <c r="C35" s="37">
        <f>'Link In'!Y33</f>
        <v>36773</v>
      </c>
      <c r="D35" s="37">
        <f t="shared" si="2"/>
        <v>46711</v>
      </c>
      <c r="E35" s="37">
        <f>ROUND(SUM(VLOOKUP(A35,'Link In'!J:AC,20,FALSE)*SUM($E$39-$E$28)),0)</f>
        <v>83484</v>
      </c>
      <c r="F35" s="90">
        <f t="shared" si="1"/>
        <v>3.6074092670716096E-2</v>
      </c>
      <c r="G35" s="37">
        <f t="shared" si="3"/>
        <v>251</v>
      </c>
      <c r="I35" s="31"/>
      <c r="J35" s="31"/>
    </row>
    <row r="36" spans="1:10">
      <c r="A36" s="2">
        <f>'Link In'!J34</f>
        <v>63150024</v>
      </c>
      <c r="B36" s="12" t="str">
        <f>'Link In'!K34</f>
        <v>Contr Svc-Maint TD</v>
      </c>
      <c r="C36" s="37">
        <f>'Link In'!Y34</f>
        <v>39355</v>
      </c>
      <c r="D36" s="37">
        <f t="shared" si="2"/>
        <v>49991</v>
      </c>
      <c r="E36" s="37">
        <f>ROUND(SUM(VLOOKUP(A36,'Link In'!J:AC,20,FALSE)*SUM($E$39-$E$28)),0)</f>
        <v>89346</v>
      </c>
      <c r="F36" s="90">
        <f t="shared" si="1"/>
        <v>3.8607108952108192E-2</v>
      </c>
      <c r="G36" s="37">
        <f t="shared" si="3"/>
        <v>269</v>
      </c>
      <c r="I36" s="31"/>
      <c r="J36" s="31"/>
    </row>
    <row r="37" spans="1:10">
      <c r="A37" s="2">
        <f>'Link In'!J35</f>
        <v>63150026</v>
      </c>
      <c r="B37" s="12" t="str">
        <f>'Link In'!K35</f>
        <v>Contr Svc-Maint AG</v>
      </c>
      <c r="C37" s="37">
        <f>'Link In'!Y35</f>
        <v>29871</v>
      </c>
      <c r="D37" s="37">
        <f t="shared" si="2"/>
        <v>37944</v>
      </c>
      <c r="E37" s="37">
        <f>ROUND(SUM(VLOOKUP(A37,'Link In'!J:AC,20,FALSE)*SUM($E$39-$E$28)),0)</f>
        <v>67815</v>
      </c>
      <c r="F37" s="90">
        <f t="shared" si="1"/>
        <v>2.9303394596145511E-2</v>
      </c>
      <c r="G37" s="37">
        <f t="shared" si="3"/>
        <v>204</v>
      </c>
      <c r="I37" s="31"/>
      <c r="J37" s="31"/>
    </row>
    <row r="38" spans="1:10">
      <c r="B38" s="12"/>
      <c r="C38" s="37"/>
      <c r="D38" s="37"/>
      <c r="E38" s="37"/>
    </row>
    <row r="39" spans="1:10" ht="15" thickBot="1">
      <c r="C39" s="38">
        <f>SUM(C14:C38)</f>
        <v>1964045</v>
      </c>
      <c r="D39" s="38">
        <f>SUM(D14:D38)</f>
        <v>350192</v>
      </c>
      <c r="E39" s="47">
        <f>'Base &amp; Forecast Detail'!O59</f>
        <v>2314237</v>
      </c>
      <c r="F39" s="91">
        <f>SUM(F14:F37)</f>
        <v>1</v>
      </c>
      <c r="G39" s="38">
        <f>SUM(G14:G38)</f>
        <v>6963</v>
      </c>
      <c r="I39" s="31"/>
      <c r="J39" s="31"/>
    </row>
    <row r="40" spans="1:10" ht="15" thickTop="1">
      <c r="F40" s="45"/>
      <c r="G40" s="45"/>
    </row>
    <row r="41" spans="1:10">
      <c r="D41" s="66" t="str">
        <f>+Exhibit!B20</f>
        <v>North Middletown Acquisition</v>
      </c>
      <c r="E41" s="40">
        <f>ROUND(+'Workpaper 1'!I26,0)</f>
        <v>6963</v>
      </c>
    </row>
    <row r="42" spans="1:10" ht="15" thickBot="1">
      <c r="E42" s="38">
        <f>SUM(E39:E41)</f>
        <v>2321200</v>
      </c>
    </row>
    <row r="43" spans="1:10" ht="15" thickTop="1"/>
  </sheetData>
  <mergeCells count="4">
    <mergeCell ref="A4:G4"/>
    <mergeCell ref="A5:G5"/>
    <mergeCell ref="A6:G6"/>
    <mergeCell ref="A7:G7"/>
  </mergeCells>
  <printOptions horizontalCentered="1" verticalCentered="1"/>
  <pageMargins left="0.75" right="0.75" top="0.75" bottom="0.75" header="0.3" footer="0.3"/>
  <pageSetup scale="80" orientation="landscape" blackAndWhite="1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zoomScale="80" zoomScaleNormal="80" workbookViewId="0"/>
  </sheetViews>
  <sheetFormatPr defaultColWidth="9.109375" defaultRowHeight="14.4"/>
  <cols>
    <col min="1" max="1" width="12" style="2" customWidth="1"/>
    <col min="2" max="2" width="24.5546875" style="2" customWidth="1"/>
    <col min="3" max="14" width="10.6640625" style="2" customWidth="1"/>
    <col min="15" max="15" width="12.88671875" style="2" bestFit="1" customWidth="1"/>
    <col min="16" max="16384" width="9.109375" style="2"/>
  </cols>
  <sheetData>
    <row r="1" spans="1:15">
      <c r="A1" s="1" t="s">
        <v>10</v>
      </c>
      <c r="B1" s="1"/>
      <c r="C1" s="1"/>
      <c r="D1" s="1"/>
      <c r="O1" s="4" t="str">
        <f>'Link In'!A25</f>
        <v>W/P - 3-13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Maintenance Supplies &amp; Services Exhibit.xlsx]Base &amp; Forecast Detail</v>
      </c>
    </row>
    <row r="3" spans="1:15">
      <c r="A3" s="93" t="s">
        <v>29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>
      <c r="A4" s="93" t="str">
        <f>'Link In'!A3</f>
        <v>Case No. 2018-00358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>
      <c r="A5" s="93" t="str">
        <f>'Link In'!A7</f>
        <v>Base Year for the 12 Months Ended February 28, 2019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>
      <c r="A6" s="93" t="str">
        <f>'Link In'!A9</f>
        <v>Forecast Year for the 12 Months Ended June 30, 2020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>
      <c r="A7" s="93" t="str">
        <f>'Link In'!A22</f>
        <v>Maintenance Supplies and Services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>
      <c r="A8" s="6" t="str">
        <f>'Link In'!A20</f>
        <v>Witness Responsible:   James Pellock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95" t="str">
        <f>'Link In'!A7</f>
        <v>Base Year for the 12 Months Ended February 28, 2019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>
      <c r="A12" s="60" t="s">
        <v>14</v>
      </c>
      <c r="B12" s="60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60" t="s">
        <v>7</v>
      </c>
    </row>
    <row r="13" spans="1:15">
      <c r="A13" s="45"/>
      <c r="B13" s="45"/>
      <c r="C13" s="45"/>
    </row>
    <row r="14" spans="1:15">
      <c r="A14" s="2">
        <f>'Link In'!J12</f>
        <v>62002000</v>
      </c>
      <c r="B14" s="12" t="str">
        <f>'Link In'!K12</f>
        <v>M&amp;S Maint</v>
      </c>
      <c r="C14" s="36" t="str">
        <f>'Link In'!M12</f>
        <v/>
      </c>
      <c r="D14" s="36" t="str">
        <f>'Link In'!N12</f>
        <v/>
      </c>
      <c r="E14" s="36" t="str">
        <f>'Link In'!O12</f>
        <v/>
      </c>
      <c r="F14" s="36" t="str">
        <f>'Link In'!P12</f>
        <v/>
      </c>
      <c r="G14" s="36" t="str">
        <f>'Link In'!Q12</f>
        <v/>
      </c>
      <c r="H14" s="36" t="str">
        <f>'Link In'!R12</f>
        <v/>
      </c>
      <c r="I14" s="36" t="str">
        <f>'Link In'!S12</f>
        <v/>
      </c>
      <c r="J14" s="36" t="str">
        <f>'Link In'!T12</f>
        <v/>
      </c>
      <c r="K14" s="36" t="str">
        <f>'Link In'!U12</f>
        <v/>
      </c>
      <c r="L14" s="36" t="str">
        <f>'Link In'!V12</f>
        <v/>
      </c>
      <c r="M14" s="36" t="str">
        <f>'Link In'!W12</f>
        <v/>
      </c>
      <c r="N14" s="36" t="str">
        <f>'Link In'!X12</f>
        <v/>
      </c>
      <c r="O14" s="36">
        <f t="shared" ref="O14:O15" si="0">SUM(C14:N14)</f>
        <v>0</v>
      </c>
    </row>
    <row r="15" spans="1:15">
      <c r="A15" s="2">
        <f>'Link In'!J13</f>
        <v>62002100</v>
      </c>
      <c r="B15" s="12" t="str">
        <f>'Link In'!K13</f>
        <v>M&amp;S Maint SS</v>
      </c>
      <c r="C15" s="43">
        <f>'Link In'!M13</f>
        <v>346</v>
      </c>
      <c r="D15" s="43">
        <f>'Link In'!N13</f>
        <v>441</v>
      </c>
      <c r="E15" s="43">
        <f>'Link In'!O13</f>
        <v>1205</v>
      </c>
      <c r="F15" s="43">
        <f>'Link In'!P13</f>
        <v>662</v>
      </c>
      <c r="G15" s="43">
        <f>'Link In'!Q13</f>
        <v>434</v>
      </c>
      <c r="H15" s="43">
        <f>'Link In'!R13</f>
        <v>612</v>
      </c>
      <c r="I15" s="43">
        <f>'Link In'!S13</f>
        <v>2585</v>
      </c>
      <c r="J15" s="43">
        <f>'Link In'!T13</f>
        <v>488</v>
      </c>
      <c r="K15" s="43">
        <f>'Link In'!U13</f>
        <v>489</v>
      </c>
      <c r="L15" s="43">
        <f>'Link In'!V13</f>
        <v>2661</v>
      </c>
      <c r="M15" s="43">
        <f>'Link In'!W13</f>
        <v>818</v>
      </c>
      <c r="N15" s="43">
        <f>'Link In'!X13</f>
        <v>818</v>
      </c>
      <c r="O15" s="37">
        <f t="shared" si="0"/>
        <v>11559</v>
      </c>
    </row>
    <row r="16" spans="1:15">
      <c r="A16" s="2">
        <f>'Link In'!J14</f>
        <v>62002300</v>
      </c>
      <c r="B16" s="12" t="str">
        <f>'Link In'!K14</f>
        <v>M&amp;S Maint WT</v>
      </c>
      <c r="C16" s="43">
        <f>'Link In'!M14</f>
        <v>6297</v>
      </c>
      <c r="D16" s="43">
        <f>'Link In'!N14</f>
        <v>10216</v>
      </c>
      <c r="E16" s="43">
        <f>'Link In'!O14</f>
        <v>9760</v>
      </c>
      <c r="F16" s="43">
        <f>'Link In'!P14</f>
        <v>8373</v>
      </c>
      <c r="G16" s="43">
        <f>'Link In'!Q14</f>
        <v>10261</v>
      </c>
      <c r="H16" s="43">
        <f>'Link In'!R14</f>
        <v>3972</v>
      </c>
      <c r="I16" s="43">
        <f>'Link In'!S14</f>
        <v>11549</v>
      </c>
      <c r="J16" s="43">
        <f>'Link In'!T14</f>
        <v>11549</v>
      </c>
      <c r="K16" s="43">
        <f>'Link In'!U14</f>
        <v>11549</v>
      </c>
      <c r="L16" s="43">
        <f>'Link In'!V14</f>
        <v>11549</v>
      </c>
      <c r="M16" s="43">
        <f>'Link In'!W14</f>
        <v>12933</v>
      </c>
      <c r="N16" s="43">
        <f>'Link In'!X14</f>
        <v>12933</v>
      </c>
      <c r="O16" s="37">
        <f t="shared" ref="O16:O37" si="1">SUM(C16:N16)</f>
        <v>120941</v>
      </c>
    </row>
    <row r="17" spans="1:15">
      <c r="A17" s="2">
        <f>'Link In'!J15</f>
        <v>62002400</v>
      </c>
      <c r="B17" s="12" t="str">
        <f>'Link In'!K15</f>
        <v>M&amp;S Maint TD</v>
      </c>
      <c r="C17" s="43">
        <f>'Link In'!M15</f>
        <v>37459</v>
      </c>
      <c r="D17" s="43">
        <f>'Link In'!N15</f>
        <v>-902</v>
      </c>
      <c r="E17" s="43">
        <f>'Link In'!O15</f>
        <v>24512</v>
      </c>
      <c r="F17" s="43">
        <f>'Link In'!P15</f>
        <v>-9273</v>
      </c>
      <c r="G17" s="43">
        <f>'Link In'!Q15</f>
        <v>12871</v>
      </c>
      <c r="H17" s="43">
        <f>'Link In'!R15</f>
        <v>25697</v>
      </c>
      <c r="I17" s="43">
        <f>'Link In'!S15</f>
        <v>13879</v>
      </c>
      <c r="J17" s="43">
        <f>'Link In'!T15</f>
        <v>13913</v>
      </c>
      <c r="K17" s="43">
        <f>'Link In'!U15</f>
        <v>13879</v>
      </c>
      <c r="L17" s="43">
        <f>'Link In'!V15</f>
        <v>13879</v>
      </c>
      <c r="M17" s="43">
        <f>'Link In'!W15</f>
        <v>13043</v>
      </c>
      <c r="N17" s="43">
        <f>'Link In'!X15</f>
        <v>13043</v>
      </c>
      <c r="O17" s="37">
        <f t="shared" si="1"/>
        <v>172000</v>
      </c>
    </row>
    <row r="18" spans="1:15">
      <c r="A18" s="2">
        <f>'Link In'!J16</f>
        <v>62002600</v>
      </c>
      <c r="B18" s="12" t="str">
        <f>'Link In'!K16</f>
        <v>M&amp;S Maint AG</v>
      </c>
      <c r="C18" s="43">
        <f>'Link In'!M16</f>
        <v>0</v>
      </c>
      <c r="D18" s="43">
        <f>'Link In'!N16</f>
        <v>0</v>
      </c>
      <c r="E18" s="43">
        <f>'Link In'!O16</f>
        <v>0</v>
      </c>
      <c r="F18" s="43">
        <f>'Link In'!P16</f>
        <v>0</v>
      </c>
      <c r="G18" s="43">
        <f>'Link In'!Q16</f>
        <v>0</v>
      </c>
      <c r="H18" s="43">
        <f>'Link In'!R16</f>
        <v>0</v>
      </c>
      <c r="I18" s="43">
        <f>'Link In'!S16</f>
        <v>0</v>
      </c>
      <c r="J18" s="43">
        <f>'Link In'!T16</f>
        <v>0</v>
      </c>
      <c r="K18" s="43">
        <f>'Link In'!U16</f>
        <v>0</v>
      </c>
      <c r="L18" s="43">
        <f>'Link In'!V16</f>
        <v>0</v>
      </c>
      <c r="M18" s="43">
        <f>'Link In'!W16</f>
        <v>0</v>
      </c>
      <c r="N18" s="43">
        <f>'Link In'!X16</f>
        <v>0</v>
      </c>
      <c r="O18" s="37">
        <f t="shared" si="1"/>
        <v>0</v>
      </c>
    </row>
    <row r="19" spans="1:15">
      <c r="A19" s="2">
        <f>'Link In'!J17</f>
        <v>62502100</v>
      </c>
      <c r="B19" s="12" t="str">
        <f>'Link In'!K17</f>
        <v>Misc Maint SS</v>
      </c>
      <c r="C19" s="43">
        <f>'Link In'!M17</f>
        <v>432</v>
      </c>
      <c r="D19" s="43">
        <f>'Link In'!N17</f>
        <v>0</v>
      </c>
      <c r="E19" s="43">
        <f>'Link In'!O17</f>
        <v>354</v>
      </c>
      <c r="F19" s="43">
        <f>'Link In'!P17</f>
        <v>545</v>
      </c>
      <c r="G19" s="43">
        <f>'Link In'!Q17</f>
        <v>0</v>
      </c>
      <c r="H19" s="43">
        <f>'Link In'!R17</f>
        <v>2314</v>
      </c>
      <c r="I19" s="43">
        <f>'Link In'!S17</f>
        <v>20</v>
      </c>
      <c r="J19" s="43">
        <f>'Link In'!T17</f>
        <v>20</v>
      </c>
      <c r="K19" s="43">
        <f>'Link In'!U17</f>
        <v>20</v>
      </c>
      <c r="L19" s="43">
        <f>'Link In'!V17</f>
        <v>20</v>
      </c>
      <c r="M19" s="43">
        <f>'Link In'!W17</f>
        <v>350</v>
      </c>
      <c r="N19" s="43">
        <f>'Link In'!X17</f>
        <v>350</v>
      </c>
      <c r="O19" s="37">
        <f t="shared" si="1"/>
        <v>4425</v>
      </c>
    </row>
    <row r="20" spans="1:15">
      <c r="A20" s="2">
        <f>'Link In'!J18</f>
        <v>62502300</v>
      </c>
      <c r="B20" s="12" t="str">
        <f>'Link In'!K18</f>
        <v>Misc Maint WT</v>
      </c>
      <c r="C20" s="43">
        <f>'Link In'!M18</f>
        <v>1769</v>
      </c>
      <c r="D20" s="43">
        <f>'Link In'!N18</f>
        <v>11703</v>
      </c>
      <c r="E20" s="43">
        <f>'Link In'!O18</f>
        <v>17865</v>
      </c>
      <c r="F20" s="43">
        <f>'Link In'!P18</f>
        <v>4115</v>
      </c>
      <c r="G20" s="43">
        <f>'Link In'!Q18</f>
        <v>11364</v>
      </c>
      <c r="H20" s="43">
        <f>'Link In'!R18</f>
        <v>790</v>
      </c>
      <c r="I20" s="43">
        <f>'Link In'!S18</f>
        <v>3817</v>
      </c>
      <c r="J20" s="43">
        <f>'Link In'!T18</f>
        <v>3817</v>
      </c>
      <c r="K20" s="43">
        <f>'Link In'!U18</f>
        <v>3817</v>
      </c>
      <c r="L20" s="43">
        <f>'Link In'!V18</f>
        <v>3817</v>
      </c>
      <c r="M20" s="43">
        <f>'Link In'!W18</f>
        <v>7125</v>
      </c>
      <c r="N20" s="43">
        <f>'Link In'!X18</f>
        <v>7125</v>
      </c>
      <c r="O20" s="37">
        <f t="shared" si="1"/>
        <v>77124</v>
      </c>
    </row>
    <row r="21" spans="1:15">
      <c r="A21" s="2">
        <f>'Link In'!J19</f>
        <v>62502400</v>
      </c>
      <c r="B21" s="12" t="str">
        <f>'Link In'!K19</f>
        <v>Misc Maint TD</v>
      </c>
      <c r="C21" s="43">
        <f>'Link In'!M19</f>
        <v>6463</v>
      </c>
      <c r="D21" s="43">
        <f>'Link In'!N19</f>
        <v>20723</v>
      </c>
      <c r="E21" s="43">
        <f>'Link In'!O19</f>
        <v>6490</v>
      </c>
      <c r="F21" s="43">
        <f>'Link In'!P19</f>
        <v>8068</v>
      </c>
      <c r="G21" s="43">
        <f>'Link In'!Q19</f>
        <v>8790</v>
      </c>
      <c r="H21" s="43">
        <f>'Link In'!R19</f>
        <v>5699</v>
      </c>
      <c r="I21" s="43">
        <f>'Link In'!S19</f>
        <v>5547</v>
      </c>
      <c r="J21" s="43">
        <f>'Link In'!T19</f>
        <v>5547</v>
      </c>
      <c r="K21" s="43">
        <f>'Link In'!U19</f>
        <v>5547</v>
      </c>
      <c r="L21" s="43">
        <f>'Link In'!V19</f>
        <v>5547</v>
      </c>
      <c r="M21" s="43">
        <f>'Link In'!W19</f>
        <v>7767</v>
      </c>
      <c r="N21" s="43">
        <f>'Link In'!X19</f>
        <v>7767</v>
      </c>
      <c r="O21" s="37">
        <f t="shared" si="1"/>
        <v>93955</v>
      </c>
    </row>
    <row r="22" spans="1:15">
      <c r="A22" s="2">
        <f>'Link In'!J20</f>
        <v>62502420</v>
      </c>
      <c r="B22" s="12" t="str">
        <f>'Link In'!K20</f>
        <v>Misc Maint TD Mains</v>
      </c>
      <c r="C22" s="43">
        <f>'Link In'!M20</f>
        <v>0</v>
      </c>
      <c r="D22" s="43">
        <f>'Link In'!N20</f>
        <v>0</v>
      </c>
      <c r="E22" s="43">
        <f>'Link In'!O20</f>
        <v>0</v>
      </c>
      <c r="F22" s="43">
        <f>'Link In'!P20</f>
        <v>0</v>
      </c>
      <c r="G22" s="43">
        <f>'Link In'!Q20</f>
        <v>0</v>
      </c>
      <c r="H22" s="43">
        <f>'Link In'!R20</f>
        <v>0</v>
      </c>
      <c r="I22" s="43">
        <f>'Link In'!S20</f>
        <v>0</v>
      </c>
      <c r="J22" s="43">
        <f>'Link In'!T20</f>
        <v>0</v>
      </c>
      <c r="K22" s="43">
        <f>'Link In'!U20</f>
        <v>0</v>
      </c>
      <c r="L22" s="43">
        <f>'Link In'!V20</f>
        <v>0</v>
      </c>
      <c r="M22" s="43">
        <f>'Link In'!W20</f>
        <v>0</v>
      </c>
      <c r="N22" s="43">
        <f>'Link In'!X20</f>
        <v>0</v>
      </c>
      <c r="O22" s="37">
        <f t="shared" si="1"/>
        <v>0</v>
      </c>
    </row>
    <row r="23" spans="1:15">
      <c r="A23" s="2">
        <f>'Link In'!J21</f>
        <v>62502435</v>
      </c>
      <c r="B23" s="12" t="str">
        <f>'Link In'!K21</f>
        <v>Misc Maint TD Meters</v>
      </c>
      <c r="C23" s="43">
        <f>'Link In'!M21</f>
        <v>0</v>
      </c>
      <c r="D23" s="43">
        <f>'Link In'!N21</f>
        <v>0</v>
      </c>
      <c r="E23" s="43">
        <f>'Link In'!O21</f>
        <v>0</v>
      </c>
      <c r="F23" s="43">
        <f>'Link In'!P21</f>
        <v>0</v>
      </c>
      <c r="G23" s="43">
        <f>'Link In'!Q21</f>
        <v>0</v>
      </c>
      <c r="H23" s="43">
        <f>'Link In'!R21</f>
        <v>0</v>
      </c>
      <c r="I23" s="43">
        <f>'Link In'!S21</f>
        <v>0</v>
      </c>
      <c r="J23" s="43">
        <f>'Link In'!T21</f>
        <v>0</v>
      </c>
      <c r="K23" s="43">
        <f>'Link In'!U21</f>
        <v>0</v>
      </c>
      <c r="L23" s="43">
        <f>'Link In'!V21</f>
        <v>0</v>
      </c>
      <c r="M23" s="43">
        <f>'Link In'!W21</f>
        <v>0</v>
      </c>
      <c r="N23" s="43">
        <f>'Link In'!X21</f>
        <v>0</v>
      </c>
      <c r="O23" s="37">
        <f t="shared" si="1"/>
        <v>0</v>
      </c>
    </row>
    <row r="24" spans="1:15">
      <c r="A24" s="2">
        <f>'Link In'!J22</f>
        <v>62502600</v>
      </c>
      <c r="B24" s="12" t="str">
        <f>'Link In'!K22</f>
        <v>Misc Maint AG</v>
      </c>
      <c r="C24" s="43">
        <f>'Link In'!M22</f>
        <v>17747</v>
      </c>
      <c r="D24" s="43">
        <f>'Link In'!N22</f>
        <v>32737</v>
      </c>
      <c r="E24" s="43">
        <f>'Link In'!O22</f>
        <v>24915</v>
      </c>
      <c r="F24" s="43">
        <f>'Link In'!P22</f>
        <v>28729</v>
      </c>
      <c r="G24" s="43">
        <f>'Link In'!Q22</f>
        <v>27851</v>
      </c>
      <c r="H24" s="43">
        <f>'Link In'!R22</f>
        <v>30730</v>
      </c>
      <c r="I24" s="43">
        <f>'Link In'!S22</f>
        <v>32382</v>
      </c>
      <c r="J24" s="43">
        <f>'Link In'!T22</f>
        <v>32382</v>
      </c>
      <c r="K24" s="43">
        <f>'Link In'!U22</f>
        <v>32382</v>
      </c>
      <c r="L24" s="43">
        <f>'Link In'!V22</f>
        <v>33439</v>
      </c>
      <c r="M24" s="43">
        <f>'Link In'!W22</f>
        <v>32403</v>
      </c>
      <c r="N24" s="43">
        <f>'Link In'!X22</f>
        <v>32403</v>
      </c>
      <c r="O24" s="37">
        <f t="shared" si="1"/>
        <v>358100</v>
      </c>
    </row>
    <row r="25" spans="1:15">
      <c r="A25" s="2">
        <f>'Link In'!J23</f>
        <v>62510000</v>
      </c>
      <c r="B25" s="12" t="str">
        <f>'Link In'!K23</f>
        <v>Amort Def Maint</v>
      </c>
      <c r="C25" s="43">
        <f>'Link In'!M23</f>
        <v>0</v>
      </c>
      <c r="D25" s="43">
        <f>'Link In'!N23</f>
        <v>0</v>
      </c>
      <c r="E25" s="43">
        <f>'Link In'!O23</f>
        <v>0</v>
      </c>
      <c r="F25" s="43">
        <f>'Link In'!P23</f>
        <v>0</v>
      </c>
      <c r="G25" s="43">
        <f>'Link In'!Q23</f>
        <v>0</v>
      </c>
      <c r="H25" s="43">
        <f>'Link In'!R23</f>
        <v>0</v>
      </c>
      <c r="I25" s="43">
        <f>'Link In'!S23</f>
        <v>0</v>
      </c>
      <c r="J25" s="43">
        <f>'Link In'!T23</f>
        <v>0</v>
      </c>
      <c r="K25" s="43">
        <f>'Link In'!U23</f>
        <v>0</v>
      </c>
      <c r="L25" s="43">
        <f>'Link In'!V23</f>
        <v>0</v>
      </c>
      <c r="M25" s="43">
        <f>'Link In'!W23</f>
        <v>0</v>
      </c>
      <c r="N25" s="43">
        <f>'Link In'!X23</f>
        <v>0</v>
      </c>
      <c r="O25" s="37">
        <f t="shared" si="1"/>
        <v>0</v>
      </c>
    </row>
    <row r="26" spans="1:15">
      <c r="A26" s="2">
        <f>'Link In'!J24</f>
        <v>62512000</v>
      </c>
      <c r="B26" s="12" t="str">
        <f>'Link In'!K24</f>
        <v>Amort Def Maint</v>
      </c>
      <c r="C26" s="43">
        <f>'Link In'!M24</f>
        <v>0</v>
      </c>
      <c r="D26" s="43">
        <f>'Link In'!N24</f>
        <v>0</v>
      </c>
      <c r="E26" s="43">
        <f>'Link In'!O24</f>
        <v>0</v>
      </c>
      <c r="F26" s="43">
        <f>'Link In'!P24</f>
        <v>0</v>
      </c>
      <c r="G26" s="43">
        <f>'Link In'!Q24</f>
        <v>0</v>
      </c>
      <c r="H26" s="43">
        <f>'Link In'!R24</f>
        <v>0</v>
      </c>
      <c r="I26" s="43">
        <f>'Link In'!S24</f>
        <v>63974</v>
      </c>
      <c r="J26" s="43">
        <f>'Link In'!T24</f>
        <v>63974</v>
      </c>
      <c r="K26" s="43">
        <f>'Link In'!U24</f>
        <v>63974</v>
      </c>
      <c r="L26" s="43">
        <f>'Link In'!V24</f>
        <v>63974</v>
      </c>
      <c r="M26" s="43">
        <f>'Link In'!W24</f>
        <v>66749</v>
      </c>
      <c r="N26" s="43">
        <f>'Link In'!X24</f>
        <v>66749</v>
      </c>
      <c r="O26" s="37">
        <f t="shared" si="1"/>
        <v>389394</v>
      </c>
    </row>
    <row r="27" spans="1:15">
      <c r="A27" s="2">
        <f>'Link In'!J25</f>
        <v>62512300</v>
      </c>
      <c r="B27" s="12" t="str">
        <f>'Link In'!K25</f>
        <v>Amort Def Maint WT</v>
      </c>
      <c r="C27" s="43">
        <f>'Link In'!M25</f>
        <v>20334</v>
      </c>
      <c r="D27" s="43">
        <f>'Link In'!N25</f>
        <v>20334</v>
      </c>
      <c r="E27" s="43">
        <f>'Link In'!O25</f>
        <v>20334</v>
      </c>
      <c r="F27" s="43">
        <f>'Link In'!P25</f>
        <v>20334</v>
      </c>
      <c r="G27" s="43">
        <f>'Link In'!Q25</f>
        <v>20334</v>
      </c>
      <c r="H27" s="43">
        <f>'Link In'!R25</f>
        <v>20334</v>
      </c>
      <c r="I27" s="43">
        <f>'Link In'!S25</f>
        <v>0</v>
      </c>
      <c r="J27" s="43">
        <f>'Link In'!T25</f>
        <v>0</v>
      </c>
      <c r="K27" s="43">
        <f>'Link In'!U25</f>
        <v>0</v>
      </c>
      <c r="L27" s="43">
        <f>'Link In'!V25</f>
        <v>0</v>
      </c>
      <c r="M27" s="43">
        <f>'Link In'!W25</f>
        <v>0</v>
      </c>
      <c r="N27" s="43">
        <f>'Link In'!X25</f>
        <v>0</v>
      </c>
      <c r="O27" s="37">
        <f t="shared" si="1"/>
        <v>122004</v>
      </c>
    </row>
    <row r="28" spans="1:15">
      <c r="A28" s="2">
        <f>'Link In'!J26</f>
        <v>62512400</v>
      </c>
      <c r="B28" s="12" t="str">
        <f>'Link In'!K26</f>
        <v>Amort Def Maint TD</v>
      </c>
      <c r="C28" s="43">
        <f>'Link In'!M26</f>
        <v>38696</v>
      </c>
      <c r="D28" s="43">
        <f>'Link In'!N26</f>
        <v>38696</v>
      </c>
      <c r="E28" s="43">
        <f>'Link In'!O26</f>
        <v>38696</v>
      </c>
      <c r="F28" s="43">
        <f>'Link In'!P26</f>
        <v>122702</v>
      </c>
      <c r="G28" s="43">
        <f>'Link In'!Q26</f>
        <v>44520</v>
      </c>
      <c r="H28" s="43">
        <f>'Link In'!R26</f>
        <v>44520</v>
      </c>
      <c r="I28" s="43">
        <f>'Link In'!S26</f>
        <v>0</v>
      </c>
      <c r="J28" s="43">
        <f>'Link In'!T26</f>
        <v>0</v>
      </c>
      <c r="K28" s="43">
        <f>'Link In'!U26</f>
        <v>0</v>
      </c>
      <c r="L28" s="43">
        <f>'Link In'!V26</f>
        <v>0</v>
      </c>
      <c r="M28" s="43">
        <f>'Link In'!W26</f>
        <v>0</v>
      </c>
      <c r="N28" s="43">
        <f>'Link In'!X26</f>
        <v>0</v>
      </c>
      <c r="O28" s="37">
        <f t="shared" si="1"/>
        <v>327830</v>
      </c>
    </row>
    <row r="29" spans="1:15">
      <c r="A29" s="2">
        <f>'Link In'!J27</f>
        <v>62520700</v>
      </c>
      <c r="B29" s="12" t="str">
        <f>'Link In'!K27</f>
        <v>Misc Main Pvg/Bckfll</v>
      </c>
      <c r="C29" s="43">
        <f>'Link In'!M27</f>
        <v>-235</v>
      </c>
      <c r="D29" s="43">
        <f>'Link In'!N27</f>
        <v>-175</v>
      </c>
      <c r="E29" s="43">
        <f>'Link In'!O27</f>
        <v>0</v>
      </c>
      <c r="F29" s="43">
        <f>'Link In'!P27</f>
        <v>-719</v>
      </c>
      <c r="G29" s="43">
        <f>'Link In'!Q27</f>
        <v>612</v>
      </c>
      <c r="H29" s="43">
        <f>'Link In'!R27</f>
        <v>-1490</v>
      </c>
      <c r="I29" s="43">
        <f>'Link In'!S27</f>
        <v>3381</v>
      </c>
      <c r="J29" s="43">
        <f>'Link In'!T27</f>
        <v>3381</v>
      </c>
      <c r="K29" s="43">
        <f>'Link In'!U27</f>
        <v>3381</v>
      </c>
      <c r="L29" s="43">
        <f>'Link In'!V27</f>
        <v>3381</v>
      </c>
      <c r="M29" s="43">
        <f>'Link In'!W27</f>
        <v>1950</v>
      </c>
      <c r="N29" s="43">
        <f>'Link In'!X27</f>
        <v>1950</v>
      </c>
      <c r="O29" s="37">
        <f t="shared" si="1"/>
        <v>15417</v>
      </c>
    </row>
    <row r="30" spans="1:15">
      <c r="A30" s="2">
        <f>'Link In'!J28</f>
        <v>62520800</v>
      </c>
      <c r="B30" s="12" t="str">
        <f>'Link In'!K28</f>
        <v>Misc Maint Permits</v>
      </c>
      <c r="C30" s="43">
        <f>'Link In'!M28</f>
        <v>0</v>
      </c>
      <c r="D30" s="43">
        <f>'Link In'!N28</f>
        <v>0</v>
      </c>
      <c r="E30" s="43">
        <f>'Link In'!O28</f>
        <v>0</v>
      </c>
      <c r="F30" s="43">
        <f>'Link In'!P28</f>
        <v>0</v>
      </c>
      <c r="G30" s="43">
        <f>'Link In'!Q28</f>
        <v>0</v>
      </c>
      <c r="H30" s="43">
        <f>'Link In'!R28</f>
        <v>0</v>
      </c>
      <c r="I30" s="43">
        <f>'Link In'!S28</f>
        <v>0</v>
      </c>
      <c r="J30" s="43">
        <f>'Link In'!T28</f>
        <v>0</v>
      </c>
      <c r="K30" s="43">
        <f>'Link In'!U28</f>
        <v>0</v>
      </c>
      <c r="L30" s="43">
        <f>'Link In'!V28</f>
        <v>0</v>
      </c>
      <c r="M30" s="43">
        <f>'Link In'!W28</f>
        <v>0</v>
      </c>
      <c r="N30" s="43">
        <f>'Link In'!X28</f>
        <v>0</v>
      </c>
      <c r="O30" s="37">
        <f t="shared" si="1"/>
        <v>0</v>
      </c>
    </row>
    <row r="31" spans="1:15">
      <c r="A31" s="2">
        <f>'Link In'!J29</f>
        <v>63110000</v>
      </c>
      <c r="B31" s="12" t="str">
        <f>'Link In'!K29</f>
        <v>Contract Svc - Other Maint</v>
      </c>
      <c r="C31" s="43">
        <f>'Link In'!M29</f>
        <v>0</v>
      </c>
      <c r="D31" s="43">
        <f>'Link In'!N29</f>
        <v>0</v>
      </c>
      <c r="E31" s="43">
        <f>'Link In'!O29</f>
        <v>0</v>
      </c>
      <c r="F31" s="43">
        <f>'Link In'!P29</f>
        <v>0</v>
      </c>
      <c r="G31" s="43">
        <f>'Link In'!Q29</f>
        <v>0</v>
      </c>
      <c r="H31" s="43">
        <f>'Link In'!R29</f>
        <v>0</v>
      </c>
      <c r="I31" s="43">
        <f>'Link In'!S29</f>
        <v>17054</v>
      </c>
      <c r="J31" s="43">
        <f>'Link In'!T29</f>
        <v>30932</v>
      </c>
      <c r="K31" s="43">
        <f>'Link In'!U29</f>
        <v>16161</v>
      </c>
      <c r="L31" s="43">
        <f>'Link In'!V29</f>
        <v>26938</v>
      </c>
      <c r="M31" s="43">
        <f>'Link In'!W29</f>
        <v>25743</v>
      </c>
      <c r="N31" s="43">
        <f>'Link In'!X29</f>
        <v>25743</v>
      </c>
      <c r="O31" s="37">
        <f t="shared" si="1"/>
        <v>142571</v>
      </c>
    </row>
    <row r="32" spans="1:15">
      <c r="A32" s="2">
        <f>'Link In'!J30</f>
        <v>63110024</v>
      </c>
      <c r="B32" s="12" t="str">
        <f>'Link In'!K30</f>
        <v>Contr Svc-Maint TD</v>
      </c>
      <c r="C32" s="43">
        <f>'Link In'!M30</f>
        <v>0</v>
      </c>
      <c r="D32" s="43">
        <f>'Link In'!N30</f>
        <v>0</v>
      </c>
      <c r="E32" s="43">
        <f>'Link In'!O30</f>
        <v>0</v>
      </c>
      <c r="F32" s="43">
        <f>'Link In'!P30</f>
        <v>0</v>
      </c>
      <c r="G32" s="43">
        <f>'Link In'!Q30</f>
        <v>0</v>
      </c>
      <c r="H32" s="43">
        <f>'Link In'!R30</f>
        <v>0</v>
      </c>
      <c r="I32" s="43">
        <f>'Link In'!S30</f>
        <v>0</v>
      </c>
      <c r="J32" s="43">
        <f>'Link In'!T30</f>
        <v>0</v>
      </c>
      <c r="K32" s="43">
        <f>'Link In'!U30</f>
        <v>0</v>
      </c>
      <c r="L32" s="43">
        <f>'Link In'!V30</f>
        <v>0</v>
      </c>
      <c r="M32" s="43">
        <f>'Link In'!W30</f>
        <v>0</v>
      </c>
      <c r="N32" s="43">
        <f>'Link In'!X30</f>
        <v>0</v>
      </c>
      <c r="O32" s="37">
        <f t="shared" si="1"/>
        <v>0</v>
      </c>
    </row>
    <row r="33" spans="1:15">
      <c r="A33" s="2">
        <f>'Link In'!J31</f>
        <v>63150021</v>
      </c>
      <c r="B33" s="12" t="str">
        <f>'Link In'!K31</f>
        <v>Contr Svc-Maint SS</v>
      </c>
      <c r="C33" s="43">
        <f>'Link In'!M31</f>
        <v>11433</v>
      </c>
      <c r="D33" s="43">
        <f>'Link In'!N31</f>
        <v>210</v>
      </c>
      <c r="E33" s="43">
        <f>'Link In'!O31</f>
        <v>3943</v>
      </c>
      <c r="F33" s="43">
        <f>'Link In'!P31</f>
        <v>3105</v>
      </c>
      <c r="G33" s="43">
        <f>'Link In'!Q31</f>
        <v>588</v>
      </c>
      <c r="H33" s="43">
        <f>'Link In'!R31</f>
        <v>3447</v>
      </c>
      <c r="I33" s="43">
        <f>'Link In'!S31</f>
        <v>0</v>
      </c>
      <c r="J33" s="43">
        <f>'Link In'!T31</f>
        <v>0</v>
      </c>
      <c r="K33" s="43">
        <f>'Link In'!U31</f>
        <v>0</v>
      </c>
      <c r="L33" s="43">
        <f>'Link In'!V31</f>
        <v>0</v>
      </c>
      <c r="M33" s="43">
        <f>'Link In'!W31</f>
        <v>0</v>
      </c>
      <c r="N33" s="43">
        <f>'Link In'!X31</f>
        <v>0</v>
      </c>
      <c r="O33" s="37">
        <f t="shared" si="1"/>
        <v>22726</v>
      </c>
    </row>
    <row r="34" spans="1:15">
      <c r="A34" s="2">
        <f>'Link In'!J32</f>
        <v>63150022</v>
      </c>
      <c r="B34" s="12" t="str">
        <f>'Link In'!K32</f>
        <v>Contr Svc-Maint P</v>
      </c>
      <c r="C34" s="43">
        <f>'Link In'!M32</f>
        <v>0</v>
      </c>
      <c r="D34" s="43">
        <f>'Link In'!N32</f>
        <v>0</v>
      </c>
      <c r="E34" s="43">
        <f>'Link In'!O32</f>
        <v>0</v>
      </c>
      <c r="F34" s="43">
        <f>'Link In'!P32</f>
        <v>0</v>
      </c>
      <c r="G34" s="43">
        <f>'Link In'!Q32</f>
        <v>0</v>
      </c>
      <c r="H34" s="43">
        <f>'Link In'!R32</f>
        <v>0</v>
      </c>
      <c r="I34" s="43">
        <f>'Link In'!S32</f>
        <v>0</v>
      </c>
      <c r="J34" s="43">
        <f>'Link In'!T32</f>
        <v>0</v>
      </c>
      <c r="K34" s="43">
        <f>'Link In'!U32</f>
        <v>0</v>
      </c>
      <c r="L34" s="43">
        <f>'Link In'!V32</f>
        <v>0</v>
      </c>
      <c r="M34" s="43">
        <f>'Link In'!W32</f>
        <v>0</v>
      </c>
      <c r="N34" s="43">
        <f>'Link In'!X32</f>
        <v>0</v>
      </c>
      <c r="O34" s="37">
        <f t="shared" si="1"/>
        <v>0</v>
      </c>
    </row>
    <row r="35" spans="1:15">
      <c r="A35" s="2">
        <f>'Link In'!J33</f>
        <v>63150023</v>
      </c>
      <c r="B35" s="12" t="str">
        <f>'Link In'!K33</f>
        <v>Contr Svc-Maint WT</v>
      </c>
      <c r="C35" s="43">
        <f>'Link In'!M33</f>
        <v>-1445</v>
      </c>
      <c r="D35" s="43">
        <f>'Link In'!N33</f>
        <v>1382</v>
      </c>
      <c r="E35" s="43">
        <f>'Link In'!O33</f>
        <v>10189</v>
      </c>
      <c r="F35" s="43">
        <f>'Link In'!P33</f>
        <v>14676</v>
      </c>
      <c r="G35" s="43">
        <f>'Link In'!Q33</f>
        <v>5896</v>
      </c>
      <c r="H35" s="43">
        <f>'Link In'!R33</f>
        <v>6075</v>
      </c>
      <c r="I35" s="43">
        <f>'Link In'!S33</f>
        <v>0</v>
      </c>
      <c r="J35" s="43">
        <f>'Link In'!T33</f>
        <v>0</v>
      </c>
      <c r="K35" s="43">
        <f>'Link In'!U33</f>
        <v>0</v>
      </c>
      <c r="L35" s="43">
        <f>'Link In'!V33</f>
        <v>0</v>
      </c>
      <c r="M35" s="43">
        <f>'Link In'!W33</f>
        <v>0</v>
      </c>
      <c r="N35" s="43">
        <f>'Link In'!X33</f>
        <v>0</v>
      </c>
      <c r="O35" s="37">
        <f t="shared" si="1"/>
        <v>36773</v>
      </c>
    </row>
    <row r="36" spans="1:15">
      <c r="A36" s="2">
        <f>'Link In'!J34</f>
        <v>63150024</v>
      </c>
      <c r="B36" s="12" t="str">
        <f>'Link In'!K34</f>
        <v>Contr Svc-Maint TD</v>
      </c>
      <c r="C36" s="43">
        <f>'Link In'!M34</f>
        <v>1485</v>
      </c>
      <c r="D36" s="43">
        <f>'Link In'!N34</f>
        <v>16747</v>
      </c>
      <c r="E36" s="43">
        <f>'Link In'!O34</f>
        <v>6155</v>
      </c>
      <c r="F36" s="43">
        <f>'Link In'!P34</f>
        <v>5184</v>
      </c>
      <c r="G36" s="43">
        <f>'Link In'!Q34</f>
        <v>5185</v>
      </c>
      <c r="H36" s="43">
        <f>'Link In'!R34</f>
        <v>4599</v>
      </c>
      <c r="I36" s="43">
        <f>'Link In'!S34</f>
        <v>0</v>
      </c>
      <c r="J36" s="43">
        <f>'Link In'!T34</f>
        <v>0</v>
      </c>
      <c r="K36" s="43">
        <f>'Link In'!U34</f>
        <v>0</v>
      </c>
      <c r="L36" s="43">
        <f>'Link In'!V34</f>
        <v>0</v>
      </c>
      <c r="M36" s="43">
        <f>'Link In'!W34</f>
        <v>0</v>
      </c>
      <c r="N36" s="43">
        <f>'Link In'!X34</f>
        <v>0</v>
      </c>
      <c r="O36" s="37">
        <f t="shared" si="1"/>
        <v>39355</v>
      </c>
    </row>
    <row r="37" spans="1:15">
      <c r="A37" s="2">
        <f>'Link In'!J35</f>
        <v>63150026</v>
      </c>
      <c r="B37" s="12" t="str">
        <f>'Link In'!K35</f>
        <v>Contr Svc-Maint AG</v>
      </c>
      <c r="C37" s="43">
        <f>'Link In'!M35</f>
        <v>19814</v>
      </c>
      <c r="D37" s="43">
        <f>'Link In'!N35</f>
        <v>0</v>
      </c>
      <c r="E37" s="43">
        <f>'Link In'!O35</f>
        <v>0</v>
      </c>
      <c r="F37" s="43">
        <f>'Link In'!P35</f>
        <v>4539</v>
      </c>
      <c r="G37" s="43">
        <f>'Link In'!Q35</f>
        <v>2757</v>
      </c>
      <c r="H37" s="43">
        <f>'Link In'!R35</f>
        <v>2761</v>
      </c>
      <c r="I37" s="43">
        <f>'Link In'!S35</f>
        <v>0</v>
      </c>
      <c r="J37" s="43">
        <f>'Link In'!T35</f>
        <v>0</v>
      </c>
      <c r="K37" s="43">
        <f>'Link In'!U35</f>
        <v>0</v>
      </c>
      <c r="L37" s="43">
        <f>'Link In'!V35</f>
        <v>0</v>
      </c>
      <c r="M37" s="43">
        <f>'Link In'!W35</f>
        <v>0</v>
      </c>
      <c r="N37" s="43">
        <f>'Link In'!X35</f>
        <v>0</v>
      </c>
      <c r="O37" s="37">
        <f t="shared" si="1"/>
        <v>29871</v>
      </c>
    </row>
    <row r="38" spans="1:15">
      <c r="A38" s="45"/>
      <c r="B38" s="45"/>
      <c r="C38" s="4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>
      <c r="A39" s="45"/>
      <c r="B39" s="45"/>
      <c r="C39" s="46"/>
      <c r="O39" s="48">
        <f>SUM(O14:O38)</f>
        <v>1964045</v>
      </c>
    </row>
    <row r="40" spans="1:15">
      <c r="A40" s="45"/>
      <c r="B40" s="45"/>
      <c r="C40" s="46"/>
    </row>
    <row r="41" spans="1:15">
      <c r="C41" s="95" t="str">
        <f>'Link In'!A9</f>
        <v>Forecast Year for the 12 Months Ended June 30, 2020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1:15">
      <c r="A42" s="60" t="s">
        <v>14</v>
      </c>
      <c r="B42" s="60" t="s">
        <v>6</v>
      </c>
      <c r="C42" s="33">
        <f>+'Link In'!M46</f>
        <v>43647</v>
      </c>
      <c r="D42" s="33">
        <f>+'Link In'!N46</f>
        <v>43678</v>
      </c>
      <c r="E42" s="33">
        <f>+'Link In'!O46</f>
        <v>43709</v>
      </c>
      <c r="F42" s="33">
        <f>+'Link In'!P46</f>
        <v>43739</v>
      </c>
      <c r="G42" s="33">
        <f>+'Link In'!Q46</f>
        <v>43770</v>
      </c>
      <c r="H42" s="33">
        <f>+'Link In'!R46</f>
        <v>43800</v>
      </c>
      <c r="I42" s="33">
        <f>+'Link In'!S46</f>
        <v>43831</v>
      </c>
      <c r="J42" s="33">
        <f>+'Link In'!T46</f>
        <v>43862</v>
      </c>
      <c r="K42" s="33">
        <f>+'Link In'!U46</f>
        <v>43891</v>
      </c>
      <c r="L42" s="33">
        <f>+'Link In'!V46</f>
        <v>43922</v>
      </c>
      <c r="M42" s="33">
        <f>+'Link In'!W46</f>
        <v>43952</v>
      </c>
      <c r="N42" s="33">
        <f>+'Link In'!X46</f>
        <v>43983</v>
      </c>
      <c r="O42" s="60" t="s">
        <v>27</v>
      </c>
    </row>
    <row r="44" spans="1:15">
      <c r="A44" s="2">
        <f>'Link In'!J48</f>
        <v>62002000</v>
      </c>
      <c r="B44" s="2" t="str">
        <f>'Link In'!K48</f>
        <v>M&amp;S Maint</v>
      </c>
      <c r="C44" s="47">
        <f>'Link In'!M48</f>
        <v>0</v>
      </c>
      <c r="D44" s="47">
        <f>'Link In'!N48</f>
        <v>0</v>
      </c>
      <c r="E44" s="47">
        <f>'Link In'!O48</f>
        <v>0</v>
      </c>
      <c r="F44" s="47">
        <f>'Link In'!P48</f>
        <v>0</v>
      </c>
      <c r="G44" s="47">
        <f>'Link In'!Q48</f>
        <v>0</v>
      </c>
      <c r="H44" s="47">
        <f>'Link In'!R48</f>
        <v>0</v>
      </c>
      <c r="I44" s="47">
        <f>'Link In'!S48</f>
        <v>0</v>
      </c>
      <c r="J44" s="47">
        <f>'Link In'!T48</f>
        <v>0</v>
      </c>
      <c r="K44" s="47">
        <f>'Link In'!U48</f>
        <v>0</v>
      </c>
      <c r="L44" s="47">
        <f>'Link In'!V48</f>
        <v>0</v>
      </c>
      <c r="M44" s="47">
        <f>'Link In'!W48</f>
        <v>0</v>
      </c>
      <c r="N44" s="47">
        <f>'Link In'!X48</f>
        <v>0</v>
      </c>
      <c r="O44" s="47">
        <f>SUM(C44:N44)</f>
        <v>0</v>
      </c>
    </row>
    <row r="45" spans="1:15">
      <c r="A45" s="2">
        <f>'Link In'!J49</f>
        <v>62002100</v>
      </c>
      <c r="B45" s="2" t="str">
        <f>'Link In'!K49</f>
        <v>M&amp;S Maint SS</v>
      </c>
      <c r="C45" s="41">
        <f>'Link In'!M49</f>
        <v>818</v>
      </c>
      <c r="D45" s="41">
        <f>'Link In'!N49</f>
        <v>818</v>
      </c>
      <c r="E45" s="41">
        <f>'Link In'!O49</f>
        <v>818</v>
      </c>
      <c r="F45" s="41">
        <f>'Link In'!P49</f>
        <v>818</v>
      </c>
      <c r="G45" s="41">
        <f>'Link In'!Q49</f>
        <v>818</v>
      </c>
      <c r="H45" s="41">
        <f>'Link In'!R49</f>
        <v>818</v>
      </c>
      <c r="I45" s="41">
        <f>'Link In'!S49</f>
        <v>818</v>
      </c>
      <c r="J45" s="41">
        <f>'Link In'!T49</f>
        <v>818</v>
      </c>
      <c r="K45" s="41">
        <f>'Link In'!U49</f>
        <v>818</v>
      </c>
      <c r="L45" s="41">
        <f>'Link In'!V49</f>
        <v>818</v>
      </c>
      <c r="M45" s="41">
        <f>'Link In'!W49</f>
        <v>818</v>
      </c>
      <c r="N45" s="41">
        <f>'Link In'!X49</f>
        <v>818</v>
      </c>
      <c r="O45" s="41">
        <f>SUM(C45:N45)</f>
        <v>9816</v>
      </c>
    </row>
    <row r="46" spans="1:15">
      <c r="A46" s="2">
        <f>'Link In'!J50</f>
        <v>62002300</v>
      </c>
      <c r="B46" s="2" t="str">
        <f>'Link In'!K50</f>
        <v>M&amp;S Maint WT</v>
      </c>
      <c r="C46" s="41">
        <f>'Link In'!M50</f>
        <v>12933</v>
      </c>
      <c r="D46" s="41">
        <f>'Link In'!N50</f>
        <v>12933</v>
      </c>
      <c r="E46" s="41">
        <f>'Link In'!O50</f>
        <v>12933</v>
      </c>
      <c r="F46" s="41">
        <f>'Link In'!P50</f>
        <v>12933</v>
      </c>
      <c r="G46" s="41">
        <f>'Link In'!Q50</f>
        <v>12933</v>
      </c>
      <c r="H46" s="41">
        <f>'Link In'!R50</f>
        <v>12937</v>
      </c>
      <c r="I46" s="41">
        <f>'Link In'!S50</f>
        <v>12937</v>
      </c>
      <c r="J46" s="41">
        <f>'Link In'!T50</f>
        <v>12937</v>
      </c>
      <c r="K46" s="41">
        <f>'Link In'!U50</f>
        <v>12937</v>
      </c>
      <c r="L46" s="41">
        <f>'Link In'!V50</f>
        <v>12937</v>
      </c>
      <c r="M46" s="41">
        <f>'Link In'!W50</f>
        <v>12937</v>
      </c>
      <c r="N46" s="41">
        <f>'Link In'!X50</f>
        <v>12937</v>
      </c>
      <c r="O46" s="41">
        <f t="shared" ref="O46:O57" si="2">SUM(C46:N46)</f>
        <v>155224</v>
      </c>
    </row>
    <row r="47" spans="1:15">
      <c r="A47" s="2">
        <f>'Link In'!J51</f>
        <v>62002400</v>
      </c>
      <c r="B47" s="2" t="str">
        <f>'Link In'!K51</f>
        <v>M&amp;S Maint TD</v>
      </c>
      <c r="C47" s="41">
        <f>'Link In'!M51</f>
        <v>13043</v>
      </c>
      <c r="D47" s="41">
        <f>'Link In'!N51</f>
        <v>13043</v>
      </c>
      <c r="E47" s="41">
        <f>'Link In'!O51</f>
        <v>13043</v>
      </c>
      <c r="F47" s="41">
        <f>'Link In'!P51</f>
        <v>13043</v>
      </c>
      <c r="G47" s="41">
        <f>'Link In'!Q51</f>
        <v>13043</v>
      </c>
      <c r="H47" s="41">
        <f>'Link In'!R51</f>
        <v>13043</v>
      </c>
      <c r="I47" s="41">
        <f>'Link In'!S51</f>
        <v>13043</v>
      </c>
      <c r="J47" s="41">
        <f>'Link In'!T51</f>
        <v>13043</v>
      </c>
      <c r="K47" s="41">
        <f>'Link In'!U51</f>
        <v>13043</v>
      </c>
      <c r="L47" s="41">
        <f>'Link In'!V51</f>
        <v>13043</v>
      </c>
      <c r="M47" s="41">
        <f>'Link In'!W51</f>
        <v>13043</v>
      </c>
      <c r="N47" s="41">
        <f>'Link In'!X51</f>
        <v>13043</v>
      </c>
      <c r="O47" s="41">
        <f t="shared" si="2"/>
        <v>156516</v>
      </c>
    </row>
    <row r="48" spans="1:15">
      <c r="A48" s="2">
        <f>'Link In'!J52</f>
        <v>62002600</v>
      </c>
      <c r="B48" s="2" t="str">
        <f>'Link In'!K52</f>
        <v>M&amp;S Maint AG</v>
      </c>
      <c r="C48" s="41">
        <f>'Link In'!M52</f>
        <v>0</v>
      </c>
      <c r="D48" s="41">
        <f>'Link In'!N52</f>
        <v>0</v>
      </c>
      <c r="E48" s="41">
        <f>'Link In'!O52</f>
        <v>0</v>
      </c>
      <c r="F48" s="41">
        <f>'Link In'!P52</f>
        <v>0</v>
      </c>
      <c r="G48" s="41">
        <f>'Link In'!Q52</f>
        <v>0</v>
      </c>
      <c r="H48" s="41">
        <f>'Link In'!R52</f>
        <v>0</v>
      </c>
      <c r="I48" s="41">
        <f>'Link In'!S52</f>
        <v>0</v>
      </c>
      <c r="J48" s="41">
        <f>'Link In'!T52</f>
        <v>0</v>
      </c>
      <c r="K48" s="41">
        <f>'Link In'!U52</f>
        <v>0</v>
      </c>
      <c r="L48" s="41">
        <f>'Link In'!V52</f>
        <v>0</v>
      </c>
      <c r="M48" s="41">
        <f>'Link In'!W52</f>
        <v>0</v>
      </c>
      <c r="N48" s="41">
        <f>'Link In'!X52</f>
        <v>0</v>
      </c>
      <c r="O48" s="41">
        <f t="shared" si="2"/>
        <v>0</v>
      </c>
    </row>
    <row r="49" spans="1:15">
      <c r="A49" s="2">
        <f>'Link In'!J53</f>
        <v>62502100</v>
      </c>
      <c r="B49" s="2" t="str">
        <f>'Link In'!K53</f>
        <v>M&amp;S Maint</v>
      </c>
      <c r="C49" s="41">
        <f>'Link In'!M53</f>
        <v>350</v>
      </c>
      <c r="D49" s="41">
        <f>'Link In'!N53</f>
        <v>350</v>
      </c>
      <c r="E49" s="41">
        <f>'Link In'!O53</f>
        <v>350</v>
      </c>
      <c r="F49" s="41">
        <f>'Link In'!P53</f>
        <v>350</v>
      </c>
      <c r="G49" s="41">
        <f>'Link In'!Q53</f>
        <v>350</v>
      </c>
      <c r="H49" s="41">
        <f>'Link In'!R53</f>
        <v>350</v>
      </c>
      <c r="I49" s="41">
        <f>'Link In'!S53</f>
        <v>350</v>
      </c>
      <c r="J49" s="41">
        <f>'Link In'!T53</f>
        <v>350</v>
      </c>
      <c r="K49" s="41">
        <f>'Link In'!U53</f>
        <v>350</v>
      </c>
      <c r="L49" s="41">
        <f>'Link In'!V53</f>
        <v>350</v>
      </c>
      <c r="M49" s="41">
        <f>'Link In'!W53</f>
        <v>350</v>
      </c>
      <c r="N49" s="41">
        <f>'Link In'!X53</f>
        <v>350</v>
      </c>
      <c r="O49" s="41">
        <f t="shared" si="2"/>
        <v>4200</v>
      </c>
    </row>
    <row r="50" spans="1:15">
      <c r="A50" s="2">
        <f>'Link In'!J54</f>
        <v>62502300</v>
      </c>
      <c r="B50" s="2" t="str">
        <f>'Link In'!K54</f>
        <v>M&amp;S Maint</v>
      </c>
      <c r="C50" s="41">
        <f>'Link In'!M54</f>
        <v>7125</v>
      </c>
      <c r="D50" s="41">
        <f>'Link In'!N54</f>
        <v>7125</v>
      </c>
      <c r="E50" s="41">
        <f>'Link In'!O54</f>
        <v>7125</v>
      </c>
      <c r="F50" s="41">
        <f>'Link In'!P54</f>
        <v>7125</v>
      </c>
      <c r="G50" s="41">
        <f>'Link In'!Q54</f>
        <v>7125</v>
      </c>
      <c r="H50" s="41">
        <f>'Link In'!R54</f>
        <v>7125</v>
      </c>
      <c r="I50" s="41">
        <f>'Link In'!S54</f>
        <v>7125</v>
      </c>
      <c r="J50" s="41">
        <f>'Link In'!T54</f>
        <v>7125</v>
      </c>
      <c r="K50" s="41">
        <f>'Link In'!U54</f>
        <v>7125</v>
      </c>
      <c r="L50" s="41">
        <f>'Link In'!V54</f>
        <v>7125</v>
      </c>
      <c r="M50" s="41">
        <f>'Link In'!W54</f>
        <v>7125</v>
      </c>
      <c r="N50" s="41">
        <f>'Link In'!X54</f>
        <v>7125</v>
      </c>
      <c r="O50" s="41">
        <f t="shared" si="2"/>
        <v>85500</v>
      </c>
    </row>
    <row r="51" spans="1:15">
      <c r="A51" s="2">
        <f>'Link In'!J55</f>
        <v>62502400</v>
      </c>
      <c r="B51" s="2" t="str">
        <f>'Link In'!K55</f>
        <v>Misc Maint TD</v>
      </c>
      <c r="C51" s="41">
        <f>'Link In'!M55</f>
        <v>7767</v>
      </c>
      <c r="D51" s="41">
        <f>'Link In'!N55</f>
        <v>7767</v>
      </c>
      <c r="E51" s="41">
        <f>'Link In'!O55</f>
        <v>7767</v>
      </c>
      <c r="F51" s="41">
        <f>'Link In'!P55</f>
        <v>7767</v>
      </c>
      <c r="G51" s="41">
        <f>'Link In'!Q55</f>
        <v>7767</v>
      </c>
      <c r="H51" s="41">
        <f>'Link In'!R55</f>
        <v>7767</v>
      </c>
      <c r="I51" s="41">
        <f>'Link In'!S55</f>
        <v>7767</v>
      </c>
      <c r="J51" s="41">
        <f>'Link In'!T55</f>
        <v>7767</v>
      </c>
      <c r="K51" s="41">
        <f>'Link In'!U55</f>
        <v>7767</v>
      </c>
      <c r="L51" s="41">
        <f>'Link In'!V55</f>
        <v>7767</v>
      </c>
      <c r="M51" s="41">
        <f>'Link In'!W55</f>
        <v>7767</v>
      </c>
      <c r="N51" s="41">
        <f>'Link In'!X55</f>
        <v>7767</v>
      </c>
      <c r="O51" s="41">
        <f t="shared" si="2"/>
        <v>93204</v>
      </c>
    </row>
    <row r="52" spans="1:15">
      <c r="A52" s="2">
        <f>'Link In'!J58</f>
        <v>62502600</v>
      </c>
      <c r="B52" s="2" t="str">
        <f>'Link In'!K58</f>
        <v>Misc Maint AG</v>
      </c>
      <c r="C52" s="41">
        <f>'Link In'!M58</f>
        <v>32403</v>
      </c>
      <c r="D52" s="41">
        <f>'Link In'!N58</f>
        <v>32403</v>
      </c>
      <c r="E52" s="41">
        <f>'Link In'!O58</f>
        <v>32403</v>
      </c>
      <c r="F52" s="41">
        <f>'Link In'!P58</f>
        <v>32403</v>
      </c>
      <c r="G52" s="41">
        <f>'Link In'!Q58</f>
        <v>32403</v>
      </c>
      <c r="H52" s="41">
        <f>'Link In'!R58</f>
        <v>32403</v>
      </c>
      <c r="I52" s="41">
        <f>'Link In'!S58</f>
        <v>32403</v>
      </c>
      <c r="J52" s="41">
        <f>'Link In'!T58</f>
        <v>32403</v>
      </c>
      <c r="K52" s="41">
        <f>'Link In'!U58</f>
        <v>32403</v>
      </c>
      <c r="L52" s="41">
        <f>'Link In'!V58</f>
        <v>32403</v>
      </c>
      <c r="M52" s="41">
        <f>'Link In'!W58</f>
        <v>32403</v>
      </c>
      <c r="N52" s="41">
        <f>'Link In'!X58</f>
        <v>32403</v>
      </c>
      <c r="O52" s="41">
        <f t="shared" si="2"/>
        <v>388836</v>
      </c>
    </row>
    <row r="53" spans="1:15">
      <c r="A53" s="2">
        <f>'Link In'!J59</f>
        <v>62510000</v>
      </c>
      <c r="B53" s="2" t="str">
        <f>'Link In'!K59</f>
        <v>Amort Def Maint</v>
      </c>
      <c r="C53" s="41">
        <f>'Link In'!M59</f>
        <v>0</v>
      </c>
      <c r="D53" s="41">
        <f>'Link In'!N59</f>
        <v>0</v>
      </c>
      <c r="E53" s="41">
        <f>'Link In'!O59</f>
        <v>0</v>
      </c>
      <c r="F53" s="41">
        <f>'Link In'!P59</f>
        <v>0</v>
      </c>
      <c r="G53" s="41">
        <f>'Link In'!Q59</f>
        <v>0</v>
      </c>
      <c r="H53" s="41">
        <f>'Link In'!R59</f>
        <v>0</v>
      </c>
      <c r="I53" s="41">
        <f>'Link In'!S59</f>
        <v>0</v>
      </c>
      <c r="J53" s="41">
        <f>'Link In'!T59</f>
        <v>0</v>
      </c>
      <c r="K53" s="41">
        <f>'Link In'!U59</f>
        <v>0</v>
      </c>
      <c r="L53" s="41">
        <f>'Link In'!V59</f>
        <v>0</v>
      </c>
      <c r="M53" s="41">
        <f>'Link In'!W59</f>
        <v>0</v>
      </c>
      <c r="N53" s="41">
        <f>'Link In'!X59</f>
        <v>0</v>
      </c>
      <c r="O53" s="41">
        <f t="shared" si="2"/>
        <v>0</v>
      </c>
    </row>
    <row r="54" spans="1:15">
      <c r="A54" s="2">
        <f>'Link In'!J60</f>
        <v>62512000</v>
      </c>
      <c r="B54" s="2" t="str">
        <f>'Link In'!K60</f>
        <v>Amort Def Maint</v>
      </c>
      <c r="C54" s="41">
        <f>'Link In'!M60</f>
        <v>0</v>
      </c>
      <c r="D54" s="41">
        <f>'Link In'!N60</f>
        <v>0</v>
      </c>
      <c r="E54" s="41">
        <f>'Link In'!O60</f>
        <v>0</v>
      </c>
      <c r="F54" s="41">
        <f>'Link In'!P60</f>
        <v>0</v>
      </c>
      <c r="G54" s="41">
        <f>'Link In'!Q60</f>
        <v>0</v>
      </c>
      <c r="H54" s="41">
        <f>'Link In'!R60</f>
        <v>0</v>
      </c>
      <c r="I54" s="41">
        <f>'Link In'!S60</f>
        <v>0</v>
      </c>
      <c r="J54" s="41">
        <f>'Link In'!T60</f>
        <v>0</v>
      </c>
      <c r="K54" s="41">
        <f>'Link In'!U60</f>
        <v>0</v>
      </c>
      <c r="L54" s="41">
        <f>'Link In'!V60</f>
        <v>0</v>
      </c>
      <c r="M54" s="41">
        <f>'Link In'!W60</f>
        <v>0</v>
      </c>
      <c r="N54" s="41">
        <f>'Link In'!X60</f>
        <v>0</v>
      </c>
      <c r="O54" s="41">
        <f t="shared" si="2"/>
        <v>0</v>
      </c>
    </row>
    <row r="55" spans="1:15">
      <c r="A55" s="2">
        <f>'Link In'!J62</f>
        <v>62512400</v>
      </c>
      <c r="B55" s="2" t="str">
        <f>'Link In'!K62</f>
        <v>Amort Def Maint TD</v>
      </c>
      <c r="C55" s="41">
        <f>'Link In'!M62</f>
        <v>87167</v>
      </c>
      <c r="D55" s="41">
        <f>'Link In'!N62</f>
        <v>87167</v>
      </c>
      <c r="E55" s="41">
        <f>'Link In'!O62</f>
        <v>87167</v>
      </c>
      <c r="F55" s="41">
        <f>'Link In'!P62</f>
        <v>87167</v>
      </c>
      <c r="G55" s="41">
        <f>'Link In'!Q62</f>
        <v>87167</v>
      </c>
      <c r="H55" s="41">
        <f>'Link In'!R62</f>
        <v>87167</v>
      </c>
      <c r="I55" s="41">
        <f>'Link In'!S62</f>
        <v>87167</v>
      </c>
      <c r="J55" s="41">
        <f>'Link In'!T62</f>
        <v>94691</v>
      </c>
      <c r="K55" s="41">
        <f>'Link In'!U62</f>
        <v>94691</v>
      </c>
      <c r="L55" s="41">
        <f>'Link In'!V62</f>
        <v>96358</v>
      </c>
      <c r="M55" s="41">
        <f>'Link In'!W62</f>
        <v>96358</v>
      </c>
      <c r="N55" s="41">
        <f>'Link In'!X62</f>
        <v>96358</v>
      </c>
      <c r="O55" s="41">
        <f t="shared" si="2"/>
        <v>1088625</v>
      </c>
    </row>
    <row r="56" spans="1:15">
      <c r="A56" s="2">
        <f>'Link In'!J63</f>
        <v>62520700</v>
      </c>
      <c r="B56" s="2" t="str">
        <f>'Link In'!K63</f>
        <v>Misc Main Pvg/Bckfll</v>
      </c>
      <c r="C56" s="41">
        <f>'Link In'!M63</f>
        <v>1950</v>
      </c>
      <c r="D56" s="41">
        <f>'Link In'!N63</f>
        <v>1950</v>
      </c>
      <c r="E56" s="41">
        <f>'Link In'!O63</f>
        <v>1950</v>
      </c>
      <c r="F56" s="41">
        <f>'Link In'!P63</f>
        <v>1950</v>
      </c>
      <c r="G56" s="41">
        <f>'Link In'!Q63</f>
        <v>1950</v>
      </c>
      <c r="H56" s="41">
        <f>'Link In'!R63</f>
        <v>1950</v>
      </c>
      <c r="I56" s="41">
        <f>'Link In'!S63</f>
        <v>1950</v>
      </c>
      <c r="J56" s="41">
        <f>'Link In'!T63</f>
        <v>1950</v>
      </c>
      <c r="K56" s="41">
        <f>'Link In'!U63</f>
        <v>1950</v>
      </c>
      <c r="L56" s="41">
        <f>'Link In'!V63</f>
        <v>1950</v>
      </c>
      <c r="M56" s="41">
        <f>'Link In'!W63</f>
        <v>1950</v>
      </c>
      <c r="N56" s="41">
        <f>'Link In'!X63</f>
        <v>1950</v>
      </c>
      <c r="O56" s="41">
        <f t="shared" si="2"/>
        <v>23400</v>
      </c>
    </row>
    <row r="57" spans="1:15">
      <c r="A57" s="2">
        <f>'Link In'!J65</f>
        <v>63110000</v>
      </c>
      <c r="B57" s="2" t="str">
        <f>'Link In'!K65</f>
        <v>Contract Svc - Other Maint</v>
      </c>
      <c r="C57" s="41">
        <f>'Link In'!M65</f>
        <v>25743</v>
      </c>
      <c r="D57" s="41">
        <f>'Link In'!N65</f>
        <v>25743</v>
      </c>
      <c r="E57" s="41">
        <f>'Link In'!O65</f>
        <v>25743</v>
      </c>
      <c r="F57" s="41">
        <f>'Link In'!P65</f>
        <v>25743</v>
      </c>
      <c r="G57" s="41">
        <f>'Link In'!Q65</f>
        <v>25743</v>
      </c>
      <c r="H57" s="41">
        <f>'Link In'!R65</f>
        <v>25743</v>
      </c>
      <c r="I57" s="41">
        <f>'Link In'!S65</f>
        <v>25743</v>
      </c>
      <c r="J57" s="41">
        <f>'Link In'!T65</f>
        <v>25743</v>
      </c>
      <c r="K57" s="41">
        <f>'Link In'!U65</f>
        <v>25743</v>
      </c>
      <c r="L57" s="41">
        <f>'Link In'!V65</f>
        <v>25743</v>
      </c>
      <c r="M57" s="41">
        <f>'Link In'!W65</f>
        <v>25743</v>
      </c>
      <c r="N57" s="41">
        <f>'Link In'!X65</f>
        <v>25743</v>
      </c>
      <c r="O57" s="41">
        <f t="shared" si="2"/>
        <v>308916</v>
      </c>
    </row>
    <row r="59" spans="1:15">
      <c r="O59" s="48">
        <f>SUM(O44:O58)</f>
        <v>2314237</v>
      </c>
    </row>
  </sheetData>
  <mergeCells count="7">
    <mergeCell ref="C41:O41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1" bottom="0.75" header="0.3" footer="0.3"/>
  <pageSetup scale="56" orientation="landscape" blackAndWhite="1" verticalDpi="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I26" sqref="I26"/>
    </sheetView>
  </sheetViews>
  <sheetFormatPr defaultRowHeight="14.4"/>
  <cols>
    <col min="2" max="2" width="44.33203125" bestFit="1" customWidth="1"/>
    <col min="8" max="8" width="10.44140625" bestFit="1" customWidth="1"/>
    <col min="9" max="9" width="10.88671875" bestFit="1" customWidth="1"/>
  </cols>
  <sheetData>
    <row r="1" spans="1:15">
      <c r="A1" s="1" t="s">
        <v>10</v>
      </c>
      <c r="B1" s="1"/>
      <c r="C1" s="1"/>
      <c r="D1" s="1"/>
      <c r="E1" s="2"/>
      <c r="F1" s="2"/>
      <c r="G1" s="2"/>
      <c r="H1" s="2"/>
      <c r="I1" s="4" t="str">
        <f>'Link In'!A25</f>
        <v>W/P - 3-13</v>
      </c>
      <c r="J1" s="2"/>
      <c r="K1" s="2"/>
      <c r="L1" s="2"/>
      <c r="M1" s="2"/>
      <c r="N1" s="2"/>
    </row>
    <row r="2" spans="1:15">
      <c r="A2" s="1" t="s">
        <v>11</v>
      </c>
      <c r="B2" s="1"/>
      <c r="C2" s="1"/>
      <c r="D2" s="1"/>
      <c r="E2" s="2"/>
      <c r="F2" s="2"/>
      <c r="G2" s="2"/>
      <c r="H2" s="2"/>
      <c r="I2" s="5" t="str">
        <f ca="1">RIGHT(CELL("filename",$A$1),LEN(CELL("filename",$A$1))-SEARCH("\O&amp;M",CELL("filename",$A$1),1))</f>
        <v>O&amp;M\[KAWC 2018 Rate Case - Maintenance Supplies &amp; Services Exhibit.xlsx]Workpaper 1</v>
      </c>
      <c r="J2" s="2"/>
      <c r="K2" s="2"/>
      <c r="L2" s="2"/>
      <c r="M2" s="2"/>
      <c r="N2" s="2"/>
    </row>
    <row r="3" spans="1:1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15">
      <c r="A4" s="93" t="s">
        <v>29</v>
      </c>
      <c r="B4" s="93"/>
      <c r="C4" s="93"/>
      <c r="D4" s="93"/>
      <c r="E4" s="93"/>
      <c r="F4" s="93"/>
      <c r="G4" s="93"/>
      <c r="H4" s="93"/>
      <c r="I4" s="93"/>
      <c r="J4" s="1"/>
      <c r="K4" s="1"/>
      <c r="L4" s="1"/>
      <c r="M4" s="1"/>
      <c r="N4" s="1"/>
      <c r="O4" s="1"/>
    </row>
    <row r="5" spans="1:15">
      <c r="A5" s="93" t="str">
        <f>'Link In'!A3</f>
        <v>Case No. 2018-00358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>
      <c r="A6" s="93" t="str">
        <f>'Link In'!A7</f>
        <v>Base Year for the 12 Months Ended February 28, 2019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>
      <c r="A7" s="93" t="str">
        <f>'Link In'!A9</f>
        <v>Forecast Year for the 12 Months Ended June 30, 2020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>
      <c r="A8" s="93" t="str">
        <f>'Link In'!A22</f>
        <v>Maintenance Supplies and Services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>
      <c r="A11" s="6" t="str">
        <f>'Link In'!A20</f>
        <v>Witness Responsible:   James Pellock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6" t="str">
        <f>'Link In'!A15</f>
        <v>Type of Filing: __X__ Original  _____ Updated  _____ Revised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6" spans="1:15" ht="15" thickBot="1">
      <c r="A16" s="89" t="s">
        <v>0</v>
      </c>
      <c r="B16" s="89" t="s">
        <v>1</v>
      </c>
      <c r="C16" s="88"/>
      <c r="D16" s="88"/>
      <c r="E16" s="88"/>
      <c r="F16" s="87"/>
      <c r="G16" s="87"/>
      <c r="H16" s="87"/>
      <c r="I16" s="87"/>
    </row>
    <row r="19" spans="1:9">
      <c r="B19" s="86" t="s">
        <v>51</v>
      </c>
    </row>
    <row r="21" spans="1:9">
      <c r="A21" s="80">
        <v>1</v>
      </c>
      <c r="B21" t="s">
        <v>43</v>
      </c>
      <c r="I21" s="85">
        <f>+'Base &amp; Forecast Detail'!O59</f>
        <v>2314237</v>
      </c>
    </row>
    <row r="22" spans="1:9">
      <c r="A22" s="80">
        <v>2</v>
      </c>
      <c r="B22" t="s">
        <v>42</v>
      </c>
      <c r="I22" s="83">
        <f>+'Link In'!B96</f>
        <v>133284</v>
      </c>
    </row>
    <row r="23" spans="1:9">
      <c r="A23" s="80">
        <v>3</v>
      </c>
      <c r="B23" t="s">
        <v>41</v>
      </c>
      <c r="I23" s="84">
        <f>+I21/I22</f>
        <v>17.363201884697339</v>
      </c>
    </row>
    <row r="24" spans="1:9">
      <c r="A24" s="80">
        <v>4</v>
      </c>
    </row>
    <row r="25" spans="1:9">
      <c r="A25" s="80">
        <v>5</v>
      </c>
      <c r="B25" t="str">
        <f>+'Link In'!A92</f>
        <v>North Middletown Acquisition</v>
      </c>
      <c r="H25" t="s">
        <v>37</v>
      </c>
      <c r="I25" s="83">
        <f>+'Link In'!B92</f>
        <v>401</v>
      </c>
    </row>
    <row r="26" spans="1:9" ht="15" thickBot="1">
      <c r="A26" s="80">
        <v>6</v>
      </c>
      <c r="B26" t="str">
        <f>+'Link In'!A92</f>
        <v>North Middletown Acquisition</v>
      </c>
      <c r="H26" t="s">
        <v>40</v>
      </c>
      <c r="I26" s="82">
        <f>+I23*I25</f>
        <v>6962.6439557636331</v>
      </c>
    </row>
    <row r="27" spans="1:9" ht="15" thickTop="1">
      <c r="A27" s="80">
        <v>7</v>
      </c>
      <c r="B27" s="81"/>
      <c r="I27" s="83"/>
    </row>
    <row r="28" spans="1:9">
      <c r="A28" s="80">
        <v>8</v>
      </c>
      <c r="B28" s="81"/>
      <c r="I28" s="83"/>
    </row>
    <row r="29" spans="1:9">
      <c r="A29" s="80"/>
    </row>
  </sheetData>
  <mergeCells count="9">
    <mergeCell ref="A7:I7"/>
    <mergeCell ref="J7:O7"/>
    <mergeCell ref="A8:I8"/>
    <mergeCell ref="J8:O8"/>
    <mergeCell ref="A4:I4"/>
    <mergeCell ref="A5:I5"/>
    <mergeCell ref="J5:O5"/>
    <mergeCell ref="A6:I6"/>
    <mergeCell ref="J6:O6"/>
  </mergeCells>
  <printOptions horizontalCentered="1" verticalCentered="1"/>
  <pageMargins left="0.75" right="0.75" top="0.75" bottom="0.75" header="0.3" footer="0.3"/>
  <pageSetup orientation="landscape" blackAndWhite="1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zoomScaleNormal="100" workbookViewId="0"/>
  </sheetViews>
  <sheetFormatPr defaultColWidth="9.109375" defaultRowHeight="14.4"/>
  <cols>
    <col min="1" max="16384" width="9.10937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- 3-13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Maintenance Supplies &amp; Services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3" t="s">
        <v>32</v>
      </c>
    </row>
    <row r="8" spans="1:12">
      <c r="B8" s="53" t="s">
        <v>30</v>
      </c>
    </row>
    <row r="10" spans="1:12">
      <c r="A10" s="6" t="s">
        <v>31</v>
      </c>
      <c r="B10" s="2" t="s">
        <v>34</v>
      </c>
    </row>
    <row r="11" spans="1:12">
      <c r="B11" s="2" t="s">
        <v>33</v>
      </c>
    </row>
    <row r="12" spans="1:12">
      <c r="B12" s="2" t="s">
        <v>52</v>
      </c>
    </row>
    <row r="13" spans="1:12">
      <c r="B13" s="2" t="s">
        <v>53</v>
      </c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Link In</vt:lpstr>
      <vt:lpstr>Link Out</vt:lpstr>
      <vt:lpstr>Exhibit</vt:lpstr>
      <vt:lpstr>Summary by Account</vt:lpstr>
      <vt:lpstr>Base &amp; Forecast Detail</vt:lpstr>
      <vt:lpstr>Workpaper 1</vt:lpstr>
      <vt:lpstr>Notes</vt:lpstr>
      <vt:lpstr>'Base &amp; Forecast Detail'!Print_Area</vt:lpstr>
      <vt:lpstr>'Workpaper 1'!Print_Area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2018-12-06T13:24:22Z</cp:lastPrinted>
  <dcterms:created xsi:type="dcterms:W3CDTF">2012-08-27T14:54:09Z</dcterms:created>
  <dcterms:modified xsi:type="dcterms:W3CDTF">2018-12-06T15:48:59Z</dcterms:modified>
</cp:coreProperties>
</file>