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Exhibits\O&amp;M\"/>
    </mc:Choice>
  </mc:AlternateContent>
  <bookViews>
    <workbookView xWindow="252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  <externalReference r:id="rId8"/>
    <externalReference r:id="rId9"/>
  </externalReferences>
  <calcPr calcId="162913" iterate="1"/>
</workbook>
</file>

<file path=xl/calcChain.xml><?xml version="1.0" encoding="utf-8"?>
<calcChain xmlns="http://schemas.openxmlformats.org/spreadsheetml/2006/main">
  <c r="Y31" i="1" l="1"/>
  <c r="X31" i="1"/>
  <c r="W31" i="1"/>
  <c r="V31" i="1"/>
  <c r="U31" i="1"/>
  <c r="T31" i="1"/>
  <c r="S31" i="1"/>
  <c r="R31" i="1"/>
  <c r="Q31" i="1"/>
  <c r="P31" i="1"/>
  <c r="O31" i="1"/>
  <c r="N31" i="1"/>
  <c r="M31" i="1"/>
  <c r="B55" i="1" l="1"/>
  <c r="E14" i="5" l="1"/>
  <c r="E16" i="5" s="1"/>
  <c r="A20" i="1" l="1"/>
  <c r="A25" i="1"/>
  <c r="A22" i="1"/>
  <c r="A14" i="5" l="1"/>
  <c r="Y36" i="1" l="1"/>
  <c r="X36" i="1"/>
  <c r="W36" i="1"/>
  <c r="V36" i="1"/>
  <c r="U36" i="1"/>
  <c r="T36" i="1"/>
  <c r="S36" i="1"/>
  <c r="R36" i="1"/>
  <c r="Q36" i="1"/>
  <c r="P36" i="1"/>
  <c r="O36" i="1"/>
  <c r="N36" i="1"/>
  <c r="M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L31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34" i="1"/>
  <c r="K33" i="1"/>
  <c r="K32" i="1"/>
  <c r="K31" i="1"/>
  <c r="K17" i="1"/>
  <c r="K16" i="1"/>
  <c r="K15" i="1"/>
  <c r="K14" i="1"/>
  <c r="K13" i="1"/>
  <c r="K12" i="1"/>
  <c r="B14" i="5" s="1"/>
  <c r="I34" i="1"/>
  <c r="H34" i="1"/>
  <c r="I33" i="1"/>
  <c r="H33" i="1"/>
  <c r="I32" i="1"/>
  <c r="H32" i="1"/>
  <c r="I31" i="1"/>
  <c r="H31" i="1"/>
  <c r="I17" i="1"/>
  <c r="H17" i="1"/>
  <c r="I16" i="1"/>
  <c r="H16" i="1"/>
  <c r="I15" i="1"/>
  <c r="H15" i="1"/>
  <c r="I14" i="1"/>
  <c r="H14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6" i="1"/>
  <c r="M12" i="1"/>
  <c r="D19" i="6"/>
  <c r="E19" i="6"/>
  <c r="F19" i="6"/>
  <c r="G19" i="6"/>
  <c r="H19" i="6"/>
  <c r="I19" i="6"/>
  <c r="J19" i="6"/>
  <c r="K19" i="6"/>
  <c r="L19" i="6"/>
  <c r="M19" i="6"/>
  <c r="N19" i="6"/>
  <c r="C19" i="6"/>
  <c r="D12" i="6"/>
  <c r="E12" i="6"/>
  <c r="F12" i="6"/>
  <c r="G12" i="6"/>
  <c r="H12" i="6"/>
  <c r="I12" i="6"/>
  <c r="J12" i="6"/>
  <c r="K12" i="6"/>
  <c r="L12" i="6"/>
  <c r="M12" i="6"/>
  <c r="N12" i="6"/>
  <c r="C12" i="6"/>
  <c r="E9" i="1" l="1"/>
  <c r="C9" i="1"/>
  <c r="B9" i="1"/>
  <c r="A9" i="1"/>
  <c r="A8" i="1"/>
  <c r="C7" i="1"/>
  <c r="B7" i="1"/>
  <c r="A7" i="1"/>
  <c r="A6" i="1"/>
  <c r="A5" i="1"/>
  <c r="A4" i="1"/>
  <c r="A3" i="1"/>
  <c r="A2" i="1"/>
  <c r="A1" i="1"/>
  <c r="A21" i="6" l="1"/>
  <c r="O2" i="6"/>
  <c r="A14" i="6"/>
  <c r="X20" i="1"/>
  <c r="W20" i="1"/>
  <c r="V20" i="1"/>
  <c r="U20" i="1"/>
  <c r="S20" i="1"/>
  <c r="R20" i="1"/>
  <c r="O20" i="1"/>
  <c r="B14" i="6"/>
  <c r="M20" i="1" l="1"/>
  <c r="Q20" i="1"/>
  <c r="T20" i="1"/>
  <c r="N20" i="1"/>
  <c r="P20" i="1"/>
  <c r="D14" i="6"/>
  <c r="H14" i="6"/>
  <c r="L14" i="6"/>
  <c r="F14" i="6"/>
  <c r="J14" i="6"/>
  <c r="N14" i="6"/>
  <c r="C14" i="6"/>
  <c r="G14" i="6"/>
  <c r="K14" i="6"/>
  <c r="E14" i="6"/>
  <c r="I14" i="6"/>
  <c r="M14" i="6"/>
  <c r="Y13" i="1"/>
  <c r="Y14" i="1"/>
  <c r="Y15" i="1"/>
  <c r="Y16" i="1"/>
  <c r="Y17" i="1"/>
  <c r="Y12" i="1"/>
  <c r="C14" i="5" s="1"/>
  <c r="O14" i="6" l="1"/>
  <c r="O16" i="6" s="1"/>
  <c r="Y20" i="1"/>
  <c r="C15" i="3" s="1"/>
  <c r="I21" i="6" l="1"/>
  <c r="C21" i="6"/>
  <c r="G21" i="6"/>
  <c r="K21" i="6"/>
  <c r="N39" i="1"/>
  <c r="D21" i="6"/>
  <c r="H21" i="6"/>
  <c r="V39" i="1"/>
  <c r="L21" i="6"/>
  <c r="E21" i="6"/>
  <c r="M21" i="6"/>
  <c r="F21" i="6"/>
  <c r="J21" i="6"/>
  <c r="N21" i="6"/>
  <c r="M39" i="1"/>
  <c r="Q39" i="1"/>
  <c r="U39" i="1"/>
  <c r="Y39" i="1"/>
  <c r="O39" i="1"/>
  <c r="S39" i="1"/>
  <c r="W39" i="1"/>
  <c r="R39" i="1"/>
  <c r="P39" i="1"/>
  <c r="T39" i="1"/>
  <c r="X39" i="1"/>
  <c r="B21" i="6"/>
  <c r="O21" i="6" l="1"/>
  <c r="O23" i="6" s="1"/>
  <c r="C2" i="4" l="1"/>
  <c r="E2" i="5"/>
  <c r="F2" i="3"/>
  <c r="A8" i="2" l="1"/>
  <c r="F19" i="3" l="1"/>
  <c r="D1" i="2"/>
  <c r="E12" i="5"/>
  <c r="C12" i="5"/>
  <c r="B8" i="2"/>
  <c r="B26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18" i="6"/>
  <c r="A6" i="6"/>
  <c r="C16" i="5"/>
  <c r="C3" i="2"/>
  <c r="A20" i="2"/>
  <c r="D14" i="5" l="1"/>
  <c r="C1" i="4"/>
  <c r="F1" i="3"/>
  <c r="A19" i="2"/>
  <c r="A9" i="3" l="1"/>
  <c r="B3" i="2"/>
  <c r="A23" i="1" l="1"/>
  <c r="A6" i="3" l="1"/>
  <c r="A6" i="5"/>
  <c r="A7" i="3"/>
  <c r="E15" i="3"/>
  <c r="A5" i="3"/>
  <c r="A10" i="3"/>
  <c r="A4" i="3"/>
  <c r="D16" i="5" l="1"/>
  <c r="D19" i="3" s="1"/>
  <c r="D23" i="3" l="1"/>
  <c r="E23" i="3" s="1"/>
  <c r="E3" i="2" l="1"/>
  <c r="E26" i="3"/>
  <c r="F3" i="2" s="1"/>
  <c r="D8" i="2" l="1"/>
  <c r="D15" i="2" s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<sst xmlns="http://schemas.openxmlformats.org/spreadsheetml/2006/main" count="52" uniqueCount="32">
  <si>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</si>
  <si>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</si>
  <si>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</si>
  <si>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</si>
  <si>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</si>
  <si>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</si>
  <si>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</si>
  <si>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</si>
  <si>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</si>
  <si>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</si>
  <si>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</si>
  <si>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</si>
  <si>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</si>
  <si>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</si>
  <si>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</si>
  <si>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</si>
  <si>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</si>
  <si>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</si>
  <si>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</si>
  <si>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</si>
  <si>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</si>
  <si>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</si>
  <si>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</si>
  <si>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</si>
  <si>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</si>
  <si>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</si>
  <si>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</si>
  <si>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</si>
  <si>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</si>
  <si>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</si>
  <si>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Chemicals adjustment is based on the forecast amounts from July 2019 through June 2020.  The forecast includes system delivery updates, 2019 actual chemical prices and 2019 and 2020 process changes.</t>
  </si>
  <si>
    <t>Adjustment for chemical treatment process change, system delivery update and 2019 actual chemical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</si>
</sst>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Alignment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ill="1"/>
    <xf numFmtId="0" fontId="0" fillId="0" borderId="0" xfId="0" applyFont="1" applyFill="1" applyAlignment="1">
      <alignment horizontal="left" wrapText="1" indent="3"/>
    </xf>
    <xf numFmtId="14" fontId="0" fillId="0" borderId="0" xfId="0" quotePrefix="1" applyNumberFormat="1" applyFont="1" applyFill="1" applyAlignment="1">
      <alignment horizontal="right"/>
    </xf>
    <xf numFmtId="43" fontId="0" fillId="0" borderId="0" xfId="2" applyFont="1" applyFill="1"/>
    <xf numFmtId="179" fontId="48" fillId="0" borderId="0" xfId="0" quotePrefix="1" applyNumberFormat="1" applyFont="1" applyFill="1" applyBorder="1" applyAlignment="1">
      <alignment horizontal="center"/>
    </xf>
    <xf numFmtId="43" fontId="0" fillId="0" borderId="0" xfId="0" applyNumberFormat="1" applyFont="1" applyFill="1"/>
    <xf numFmtId="43" fontId="0" fillId="0" borderId="0" xfId="1898" applyNumberFormat="1" applyFont="1" applyFill="1"/>
    <xf numFmtId="10" fontId="0" fillId="0" borderId="0" xfId="1898" applyNumberFormat="1" applyFont="1" applyFill="1"/>
    <xf numFmtId="0" fontId="49" fillId="0" borderId="0" xfId="0" applyFont="1" applyFill="1"/>
    <xf numFmtId="0" fontId="0" fillId="0" borderId="0" xfId="0" applyFont="1" applyFill="1" applyAlignment="1">
      <alignment vertical="top" wrapText="1"/>
    </xf>
    <xf numFmtId="41" fontId="0" fillId="0" borderId="0" xfId="0" applyNumberFormat="1" applyFont="1" applyFill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Chemicals%20Exhibit%20Support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Chemicals%20Exhibit%20Suppor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Carlisle"/>
      <sheetName val="Link Out System Delivery"/>
      <sheetName val="Link Out Rev Req"/>
      <sheetName val="Link Out BY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6">
          <cell r="C36" t="str">
            <v>Witness Responsible:   Kevin Rogers</v>
          </cell>
        </row>
      </sheetData>
      <sheetData sheetId="1">
        <row r="21">
          <cell r="F21" t="str">
            <v>W/P - 1-10</v>
          </cell>
        </row>
        <row r="48">
          <cell r="D48" t="str">
            <v xml:space="preserve">Chemicals </v>
          </cell>
          <cell r="F48" t="str">
            <v>W/P - 3-4</v>
          </cell>
        </row>
      </sheetData>
      <sheetData sheetId="2">
        <row r="1">
          <cell r="A1" t="str">
            <v>Kentucky American Water Company</v>
          </cell>
        </row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1040089</v>
          </cell>
          <cell r="M436">
            <v>936866</v>
          </cell>
          <cell r="N436">
            <v>619331</v>
          </cell>
          <cell r="O436">
            <v>572655</v>
          </cell>
          <cell r="P436">
            <v>301894</v>
          </cell>
          <cell r="Q436">
            <v>332576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1040089</v>
          </cell>
          <cell r="M438">
            <v>936866</v>
          </cell>
          <cell r="N438">
            <v>619331</v>
          </cell>
          <cell r="O438">
            <v>572655</v>
          </cell>
          <cell r="P438">
            <v>301894</v>
          </cell>
          <cell r="Q438">
            <v>332576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192990</v>
          </cell>
          <cell r="M439">
            <v>170054</v>
          </cell>
          <cell r="N439">
            <v>113335</v>
          </cell>
          <cell r="O439">
            <v>118455</v>
          </cell>
          <cell r="P439">
            <v>66706</v>
          </cell>
          <cell r="Q439">
            <v>74395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192990</v>
          </cell>
          <cell r="M441">
            <v>170054</v>
          </cell>
          <cell r="N441">
            <v>113335</v>
          </cell>
          <cell r="O441">
            <v>118455</v>
          </cell>
          <cell r="P441">
            <v>66706</v>
          </cell>
          <cell r="Q441">
            <v>74395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-42056</v>
          </cell>
          <cell r="M442">
            <v>-44213</v>
          </cell>
          <cell r="N442">
            <v>-31646</v>
          </cell>
          <cell r="O442">
            <v>-34624</v>
          </cell>
          <cell r="P442">
            <v>-23747</v>
          </cell>
          <cell r="Q442">
            <v>-21350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-5935</v>
          </cell>
          <cell r="M445">
            <v>-5935</v>
          </cell>
          <cell r="N445">
            <v>-5935</v>
          </cell>
          <cell r="O445">
            <v>-5935</v>
          </cell>
          <cell r="P445">
            <v>-4366</v>
          </cell>
          <cell r="Q445">
            <v>-4366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97504</v>
          </cell>
          <cell r="M446">
            <v>490202</v>
          </cell>
          <cell r="N446">
            <v>146659</v>
          </cell>
          <cell r="O446">
            <v>54295</v>
          </cell>
          <cell r="P446">
            <v>-8618</v>
          </cell>
          <cell r="Q446">
            <v>-62246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49513</v>
          </cell>
          <cell r="M447">
            <v>440054</v>
          </cell>
          <cell r="N447">
            <v>109078</v>
          </cell>
          <cell r="O447">
            <v>13736</v>
          </cell>
          <cell r="P447">
            <v>-36731</v>
          </cell>
          <cell r="Q447">
            <v>-87962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-7670</v>
          </cell>
          <cell r="M448">
            <v>-8063</v>
          </cell>
          <cell r="N448">
            <v>-5771</v>
          </cell>
          <cell r="O448">
            <v>-6314</v>
          </cell>
          <cell r="P448">
            <v>-5952</v>
          </cell>
          <cell r="Q448">
            <v>-5351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-5007</v>
          </cell>
          <cell r="M451">
            <v>-5007</v>
          </cell>
          <cell r="N451">
            <v>-5007</v>
          </cell>
          <cell r="O451">
            <v>-5007</v>
          </cell>
          <cell r="P451">
            <v>-5384</v>
          </cell>
          <cell r="Q451">
            <v>-5384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17782</v>
          </cell>
          <cell r="M452">
            <v>89399</v>
          </cell>
          <cell r="N452">
            <v>26746</v>
          </cell>
          <cell r="O452">
            <v>9902</v>
          </cell>
          <cell r="P452">
            <v>6968</v>
          </cell>
          <cell r="Q452">
            <v>-6473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5105</v>
          </cell>
          <cell r="M453">
            <v>76329</v>
          </cell>
          <cell r="N453">
            <v>15968</v>
          </cell>
          <cell r="O453">
            <v>-1419</v>
          </cell>
          <cell r="P453">
            <v>-4368</v>
          </cell>
          <cell r="Q453">
            <v>-17208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-6541</v>
          </cell>
          <cell r="M454">
            <v>-6541</v>
          </cell>
          <cell r="N454">
            <v>-6541</v>
          </cell>
          <cell r="O454">
            <v>-6541</v>
          </cell>
          <cell r="P454">
            <v>-6541</v>
          </cell>
          <cell r="Q454">
            <v>-6541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1">
          <cell r="D1" t="str">
            <v>Water Only</v>
          </cell>
        </row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-7303266</v>
          </cell>
          <cell r="M6">
            <v>-6965062</v>
          </cell>
          <cell r="N6">
            <v>-7356707</v>
          </cell>
          <cell r="O6">
            <v>-7398232</v>
          </cell>
          <cell r="P6">
            <v>-8060465</v>
          </cell>
          <cell r="Q6">
            <v>-8377008</v>
          </cell>
          <cell r="R6">
            <v>-73148295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-7303266</v>
          </cell>
          <cell r="M7">
            <v>-6965062</v>
          </cell>
          <cell r="N7">
            <v>-7356707</v>
          </cell>
          <cell r="O7">
            <v>-7398232</v>
          </cell>
          <cell r="P7">
            <v>-8060465</v>
          </cell>
          <cell r="Q7">
            <v>-8377008</v>
          </cell>
          <cell r="R7">
            <v>-73148295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-12949836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-12949836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-1426236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-1426236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-2177653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-2177653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-1443180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-1443180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-3617637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-3617637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-1145593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-1145593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-46275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-46275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-201709</v>
          </cell>
          <cell r="M27">
            <v>-200828</v>
          </cell>
          <cell r="N27">
            <v>-204955</v>
          </cell>
          <cell r="O27">
            <v>-202086</v>
          </cell>
          <cell r="P27">
            <v>-229690</v>
          </cell>
          <cell r="Q27">
            <v>-236288</v>
          </cell>
          <cell r="R27">
            <v>-1732712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-47452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-77466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-14556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-423727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-23340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-305183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8">
          <cell r="C8">
            <v>401</v>
          </cell>
        </row>
      </sheetData>
      <sheetData sheetId="6">
        <row r="8">
          <cell r="C8">
            <v>1096</v>
          </cell>
        </row>
      </sheetData>
      <sheetData sheetId="7">
        <row r="5">
          <cell r="O5">
            <v>14320884.467466416</v>
          </cell>
        </row>
      </sheetData>
      <sheetData sheetId="8">
        <row r="14">
          <cell r="E14">
            <v>91956201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20250-River St Plant"/>
      <sheetName val="120251-Richmond Road Plant"/>
      <sheetName val="120252-KRSII Plant"/>
      <sheetName val="System Delivery"/>
      <sheetName val="2019 Chemical Pricing"/>
    </sheetNames>
    <sheetDataSet>
      <sheetData sheetId="0">
        <row r="6">
          <cell r="D6">
            <v>252390.65812574391</v>
          </cell>
          <cell r="E6">
            <v>288615.63535673491</v>
          </cell>
          <cell r="F6">
            <v>271337.70125863043</v>
          </cell>
          <cell r="G6">
            <v>241179.73914911266</v>
          </cell>
          <cell r="H6">
            <v>182283.16247377242</v>
          </cell>
          <cell r="I6">
            <v>206241.23038712292</v>
          </cell>
          <cell r="J6">
            <v>1442048.1267511172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20250-River St Plant"/>
      <sheetName val="120251-Richmond Road Plant"/>
      <sheetName val="120252-KRSII Plant"/>
      <sheetName val="System Delivery"/>
      <sheetName val="2019 Chemical Pricing"/>
    </sheetNames>
    <sheetDataSet>
      <sheetData sheetId="0">
        <row r="6">
          <cell r="D6">
            <v>168620.27763489343</v>
          </cell>
          <cell r="E6">
            <v>151943.42787268953</v>
          </cell>
          <cell r="F6">
            <v>188686.32319796694</v>
          </cell>
          <cell r="G6">
            <v>279139.21550030186</v>
          </cell>
          <cell r="H6">
            <v>320272.99069956352</v>
          </cell>
          <cell r="I6">
            <v>337156.11443073343</v>
          </cell>
          <cell r="J6">
            <v>1445818.3493361487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zoomScale="80" zoomScaleNormal="80" workbookViewId="0"/>
  </sheetViews>
  <sheetFormatPr defaultColWidth="9.109375" defaultRowHeight="14.4"/>
  <cols>
    <col min="1" max="1" width="48.33203125" style="2" bestFit="1" customWidth="1"/>
    <col min="2" max="2" width="27.1093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34.33203125" style="2" bestFit="1" customWidth="1"/>
    <col min="9" max="9" width="15.5546875" style="2" bestFit="1" customWidth="1"/>
    <col min="10" max="10" width="9.88671875" style="2" bestFit="1" customWidth="1"/>
    <col min="11" max="11" width="19.109375" style="2" bestFit="1" customWidth="1"/>
    <col min="12" max="12" width="7.6640625" style="2" bestFit="1" customWidth="1"/>
    <col min="13" max="21" width="12.33203125" style="2" bestFit="1" customWidth="1"/>
    <col min="22" max="22" width="13.88671875" style="2" bestFit="1" customWidth="1"/>
    <col min="23" max="23" width="12.33203125" style="2" bestFit="1" customWidth="1"/>
    <col min="24" max="26" width="13.88671875" style="2" bestFit="1" customWidth="1"/>
    <col min="27" max="16384" width="9.109375" style="2"/>
  </cols>
  <sheetData>
    <row r="1" spans="1:26">
      <c r="A1" s="2" t="str">
        <f>'[1]Rate Case Constants'!$C$9</f>
        <v>Kentucky American Water Company</v>
      </c>
    </row>
    <row r="2" spans="1:26">
      <c r="A2" s="2" t="str">
        <f>'[1]Rate Case Constants'!$C$10</f>
        <v>KENTUCKY AMERICAN WATER COMPANY</v>
      </c>
    </row>
    <row r="3" spans="1:26">
      <c r="A3" s="2" t="str">
        <f>'[1]Rate Case Constants'!$C$11</f>
        <v>Case No. 2018-00358</v>
      </c>
    </row>
    <row r="4" spans="1:26">
      <c r="A4" s="20">
        <f>'[1]Rate Case Constants'!$C$12</f>
        <v>43524</v>
      </c>
      <c r="B4" s="21"/>
    </row>
    <row r="5" spans="1:26">
      <c r="A5" s="22" t="str">
        <f>'[1]Rate Case Constants'!$C$13</f>
        <v>June 30, 2020</v>
      </c>
      <c r="B5" s="23"/>
    </row>
    <row r="6" spans="1:26">
      <c r="A6" s="22" t="str">
        <f>'[1]Rate Case Constants'!$C$14</f>
        <v>For the 12 Months Ending June 30, 2020</v>
      </c>
      <c r="B6" s="23"/>
    </row>
    <row r="7" spans="1:26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6">
      <c r="A8" s="2" t="str">
        <f>'[1]Rate Case Constants'!$C$16</f>
        <v>Base Year Adjustment</v>
      </c>
      <c r="C8" s="10"/>
    </row>
    <row r="9" spans="1:26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  <c r="Z9" s="10"/>
    </row>
    <row r="10" spans="1:26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69"/>
    </row>
    <row r="11" spans="1:26">
      <c r="A11" s="24" t="str">
        <f>'[1]Rate Case Constants'!$C$19</f>
        <v>Attrition Year at Present Rates</v>
      </c>
      <c r="B11" s="25"/>
      <c r="Z11" s="10"/>
    </row>
    <row r="12" spans="1:26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P15</v>
      </c>
      <c r="I12" s="2" t="str">
        <f>IFERROR(INDEX('[1]Link Out Monthly BY'!$B$6:$B$491,MATCH($J12,'[1]Link Out Monthly BY'!$C$6:$C$491,0),1),"")</f>
        <v>Chemicals</v>
      </c>
      <c r="J12" s="28">
        <v>51800000</v>
      </c>
      <c r="K12" s="2" t="str">
        <f>IFERROR(INDEX('[1]Link Out Monthly BY'!$D$6:$D$491,MATCH($J12,'[1]Link Out Monthly BY'!$C$6:$C$491,0),1),"")</f>
        <v>Chemicals</v>
      </c>
      <c r="L12" s="2" t="str">
        <f>IFERROR(INDEX('[1]Link Out Monthly BY'!$E$6:$E$491,MATCH($J12,'[1]Link Out Monthly BY'!$C$6:$C$491,0),1),"")</f>
        <v>618.3</v>
      </c>
      <c r="M12" s="31">
        <f>IFERROR(INDEX('[1]Link Out Monthly BY'!$F$6:$F$491,MATCH($J12,'[1]Link Out Monthly BY'!$C$6:$C$491,0),1),"")</f>
        <v>129884</v>
      </c>
      <c r="N12" s="31">
        <f>IFERROR(INDEX('[1]Link Out Monthly BY'!$G$6:$G$491,MATCH($J12,'[1]Link Out Monthly BY'!$C$6:$C$491,0),1),"")</f>
        <v>179525</v>
      </c>
      <c r="O12" s="31">
        <f>IFERROR(INDEX('[1]Link Out Monthly BY'!$H$6:$H$491,MATCH($J12,'[1]Link Out Monthly BY'!$C$6:$C$491,0),1),"")</f>
        <v>141485</v>
      </c>
      <c r="P12" s="31">
        <f>IFERROR(INDEX('[1]Link Out Monthly BY'!$I$6:$I$491,MATCH($J12,'[1]Link Out Monthly BY'!$C$6:$C$491,0),1),"")</f>
        <v>173385</v>
      </c>
      <c r="Q12" s="31">
        <f>IFERROR(INDEX('[1]Link Out Monthly BY'!$J$6:$J$491,MATCH($J12,'[1]Link Out Monthly BY'!$C$6:$C$491,0),1),"")</f>
        <v>199827</v>
      </c>
      <c r="R12" s="31">
        <f>IFERROR(INDEX('[1]Link Out Monthly BY'!$K$6:$K$491,MATCH($J12,'[1]Link Out Monthly BY'!$C$6:$C$491,0),1),"")</f>
        <v>188440</v>
      </c>
      <c r="S12" s="31">
        <f>IFERROR(INDEX('[1]Link Out Monthly BY'!$L$6:$L$491,MATCH($J12,'[1]Link Out Monthly BY'!$C$6:$C$491,0),1),"")</f>
        <v>187363</v>
      </c>
      <c r="T12" s="31">
        <f>IFERROR(INDEX('[1]Link Out Monthly BY'!$M$6:$M$491,MATCH($J12,'[1]Link Out Monthly BY'!$C$6:$C$491,0),1),"")</f>
        <v>161051</v>
      </c>
      <c r="U12" s="31">
        <f>IFERROR(INDEX('[1]Link Out Monthly BY'!$N$6:$N$491,MATCH($J12,'[1]Link Out Monthly BY'!$C$6:$C$491,0),1),"")</f>
        <v>151006</v>
      </c>
      <c r="V12" s="31">
        <f>IFERROR(INDEX('[1]Link Out Monthly BY'!$O$6:$O$491,MATCH($J12,'[1]Link Out Monthly BY'!$C$6:$C$491,0),1),"")</f>
        <v>170738</v>
      </c>
      <c r="W12" s="31">
        <f>IFERROR(INDEX('[1]Link Out Monthly BY'!$P$6:$P$491,MATCH($J12,'[1]Link Out Monthly BY'!$C$6:$C$491,0),1),"")</f>
        <v>118864.13722714088</v>
      </c>
      <c r="X12" s="31">
        <f>IFERROR(INDEX('[1]Link Out Monthly BY'!$Q$6:$Q$491,MATCH($J12,'[1]Link Out Monthly BY'!$C$6:$C$491,0),1),"")</f>
        <v>100868.84997725487</v>
      </c>
      <c r="Y12" s="31">
        <f t="shared" ref="Y12:Y17" si="0">SUM(M12:X12)</f>
        <v>1902436.9872043957</v>
      </c>
      <c r="Z12" s="10"/>
    </row>
    <row r="13" spans="1:26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/>
      </c>
      <c r="I13" s="2" t="str">
        <f>IFERROR(INDEX('[1]Link Out Monthly BY'!$B$6:$B$491,MATCH($J13,'[1]Link Out Monthly BY'!$C$6:$C$491,0),1),"")</f>
        <v/>
      </c>
      <c r="J13" s="28"/>
      <c r="K13" s="2" t="str">
        <f>IFERROR(INDEX('[1]Link Out Monthly BY'!$D$6:$D$491,MATCH($J13,'[1]Link Out Monthly BY'!$C$6:$C$491,0),1),"")</f>
        <v/>
      </c>
      <c r="L13" s="2" t="str">
        <f>IFERROR(INDEX('[1]Link Out Monthly BY'!$E$6:$E$491,MATCH($J13,'[1]Link Out Monthly BY'!$C$6:$C$491,0),1),"")</f>
        <v/>
      </c>
      <c r="M13" s="31" t="str">
        <f>IFERROR(INDEX('[1]Link Out Monthly BY'!$F$6:$F$491,MATCH($J13,'[1]Link Out Monthly BY'!$C$6:$C$491,0),1),"")</f>
        <v/>
      </c>
      <c r="N13" s="31" t="str">
        <f>IFERROR(INDEX('[1]Link Out Monthly BY'!$G$6:$G$491,MATCH($J13,'[1]Link Out Monthly BY'!$C$6:$C$491,0),1),"")</f>
        <v/>
      </c>
      <c r="O13" s="31" t="str">
        <f>IFERROR(INDEX('[1]Link Out Monthly BY'!$H$6:$H$491,MATCH($J13,'[1]Link Out Monthly BY'!$C$6:$C$491,0),1),"")</f>
        <v/>
      </c>
      <c r="P13" s="31" t="str">
        <f>IFERROR(INDEX('[1]Link Out Monthly BY'!$I$6:$I$491,MATCH($J13,'[1]Link Out Monthly BY'!$C$6:$C$491,0),1),"")</f>
        <v/>
      </c>
      <c r="Q13" s="31" t="str">
        <f>IFERROR(INDEX('[1]Link Out Monthly BY'!$J$6:$J$491,MATCH($J13,'[1]Link Out Monthly BY'!$C$6:$C$491,0),1),"")</f>
        <v/>
      </c>
      <c r="R13" s="31" t="str">
        <f>IFERROR(INDEX('[1]Link Out Monthly BY'!$K$6:$K$491,MATCH($J13,'[1]Link Out Monthly BY'!$C$6:$C$491,0),1),"")</f>
        <v/>
      </c>
      <c r="S13" s="31" t="str">
        <f>IFERROR(INDEX('[1]Link Out Monthly BY'!$L$6:$L$491,MATCH($J13,'[1]Link Out Monthly BY'!$C$6:$C$491,0),1),"")</f>
        <v/>
      </c>
      <c r="T13" s="31" t="str">
        <f>IFERROR(INDEX('[1]Link Out Monthly BY'!$M$6:$M$491,MATCH($J13,'[1]Link Out Monthly BY'!$C$6:$C$491,0),1),"")</f>
        <v/>
      </c>
      <c r="U13" s="31" t="str">
        <f>IFERROR(INDEX('[1]Link Out Monthly BY'!$N$6:$N$491,MATCH($J13,'[1]Link Out Monthly BY'!$C$6:$C$491,0),1),"")</f>
        <v/>
      </c>
      <c r="V13" s="31" t="str">
        <f>IFERROR(INDEX('[1]Link Out Monthly BY'!$O$6:$O$491,MATCH($J13,'[1]Link Out Monthly BY'!$C$6:$C$491,0),1),"")</f>
        <v/>
      </c>
      <c r="W13" s="31" t="str">
        <f>IFERROR(INDEX('[1]Link Out Monthly BY'!$P$6:$P$491,MATCH($J13,'[1]Link Out Monthly BY'!$C$6:$C$491,0),1),"")</f>
        <v/>
      </c>
      <c r="X13" s="31" t="str">
        <f>IFERROR(INDEX('[1]Link Out Monthly BY'!$Q$6:$Q$491,MATCH($J13,'[1]Link Out Monthly BY'!$C$6:$C$491,0),1),"")</f>
        <v/>
      </c>
      <c r="Y13" s="31">
        <f t="shared" si="0"/>
        <v>0</v>
      </c>
      <c r="Z13" s="10"/>
    </row>
    <row r="14" spans="1:26">
      <c r="H14" s="2" t="str">
        <f>IFERROR(INDEX('[1]Link Out Monthly BY'!$A$6:$A$491,MATCH($J14,'[1]Link Out Monthly BY'!$C$6:$C$491,0),1),"")</f>
        <v/>
      </c>
      <c r="I14" s="2" t="str">
        <f>IFERROR(INDEX('[1]Link Out Monthly BY'!$B$6:$B$491,MATCH($J14,'[1]Link Out Monthly BY'!$C$6:$C$491,0),1),"")</f>
        <v/>
      </c>
      <c r="J14" s="28"/>
      <c r="K14" s="2" t="str">
        <f>IFERROR(INDEX('[1]Link Out Monthly BY'!$D$6:$D$491,MATCH($J14,'[1]Link Out Monthly BY'!$C$6:$C$491,0),1),"")</f>
        <v/>
      </c>
      <c r="L14" s="2" t="str">
        <f>IFERROR(INDEX('[1]Link Out Monthly BY'!$E$6:$E$491,MATCH($J14,'[1]Link Out Monthly BY'!$C$6:$C$491,0),1),"")</f>
        <v/>
      </c>
      <c r="M14" s="31" t="str">
        <f>IFERROR(INDEX('[1]Link Out Monthly BY'!$F$6:$F$491,MATCH($J14,'[1]Link Out Monthly BY'!$C$6:$C$491,0),1),"")</f>
        <v/>
      </c>
      <c r="N14" s="31" t="str">
        <f>IFERROR(INDEX('[1]Link Out Monthly BY'!$G$6:$G$491,MATCH($J14,'[1]Link Out Monthly BY'!$C$6:$C$491,0),1),"")</f>
        <v/>
      </c>
      <c r="O14" s="31" t="str">
        <f>IFERROR(INDEX('[1]Link Out Monthly BY'!$H$6:$H$491,MATCH($J14,'[1]Link Out Monthly BY'!$C$6:$C$491,0),1),"")</f>
        <v/>
      </c>
      <c r="P14" s="31" t="str">
        <f>IFERROR(INDEX('[1]Link Out Monthly BY'!$I$6:$I$491,MATCH($J14,'[1]Link Out Monthly BY'!$C$6:$C$491,0),1),"")</f>
        <v/>
      </c>
      <c r="Q14" s="31" t="str">
        <f>IFERROR(INDEX('[1]Link Out Monthly BY'!$J$6:$J$491,MATCH($J14,'[1]Link Out Monthly BY'!$C$6:$C$491,0),1),"")</f>
        <v/>
      </c>
      <c r="R14" s="31" t="str">
        <f>IFERROR(INDEX('[1]Link Out Monthly BY'!$K$6:$K$491,MATCH($J14,'[1]Link Out Monthly BY'!$C$6:$C$491,0),1),"")</f>
        <v/>
      </c>
      <c r="S14" s="31" t="str">
        <f>IFERROR(INDEX('[1]Link Out Monthly BY'!$L$6:$L$491,MATCH($J14,'[1]Link Out Monthly BY'!$C$6:$C$491,0),1),"")</f>
        <v/>
      </c>
      <c r="T14" s="31" t="str">
        <f>IFERROR(INDEX('[1]Link Out Monthly BY'!$M$6:$M$491,MATCH($J14,'[1]Link Out Monthly BY'!$C$6:$C$491,0),1),"")</f>
        <v/>
      </c>
      <c r="U14" s="31" t="str">
        <f>IFERROR(INDEX('[1]Link Out Monthly BY'!$N$6:$N$491,MATCH($J14,'[1]Link Out Monthly BY'!$C$6:$C$491,0),1),"")</f>
        <v/>
      </c>
      <c r="V14" s="31" t="str">
        <f>IFERROR(INDEX('[1]Link Out Monthly BY'!$O$6:$O$491,MATCH($J14,'[1]Link Out Monthly BY'!$C$6:$C$491,0),1),"")</f>
        <v/>
      </c>
      <c r="W14" s="31" t="str">
        <f>IFERROR(INDEX('[1]Link Out Monthly BY'!$P$6:$P$491,MATCH($J14,'[1]Link Out Monthly BY'!$C$6:$C$491,0),1),"")</f>
        <v/>
      </c>
      <c r="X14" s="31" t="str">
        <f>IFERROR(INDEX('[1]Link Out Monthly BY'!$Q$6:$Q$491,MATCH($J14,'[1]Link Out Monthly BY'!$C$6:$C$491,0),1),"")</f>
        <v/>
      </c>
      <c r="Y14" s="31">
        <f t="shared" si="0"/>
        <v>0</v>
      </c>
      <c r="Z14" s="10"/>
    </row>
    <row r="15" spans="1:26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/>
      </c>
      <c r="I15" s="2" t="str">
        <f>IFERROR(INDEX('[1]Link Out Monthly BY'!$B$6:$B$491,MATCH($J15,'[1]Link Out Monthly BY'!$C$6:$C$491,0),1),"")</f>
        <v/>
      </c>
      <c r="J15" s="28"/>
      <c r="K15" s="2" t="str">
        <f>IFERROR(INDEX('[1]Link Out Monthly BY'!$D$6:$D$491,MATCH($J15,'[1]Link Out Monthly BY'!$C$6:$C$491,0),1),"")</f>
        <v/>
      </c>
      <c r="L15" s="2" t="str">
        <f>IFERROR(INDEX('[1]Link Out Monthly BY'!$E$6:$E$491,MATCH($J15,'[1]Link Out Monthly BY'!$C$6:$C$491,0),1),"")</f>
        <v/>
      </c>
      <c r="M15" s="31" t="str">
        <f>IFERROR(INDEX('[1]Link Out Monthly BY'!$F$6:$F$491,MATCH($J15,'[1]Link Out Monthly BY'!$C$6:$C$491,0),1),"")</f>
        <v/>
      </c>
      <c r="N15" s="31" t="str">
        <f>IFERROR(INDEX('[1]Link Out Monthly BY'!$G$6:$G$491,MATCH($J15,'[1]Link Out Monthly BY'!$C$6:$C$491,0),1),"")</f>
        <v/>
      </c>
      <c r="O15" s="31" t="str">
        <f>IFERROR(INDEX('[1]Link Out Monthly BY'!$H$6:$H$491,MATCH($J15,'[1]Link Out Monthly BY'!$C$6:$C$491,0),1),"")</f>
        <v/>
      </c>
      <c r="P15" s="31" t="str">
        <f>IFERROR(INDEX('[1]Link Out Monthly BY'!$I$6:$I$491,MATCH($J15,'[1]Link Out Monthly BY'!$C$6:$C$491,0),1),"")</f>
        <v/>
      </c>
      <c r="Q15" s="31" t="str">
        <f>IFERROR(INDEX('[1]Link Out Monthly BY'!$J$6:$J$491,MATCH($J15,'[1]Link Out Monthly BY'!$C$6:$C$491,0),1),"")</f>
        <v/>
      </c>
      <c r="R15" s="31" t="str">
        <f>IFERROR(INDEX('[1]Link Out Monthly BY'!$K$6:$K$491,MATCH($J15,'[1]Link Out Monthly BY'!$C$6:$C$491,0),1),"")</f>
        <v/>
      </c>
      <c r="S15" s="31" t="str">
        <f>IFERROR(INDEX('[1]Link Out Monthly BY'!$L$6:$L$491,MATCH($J15,'[1]Link Out Monthly BY'!$C$6:$C$491,0),1),"")</f>
        <v/>
      </c>
      <c r="T15" s="31" t="str">
        <f>IFERROR(INDEX('[1]Link Out Monthly BY'!$M$6:$M$491,MATCH($J15,'[1]Link Out Monthly BY'!$C$6:$C$491,0),1),"")</f>
        <v/>
      </c>
      <c r="U15" s="31" t="str">
        <f>IFERROR(INDEX('[1]Link Out Monthly BY'!$N$6:$N$491,MATCH($J15,'[1]Link Out Monthly BY'!$C$6:$C$491,0),1),"")</f>
        <v/>
      </c>
      <c r="V15" s="31" t="str">
        <f>IFERROR(INDEX('[1]Link Out Monthly BY'!$O$6:$O$491,MATCH($J15,'[1]Link Out Monthly BY'!$C$6:$C$491,0),1),"")</f>
        <v/>
      </c>
      <c r="W15" s="31" t="str">
        <f>IFERROR(INDEX('[1]Link Out Monthly BY'!$P$6:$P$491,MATCH($J15,'[1]Link Out Monthly BY'!$C$6:$C$491,0),1),"")</f>
        <v/>
      </c>
      <c r="X15" s="31" t="str">
        <f>IFERROR(INDEX('[1]Link Out Monthly BY'!$Q$6:$Q$491,MATCH($J15,'[1]Link Out Monthly BY'!$C$6:$C$491,0),1),"")</f>
        <v/>
      </c>
      <c r="Y15" s="31">
        <f t="shared" si="0"/>
        <v>0</v>
      </c>
      <c r="Z15" s="10"/>
    </row>
    <row r="16" spans="1:26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28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1" t="str">
        <f>IFERROR(INDEX('[1]Link Out Monthly BY'!$F$6:$F$491,MATCH($J16,'[1]Link Out Monthly BY'!$C$6:$C$491,0),1),"")</f>
        <v/>
      </c>
      <c r="N16" s="31" t="str">
        <f>IFERROR(INDEX('[1]Link Out Monthly BY'!$G$6:$G$491,MATCH($J16,'[1]Link Out Monthly BY'!$C$6:$C$491,0),1),"")</f>
        <v/>
      </c>
      <c r="O16" s="31" t="str">
        <f>IFERROR(INDEX('[1]Link Out Monthly BY'!$H$6:$H$491,MATCH($J16,'[1]Link Out Monthly BY'!$C$6:$C$491,0),1),"")</f>
        <v/>
      </c>
      <c r="P16" s="31" t="str">
        <f>IFERROR(INDEX('[1]Link Out Monthly BY'!$I$6:$I$491,MATCH($J16,'[1]Link Out Monthly BY'!$C$6:$C$491,0),1),"")</f>
        <v/>
      </c>
      <c r="Q16" s="31" t="str">
        <f>IFERROR(INDEX('[1]Link Out Monthly BY'!$J$6:$J$491,MATCH($J16,'[1]Link Out Monthly BY'!$C$6:$C$491,0),1),"")</f>
        <v/>
      </c>
      <c r="R16" s="31" t="str">
        <f>IFERROR(INDEX('[1]Link Out Monthly BY'!$K$6:$K$491,MATCH($J16,'[1]Link Out Monthly BY'!$C$6:$C$491,0),1),"")</f>
        <v/>
      </c>
      <c r="S16" s="31" t="str">
        <f>IFERROR(INDEX('[1]Link Out Monthly BY'!$L$6:$L$491,MATCH($J16,'[1]Link Out Monthly BY'!$C$6:$C$491,0),1),"")</f>
        <v/>
      </c>
      <c r="T16" s="31" t="str">
        <f>IFERROR(INDEX('[1]Link Out Monthly BY'!$M$6:$M$491,MATCH($J16,'[1]Link Out Monthly BY'!$C$6:$C$491,0),1),"")</f>
        <v/>
      </c>
      <c r="U16" s="31" t="str">
        <f>IFERROR(INDEX('[1]Link Out Monthly BY'!$N$6:$N$491,MATCH($J16,'[1]Link Out Monthly BY'!$C$6:$C$491,0),1),"")</f>
        <v/>
      </c>
      <c r="V16" s="31" t="str">
        <f>IFERROR(INDEX('[1]Link Out Monthly BY'!$O$6:$O$491,MATCH($J16,'[1]Link Out Monthly BY'!$C$6:$C$491,0),1),"")</f>
        <v/>
      </c>
      <c r="W16" s="31" t="str">
        <f>IFERROR(INDEX('[1]Link Out Monthly BY'!$P$6:$P$491,MATCH($J16,'[1]Link Out Monthly BY'!$C$6:$C$491,0),1),"")</f>
        <v/>
      </c>
      <c r="X16" s="31" t="str">
        <f>IFERROR(INDEX('[1]Link Out Monthly BY'!$Q$6:$Q$491,MATCH($J16,'[1]Link Out Monthly BY'!$C$6:$C$491,0),1),"")</f>
        <v/>
      </c>
      <c r="Y16" s="31">
        <f t="shared" si="0"/>
        <v>0</v>
      </c>
      <c r="Z16" s="10"/>
    </row>
    <row r="17" spans="1:26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28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31" t="str">
        <f>IFERROR(INDEX('[1]Link Out Monthly BY'!$F$6:$F$491,MATCH($J17,'[1]Link Out Monthly BY'!$C$6:$C$491,0),1),"")</f>
        <v/>
      </c>
      <c r="N17" s="31" t="str">
        <f>IFERROR(INDEX('[1]Link Out Monthly BY'!$G$6:$G$491,MATCH($J17,'[1]Link Out Monthly BY'!$C$6:$C$491,0),1),"")</f>
        <v/>
      </c>
      <c r="O17" s="31" t="str">
        <f>IFERROR(INDEX('[1]Link Out Monthly BY'!$H$6:$H$491,MATCH($J17,'[1]Link Out Monthly BY'!$C$6:$C$491,0),1),"")</f>
        <v/>
      </c>
      <c r="P17" s="31" t="str">
        <f>IFERROR(INDEX('[1]Link Out Monthly BY'!$I$6:$I$491,MATCH($J17,'[1]Link Out Monthly BY'!$C$6:$C$491,0),1),"")</f>
        <v/>
      </c>
      <c r="Q17" s="31" t="str">
        <f>IFERROR(INDEX('[1]Link Out Monthly BY'!$J$6:$J$491,MATCH($J17,'[1]Link Out Monthly BY'!$C$6:$C$491,0),1),"")</f>
        <v/>
      </c>
      <c r="R17" s="31" t="str">
        <f>IFERROR(INDEX('[1]Link Out Monthly BY'!$K$6:$K$491,MATCH($J17,'[1]Link Out Monthly BY'!$C$6:$C$491,0),1),"")</f>
        <v/>
      </c>
      <c r="S17" s="31" t="str">
        <f>IFERROR(INDEX('[1]Link Out Monthly BY'!$L$6:$L$491,MATCH($J17,'[1]Link Out Monthly BY'!$C$6:$C$491,0),1),"")</f>
        <v/>
      </c>
      <c r="T17" s="31" t="str">
        <f>IFERROR(INDEX('[1]Link Out Monthly BY'!$M$6:$M$491,MATCH($J17,'[1]Link Out Monthly BY'!$C$6:$C$491,0),1),"")</f>
        <v/>
      </c>
      <c r="U17" s="31" t="str">
        <f>IFERROR(INDEX('[1]Link Out Monthly BY'!$N$6:$N$491,MATCH($J17,'[1]Link Out Monthly BY'!$C$6:$C$491,0),1),"")</f>
        <v/>
      </c>
      <c r="V17" s="31" t="str">
        <f>IFERROR(INDEX('[1]Link Out Monthly BY'!$O$6:$O$491,MATCH($J17,'[1]Link Out Monthly BY'!$C$6:$C$491,0),1),"")</f>
        <v/>
      </c>
      <c r="W17" s="31" t="str">
        <f>IFERROR(INDEX('[1]Link Out Monthly BY'!$P$6:$P$491,MATCH($J17,'[1]Link Out Monthly BY'!$C$6:$C$491,0),1),"")</f>
        <v/>
      </c>
      <c r="X17" s="31" t="str">
        <f>IFERROR(INDEX('[1]Link Out Monthly BY'!$Q$6:$Q$491,MATCH($J17,'[1]Link Out Monthly BY'!$C$6:$C$491,0),1),"")</f>
        <v/>
      </c>
      <c r="Y17" s="31">
        <f t="shared" si="0"/>
        <v>0</v>
      </c>
      <c r="Z17" s="10"/>
    </row>
    <row r="18" spans="1:26">
      <c r="Z18" s="10"/>
    </row>
    <row r="19" spans="1:26">
      <c r="A19" s="26" t="str">
        <f>'[1]Rate Case Constants'!$A$30</f>
        <v>Witness Responsible:</v>
      </c>
      <c r="B19" s="27"/>
      <c r="Z19" s="10"/>
    </row>
    <row r="20" spans="1:26">
      <c r="A20" s="28" t="str">
        <f>+'[1]Rate Case Constants'!$C$36</f>
        <v>Witness Responsible:   Kevin Rogers</v>
      </c>
      <c r="M20" s="43">
        <f>SUM(M12:M19)</f>
        <v>129884</v>
      </c>
      <c r="N20" s="43">
        <f t="shared" ref="N20:Y20" si="1">SUM(N12:N19)</f>
        <v>179525</v>
      </c>
      <c r="O20" s="43">
        <f t="shared" si="1"/>
        <v>141485</v>
      </c>
      <c r="P20" s="43">
        <f t="shared" si="1"/>
        <v>173385</v>
      </c>
      <c r="Q20" s="43">
        <f t="shared" si="1"/>
        <v>199827</v>
      </c>
      <c r="R20" s="43">
        <f t="shared" si="1"/>
        <v>188440</v>
      </c>
      <c r="S20" s="43">
        <f t="shared" si="1"/>
        <v>187363</v>
      </c>
      <c r="T20" s="43">
        <f t="shared" si="1"/>
        <v>161051</v>
      </c>
      <c r="U20" s="43">
        <f t="shared" si="1"/>
        <v>151006</v>
      </c>
      <c r="V20" s="43">
        <f t="shared" si="1"/>
        <v>170738</v>
      </c>
      <c r="W20" s="43">
        <f t="shared" si="1"/>
        <v>118864.13722714088</v>
      </c>
      <c r="X20" s="43">
        <f t="shared" si="1"/>
        <v>100868.84997725487</v>
      </c>
      <c r="Y20" s="43">
        <f t="shared" si="1"/>
        <v>1902436.9872043957</v>
      </c>
      <c r="Z20" s="70"/>
    </row>
    <row r="21" spans="1:26">
      <c r="Z21" s="10"/>
    </row>
    <row r="22" spans="1:26">
      <c r="A22" s="29" t="str">
        <f>+'[1]Link Out WP'!$D$48</f>
        <v xml:space="preserve">Chemicals </v>
      </c>
      <c r="B22" s="30"/>
      <c r="M22" s="10"/>
      <c r="N22" s="10"/>
      <c r="O22" s="10"/>
      <c r="P22" s="10"/>
      <c r="Q22" s="10"/>
      <c r="R22" s="10"/>
      <c r="S22" s="10"/>
      <c r="T22" s="10"/>
      <c r="U22" s="10"/>
      <c r="V22" s="70"/>
      <c r="W22" s="10"/>
      <c r="X22" s="70"/>
      <c r="Z22" s="10"/>
    </row>
    <row r="23" spans="1:26">
      <c r="A23" s="6" t="str">
        <f>CONCATENATE(A8, " ", A22)</f>
        <v xml:space="preserve">Base Year Adjustment Chemicals </v>
      </c>
      <c r="B23" s="30"/>
    </row>
    <row r="24" spans="1:26">
      <c r="A24" s="6"/>
      <c r="B24" s="30"/>
    </row>
    <row r="25" spans="1:26">
      <c r="A25" s="29" t="str">
        <f>+'[1]Link Out WP'!$F$48</f>
        <v>W/P - 3-4</v>
      </c>
      <c r="B25" s="30"/>
    </row>
    <row r="26" spans="1:26">
      <c r="A26" s="6" t="str">
        <f>'[1]Link Out Filing Exhibits'!$M$80</f>
        <v>Schedule D-2.3</v>
      </c>
      <c r="B26" s="30"/>
    </row>
    <row r="27" spans="1:26">
      <c r="A27" s="6"/>
      <c r="B27" s="30"/>
    </row>
    <row r="28" spans="1:26">
      <c r="A28" s="59"/>
      <c r="B28" s="30"/>
      <c r="H28" s="6" t="s">
        <v>24</v>
      </c>
      <c r="Q28" s="31"/>
    </row>
    <row r="29" spans="1:26">
      <c r="A29" s="54"/>
      <c r="B29" s="56"/>
      <c r="C29" s="56"/>
      <c r="D29" s="57"/>
      <c r="E29" s="57"/>
      <c r="F29" s="57"/>
      <c r="G29" s="3"/>
      <c r="H29" s="32" t="s">
        <v>25</v>
      </c>
      <c r="I29" s="32" t="s">
        <v>13</v>
      </c>
      <c r="J29" s="32" t="s">
        <v>14</v>
      </c>
      <c r="K29" s="32" t="s">
        <v>6</v>
      </c>
      <c r="L29" s="11" t="s">
        <v>15</v>
      </c>
      <c r="M29" s="33">
        <v>43647</v>
      </c>
      <c r="N29" s="33">
        <v>43678</v>
      </c>
      <c r="O29" s="33">
        <v>43709</v>
      </c>
      <c r="P29" s="33">
        <v>43739</v>
      </c>
      <c r="Q29" s="33">
        <v>43770</v>
      </c>
      <c r="R29" s="33">
        <v>43800</v>
      </c>
      <c r="S29" s="33">
        <v>43831</v>
      </c>
      <c r="T29" s="33">
        <v>43862</v>
      </c>
      <c r="U29" s="33">
        <v>43891</v>
      </c>
      <c r="V29" s="33">
        <v>43922</v>
      </c>
      <c r="W29" s="33">
        <v>43952</v>
      </c>
      <c r="X29" s="33">
        <v>43983</v>
      </c>
      <c r="Y29" s="32" t="s">
        <v>26</v>
      </c>
    </row>
    <row r="30" spans="1:26">
      <c r="A30" s="44"/>
      <c r="B30" s="55"/>
      <c r="C30" s="55"/>
      <c r="D30" s="55"/>
      <c r="E30" s="55"/>
      <c r="F30" s="55"/>
    </row>
    <row r="31" spans="1:26">
      <c r="A31" s="44"/>
      <c r="B31" s="55"/>
      <c r="C31" s="55"/>
      <c r="D31" s="55"/>
      <c r="E31" s="55"/>
      <c r="F31" s="58"/>
      <c r="H31" s="2" t="str">
        <f>IFERROR(INDEX('[1]Link Out Forecast'!$A$6:$A$250,MATCH($J31,'[1]Link Out Forecast'!$C$6:$C$250,0),1),"")</f>
        <v>P15</v>
      </c>
      <c r="I31" s="2" t="str">
        <f>IFERROR(INDEX('[1]Link Out Forecast'!$B$6:$B$250,MATCH($J31,'[1]Link Out Forecast'!$C$6:$C$250,0),1),"")</f>
        <v>Chemicals</v>
      </c>
      <c r="J31" s="28">
        <v>51800000</v>
      </c>
      <c r="K31" s="2" t="str">
        <f>IFERROR(INDEX('[1]Link Out Forecast'!$D$6:$D$250,MATCH($J31,'[1]Link Out Forecast'!$C$6:$C$250,0),1),"")</f>
        <v>Chemicals</v>
      </c>
      <c r="L31" s="2" t="str">
        <f>IFERROR(INDEX('[1]Link Out Forecast'!$E$6:$E$250,MATCH($J31,'[1]Link Out Forecast'!$C$6:$C$250,0),1),"")</f>
        <v>618.3</v>
      </c>
      <c r="M31" s="31">
        <f>[2]Summary!D6</f>
        <v>252390.65812574391</v>
      </c>
      <c r="N31" s="31">
        <f>[2]Summary!E6</f>
        <v>288615.63535673491</v>
      </c>
      <c r="O31" s="31">
        <f>[2]Summary!F6</f>
        <v>271337.70125863043</v>
      </c>
      <c r="P31" s="31">
        <f>[2]Summary!G6</f>
        <v>241179.73914911266</v>
      </c>
      <c r="Q31" s="31">
        <f>[2]Summary!H6</f>
        <v>182283.16247377242</v>
      </c>
      <c r="R31" s="31">
        <f>[2]Summary!I6</f>
        <v>206241.23038712292</v>
      </c>
      <c r="S31" s="31">
        <f>[3]Summary!D6</f>
        <v>168620.27763489343</v>
      </c>
      <c r="T31" s="31">
        <f>[3]Summary!E6</f>
        <v>151943.42787268953</v>
      </c>
      <c r="U31" s="31">
        <f>[3]Summary!F6</f>
        <v>188686.32319796694</v>
      </c>
      <c r="V31" s="31">
        <f>[3]Summary!G6</f>
        <v>279139.21550030186</v>
      </c>
      <c r="W31" s="31">
        <f>[3]Summary!H6</f>
        <v>320272.99069956352</v>
      </c>
      <c r="X31" s="31">
        <f>[3]Summary!I6</f>
        <v>337156.11443073343</v>
      </c>
      <c r="Y31" s="31">
        <f>SUM(M31:X31)</f>
        <v>2887866.4760872656</v>
      </c>
    </row>
    <row r="32" spans="1:26">
      <c r="A32" s="44"/>
      <c r="B32" s="55"/>
      <c r="C32" s="55"/>
      <c r="D32" s="55"/>
      <c r="E32" s="55"/>
      <c r="F32" s="58"/>
      <c r="H32" s="2" t="str">
        <f>IFERROR(INDEX('[1]Link Out Forecast'!$A$6:$A$250,MATCH($J32,'[1]Link Out Forecast'!$C$6:$C$250,0),1),"")</f>
        <v/>
      </c>
      <c r="I32" s="2" t="str">
        <f>IFERROR(INDEX('[1]Link Out Forecast'!$B$6:$B$250,MATCH($J32,'[1]Link Out Forecast'!$C$6:$C$250,0),1),"")</f>
        <v/>
      </c>
      <c r="J32" s="28"/>
      <c r="K32" s="2" t="str">
        <f>IFERROR(INDEX('[1]Link Out Forecast'!$D$6:$D$250,MATCH($J32,'[1]Link Out Forecast'!$C$6:$C$250,0),1),"")</f>
        <v/>
      </c>
      <c r="L32" s="2" t="str">
        <f>IFERROR(INDEX('[1]Link Out Forecast'!$E$6:$E$250,MATCH($J32,'[1]Link Out Forecast'!$C$6:$C$250,0),1),"")</f>
        <v/>
      </c>
      <c r="M32" s="31" t="str">
        <f>IFERROR(INDEX('[1]Link Out Forecast'!$F$6:$F$250,MATCH($J32,'[1]Link Out Forecast'!$C$6:$C$250,0),1),"")</f>
        <v/>
      </c>
      <c r="N32" s="31" t="str">
        <f>IFERROR(INDEX('[1]Link Out Forecast'!$G$6:$G$250,MATCH($J32,'[1]Link Out Forecast'!$C$6:$C$250,0),1),"")</f>
        <v/>
      </c>
      <c r="O32" s="31" t="str">
        <f>IFERROR(INDEX('[1]Link Out Forecast'!$H$6:$H$250,MATCH($J32,'[1]Link Out Forecast'!$C$6:$C$250,0),1),"")</f>
        <v/>
      </c>
      <c r="P32" s="31" t="str">
        <f>IFERROR(INDEX('[1]Link Out Forecast'!$I$6:$I$250,MATCH($J32,'[1]Link Out Forecast'!$C$6:$C$250,0),1),"")</f>
        <v/>
      </c>
      <c r="Q32" s="31" t="str">
        <f>IFERROR(INDEX('[1]Link Out Forecast'!$J$6:$J$250,MATCH($J32,'[1]Link Out Forecast'!$C$6:$C$250,0),1),"")</f>
        <v/>
      </c>
      <c r="R32" s="31" t="str">
        <f>IFERROR(INDEX('[1]Link Out Forecast'!$K$6:$K$250,MATCH($J32,'[1]Link Out Forecast'!$C$6:$C$250,0),1),"")</f>
        <v/>
      </c>
      <c r="S32" s="31" t="str">
        <f>IFERROR(INDEX('[1]Link Out Forecast'!$L$6:$L$250,MATCH($J32,'[1]Link Out Forecast'!$C$6:$C$250,0),1),"")</f>
        <v/>
      </c>
      <c r="T32" s="31" t="str">
        <f>IFERROR(INDEX('[1]Link Out Forecast'!$M$6:$M$250,MATCH($J32,'[1]Link Out Forecast'!$C$6:$C$250,0),1),"")</f>
        <v/>
      </c>
      <c r="U32" s="31" t="str">
        <f>IFERROR(INDEX('[1]Link Out Forecast'!$N$6:$N$250,MATCH($J32,'[1]Link Out Forecast'!$C$6:$C$250,0),1),"")</f>
        <v/>
      </c>
      <c r="V32" s="31" t="str">
        <f>IFERROR(INDEX('[1]Link Out Forecast'!$O$6:$O$250,MATCH($J32,'[1]Link Out Forecast'!$C$6:$C$250,0),1),"")</f>
        <v/>
      </c>
      <c r="W32" s="31" t="str">
        <f>IFERROR(INDEX('[1]Link Out Forecast'!$P$6:$P$250,MATCH($J32,'[1]Link Out Forecast'!$C$6:$C$250,0),1),"")</f>
        <v/>
      </c>
      <c r="X32" s="31" t="str">
        <f>IFERROR(INDEX('[1]Link Out Forecast'!$Q$6:$Q$250,MATCH($J32,'[1]Link Out Forecast'!$C$6:$C$250,0),1),"")</f>
        <v/>
      </c>
      <c r="Y32" s="31" t="str">
        <f>IFERROR(INDEX('[1]Link Out Forecast'!$R$6:$R$250,MATCH($J32,'[1]Link Out Forecast'!$C$6:$C$250,0),1),"")</f>
        <v/>
      </c>
    </row>
    <row r="33" spans="1:25">
      <c r="A33" s="44"/>
      <c r="B33" s="55"/>
      <c r="C33" s="55"/>
      <c r="D33" s="55"/>
      <c r="E33" s="55"/>
      <c r="F33" s="58"/>
      <c r="H33" s="2" t="str">
        <f>IFERROR(INDEX('[1]Link Out Forecast'!$A$6:$A$250,MATCH($J33,'[1]Link Out Forecast'!$C$6:$C$250,0),1),"")</f>
        <v/>
      </c>
      <c r="I33" s="2" t="str">
        <f>IFERROR(INDEX('[1]Link Out Forecast'!$B$6:$B$250,MATCH($J33,'[1]Link Out Forecast'!$C$6:$C$250,0),1),"")</f>
        <v/>
      </c>
      <c r="J33" s="28"/>
      <c r="K33" s="2" t="str">
        <f>IFERROR(INDEX('[1]Link Out Forecast'!$D$6:$D$250,MATCH($J33,'[1]Link Out Forecast'!$C$6:$C$250,0),1),"")</f>
        <v/>
      </c>
      <c r="L33" s="2" t="str">
        <f>IFERROR(INDEX('[1]Link Out Forecast'!$E$6:$E$250,MATCH($J33,'[1]Link Out Forecast'!$C$6:$C$250,0),1),"")</f>
        <v/>
      </c>
      <c r="M33" s="31" t="str">
        <f>IFERROR(INDEX('[1]Link Out Forecast'!$F$6:$F$250,MATCH($J33,'[1]Link Out Forecast'!$C$6:$C$250,0),1),"")</f>
        <v/>
      </c>
      <c r="N33" s="31" t="str">
        <f>IFERROR(INDEX('[1]Link Out Forecast'!$G$6:$G$250,MATCH($J33,'[1]Link Out Forecast'!$C$6:$C$250,0),1),"")</f>
        <v/>
      </c>
      <c r="O33" s="31" t="str">
        <f>IFERROR(INDEX('[1]Link Out Forecast'!$H$6:$H$250,MATCH($J33,'[1]Link Out Forecast'!$C$6:$C$250,0),1),"")</f>
        <v/>
      </c>
      <c r="P33" s="31" t="str">
        <f>IFERROR(INDEX('[1]Link Out Forecast'!$I$6:$I$250,MATCH($J33,'[1]Link Out Forecast'!$C$6:$C$250,0),1),"")</f>
        <v/>
      </c>
      <c r="Q33" s="31" t="str">
        <f>IFERROR(INDEX('[1]Link Out Forecast'!$J$6:$J$250,MATCH($J33,'[1]Link Out Forecast'!$C$6:$C$250,0),1),"")</f>
        <v/>
      </c>
      <c r="R33" s="31" t="str">
        <f>IFERROR(INDEX('[1]Link Out Forecast'!$K$6:$K$250,MATCH($J33,'[1]Link Out Forecast'!$C$6:$C$250,0),1),"")</f>
        <v/>
      </c>
      <c r="S33" s="31" t="str">
        <f>IFERROR(INDEX('[1]Link Out Forecast'!$L$6:$L$250,MATCH($J33,'[1]Link Out Forecast'!$C$6:$C$250,0),1),"")</f>
        <v/>
      </c>
      <c r="T33" s="31" t="str">
        <f>IFERROR(INDEX('[1]Link Out Forecast'!$M$6:$M$250,MATCH($J33,'[1]Link Out Forecast'!$C$6:$C$250,0),1),"")</f>
        <v/>
      </c>
      <c r="U33" s="31" t="str">
        <f>IFERROR(INDEX('[1]Link Out Forecast'!$N$6:$N$250,MATCH($J33,'[1]Link Out Forecast'!$C$6:$C$250,0),1),"")</f>
        <v/>
      </c>
      <c r="V33" s="31" t="str">
        <f>IFERROR(INDEX('[1]Link Out Forecast'!$O$6:$O$250,MATCH($J33,'[1]Link Out Forecast'!$C$6:$C$250,0),1),"")</f>
        <v/>
      </c>
      <c r="W33" s="31" t="str">
        <f>IFERROR(INDEX('[1]Link Out Forecast'!$P$6:$P$250,MATCH($J33,'[1]Link Out Forecast'!$C$6:$C$250,0),1),"")</f>
        <v/>
      </c>
      <c r="X33" s="31" t="str">
        <f>IFERROR(INDEX('[1]Link Out Forecast'!$Q$6:$Q$250,MATCH($J33,'[1]Link Out Forecast'!$C$6:$C$250,0),1),"")</f>
        <v/>
      </c>
      <c r="Y33" s="31" t="str">
        <f>IFERROR(INDEX('[1]Link Out Forecast'!$R$6:$R$250,MATCH($J33,'[1]Link Out Forecast'!$C$6:$C$250,0),1),"")</f>
        <v/>
      </c>
    </row>
    <row r="34" spans="1:25">
      <c r="A34" s="44"/>
      <c r="B34" s="55"/>
      <c r="C34" s="55"/>
      <c r="D34" s="55"/>
      <c r="E34" s="55"/>
      <c r="F34" s="58"/>
      <c r="H34" s="2" t="str">
        <f>IFERROR(INDEX('[1]Link Out Forecast'!$A$6:$A$250,MATCH($J34,'[1]Link Out Forecast'!$C$6:$C$250,0),1),"")</f>
        <v/>
      </c>
      <c r="I34" s="2" t="str">
        <f>IFERROR(INDEX('[1]Link Out Forecast'!$B$6:$B$250,MATCH($J34,'[1]Link Out Forecast'!$C$6:$C$250,0),1),"")</f>
        <v/>
      </c>
      <c r="J34" s="28"/>
      <c r="K34" s="2" t="str">
        <f>IFERROR(INDEX('[1]Link Out Forecast'!$D$6:$D$250,MATCH($J34,'[1]Link Out Forecast'!$C$6:$C$250,0),1),"")</f>
        <v/>
      </c>
      <c r="L34" s="2" t="str">
        <f>IFERROR(INDEX('[1]Link Out Forecast'!$E$6:$E$250,MATCH($J34,'[1]Link Out Forecast'!$C$6:$C$250,0),1),"")</f>
        <v/>
      </c>
      <c r="M34" s="31" t="str">
        <f>IFERROR(INDEX('[1]Link Out Forecast'!$F$6:$F$250,MATCH($J34,'[1]Link Out Forecast'!$C$6:$C$250,0),1),"")</f>
        <v/>
      </c>
      <c r="N34" s="31" t="str">
        <f>IFERROR(INDEX('[1]Link Out Forecast'!$G$6:$G$250,MATCH($J34,'[1]Link Out Forecast'!$C$6:$C$250,0),1),"")</f>
        <v/>
      </c>
      <c r="O34" s="31" t="str">
        <f>IFERROR(INDEX('[1]Link Out Forecast'!$H$6:$H$250,MATCH($J34,'[1]Link Out Forecast'!$C$6:$C$250,0),1),"")</f>
        <v/>
      </c>
      <c r="P34" s="31" t="str">
        <f>IFERROR(INDEX('[1]Link Out Forecast'!$I$6:$I$250,MATCH($J34,'[1]Link Out Forecast'!$C$6:$C$250,0),1),"")</f>
        <v/>
      </c>
      <c r="Q34" s="31" t="str">
        <f>IFERROR(INDEX('[1]Link Out Forecast'!$J$6:$J$250,MATCH($J34,'[1]Link Out Forecast'!$C$6:$C$250,0),1),"")</f>
        <v/>
      </c>
      <c r="R34" s="31" t="str">
        <f>IFERROR(INDEX('[1]Link Out Forecast'!$K$6:$K$250,MATCH($J34,'[1]Link Out Forecast'!$C$6:$C$250,0),1),"")</f>
        <v/>
      </c>
      <c r="S34" s="31" t="str">
        <f>IFERROR(INDEX('[1]Link Out Forecast'!$L$6:$L$250,MATCH($J34,'[1]Link Out Forecast'!$C$6:$C$250,0),1),"")</f>
        <v/>
      </c>
      <c r="T34" s="31" t="str">
        <f>IFERROR(INDEX('[1]Link Out Forecast'!$M$6:$M$250,MATCH($J34,'[1]Link Out Forecast'!$C$6:$C$250,0),1),"")</f>
        <v/>
      </c>
      <c r="U34" s="31" t="str">
        <f>IFERROR(INDEX('[1]Link Out Forecast'!$N$6:$N$250,MATCH($J34,'[1]Link Out Forecast'!$C$6:$C$250,0),1),"")</f>
        <v/>
      </c>
      <c r="V34" s="31" t="str">
        <f>IFERROR(INDEX('[1]Link Out Forecast'!$O$6:$O$250,MATCH($J34,'[1]Link Out Forecast'!$C$6:$C$250,0),1),"")</f>
        <v/>
      </c>
      <c r="W34" s="31" t="str">
        <f>IFERROR(INDEX('[1]Link Out Forecast'!$P$6:$P$250,MATCH($J34,'[1]Link Out Forecast'!$C$6:$C$250,0),1),"")</f>
        <v/>
      </c>
      <c r="X34" s="31" t="str">
        <f>IFERROR(INDEX('[1]Link Out Forecast'!$Q$6:$Q$250,MATCH($J34,'[1]Link Out Forecast'!$C$6:$C$250,0),1),"")</f>
        <v/>
      </c>
      <c r="Y34" s="31" t="str">
        <f>IFERROR(INDEX('[1]Link Out Forecast'!$R$6:$R$250,MATCH($J34,'[1]Link Out Forecast'!$C$6:$C$250,0),1),"")</f>
        <v/>
      </c>
    </row>
    <row r="35" spans="1:25">
      <c r="A35" s="44"/>
      <c r="B35" s="55"/>
      <c r="C35" s="55"/>
      <c r="D35" s="55"/>
      <c r="E35" s="55"/>
      <c r="F35" s="58"/>
      <c r="J35" s="28"/>
      <c r="M35" s="31" t="str">
        <f>IFERROR(INDEX('[1]Link Out Forecast'!$F$6:$F$250,MATCH($J35,'[1]Link Out Forecast'!$C$6:$C$250,0),1),"")</f>
        <v/>
      </c>
      <c r="N35" s="31" t="str">
        <f>IFERROR(INDEX('[1]Link Out Forecast'!$G$6:$G$250,MATCH($J35,'[1]Link Out Forecast'!$C$6:$C$250,0),1),"")</f>
        <v/>
      </c>
      <c r="O35" s="31" t="str">
        <f>IFERROR(INDEX('[1]Link Out Forecast'!$H$6:$H$250,MATCH($J35,'[1]Link Out Forecast'!$C$6:$C$250,0),1),"")</f>
        <v/>
      </c>
      <c r="P35" s="31" t="str">
        <f>IFERROR(INDEX('[1]Link Out Forecast'!$I$6:$I$250,MATCH($J35,'[1]Link Out Forecast'!$C$6:$C$250,0),1),"")</f>
        <v/>
      </c>
      <c r="Q35" s="31" t="str">
        <f>IFERROR(INDEX('[1]Link Out Forecast'!$J$6:$J$250,MATCH($J35,'[1]Link Out Forecast'!$C$6:$C$250,0),1),"")</f>
        <v/>
      </c>
      <c r="R35" s="31" t="str">
        <f>IFERROR(INDEX('[1]Link Out Forecast'!$K$6:$K$250,MATCH($J35,'[1]Link Out Forecast'!$C$6:$C$250,0),1),"")</f>
        <v/>
      </c>
      <c r="S35" s="31" t="str">
        <f>IFERROR(INDEX('[1]Link Out Forecast'!$L$6:$L$250,MATCH($J35,'[1]Link Out Forecast'!$C$6:$C$250,0),1),"")</f>
        <v/>
      </c>
      <c r="T35" s="31" t="str">
        <f>IFERROR(INDEX('[1]Link Out Forecast'!$M$6:$M$250,MATCH($J35,'[1]Link Out Forecast'!$C$6:$C$250,0),1),"")</f>
        <v/>
      </c>
      <c r="U35" s="31" t="str">
        <f>IFERROR(INDEX('[1]Link Out Forecast'!$N$6:$N$250,MATCH($J35,'[1]Link Out Forecast'!$C$6:$C$250,0),1),"")</f>
        <v/>
      </c>
      <c r="V35" s="31" t="str">
        <f>IFERROR(INDEX('[1]Link Out Forecast'!$O$6:$O$250,MATCH($J35,'[1]Link Out Forecast'!$C$6:$C$250,0),1),"")</f>
        <v/>
      </c>
      <c r="W35" s="31" t="str">
        <f>IFERROR(INDEX('[1]Link Out Forecast'!$P$6:$P$250,MATCH($J35,'[1]Link Out Forecast'!$C$6:$C$250,0),1),"")</f>
        <v/>
      </c>
      <c r="X35" s="31" t="str">
        <f>IFERROR(INDEX('[1]Link Out Forecast'!$Q$6:$Q$250,MATCH($J35,'[1]Link Out Forecast'!$C$6:$C$250,0),1),"")</f>
        <v/>
      </c>
      <c r="Y35" s="31" t="str">
        <f>IFERROR(INDEX('[1]Link Out Forecast'!$R$6:$R$250,MATCH($J35,'[1]Link Out Forecast'!$C$6:$C$250,0),1),"")</f>
        <v/>
      </c>
    </row>
    <row r="36" spans="1:25">
      <c r="A36" s="44"/>
      <c r="B36" s="55"/>
      <c r="C36" s="55"/>
      <c r="D36" s="55"/>
      <c r="E36" s="55"/>
      <c r="F36" s="58"/>
      <c r="J36" s="28"/>
      <c r="M36" s="31" t="str">
        <f>IFERROR(INDEX('[1]Link Out Forecast'!$F$6:$F$250,MATCH($J36,'[1]Link Out Forecast'!$C$6:$C$250,0),1),"")</f>
        <v/>
      </c>
      <c r="N36" s="31" t="str">
        <f>IFERROR(INDEX('[1]Link Out Forecast'!$G$6:$G$250,MATCH($J36,'[1]Link Out Forecast'!$C$6:$C$250,0),1),"")</f>
        <v/>
      </c>
      <c r="O36" s="31" t="str">
        <f>IFERROR(INDEX('[1]Link Out Forecast'!$H$6:$H$250,MATCH($J36,'[1]Link Out Forecast'!$C$6:$C$250,0),1),"")</f>
        <v/>
      </c>
      <c r="P36" s="31" t="str">
        <f>IFERROR(INDEX('[1]Link Out Forecast'!$I$6:$I$250,MATCH($J36,'[1]Link Out Forecast'!$C$6:$C$250,0),1),"")</f>
        <v/>
      </c>
      <c r="Q36" s="31" t="str">
        <f>IFERROR(INDEX('[1]Link Out Forecast'!$J$6:$J$250,MATCH($J36,'[1]Link Out Forecast'!$C$6:$C$250,0),1),"")</f>
        <v/>
      </c>
      <c r="R36" s="31" t="str">
        <f>IFERROR(INDEX('[1]Link Out Forecast'!$K$6:$K$250,MATCH($J36,'[1]Link Out Forecast'!$C$6:$C$250,0),1),"")</f>
        <v/>
      </c>
      <c r="S36" s="31" t="str">
        <f>IFERROR(INDEX('[1]Link Out Forecast'!$L$6:$L$250,MATCH($J36,'[1]Link Out Forecast'!$C$6:$C$250,0),1),"")</f>
        <v/>
      </c>
      <c r="T36" s="31" t="str">
        <f>IFERROR(INDEX('[1]Link Out Forecast'!$M$6:$M$250,MATCH($J36,'[1]Link Out Forecast'!$C$6:$C$250,0),1),"")</f>
        <v/>
      </c>
      <c r="U36" s="31" t="str">
        <f>IFERROR(INDEX('[1]Link Out Forecast'!$N$6:$N$250,MATCH($J36,'[1]Link Out Forecast'!$C$6:$C$250,0),1),"")</f>
        <v/>
      </c>
      <c r="V36" s="31" t="str">
        <f>IFERROR(INDEX('[1]Link Out Forecast'!$O$6:$O$250,MATCH($J36,'[1]Link Out Forecast'!$C$6:$C$250,0),1),"")</f>
        <v/>
      </c>
      <c r="W36" s="31" t="str">
        <f>IFERROR(INDEX('[1]Link Out Forecast'!$P$6:$P$250,MATCH($J36,'[1]Link Out Forecast'!$C$6:$C$250,0),1),"")</f>
        <v/>
      </c>
      <c r="X36" s="31" t="str">
        <f>IFERROR(INDEX('[1]Link Out Forecast'!$Q$6:$Q$250,MATCH($J36,'[1]Link Out Forecast'!$C$6:$C$250,0),1),"")</f>
        <v/>
      </c>
      <c r="Y36" s="31" t="str">
        <f>IFERROR(INDEX('[1]Link Out Forecast'!$R$6:$R$250,MATCH($J36,'[1]Link Out Forecast'!$C$6:$C$250,0),1),"")</f>
        <v/>
      </c>
    </row>
    <row r="37" spans="1:25">
      <c r="A37" s="44"/>
      <c r="B37" s="55"/>
      <c r="C37" s="55"/>
      <c r="D37" s="55"/>
      <c r="E37" s="55"/>
      <c r="F37" s="58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>
      <c r="A38" s="44"/>
      <c r="B38" s="55"/>
      <c r="C38" s="55"/>
      <c r="D38" s="55"/>
      <c r="E38" s="55"/>
      <c r="F38" s="58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5" thickBot="1">
      <c r="A39" s="44"/>
      <c r="B39" s="55"/>
      <c r="C39" s="55"/>
      <c r="D39" s="55"/>
      <c r="E39" s="55"/>
      <c r="F39" s="58"/>
      <c r="K39" s="2" t="s">
        <v>26</v>
      </c>
      <c r="M39" s="34">
        <f t="shared" ref="M39:Y39" si="2">SUM(M31:M38)</f>
        <v>252390.65812574391</v>
      </c>
      <c r="N39" s="34">
        <f t="shared" si="2"/>
        <v>288615.63535673491</v>
      </c>
      <c r="O39" s="34">
        <f t="shared" si="2"/>
        <v>271337.70125863043</v>
      </c>
      <c r="P39" s="34">
        <f t="shared" si="2"/>
        <v>241179.73914911266</v>
      </c>
      <c r="Q39" s="34">
        <f t="shared" si="2"/>
        <v>182283.16247377242</v>
      </c>
      <c r="R39" s="34">
        <f t="shared" si="2"/>
        <v>206241.23038712292</v>
      </c>
      <c r="S39" s="34">
        <f t="shared" si="2"/>
        <v>168620.27763489343</v>
      </c>
      <c r="T39" s="34">
        <f t="shared" si="2"/>
        <v>151943.42787268953</v>
      </c>
      <c r="U39" s="34">
        <f t="shared" si="2"/>
        <v>188686.32319796694</v>
      </c>
      <c r="V39" s="34">
        <f t="shared" si="2"/>
        <v>279139.21550030186</v>
      </c>
      <c r="W39" s="34">
        <f t="shared" si="2"/>
        <v>320272.99069956352</v>
      </c>
      <c r="X39" s="34">
        <f t="shared" si="2"/>
        <v>337156.11443073343</v>
      </c>
      <c r="Y39" s="34">
        <f t="shared" si="2"/>
        <v>2887866.4760872656</v>
      </c>
    </row>
    <row r="40" spans="1:25" ht="15" thickTop="1">
      <c r="A40" s="44"/>
      <c r="B40" s="55"/>
      <c r="C40" s="55"/>
      <c r="D40" s="55"/>
      <c r="E40" s="55"/>
      <c r="F40" s="55"/>
    </row>
    <row r="41" spans="1:25">
      <c r="A41" s="73"/>
      <c r="B41" s="65"/>
      <c r="C41" s="65"/>
      <c r="D41" s="65"/>
      <c r="E41" s="10"/>
      <c r="X41" s="10"/>
      <c r="Y41" s="71"/>
    </row>
    <row r="42" spans="1:25">
      <c r="A42" s="55"/>
      <c r="B42" s="55"/>
      <c r="C42" s="10"/>
      <c r="D42" s="10"/>
      <c r="E42" s="10"/>
      <c r="T42" s="63"/>
      <c r="X42" s="10"/>
      <c r="Y42" s="72"/>
    </row>
    <row r="43" spans="1:25">
      <c r="A43" s="44"/>
      <c r="B43" s="39"/>
      <c r="X43" s="10"/>
      <c r="Y43" s="72"/>
    </row>
    <row r="44" spans="1:25">
      <c r="B44" s="39"/>
    </row>
    <row r="47" spans="1:25">
      <c r="A47" s="6"/>
      <c r="B47" s="67"/>
    </row>
    <row r="49" spans="1:2">
      <c r="B49" s="68"/>
    </row>
    <row r="52" spans="1:2">
      <c r="B52" s="68"/>
    </row>
    <row r="55" spans="1:2">
      <c r="A55" s="2" t="s">
        <v>23</v>
      </c>
      <c r="B55" s="75">
        <f>+[2]Summary!$J$6+[3]Summary!$J$6</f>
        <v>2887866.4760872656</v>
      </c>
    </row>
  </sheetData>
  <printOptions horizontalCentered="1" verticalCentered="1"/>
  <pageMargins left="0.75" right="0.75" top="0.75" bottom="0.75" header="0.3" footer="0.3"/>
  <pageSetup scale="29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/>
  </sheetViews>
  <sheetFormatPr defaultColWidth="9.109375" defaultRowHeight="14.4"/>
  <cols>
    <col min="1" max="1" width="11.6640625" style="2" customWidth="1"/>
    <col min="2" max="2" width="27.88671875" style="2" bestFit="1" customWidth="1"/>
    <col min="3" max="3" width="17.5546875" style="2" bestFit="1" customWidth="1"/>
    <col min="4" max="6" width="18.6640625" style="2" customWidth="1"/>
    <col min="7" max="16384" width="9.10937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P15</v>
      </c>
      <c r="B3" s="2" t="str">
        <f>'Link In'!A22</f>
        <v xml:space="preserve">Chemicals </v>
      </c>
      <c r="C3" s="2" t="str">
        <f>'Link In'!A26</f>
        <v>Schedule D-2.3</v>
      </c>
      <c r="D3" s="62">
        <f>ROUND(Exhibit!C15,0)</f>
        <v>1902437</v>
      </c>
      <c r="E3" s="62">
        <f>ROUND(Exhibit!E23,0)</f>
        <v>985429</v>
      </c>
      <c r="F3" s="62">
        <f>ROUND(Exhibit!E26,0)</f>
        <v>2887866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51800000</v>
      </c>
      <c r="B8" s="17" t="str">
        <f>'Summary by Account'!B14</f>
        <v>Chemicals</v>
      </c>
      <c r="C8" s="8"/>
      <c r="D8" s="48">
        <f>+'Summary by Account'!E16</f>
        <v>2887866.4760872656</v>
      </c>
    </row>
    <row r="9" spans="1:6">
      <c r="A9" s="16"/>
      <c r="B9" s="17"/>
      <c r="C9" s="8"/>
      <c r="D9" s="18"/>
    </row>
    <row r="10" spans="1:6">
      <c r="A10" s="16"/>
      <c r="B10" s="17"/>
      <c r="C10" s="8"/>
      <c r="D10" s="18"/>
    </row>
    <row r="11" spans="1:6">
      <c r="A11" s="16"/>
      <c r="B11" s="17"/>
      <c r="C11" s="8"/>
      <c r="D11" s="18"/>
    </row>
    <row r="12" spans="1:6">
      <c r="A12" s="16"/>
      <c r="B12" s="17"/>
      <c r="C12" s="8"/>
      <c r="D12" s="18"/>
    </row>
    <row r="13" spans="1:6">
      <c r="A13" s="16"/>
      <c r="B13" s="17"/>
      <c r="C13" s="8"/>
      <c r="D13" s="18"/>
    </row>
    <row r="14" spans="1:6">
      <c r="A14" s="16"/>
      <c r="B14" s="17"/>
      <c r="C14" s="8"/>
      <c r="D14" s="18"/>
    </row>
    <row r="15" spans="1:6" ht="15" thickBot="1">
      <c r="A15" s="8"/>
      <c r="B15" s="19"/>
      <c r="C15" s="8"/>
      <c r="D15" s="49">
        <f>SUM(D8:D14)</f>
        <v>2887866.4760872656</v>
      </c>
    </row>
    <row r="16" spans="1:6" ht="15" thickTop="1">
      <c r="A16" s="8"/>
      <c r="B16" s="8"/>
      <c r="C16" s="8"/>
      <c r="D16" s="8"/>
    </row>
    <row r="17" spans="1:4">
      <c r="A17" s="15" t="s">
        <v>12</v>
      </c>
      <c r="B17" s="8"/>
      <c r="C17" s="8"/>
      <c r="D17" s="8"/>
    </row>
    <row r="19" spans="1:4">
      <c r="A19" s="2" t="str">
        <f>'Link In'!A25</f>
        <v>W/P - 3-4</v>
      </c>
    </row>
    <row r="20" spans="1:4">
      <c r="A20" s="2" t="str">
        <f ca="1">Exhibit!F2</f>
        <v>O&amp;M\[KAWC 2018 Rate Case - Chemicals Exhibit.xlsx]Exhibit</v>
      </c>
    </row>
    <row r="25" spans="1:4">
      <c r="A25" s="6"/>
    </row>
    <row r="26" spans="1:4">
      <c r="D26" s="36"/>
    </row>
    <row r="27" spans="1:4">
      <c r="D27" s="36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/>
  </sheetViews>
  <sheetFormatPr defaultColWidth="9.109375" defaultRowHeight="14.4"/>
  <cols>
    <col min="1" max="1" width="5.6640625" style="2" customWidth="1"/>
    <col min="2" max="2" width="40.44140625" style="2" customWidth="1"/>
    <col min="3" max="4" width="12.6640625" style="2" customWidth="1"/>
    <col min="5" max="5" width="14" style="2" customWidth="1"/>
    <col min="6" max="6" width="30.88671875" style="2" customWidth="1"/>
    <col min="7" max="16384" width="9.109375" style="2"/>
  </cols>
  <sheetData>
    <row r="1" spans="1:6">
      <c r="A1" s="1" t="s">
        <v>10</v>
      </c>
      <c r="B1" s="1"/>
      <c r="C1" s="1"/>
      <c r="D1" s="1"/>
      <c r="F1" s="4" t="str">
        <f>'Link In'!A25</f>
        <v>W/P - 3-4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Chemicals Exhibit.xlsx]Exhibit</v>
      </c>
    </row>
    <row r="4" spans="1:6">
      <c r="A4" s="76" t="str">
        <f>'Link In'!A1</f>
        <v>Kentucky American Water Company</v>
      </c>
      <c r="B4" s="76"/>
      <c r="C4" s="76"/>
      <c r="D4" s="76"/>
      <c r="E4" s="76"/>
      <c r="F4" s="76"/>
    </row>
    <row r="5" spans="1:6">
      <c r="A5" s="76" t="str">
        <f>'Link In'!A3</f>
        <v>Case No. 2018-00358</v>
      </c>
      <c r="B5" s="76"/>
      <c r="C5" s="76"/>
      <c r="D5" s="76"/>
      <c r="E5" s="76"/>
      <c r="F5" s="76"/>
    </row>
    <row r="6" spans="1:6">
      <c r="A6" s="76" t="str">
        <f>'Link In'!A23</f>
        <v xml:space="preserve">Base Year Adjustment Chemicals </v>
      </c>
      <c r="B6" s="76"/>
      <c r="C6" s="76"/>
      <c r="D6" s="76"/>
      <c r="E6" s="76"/>
      <c r="F6" s="76"/>
    </row>
    <row r="7" spans="1:6">
      <c r="A7" s="77" t="str">
        <f>'Link In'!A6</f>
        <v>For the 12 Months Ending June 30, 2020</v>
      </c>
      <c r="B7" s="77"/>
      <c r="C7" s="77"/>
      <c r="D7" s="77"/>
      <c r="E7" s="77"/>
      <c r="F7" s="77"/>
    </row>
    <row r="9" spans="1:6">
      <c r="A9" s="6" t="str">
        <f>'Link In'!A20</f>
        <v>Witness Responsible:   Kevin Rogers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50">
        <f>ROUND('Link In'!Y20,0)</f>
        <v>1902437</v>
      </c>
      <c r="D15" s="51">
        <v>0</v>
      </c>
      <c r="E15" s="51">
        <f>C15</f>
        <v>1902437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44.25" customHeight="1">
      <c r="A19" s="8">
        <v>5</v>
      </c>
      <c r="B19" s="66" t="s">
        <v>31</v>
      </c>
      <c r="C19" s="35"/>
      <c r="D19" s="42">
        <f>ROUND('Summary by Account'!D16,0)</f>
        <v>985429</v>
      </c>
      <c r="E19" s="35"/>
      <c r="F19" s="10" t="str">
        <f>'Link In'!A26</f>
        <v>Schedule D-2.3</v>
      </c>
    </row>
    <row r="20" spans="1:6">
      <c r="A20" s="8">
        <v>6</v>
      </c>
      <c r="B20" s="66"/>
      <c r="C20" s="35"/>
      <c r="D20" s="42"/>
      <c r="E20" s="35"/>
    </row>
    <row r="21" spans="1:6">
      <c r="A21" s="8">
        <v>7</v>
      </c>
      <c r="B21" s="9"/>
      <c r="C21" s="35"/>
      <c r="D21" s="42"/>
      <c r="E21" s="35"/>
    </row>
    <row r="22" spans="1:6">
      <c r="A22" s="8">
        <v>8</v>
      </c>
      <c r="B22" s="9"/>
      <c r="C22" s="35"/>
      <c r="D22" s="42"/>
      <c r="E22" s="35"/>
    </row>
    <row r="23" spans="1:6">
      <c r="A23" s="8">
        <v>9</v>
      </c>
      <c r="B23" s="6" t="s">
        <v>5</v>
      </c>
      <c r="C23" s="35"/>
      <c r="D23" s="61">
        <f>SUM(D19:D22)</f>
        <v>985429</v>
      </c>
      <c r="E23" s="61">
        <f>D23</f>
        <v>985429</v>
      </c>
    </row>
    <row r="24" spans="1:6">
      <c r="A24" s="8">
        <v>10</v>
      </c>
      <c r="C24" s="35"/>
      <c r="D24" s="35"/>
      <c r="E24" s="35"/>
    </row>
    <row r="25" spans="1:6">
      <c r="A25" s="8">
        <v>11</v>
      </c>
    </row>
    <row r="26" spans="1:6" ht="15" thickBot="1">
      <c r="A26" s="8">
        <v>12</v>
      </c>
      <c r="B26" s="6" t="str">
        <f>'Link In'!C9</f>
        <v>Forecasted Year at Present Rates</v>
      </c>
      <c r="E26" s="52">
        <f>E15+E23</f>
        <v>2887866</v>
      </c>
    </row>
    <row r="27" spans="1:6" ht="15" thickTop="1">
      <c r="A27" s="8">
        <v>13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/>
  </sheetViews>
  <sheetFormatPr defaultColWidth="9.109375" defaultRowHeight="14.4"/>
  <cols>
    <col min="1" max="1" width="18.5546875" style="2" customWidth="1"/>
    <col min="2" max="2" width="23" style="2" customWidth="1"/>
    <col min="3" max="5" width="17.6640625" style="2" customWidth="1"/>
    <col min="6" max="16384" width="9.109375" style="2"/>
  </cols>
  <sheetData>
    <row r="1" spans="1:5">
      <c r="A1" s="1" t="s">
        <v>10</v>
      </c>
      <c r="B1" s="1"/>
      <c r="C1" s="1"/>
      <c r="D1" s="1"/>
      <c r="E1" s="4" t="str">
        <f>'Link In'!A25</f>
        <v>W/P - 3-4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Chemicals Exhibit.xlsx]Summary by Account</v>
      </c>
    </row>
    <row r="4" spans="1:5">
      <c r="A4" s="76" t="str">
        <f>'Link In'!A1</f>
        <v>Kentucky American Water Company</v>
      </c>
      <c r="B4" s="76"/>
      <c r="C4" s="76"/>
      <c r="D4" s="76"/>
      <c r="E4" s="76"/>
    </row>
    <row r="5" spans="1:5">
      <c r="A5" s="76" t="str">
        <f>'Link In'!A3</f>
        <v>Case No. 2018-00358</v>
      </c>
      <c r="B5" s="76"/>
      <c r="C5" s="76"/>
      <c r="D5" s="76"/>
      <c r="E5" s="76"/>
    </row>
    <row r="6" spans="1:5">
      <c r="A6" s="76" t="str">
        <f>'Link In'!A23</f>
        <v xml:space="preserve">Base Year Adjustment Chemicals </v>
      </c>
      <c r="B6" s="76"/>
      <c r="C6" s="76"/>
      <c r="D6" s="76"/>
      <c r="E6" s="76"/>
    </row>
    <row r="7" spans="1:5">
      <c r="A7" s="77" t="str">
        <f>'Link In'!A6</f>
        <v>For the 12 Months Ending June 30, 2020</v>
      </c>
      <c r="B7" s="77"/>
      <c r="C7" s="77"/>
      <c r="D7" s="77"/>
      <c r="E7" s="77"/>
    </row>
    <row r="9" spans="1:5">
      <c r="A9" s="6" t="str">
        <f>'Link In'!A20</f>
        <v>Witness Responsible:   Kevin Rogers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51800000</v>
      </c>
      <c r="B14" s="12" t="str">
        <f>'Link In'!K12</f>
        <v>Chemicals</v>
      </c>
      <c r="C14" s="36">
        <f>'Link In'!Y12</f>
        <v>1902436.9872043957</v>
      </c>
      <c r="D14" s="36">
        <f t="shared" ref="D14" si="0">E14-C14</f>
        <v>985429.48888286995</v>
      </c>
      <c r="E14" s="39">
        <f>+'Link In'!B55</f>
        <v>2887866.4760872656</v>
      </c>
    </row>
    <row r="15" spans="1:5">
      <c r="B15" s="12"/>
      <c r="C15" s="37"/>
      <c r="D15" s="37"/>
      <c r="E15" s="37"/>
    </row>
    <row r="16" spans="1:5" ht="15" thickBot="1">
      <c r="C16" s="38">
        <f>SUM(C14:C15)</f>
        <v>1902436.9872043957</v>
      </c>
      <c r="D16" s="38">
        <f>SUM(D14:D15)</f>
        <v>985429.48888286995</v>
      </c>
      <c r="E16" s="38">
        <f>SUM(E14:E15)</f>
        <v>2887866.4760872656</v>
      </c>
    </row>
    <row r="17" spans="2:5" ht="15" thickTop="1">
      <c r="E17" s="40"/>
    </row>
    <row r="18" spans="2:5">
      <c r="B18" s="12"/>
      <c r="D18" s="64"/>
      <c r="E18" s="40"/>
    </row>
    <row r="19" spans="2:5">
      <c r="E19" s="40"/>
    </row>
    <row r="20" spans="2:5">
      <c r="D20" s="64"/>
    </row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orientation="landscape" blackAndWhite="1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/>
  </sheetViews>
  <sheetFormatPr defaultColWidth="9.109375" defaultRowHeight="14.4"/>
  <cols>
    <col min="1" max="1" width="12" style="2" customWidth="1"/>
    <col min="2" max="2" width="18.5546875" style="2" customWidth="1"/>
    <col min="3" max="14" width="10.6640625" style="2" customWidth="1"/>
    <col min="15" max="15" width="12.88671875" style="2" bestFit="1" customWidth="1"/>
    <col min="16" max="16384" width="9.109375" style="2"/>
  </cols>
  <sheetData>
    <row r="1" spans="1:15">
      <c r="A1" s="1" t="s">
        <v>10</v>
      </c>
      <c r="B1" s="1"/>
      <c r="C1" s="1"/>
      <c r="D1" s="1"/>
      <c r="O1" s="4" t="str">
        <f>'Link In'!A25</f>
        <v>W/P - 3-4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Chemicals Exhibit.xlsx]Base &amp; Forecast Detail</v>
      </c>
    </row>
    <row r="3" spans="1:15">
      <c r="A3" s="76" t="s">
        <v>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>
      <c r="A4" s="76" t="str">
        <f>'Link In'!A3</f>
        <v>Case No. 2018-00358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>
      <c r="A5" s="76" t="str">
        <f>'Link In'!A7</f>
        <v>Base Year for the 12 Months Ended February 28, 2019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>
      <c r="A6" s="76" t="str">
        <f>'Link In'!A9</f>
        <v>Forecast Year for the 12 Months Ended June 30, 2020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>
      <c r="A7" s="76" t="str">
        <f>'Link In'!A22</f>
        <v xml:space="preserve">Chemicals 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>
      <c r="A8" s="6" t="str">
        <f>'Link In'!A20</f>
        <v>Witness Responsible:   Kevin Rogers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78" t="str">
        <f>'Link In'!A7</f>
        <v>Base Year for the 12 Months Ended February 28, 2019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>
      <c r="A12" s="60" t="s">
        <v>14</v>
      </c>
      <c r="B12" s="60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60" t="s">
        <v>7</v>
      </c>
    </row>
    <row r="13" spans="1:15">
      <c r="A13" s="44"/>
      <c r="B13" s="44"/>
      <c r="C13" s="44"/>
    </row>
    <row r="14" spans="1:15">
      <c r="A14" s="2">
        <f>'Link In'!J12</f>
        <v>51800000</v>
      </c>
      <c r="B14" s="12" t="str">
        <f>'Link In'!K12</f>
        <v>Chemicals</v>
      </c>
      <c r="C14" s="46">
        <f>'Link In'!M12</f>
        <v>129884</v>
      </c>
      <c r="D14" s="46">
        <f>'Link In'!N12</f>
        <v>179525</v>
      </c>
      <c r="E14" s="46">
        <f>'Link In'!O12</f>
        <v>141485</v>
      </c>
      <c r="F14" s="46">
        <f>'Link In'!P12</f>
        <v>173385</v>
      </c>
      <c r="G14" s="46">
        <f>'Link In'!Q12</f>
        <v>199827</v>
      </c>
      <c r="H14" s="46">
        <f>'Link In'!R12</f>
        <v>188440</v>
      </c>
      <c r="I14" s="46">
        <f>'Link In'!S12</f>
        <v>187363</v>
      </c>
      <c r="J14" s="46">
        <f>'Link In'!T12</f>
        <v>161051</v>
      </c>
      <c r="K14" s="46">
        <f>'Link In'!U12</f>
        <v>151006</v>
      </c>
      <c r="L14" s="46">
        <f>'Link In'!V12</f>
        <v>170738</v>
      </c>
      <c r="M14" s="46">
        <f>'Link In'!W12</f>
        <v>118864.13722714088</v>
      </c>
      <c r="N14" s="46">
        <f>'Link In'!X12</f>
        <v>100868.84997725487</v>
      </c>
      <c r="O14" s="36">
        <f t="shared" ref="O14" si="0">SUM(C14:N14)</f>
        <v>1902436.9872043957</v>
      </c>
    </row>
    <row r="15" spans="1:15">
      <c r="A15" s="44"/>
      <c r="B15" s="44"/>
      <c r="C15" s="4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>
      <c r="A16" s="44"/>
      <c r="B16" s="44"/>
      <c r="C16" s="45"/>
      <c r="O16" s="47">
        <f>SUM(O14:O15)</f>
        <v>1902436.9872043957</v>
      </c>
    </row>
    <row r="17" spans="1:15">
      <c r="A17" s="44"/>
      <c r="B17" s="44"/>
      <c r="C17" s="45"/>
    </row>
    <row r="18" spans="1:15">
      <c r="C18" s="78" t="str">
        <f>'Link In'!A9</f>
        <v>Forecast Year for the 12 Months Ended June 30, 2020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>
      <c r="A19" s="60" t="s">
        <v>14</v>
      </c>
      <c r="B19" s="60" t="s">
        <v>6</v>
      </c>
      <c r="C19" s="33">
        <f>+'Link In'!M29</f>
        <v>43647</v>
      </c>
      <c r="D19" s="33">
        <f>+'Link In'!N29</f>
        <v>43678</v>
      </c>
      <c r="E19" s="33">
        <f>+'Link In'!O29</f>
        <v>43709</v>
      </c>
      <c r="F19" s="33">
        <f>+'Link In'!P29</f>
        <v>43739</v>
      </c>
      <c r="G19" s="33">
        <f>+'Link In'!Q29</f>
        <v>43770</v>
      </c>
      <c r="H19" s="33">
        <f>+'Link In'!R29</f>
        <v>43800</v>
      </c>
      <c r="I19" s="33">
        <f>+'Link In'!S29</f>
        <v>43831</v>
      </c>
      <c r="J19" s="33">
        <f>+'Link In'!T29</f>
        <v>43862</v>
      </c>
      <c r="K19" s="33">
        <f>+'Link In'!U29</f>
        <v>43891</v>
      </c>
      <c r="L19" s="33">
        <f>+'Link In'!V29</f>
        <v>43922</v>
      </c>
      <c r="M19" s="33">
        <f>+'Link In'!W29</f>
        <v>43952</v>
      </c>
      <c r="N19" s="33">
        <f>+'Link In'!X29</f>
        <v>43983</v>
      </c>
      <c r="O19" s="60" t="s">
        <v>27</v>
      </c>
    </row>
    <row r="21" spans="1:15">
      <c r="A21" s="2">
        <f>'Link In'!J31</f>
        <v>51800000</v>
      </c>
      <c r="B21" s="2" t="str">
        <f>'Link In'!K31</f>
        <v>Chemicals</v>
      </c>
      <c r="C21" s="46">
        <f>'Link In'!M31</f>
        <v>252390.65812574391</v>
      </c>
      <c r="D21" s="46">
        <f>'Link In'!N31</f>
        <v>288615.63535673491</v>
      </c>
      <c r="E21" s="46">
        <f>'Link In'!O31</f>
        <v>271337.70125863043</v>
      </c>
      <c r="F21" s="46">
        <f>'Link In'!P31</f>
        <v>241179.73914911266</v>
      </c>
      <c r="G21" s="46">
        <f>'Link In'!Q31</f>
        <v>182283.16247377242</v>
      </c>
      <c r="H21" s="46">
        <f>'Link In'!R31</f>
        <v>206241.23038712292</v>
      </c>
      <c r="I21" s="46">
        <f>'Link In'!S31</f>
        <v>168620.27763489343</v>
      </c>
      <c r="J21" s="46">
        <f>'Link In'!T31</f>
        <v>151943.42787268953</v>
      </c>
      <c r="K21" s="46">
        <f>'Link In'!U31</f>
        <v>188686.32319796694</v>
      </c>
      <c r="L21" s="46">
        <f>'Link In'!V31</f>
        <v>279139.21550030186</v>
      </c>
      <c r="M21" s="46">
        <f>'Link In'!W31</f>
        <v>320272.99069956352</v>
      </c>
      <c r="N21" s="46">
        <f>'Link In'!X31</f>
        <v>337156.11443073343</v>
      </c>
      <c r="O21" s="46">
        <f t="shared" ref="O21" si="1">SUM(C21:N21)</f>
        <v>2887866.4760872656</v>
      </c>
    </row>
    <row r="23" spans="1:15">
      <c r="O23" s="47">
        <f>SUM(O21:O22)</f>
        <v>2887866.4760872656</v>
      </c>
    </row>
  </sheetData>
  <mergeCells count="7">
    <mergeCell ref="C18:O18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70" orientation="landscape" blackAndWhite="1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zoomScaleNormal="100" workbookViewId="0"/>
  </sheetViews>
  <sheetFormatPr defaultColWidth="9.109375" defaultRowHeight="14.4"/>
  <cols>
    <col min="1" max="1" width="9.109375" style="2"/>
    <col min="2" max="2" width="88.6640625" style="2" customWidth="1"/>
    <col min="3" max="16384" width="9.109375" style="2"/>
  </cols>
  <sheetData>
    <row r="1" spans="1:11">
      <c r="A1" s="1" t="s">
        <v>10</v>
      </c>
      <c r="B1" s="1"/>
      <c r="C1" s="4" t="str">
        <f>'Link In'!A25</f>
        <v>W/P - 3-4</v>
      </c>
      <c r="D1" s="1"/>
      <c r="E1" s="1"/>
      <c r="F1" s="1"/>
      <c r="G1" s="1"/>
      <c r="H1" s="1"/>
      <c r="I1" s="1"/>
    </row>
    <row r="2" spans="1:11">
      <c r="A2" s="1" t="s">
        <v>11</v>
      </c>
      <c r="B2" s="1"/>
      <c r="C2" s="5" t="str">
        <f ca="1">RIGHT(CELL("filename",$A$1),LEN(CELL("filename",$A$1))-SEARCH("\O&amp;M",CELL("filename",$A$1),1))</f>
        <v>O&amp;M\[KAWC 2018 Rate Case - Chemicals Exhibit.xlsx]Notes</v>
      </c>
      <c r="D2" s="1"/>
      <c r="E2" s="1"/>
      <c r="F2" s="1"/>
      <c r="G2" s="1"/>
      <c r="H2" s="1"/>
      <c r="I2" s="1"/>
    </row>
    <row r="3" spans="1:11">
      <c r="A3" s="1"/>
      <c r="B3" s="1"/>
      <c r="C3" s="1"/>
      <c r="D3" s="1"/>
      <c r="E3" s="1"/>
      <c r="F3" s="1"/>
      <c r="G3" s="1"/>
      <c r="H3" s="1"/>
      <c r="I3" s="1"/>
      <c r="K3" s="4"/>
    </row>
    <row r="4" spans="1:11">
      <c r="A4" s="6" t="s">
        <v>8</v>
      </c>
    </row>
    <row r="7" spans="1:11" ht="28.8">
      <c r="A7" s="6" t="s">
        <v>16</v>
      </c>
      <c r="B7" s="74" t="s">
        <v>30</v>
      </c>
    </row>
    <row r="8" spans="1:11">
      <c r="B8" s="53"/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Base &amp; 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2018-12-06T17:01:50Z</cp:lastPrinted>
  <dcterms:created xsi:type="dcterms:W3CDTF">2012-08-27T14:54:09Z</dcterms:created>
  <dcterms:modified xsi:type="dcterms:W3CDTF">2018-12-06T19:38:24Z</dcterms:modified>
</cp:coreProperties>
</file>