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 userName="Lori N O'Malley" algorithmName="SHA-512" hashValue="Ao5FDQ5kDUEAsaslB1qAOGO2vvz+p3wCShqWI+eTccMRAWrmYplGabK9FT3WFiucfhZQawqc8mtDXvPOigWypA==" saltValue="YNejiBBWHBx02zo4pzpPYA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Y\2018 Water Rate Case\Exhibits\"/>
    </mc:Choice>
  </mc:AlternateContent>
  <bookViews>
    <workbookView xWindow="240" yWindow="720" windowWidth="15480" windowHeight="7440"/>
  </bookViews>
  <sheets>
    <sheet name="Rate Case Constants" sheetId="1" r:id="rId1"/>
    <sheet name="Link Out WP" sheetId="2" r:id="rId2"/>
    <sheet name="Link Out Filing Exhibits" sheetId="3" r:id="rId3"/>
    <sheet name="Link Out Monthly BY" sheetId="10" r:id="rId4"/>
    <sheet name="Link Out Forecast" sheetId="9" r:id="rId5"/>
    <sheet name="Link Out North Middletown" sheetId="12" r:id="rId6"/>
    <sheet name="Link Out Rev Req" sheetId="11" r:id="rId7"/>
  </sheets>
  <externalReferences>
    <externalReference r:id="rId8"/>
  </externalReferences>
  <definedNames>
    <definedName name="_xlnm.Print_Area" localSheetId="2">'Link Out Filing Exhibits'!$A$1:$M$72</definedName>
    <definedName name="_xlnm.Print_Titles" localSheetId="2">'Link Out Filing Exhibits'!$1:$11</definedName>
    <definedName name="_xlnm.Print_Titles" localSheetId="4">'Link Out Forecast'!$1:$5</definedName>
    <definedName name="_xlnm.Print_Titles" localSheetId="3">'Link Out Monthly BY'!$1:$6</definedName>
  </definedNames>
  <calcPr calcId="162913" iterate="1"/>
</workbook>
</file>

<file path=xl/calcChain.xml><?xml version="1.0" encoding="utf-8"?>
<calcChain xmlns="http://schemas.openxmlformats.org/spreadsheetml/2006/main">
  <c r="R52" i="10" l="1"/>
  <c r="S299" i="10" l="1"/>
  <c r="S298" i="10"/>
  <c r="S297" i="10"/>
  <c r="S296" i="10"/>
  <c r="S295" i="10"/>
  <c r="S294" i="10"/>
  <c r="S47" i="10" l="1"/>
  <c r="S46" i="10"/>
  <c r="S45" i="10"/>
  <c r="S44" i="10"/>
  <c r="S43" i="10"/>
  <c r="S42" i="10"/>
  <c r="S41" i="10"/>
  <c r="S40" i="10"/>
  <c r="S39" i="10"/>
  <c r="S38" i="10"/>
  <c r="S36" i="10"/>
  <c r="S35" i="10"/>
  <c r="S34" i="10"/>
  <c r="S33" i="10"/>
  <c r="S32" i="10"/>
  <c r="S30" i="10"/>
  <c r="S29" i="10"/>
  <c r="S28" i="10"/>
  <c r="S26" i="10"/>
  <c r="S25" i="10"/>
  <c r="S23" i="10"/>
  <c r="S22" i="10"/>
  <c r="S21" i="10"/>
  <c r="S19" i="10"/>
  <c r="S18" i="10"/>
  <c r="S16" i="10"/>
  <c r="S15" i="10"/>
  <c r="S13" i="10"/>
  <c r="S12" i="10"/>
  <c r="S10" i="10"/>
  <c r="S9" i="10"/>
  <c r="S8" i="10"/>
  <c r="S7" i="10"/>
  <c r="S517" i="10"/>
  <c r="S515" i="10"/>
  <c r="S514" i="10"/>
  <c r="S513" i="10"/>
  <c r="S512" i="10"/>
  <c r="S510" i="10"/>
  <c r="S508" i="10"/>
  <c r="S506" i="10"/>
  <c r="S504" i="10"/>
  <c r="S503" i="10"/>
  <c r="S502" i="10"/>
  <c r="S501" i="10"/>
  <c r="S499" i="10"/>
  <c r="S497" i="10"/>
  <c r="S495" i="10"/>
  <c r="S494" i="10"/>
  <c r="S493" i="10"/>
  <c r="S492" i="10"/>
  <c r="S491" i="10"/>
  <c r="S490" i="10"/>
  <c r="S489" i="10"/>
  <c r="S487" i="10"/>
  <c r="S485" i="10"/>
  <c r="S484" i="10"/>
  <c r="S483" i="10"/>
  <c r="S482" i="10"/>
  <c r="S481" i="10"/>
  <c r="S480" i="10"/>
  <c r="S479" i="10"/>
  <c r="S478" i="10"/>
  <c r="S477" i="10"/>
  <c r="S475" i="10"/>
  <c r="S473" i="10"/>
  <c r="S472" i="10"/>
  <c r="S471" i="10"/>
  <c r="S469" i="10"/>
  <c r="S468" i="10"/>
  <c r="S467" i="10"/>
  <c r="S466" i="10"/>
  <c r="S465" i="10"/>
  <c r="S464" i="10"/>
  <c r="S463" i="10"/>
  <c r="S462" i="10"/>
  <c r="S461" i="10"/>
  <c r="S460" i="10"/>
  <c r="S459" i="10"/>
  <c r="S457" i="10"/>
  <c r="S456" i="10"/>
  <c r="S455" i="10"/>
  <c r="S454" i="10"/>
  <c r="S452" i="10"/>
  <c r="S451" i="10"/>
  <c r="S450" i="10"/>
  <c r="S449" i="10"/>
  <c r="S448" i="10"/>
  <c r="S446" i="10"/>
  <c r="S445" i="10"/>
  <c r="S444" i="10"/>
  <c r="S443" i="10"/>
  <c r="S442" i="10"/>
  <c r="S440" i="10"/>
  <c r="S439" i="10"/>
  <c r="S437" i="10"/>
  <c r="S436" i="10"/>
  <c r="S434" i="10"/>
  <c r="S433" i="10"/>
  <c r="S432" i="10"/>
  <c r="S430" i="10"/>
  <c r="S429" i="10"/>
  <c r="S428" i="10"/>
  <c r="S427" i="10"/>
  <c r="S425" i="10"/>
  <c r="S424" i="10"/>
  <c r="S423" i="10"/>
  <c r="S422" i="10"/>
  <c r="S420" i="10"/>
  <c r="S419" i="10"/>
  <c r="S418" i="10"/>
  <c r="S417" i="10"/>
  <c r="S416" i="10"/>
  <c r="S415" i="10"/>
  <c r="S414" i="10"/>
  <c r="S413" i="10"/>
  <c r="S412" i="10"/>
  <c r="S411" i="10"/>
  <c r="S410" i="10"/>
  <c r="S409" i="10"/>
  <c r="S408" i="10"/>
  <c r="S407" i="10"/>
  <c r="S405" i="10"/>
  <c r="S403" i="10"/>
  <c r="S402" i="10"/>
  <c r="S401" i="10"/>
  <c r="S400" i="10"/>
  <c r="S399" i="10"/>
  <c r="S398" i="10"/>
  <c r="S397" i="10"/>
  <c r="S396" i="10"/>
  <c r="S395" i="10"/>
  <c r="S394" i="10"/>
  <c r="S393" i="10"/>
  <c r="S392" i="10"/>
  <c r="S391" i="10"/>
  <c r="S390" i="10"/>
  <c r="S389" i="10"/>
  <c r="S388" i="10"/>
  <c r="S387" i="10"/>
  <c r="S386" i="10"/>
  <c r="S385" i="10"/>
  <c r="S384" i="10"/>
  <c r="S383" i="10"/>
  <c r="S382" i="10"/>
  <c r="S381" i="10"/>
  <c r="S379" i="10"/>
  <c r="S378" i="10"/>
  <c r="S377" i="10"/>
  <c r="S376" i="10"/>
  <c r="S375" i="10"/>
  <c r="S374" i="10"/>
  <c r="S373" i="10"/>
  <c r="S372" i="10"/>
  <c r="S371" i="10"/>
  <c r="S370" i="10"/>
  <c r="S368" i="10"/>
  <c r="S367" i="10"/>
  <c r="S366" i="10"/>
  <c r="S365" i="10"/>
  <c r="S363" i="10"/>
  <c r="S362" i="10"/>
  <c r="S361" i="10"/>
  <c r="S360" i="10"/>
  <c r="S359" i="10"/>
  <c r="S358" i="10"/>
  <c r="S356" i="10"/>
  <c r="S355" i="10"/>
  <c r="S354" i="10"/>
  <c r="S352" i="10"/>
  <c r="S351" i="10"/>
  <c r="S350" i="10"/>
  <c r="S349" i="10"/>
  <c r="S348" i="10"/>
  <c r="S347" i="10"/>
  <c r="S346" i="10"/>
  <c r="S345" i="10"/>
  <c r="S344" i="10"/>
  <c r="S343" i="10"/>
  <c r="S342" i="10"/>
  <c r="S341" i="10"/>
  <c r="S340" i="10"/>
  <c r="S339" i="10"/>
  <c r="S338" i="10"/>
  <c r="S336" i="10"/>
  <c r="S335" i="10"/>
  <c r="S334" i="10"/>
  <c r="S333" i="10"/>
  <c r="S332" i="10"/>
  <c r="S331" i="10"/>
  <c r="S330" i="10"/>
  <c r="S329" i="10"/>
  <c r="S328" i="10"/>
  <c r="S326" i="10"/>
  <c r="S325" i="10"/>
  <c r="S324" i="10"/>
  <c r="S323" i="10"/>
  <c r="S322" i="10"/>
  <c r="S321" i="10"/>
  <c r="S320" i="10"/>
  <c r="S319" i="10"/>
  <c r="S318" i="10"/>
  <c r="S317" i="10"/>
  <c r="S316" i="10"/>
  <c r="S315" i="10"/>
  <c r="S314" i="10"/>
  <c r="S313" i="10"/>
  <c r="S312" i="10"/>
  <c r="S311" i="10"/>
  <c r="S310" i="10"/>
  <c r="S309" i="10"/>
  <c r="S308" i="10"/>
  <c r="S307" i="10"/>
  <c r="S306" i="10"/>
  <c r="S305" i="10"/>
  <c r="S304" i="10"/>
  <c r="S303" i="10"/>
  <c r="S302" i="10"/>
  <c r="S301" i="10"/>
  <c r="S300" i="10"/>
  <c r="S293" i="10"/>
  <c r="S292" i="10"/>
  <c r="S291" i="10"/>
  <c r="S290" i="10"/>
  <c r="S289" i="10"/>
  <c r="S288" i="10"/>
  <c r="S287" i="10"/>
  <c r="S286" i="10"/>
  <c r="S284" i="10"/>
  <c r="S283" i="10"/>
  <c r="S282" i="10"/>
  <c r="S281" i="10"/>
  <c r="S280" i="10"/>
  <c r="S279" i="10"/>
  <c r="S277" i="10"/>
  <c r="T277" i="10" s="1"/>
  <c r="S275" i="10"/>
  <c r="S274" i="10"/>
  <c r="S273" i="10"/>
  <c r="S272" i="10"/>
  <c r="S271" i="10"/>
  <c r="S270" i="10"/>
  <c r="S269" i="10"/>
  <c r="S268" i="10"/>
  <c r="S267" i="10"/>
  <c r="S266" i="10"/>
  <c r="S265" i="10"/>
  <c r="S264" i="10"/>
  <c r="S263" i="10"/>
  <c r="S262" i="10"/>
  <c r="S261" i="10"/>
  <c r="S260" i="10"/>
  <c r="S259" i="10"/>
  <c r="S258" i="10"/>
  <c r="S257" i="10"/>
  <c r="S256" i="10"/>
  <c r="S255" i="10"/>
  <c r="S253" i="10"/>
  <c r="S252" i="10"/>
  <c r="S251" i="10"/>
  <c r="S250" i="10"/>
  <c r="S249" i="10"/>
  <c r="S248" i="10"/>
  <c r="S247" i="10"/>
  <c r="S246" i="10"/>
  <c r="S244" i="10"/>
  <c r="S243" i="10"/>
  <c r="S242" i="10"/>
  <c r="S241" i="10"/>
  <c r="S240" i="10"/>
  <c r="S239" i="10"/>
  <c r="S238" i="10"/>
  <c r="S237" i="10"/>
  <c r="S236" i="10"/>
  <c r="S235" i="10"/>
  <c r="S234" i="10"/>
  <c r="S233" i="10"/>
  <c r="S232" i="10"/>
  <c r="S231" i="10"/>
  <c r="S229" i="10"/>
  <c r="S228" i="10"/>
  <c r="S227" i="10"/>
  <c r="S226" i="10"/>
  <c r="S225" i="10"/>
  <c r="S224" i="10"/>
  <c r="S223" i="10"/>
  <c r="S222" i="10"/>
  <c r="S221" i="10"/>
  <c r="S220" i="10"/>
  <c r="S219" i="10"/>
  <c r="S218" i="10"/>
  <c r="S217" i="10"/>
  <c r="S216" i="10"/>
  <c r="S215" i="10"/>
  <c r="S214" i="10"/>
  <c r="S213" i="10"/>
  <c r="S212" i="10"/>
  <c r="S211" i="10"/>
  <c r="S210" i="10"/>
  <c r="S209" i="10"/>
  <c r="S208" i="10"/>
  <c r="S207" i="10"/>
  <c r="S206" i="10"/>
  <c r="S205" i="10"/>
  <c r="S204" i="10"/>
  <c r="S203" i="10"/>
  <c r="S202" i="10"/>
  <c r="S201" i="10"/>
  <c r="S200" i="10"/>
  <c r="S199" i="10"/>
  <c r="S198" i="10"/>
  <c r="S196" i="10"/>
  <c r="S195" i="10"/>
  <c r="S194" i="10"/>
  <c r="S193" i="10"/>
  <c r="S192" i="10"/>
  <c r="S191" i="10"/>
  <c r="S190" i="10"/>
  <c r="S189" i="10"/>
  <c r="S188" i="10"/>
  <c r="S187" i="10"/>
  <c r="S186" i="10"/>
  <c r="S185" i="10"/>
  <c r="S184" i="10"/>
  <c r="S183" i="10"/>
  <c r="S182" i="10"/>
  <c r="S181" i="10"/>
  <c r="S180" i="10"/>
  <c r="S179" i="10"/>
  <c r="S177" i="10"/>
  <c r="S176" i="10"/>
  <c r="S175" i="10"/>
  <c r="S174" i="10"/>
  <c r="S173" i="10"/>
  <c r="S172" i="10"/>
  <c r="S171" i="10"/>
  <c r="S170" i="10"/>
  <c r="S169" i="10"/>
  <c r="S168" i="10"/>
  <c r="S167" i="10"/>
  <c r="S166" i="10"/>
  <c r="S165" i="10"/>
  <c r="S164" i="10"/>
  <c r="S163" i="10"/>
  <c r="S162" i="10"/>
  <c r="S161" i="10"/>
  <c r="S160" i="10"/>
  <c r="S159" i="10"/>
  <c r="S158" i="10"/>
  <c r="S157" i="10"/>
  <c r="S156" i="10"/>
  <c r="S155" i="10"/>
  <c r="S154" i="10"/>
  <c r="S153" i="10"/>
  <c r="S152" i="10"/>
  <c r="S151" i="10"/>
  <c r="S150" i="10"/>
  <c r="S149" i="10"/>
  <c r="S148" i="10"/>
  <c r="S146" i="10"/>
  <c r="S145" i="10"/>
  <c r="S144" i="10"/>
  <c r="S143" i="10"/>
  <c r="S142" i="10"/>
  <c r="S141" i="10"/>
  <c r="S140" i="10"/>
  <c r="S139" i="10"/>
  <c r="S138" i="10"/>
  <c r="S137" i="10"/>
  <c r="T137" i="10" s="1"/>
  <c r="S136" i="10"/>
  <c r="S135" i="10"/>
  <c r="S134" i="10"/>
  <c r="S133" i="10"/>
  <c r="S132" i="10"/>
  <c r="S131" i="10"/>
  <c r="S130" i="10"/>
  <c r="S129" i="10"/>
  <c r="S127" i="10"/>
  <c r="S126" i="10"/>
  <c r="S125" i="10"/>
  <c r="S123" i="10"/>
  <c r="S122" i="10"/>
  <c r="S120" i="10"/>
  <c r="S119" i="10"/>
  <c r="S117" i="10"/>
  <c r="S116" i="10"/>
  <c r="S115" i="10"/>
  <c r="T115" i="10" s="1"/>
  <c r="S114" i="10"/>
  <c r="T114" i="10" s="1"/>
  <c r="S113" i="10"/>
  <c r="S112" i="10"/>
  <c r="S111" i="10"/>
  <c r="S110" i="10"/>
  <c r="S109" i="10"/>
  <c r="T109" i="10" s="1"/>
  <c r="S108" i="10"/>
  <c r="S107" i="10"/>
  <c r="S106" i="10"/>
  <c r="S105" i="10"/>
  <c r="S104" i="10"/>
  <c r="S103" i="10"/>
  <c r="S102" i="10"/>
  <c r="S101" i="10"/>
  <c r="S100" i="10"/>
  <c r="S99" i="10"/>
  <c r="S98" i="10"/>
  <c r="S97" i="10"/>
  <c r="S96" i="10"/>
  <c r="S95" i="10"/>
  <c r="S94" i="10"/>
  <c r="S93" i="10"/>
  <c r="S92" i="10"/>
  <c r="S91" i="10"/>
  <c r="S90" i="10"/>
  <c r="S89" i="10"/>
  <c r="T89" i="10" s="1"/>
  <c r="S88" i="10"/>
  <c r="T88" i="10" s="1"/>
  <c r="S87" i="10"/>
  <c r="S86" i="10"/>
  <c r="S85" i="10"/>
  <c r="S84" i="10"/>
  <c r="S83" i="10"/>
  <c r="S82" i="10"/>
  <c r="S81" i="10"/>
  <c r="S80" i="10"/>
  <c r="S79" i="10"/>
  <c r="S78" i="10"/>
  <c r="S77" i="10"/>
  <c r="S76" i="10"/>
  <c r="S75" i="10"/>
  <c r="S74" i="10"/>
  <c r="S73" i="10"/>
  <c r="S72" i="10"/>
  <c r="S71" i="10"/>
  <c r="S70" i="10"/>
  <c r="S69" i="10"/>
  <c r="S68" i="10"/>
  <c r="S67" i="10"/>
  <c r="S66" i="10"/>
  <c r="S65" i="10"/>
  <c r="T65" i="10" s="1"/>
  <c r="S64" i="10"/>
  <c r="S62" i="10"/>
  <c r="S61" i="10"/>
  <c r="S59" i="10"/>
  <c r="S57" i="10"/>
  <c r="S56" i="10"/>
  <c r="S55" i="10"/>
  <c r="S54" i="10"/>
  <c r="S53" i="10"/>
  <c r="S50" i="10"/>
  <c r="S49" i="10"/>
  <c r="S52" i="10"/>
  <c r="T151" i="10" l="1"/>
  <c r="T155" i="10"/>
  <c r="T159" i="10"/>
  <c r="T167" i="10"/>
  <c r="T171" i="10"/>
  <c r="T175" i="10"/>
  <c r="T71" i="10"/>
  <c r="T79" i="10"/>
  <c r="T87" i="10"/>
  <c r="T91" i="10"/>
  <c r="T95" i="10"/>
  <c r="T103" i="10"/>
  <c r="T107" i="10"/>
  <c r="T139" i="10"/>
  <c r="T143" i="10"/>
  <c r="T75" i="10"/>
  <c r="T116" i="10"/>
  <c r="T149" i="10"/>
  <c r="T69" i="10"/>
  <c r="T81" i="10"/>
  <c r="T101" i="10"/>
  <c r="T145" i="10"/>
  <c r="T161" i="10"/>
  <c r="T173" i="10"/>
  <c r="T67" i="10"/>
  <c r="T74" i="10"/>
  <c r="T86" i="10"/>
  <c r="T106" i="10"/>
  <c r="T138" i="10"/>
  <c r="T146" i="10"/>
  <c r="T154" i="10"/>
  <c r="T162" i="10"/>
  <c r="T166" i="10"/>
  <c r="T170" i="10"/>
  <c r="T174" i="10"/>
  <c r="T73" i="10"/>
  <c r="T97" i="10"/>
  <c r="T105" i="10"/>
  <c r="T153" i="10"/>
  <c r="T165" i="10"/>
  <c r="T177" i="10"/>
  <c r="T83" i="10"/>
  <c r="T163" i="10"/>
  <c r="T66" i="10"/>
  <c r="T82" i="10"/>
  <c r="T90" i="10"/>
  <c r="T98" i="10"/>
  <c r="T142" i="10"/>
  <c r="T150" i="10"/>
  <c r="T158" i="10"/>
  <c r="T77" i="10"/>
  <c r="T85" i="10"/>
  <c r="T93" i="10"/>
  <c r="T141" i="10"/>
  <c r="T157" i="10"/>
  <c r="T169" i="10"/>
  <c r="T99" i="10"/>
  <c r="T70" i="10"/>
  <c r="T78" i="10"/>
  <c r="T94" i="10"/>
  <c r="T102" i="10"/>
  <c r="T64" i="10"/>
  <c r="T68" i="10"/>
  <c r="T72" i="10"/>
  <c r="T76" i="10"/>
  <c r="T80" i="10"/>
  <c r="T84" i="10"/>
  <c r="T92" i="10"/>
  <c r="T96" i="10"/>
  <c r="T100" i="10"/>
  <c r="T104" i="10"/>
  <c r="T108" i="10"/>
  <c r="T136" i="10"/>
  <c r="T140" i="10"/>
  <c r="T144" i="10"/>
  <c r="T148" i="10"/>
  <c r="T152" i="10"/>
  <c r="T156" i="10"/>
  <c r="T160" i="10"/>
  <c r="T164" i="10"/>
  <c r="T168" i="10"/>
  <c r="T172" i="10"/>
  <c r="T176" i="10"/>
  <c r="C55" i="1"/>
  <c r="C54" i="1"/>
  <c r="C52" i="1"/>
  <c r="C50" i="1"/>
  <c r="T147" i="10" l="1"/>
  <c r="T178" i="10"/>
  <c r="R10" i="10"/>
  <c r="R9" i="10"/>
  <c r="R8" i="10"/>
  <c r="R7" i="10"/>
  <c r="R12" i="10"/>
  <c r="C48" i="1" l="1"/>
  <c r="C16" i="12" l="1"/>
  <c r="A1" i="12"/>
  <c r="C18" i="12" l="1"/>
  <c r="C15" i="12"/>
  <c r="C17" i="12"/>
  <c r="R46" i="9" l="1"/>
  <c r="E61" i="9" l="1"/>
  <c r="E94" i="9"/>
  <c r="E110" i="9"/>
  <c r="E246" i="9"/>
  <c r="E255" i="9"/>
  <c r="E249" i="9"/>
  <c r="E248" i="9"/>
  <c r="E162" i="9"/>
  <c r="P474" i="10" l="1"/>
  <c r="O474" i="10"/>
  <c r="L474" i="10"/>
  <c r="K474" i="10"/>
  <c r="H474" i="10"/>
  <c r="G474" i="10"/>
  <c r="R473" i="10"/>
  <c r="Q474" i="10"/>
  <c r="N474" i="10"/>
  <c r="M474" i="10"/>
  <c r="J474" i="10"/>
  <c r="I474" i="10"/>
  <c r="F474" i="10"/>
  <c r="R471" i="10"/>
  <c r="S474" i="10" l="1"/>
  <c r="E109" i="11"/>
  <c r="R61" i="9" l="1"/>
  <c r="Q62" i="9"/>
  <c r="P62" i="9"/>
  <c r="O62" i="9"/>
  <c r="N62" i="9"/>
  <c r="M62" i="9"/>
  <c r="L62" i="9"/>
  <c r="K62" i="9"/>
  <c r="J62" i="9"/>
  <c r="I62" i="9"/>
  <c r="H62" i="9"/>
  <c r="G62" i="9"/>
  <c r="F62" i="9"/>
  <c r="H265" i="9"/>
  <c r="I265" i="9"/>
  <c r="J265" i="9"/>
  <c r="K265" i="9"/>
  <c r="L265" i="9"/>
  <c r="M265" i="9"/>
  <c r="N265" i="9"/>
  <c r="O265" i="9"/>
  <c r="P265" i="9"/>
  <c r="Q265" i="9"/>
  <c r="F265" i="9"/>
  <c r="G265" i="9"/>
  <c r="R264" i="9"/>
  <c r="R246" i="9"/>
  <c r="R247" i="9" s="1"/>
  <c r="Q247" i="9"/>
  <c r="P247" i="9"/>
  <c r="O247" i="9"/>
  <c r="N247" i="9"/>
  <c r="M247" i="9"/>
  <c r="L247" i="9"/>
  <c r="K247" i="9"/>
  <c r="J247" i="9"/>
  <c r="I247" i="9"/>
  <c r="H247" i="9"/>
  <c r="G247" i="9"/>
  <c r="F247" i="9"/>
  <c r="R255" i="9"/>
  <c r="R242" i="9"/>
  <c r="Q243" i="9"/>
  <c r="P243" i="9"/>
  <c r="O243" i="9"/>
  <c r="N243" i="9"/>
  <c r="M243" i="9"/>
  <c r="L243" i="9"/>
  <c r="K243" i="9"/>
  <c r="J243" i="9"/>
  <c r="I243" i="9"/>
  <c r="H243" i="9"/>
  <c r="G243" i="9"/>
  <c r="F243" i="9"/>
  <c r="R94" i="9"/>
  <c r="Q252" i="9"/>
  <c r="P252" i="9"/>
  <c r="O252" i="9"/>
  <c r="N252" i="9"/>
  <c r="M252" i="9"/>
  <c r="L252" i="9"/>
  <c r="K252" i="9"/>
  <c r="J252" i="9"/>
  <c r="I252" i="9"/>
  <c r="H252" i="9"/>
  <c r="G252" i="9"/>
  <c r="F252" i="9"/>
  <c r="R249" i="9"/>
  <c r="R248" i="9"/>
  <c r="R503" i="10"/>
  <c r="G496" i="10"/>
  <c r="H496" i="10"/>
  <c r="I496" i="10"/>
  <c r="J496" i="10"/>
  <c r="K496" i="10"/>
  <c r="L496" i="10"/>
  <c r="M496" i="10"/>
  <c r="N496" i="10"/>
  <c r="O496" i="10"/>
  <c r="P496" i="10"/>
  <c r="Q496" i="10"/>
  <c r="F496" i="10"/>
  <c r="R492" i="10"/>
  <c r="R491" i="10"/>
  <c r="R490" i="10"/>
  <c r="R489" i="10"/>
  <c r="S496" i="10" l="1"/>
  <c r="R50" i="10"/>
  <c r="E238" i="9" l="1"/>
  <c r="E198" i="9"/>
  <c r="E194" i="9"/>
  <c r="E193" i="9"/>
  <c r="E169" i="9"/>
  <c r="E168" i="9"/>
  <c r="E150" i="9"/>
  <c r="E149" i="9"/>
  <c r="E132" i="9"/>
  <c r="E131" i="9"/>
  <c r="E114" i="9"/>
  <c r="E104" i="9"/>
  <c r="E69" i="9"/>
  <c r="R238" i="9"/>
  <c r="F240" i="9"/>
  <c r="G240" i="9"/>
  <c r="H240" i="9"/>
  <c r="I240" i="9"/>
  <c r="J240" i="9"/>
  <c r="K240" i="9"/>
  <c r="L240" i="9"/>
  <c r="M240" i="9"/>
  <c r="N240" i="9"/>
  <c r="O240" i="9"/>
  <c r="P240" i="9"/>
  <c r="Q240" i="9"/>
  <c r="R198" i="9"/>
  <c r="R193" i="9"/>
  <c r="R194" i="9"/>
  <c r="R169" i="9"/>
  <c r="R168" i="9"/>
  <c r="Q170" i="9"/>
  <c r="P170" i="9"/>
  <c r="O170" i="9"/>
  <c r="N170" i="9"/>
  <c r="M170" i="9"/>
  <c r="L170" i="9"/>
  <c r="K170" i="9"/>
  <c r="J170" i="9"/>
  <c r="I170" i="9"/>
  <c r="H170" i="9"/>
  <c r="G170" i="9"/>
  <c r="F170" i="9"/>
  <c r="R162" i="9"/>
  <c r="R132" i="9"/>
  <c r="R149" i="9"/>
  <c r="R150" i="9"/>
  <c r="R131" i="9"/>
  <c r="R114" i="9"/>
  <c r="G115" i="9"/>
  <c r="H115" i="9"/>
  <c r="I115" i="9"/>
  <c r="J115" i="9"/>
  <c r="K115" i="9"/>
  <c r="L115" i="9"/>
  <c r="M115" i="9"/>
  <c r="N115" i="9"/>
  <c r="O115" i="9"/>
  <c r="P115" i="9"/>
  <c r="Q115" i="9"/>
  <c r="F115" i="9"/>
  <c r="R110" i="9"/>
  <c r="R104" i="9"/>
  <c r="Q111" i="9"/>
  <c r="P111" i="9"/>
  <c r="O111" i="9"/>
  <c r="N111" i="9"/>
  <c r="M111" i="9"/>
  <c r="L111" i="9"/>
  <c r="K111" i="9"/>
  <c r="J111" i="9"/>
  <c r="I111" i="9"/>
  <c r="H111" i="9"/>
  <c r="G111" i="9"/>
  <c r="F111" i="9"/>
  <c r="R69" i="9"/>
  <c r="R70" i="9"/>
  <c r="Q58" i="9"/>
  <c r="P58" i="9"/>
  <c r="O58" i="9"/>
  <c r="N58" i="9"/>
  <c r="M58" i="9"/>
  <c r="L58" i="9"/>
  <c r="K58" i="9"/>
  <c r="J58" i="9"/>
  <c r="I58" i="9"/>
  <c r="H58" i="9"/>
  <c r="G58" i="9"/>
  <c r="F58" i="9"/>
  <c r="R112" i="10" l="1"/>
  <c r="R113" i="10"/>
  <c r="R114" i="10"/>
  <c r="R115" i="10"/>
  <c r="R93" i="10"/>
  <c r="R94" i="10"/>
  <c r="R95" i="10"/>
  <c r="R96" i="10"/>
  <c r="R97" i="10"/>
  <c r="R98" i="10"/>
  <c r="R99" i="10"/>
  <c r="R100" i="10"/>
  <c r="R101" i="10"/>
  <c r="R102" i="10"/>
  <c r="R103" i="10"/>
  <c r="R104" i="10"/>
  <c r="R105" i="10"/>
  <c r="R106" i="10"/>
  <c r="R107" i="10"/>
  <c r="R83" i="10"/>
  <c r="R84" i="10"/>
  <c r="R82" i="10"/>
  <c r="R22" i="10"/>
  <c r="R23" i="10"/>
  <c r="Q128" i="10" l="1"/>
  <c r="P128" i="10"/>
  <c r="O128" i="10"/>
  <c r="N128" i="10"/>
  <c r="M128" i="10"/>
  <c r="L128" i="10"/>
  <c r="K128" i="10"/>
  <c r="J128" i="10"/>
  <c r="I128" i="10"/>
  <c r="H128" i="10"/>
  <c r="G128" i="10"/>
  <c r="F128" i="10"/>
  <c r="S128" i="10" s="1"/>
  <c r="R127" i="10"/>
  <c r="R78" i="10"/>
  <c r="Q380" i="10"/>
  <c r="P380" i="10"/>
  <c r="O380" i="10"/>
  <c r="N380" i="10"/>
  <c r="M380" i="10"/>
  <c r="L380" i="10"/>
  <c r="K380" i="10"/>
  <c r="J380" i="10"/>
  <c r="I380" i="10"/>
  <c r="H380" i="10"/>
  <c r="G380" i="10"/>
  <c r="F380" i="10"/>
  <c r="R379" i="10"/>
  <c r="E196" i="11" s="1"/>
  <c r="R368" i="10"/>
  <c r="Q369" i="10"/>
  <c r="P369" i="10"/>
  <c r="O369" i="10"/>
  <c r="N369" i="10"/>
  <c r="M369" i="10"/>
  <c r="L369" i="10"/>
  <c r="K369" i="10"/>
  <c r="J369" i="10"/>
  <c r="I369" i="10"/>
  <c r="H369" i="10"/>
  <c r="G369" i="10"/>
  <c r="F369" i="10"/>
  <c r="S369" i="10" s="1"/>
  <c r="R331" i="10"/>
  <c r="R295" i="10"/>
  <c r="R292" i="10"/>
  <c r="R244" i="10"/>
  <c r="R243" i="10"/>
  <c r="Q245" i="10"/>
  <c r="P245" i="10"/>
  <c r="O245" i="10"/>
  <c r="N245" i="10"/>
  <c r="M245" i="10"/>
  <c r="L245" i="10"/>
  <c r="K245" i="10"/>
  <c r="J245" i="10"/>
  <c r="I245" i="10"/>
  <c r="H245" i="10"/>
  <c r="G245" i="10"/>
  <c r="F245" i="10"/>
  <c r="R228" i="10"/>
  <c r="R227" i="10"/>
  <c r="R181" i="10"/>
  <c r="R190" i="10"/>
  <c r="Q124" i="10"/>
  <c r="P124" i="10"/>
  <c r="O124" i="10"/>
  <c r="N124" i="10"/>
  <c r="M124" i="10"/>
  <c r="L124" i="10"/>
  <c r="K124" i="10"/>
  <c r="J124" i="10"/>
  <c r="I124" i="10"/>
  <c r="H124" i="10"/>
  <c r="G124" i="10"/>
  <c r="F124" i="10"/>
  <c r="S380" i="10" l="1"/>
  <c r="T367" i="10"/>
  <c r="T366" i="10"/>
  <c r="T368" i="10"/>
  <c r="T365" i="10"/>
  <c r="T127" i="10"/>
  <c r="T126" i="10"/>
  <c r="T125" i="10"/>
  <c r="S124" i="10"/>
  <c r="S245" i="10"/>
  <c r="R35" i="10"/>
  <c r="E119" i="11" s="1"/>
  <c r="R34" i="10"/>
  <c r="R33" i="10"/>
  <c r="E118" i="11" s="1"/>
  <c r="T242" i="10" l="1"/>
  <c r="T243" i="10"/>
  <c r="T244" i="10"/>
  <c r="T241" i="10"/>
  <c r="T237" i="10"/>
  <c r="T231" i="10"/>
  <c r="T232" i="10"/>
  <c r="T238" i="10"/>
  <c r="T239" i="10"/>
  <c r="T234" i="10"/>
  <c r="T233" i="10"/>
  <c r="T235" i="10"/>
  <c r="T236" i="10"/>
  <c r="T240" i="10"/>
  <c r="T122" i="10"/>
  <c r="T123" i="10"/>
  <c r="T372" i="10"/>
  <c r="T377" i="10"/>
  <c r="T374" i="10"/>
  <c r="T375" i="10"/>
  <c r="T370" i="10"/>
  <c r="T376" i="10"/>
  <c r="T378" i="10"/>
  <c r="T379" i="10"/>
  <c r="T373" i="10"/>
  <c r="T371" i="10"/>
  <c r="C42" i="1"/>
  <c r="O119" i="3" l="1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C41" i="1" l="1"/>
  <c r="Q267" i="9" l="1"/>
  <c r="P267" i="9"/>
  <c r="O267" i="9"/>
  <c r="N267" i="9"/>
  <c r="M267" i="9"/>
  <c r="L267" i="9"/>
  <c r="K267" i="9"/>
  <c r="J267" i="9"/>
  <c r="I267" i="9"/>
  <c r="H267" i="9"/>
  <c r="G267" i="9"/>
  <c r="F267" i="9"/>
  <c r="Q261" i="9"/>
  <c r="P261" i="9"/>
  <c r="O261" i="9"/>
  <c r="N261" i="9"/>
  <c r="M261" i="9"/>
  <c r="L261" i="9"/>
  <c r="K261" i="9"/>
  <c r="J261" i="9"/>
  <c r="I261" i="9"/>
  <c r="H261" i="9"/>
  <c r="G261" i="9"/>
  <c r="F261" i="9"/>
  <c r="Q259" i="9"/>
  <c r="P259" i="9"/>
  <c r="O259" i="9"/>
  <c r="N259" i="9"/>
  <c r="M259" i="9"/>
  <c r="L259" i="9"/>
  <c r="K259" i="9"/>
  <c r="J259" i="9"/>
  <c r="I259" i="9"/>
  <c r="H259" i="9"/>
  <c r="G259" i="9"/>
  <c r="F259" i="9"/>
  <c r="Q257" i="9"/>
  <c r="P257" i="9"/>
  <c r="O257" i="9"/>
  <c r="N257" i="9"/>
  <c r="M257" i="9"/>
  <c r="L257" i="9"/>
  <c r="K257" i="9"/>
  <c r="J257" i="9"/>
  <c r="I257" i="9"/>
  <c r="H257" i="9"/>
  <c r="G257" i="9"/>
  <c r="F257" i="9"/>
  <c r="Q245" i="9"/>
  <c r="P245" i="9"/>
  <c r="O245" i="9"/>
  <c r="N245" i="9"/>
  <c r="M245" i="9"/>
  <c r="L245" i="9"/>
  <c r="K245" i="9"/>
  <c r="J245" i="9"/>
  <c r="I245" i="9"/>
  <c r="H245" i="9"/>
  <c r="G245" i="9"/>
  <c r="F245" i="9"/>
  <c r="Q229" i="9"/>
  <c r="P229" i="9"/>
  <c r="O229" i="9"/>
  <c r="N229" i="9"/>
  <c r="M229" i="9"/>
  <c r="L229" i="9"/>
  <c r="K229" i="9"/>
  <c r="J229" i="9"/>
  <c r="I229" i="9"/>
  <c r="H229" i="9"/>
  <c r="G229" i="9"/>
  <c r="F229" i="9"/>
  <c r="Q227" i="9"/>
  <c r="P227" i="9"/>
  <c r="O227" i="9"/>
  <c r="N227" i="9"/>
  <c r="M227" i="9"/>
  <c r="L227" i="9"/>
  <c r="K227" i="9"/>
  <c r="J227" i="9"/>
  <c r="I227" i="9"/>
  <c r="H227" i="9"/>
  <c r="G227" i="9"/>
  <c r="F227" i="9"/>
  <c r="Q223" i="9"/>
  <c r="P223" i="9"/>
  <c r="O223" i="9"/>
  <c r="N223" i="9"/>
  <c r="M223" i="9"/>
  <c r="L223" i="9"/>
  <c r="K223" i="9"/>
  <c r="J223" i="9"/>
  <c r="I223" i="9"/>
  <c r="H223" i="9"/>
  <c r="G223" i="9"/>
  <c r="F223" i="9"/>
  <c r="Q219" i="9"/>
  <c r="P219" i="9"/>
  <c r="O219" i="9"/>
  <c r="N219" i="9"/>
  <c r="M219" i="9"/>
  <c r="L219" i="9"/>
  <c r="K219" i="9"/>
  <c r="J219" i="9"/>
  <c r="I219" i="9"/>
  <c r="H219" i="9"/>
  <c r="G219" i="9"/>
  <c r="F219" i="9"/>
  <c r="Q217" i="9"/>
  <c r="P217" i="9"/>
  <c r="O217" i="9"/>
  <c r="N217" i="9"/>
  <c r="M217" i="9"/>
  <c r="L217" i="9"/>
  <c r="K217" i="9"/>
  <c r="J217" i="9"/>
  <c r="I217" i="9"/>
  <c r="H217" i="9"/>
  <c r="G217" i="9"/>
  <c r="F217" i="9"/>
  <c r="Q215" i="9"/>
  <c r="P215" i="9"/>
  <c r="O215" i="9"/>
  <c r="N215" i="9"/>
  <c r="M215" i="9"/>
  <c r="L215" i="9"/>
  <c r="K215" i="9"/>
  <c r="J215" i="9"/>
  <c r="I215" i="9"/>
  <c r="H215" i="9"/>
  <c r="G215" i="9"/>
  <c r="F215" i="9"/>
  <c r="Q211" i="9"/>
  <c r="P211" i="9"/>
  <c r="O211" i="9"/>
  <c r="N211" i="9"/>
  <c r="M211" i="9"/>
  <c r="L211" i="9"/>
  <c r="K211" i="9"/>
  <c r="J211" i="9"/>
  <c r="I211" i="9"/>
  <c r="H211" i="9"/>
  <c r="G211" i="9"/>
  <c r="F211" i="9"/>
  <c r="Q205" i="9"/>
  <c r="P205" i="9"/>
  <c r="O205" i="9"/>
  <c r="N205" i="9"/>
  <c r="M205" i="9"/>
  <c r="L205" i="9"/>
  <c r="K205" i="9"/>
  <c r="J205" i="9"/>
  <c r="I205" i="9"/>
  <c r="H205" i="9"/>
  <c r="G205" i="9"/>
  <c r="F205" i="9"/>
  <c r="Q201" i="9"/>
  <c r="P201" i="9"/>
  <c r="O201" i="9"/>
  <c r="N201" i="9"/>
  <c r="M201" i="9"/>
  <c r="L201" i="9"/>
  <c r="K201" i="9"/>
  <c r="J201" i="9"/>
  <c r="I201" i="9"/>
  <c r="H201" i="9"/>
  <c r="G201" i="9"/>
  <c r="F201" i="9"/>
  <c r="Q187" i="9"/>
  <c r="P187" i="9"/>
  <c r="O187" i="9"/>
  <c r="N187" i="9"/>
  <c r="M187" i="9"/>
  <c r="L187" i="9"/>
  <c r="K187" i="9"/>
  <c r="J187" i="9"/>
  <c r="I187" i="9"/>
  <c r="H187" i="9"/>
  <c r="G187" i="9"/>
  <c r="F187" i="9"/>
  <c r="Q180" i="9"/>
  <c r="P180" i="9"/>
  <c r="O180" i="9"/>
  <c r="N180" i="9"/>
  <c r="M180" i="9"/>
  <c r="L180" i="9"/>
  <c r="K180" i="9"/>
  <c r="J180" i="9"/>
  <c r="I180" i="9"/>
  <c r="H180" i="9"/>
  <c r="G180" i="9"/>
  <c r="F180" i="9"/>
  <c r="Q177" i="9"/>
  <c r="P177" i="9"/>
  <c r="O177" i="9"/>
  <c r="N177" i="9"/>
  <c r="M177" i="9"/>
  <c r="L177" i="9"/>
  <c r="K177" i="9"/>
  <c r="J177" i="9"/>
  <c r="I177" i="9"/>
  <c r="H177" i="9"/>
  <c r="G177" i="9"/>
  <c r="F177" i="9"/>
  <c r="Q166" i="9"/>
  <c r="P166" i="9"/>
  <c r="O166" i="9"/>
  <c r="N166" i="9"/>
  <c r="M166" i="9"/>
  <c r="L166" i="9"/>
  <c r="K166" i="9"/>
  <c r="J166" i="9"/>
  <c r="I166" i="9"/>
  <c r="H166" i="9"/>
  <c r="G166" i="9"/>
  <c r="F166" i="9"/>
  <c r="Q159" i="9"/>
  <c r="P159" i="9"/>
  <c r="O159" i="9"/>
  <c r="N159" i="9"/>
  <c r="M159" i="9"/>
  <c r="L159" i="9"/>
  <c r="K159" i="9"/>
  <c r="J159" i="9"/>
  <c r="I159" i="9"/>
  <c r="H159" i="9"/>
  <c r="G159" i="9"/>
  <c r="F159" i="9"/>
  <c r="Q156" i="9"/>
  <c r="P156" i="9"/>
  <c r="O156" i="9"/>
  <c r="N156" i="9"/>
  <c r="M156" i="9"/>
  <c r="L156" i="9"/>
  <c r="K156" i="9"/>
  <c r="J156" i="9"/>
  <c r="I156" i="9"/>
  <c r="H156" i="9"/>
  <c r="G156" i="9"/>
  <c r="F156" i="9"/>
  <c r="Q128" i="9"/>
  <c r="P128" i="9"/>
  <c r="O128" i="9"/>
  <c r="N128" i="9"/>
  <c r="M128" i="9"/>
  <c r="L128" i="9"/>
  <c r="K128" i="9"/>
  <c r="J128" i="9"/>
  <c r="I128" i="9"/>
  <c r="H128" i="9"/>
  <c r="G128" i="9"/>
  <c r="F128" i="9"/>
  <c r="Q123" i="9"/>
  <c r="P123" i="9"/>
  <c r="O123" i="9"/>
  <c r="N123" i="9"/>
  <c r="M123" i="9"/>
  <c r="L123" i="9"/>
  <c r="K123" i="9"/>
  <c r="J123" i="9"/>
  <c r="I123" i="9"/>
  <c r="H123" i="9"/>
  <c r="G123" i="9"/>
  <c r="F123" i="9"/>
  <c r="Q121" i="9"/>
  <c r="P121" i="9"/>
  <c r="O121" i="9"/>
  <c r="N121" i="9"/>
  <c r="M121" i="9"/>
  <c r="L121" i="9"/>
  <c r="K121" i="9"/>
  <c r="J121" i="9"/>
  <c r="I121" i="9"/>
  <c r="H121" i="9"/>
  <c r="G121" i="9"/>
  <c r="F121" i="9"/>
  <c r="Q107" i="9"/>
  <c r="P107" i="9"/>
  <c r="O107" i="9"/>
  <c r="N107" i="9"/>
  <c r="M107" i="9"/>
  <c r="L107" i="9"/>
  <c r="K107" i="9"/>
  <c r="J107" i="9"/>
  <c r="I107" i="9"/>
  <c r="H107" i="9"/>
  <c r="G107" i="9"/>
  <c r="F107" i="9"/>
  <c r="Q98" i="9"/>
  <c r="P98" i="9"/>
  <c r="O98" i="9"/>
  <c r="N98" i="9"/>
  <c r="M98" i="9"/>
  <c r="L98" i="9"/>
  <c r="K98" i="9"/>
  <c r="J98" i="9"/>
  <c r="I98" i="9"/>
  <c r="H98" i="9"/>
  <c r="G98" i="9"/>
  <c r="F98" i="9"/>
  <c r="Q91" i="9"/>
  <c r="P91" i="9"/>
  <c r="O91" i="9"/>
  <c r="N91" i="9"/>
  <c r="M91" i="9"/>
  <c r="L91" i="9"/>
  <c r="K91" i="9"/>
  <c r="J91" i="9"/>
  <c r="I91" i="9"/>
  <c r="H91" i="9"/>
  <c r="G91" i="9"/>
  <c r="F91" i="9"/>
  <c r="Q76" i="9"/>
  <c r="P76" i="9"/>
  <c r="O76" i="9"/>
  <c r="N76" i="9"/>
  <c r="M76" i="9"/>
  <c r="L76" i="9"/>
  <c r="K76" i="9"/>
  <c r="J76" i="9"/>
  <c r="I76" i="9"/>
  <c r="H76" i="9"/>
  <c r="G76" i="9"/>
  <c r="F76" i="9"/>
  <c r="Q55" i="9"/>
  <c r="P55" i="9"/>
  <c r="O55" i="9"/>
  <c r="N55" i="9"/>
  <c r="M55" i="9"/>
  <c r="L55" i="9"/>
  <c r="K55" i="9"/>
  <c r="J55" i="9"/>
  <c r="I55" i="9"/>
  <c r="H55" i="9"/>
  <c r="G55" i="9"/>
  <c r="F55" i="9"/>
  <c r="Q52" i="9"/>
  <c r="P52" i="9"/>
  <c r="O52" i="9"/>
  <c r="N52" i="9"/>
  <c r="M52" i="9"/>
  <c r="L52" i="9"/>
  <c r="K52" i="9"/>
  <c r="J52" i="9"/>
  <c r="I52" i="9"/>
  <c r="H52" i="9"/>
  <c r="G52" i="9"/>
  <c r="F52" i="9"/>
  <c r="Q45" i="9"/>
  <c r="P45" i="9"/>
  <c r="O45" i="9"/>
  <c r="N45" i="9"/>
  <c r="M45" i="9"/>
  <c r="L45" i="9"/>
  <c r="K45" i="9"/>
  <c r="J45" i="9"/>
  <c r="I45" i="9"/>
  <c r="H45" i="9"/>
  <c r="G45" i="9"/>
  <c r="F45" i="9"/>
  <c r="Q42" i="9"/>
  <c r="P42" i="9"/>
  <c r="O42" i="9"/>
  <c r="N42" i="9"/>
  <c r="M42" i="9"/>
  <c r="L42" i="9"/>
  <c r="K42" i="9"/>
  <c r="J42" i="9"/>
  <c r="I42" i="9"/>
  <c r="H42" i="9"/>
  <c r="G42" i="9"/>
  <c r="F42" i="9"/>
  <c r="Q40" i="9"/>
  <c r="P40" i="9"/>
  <c r="O40" i="9"/>
  <c r="N40" i="9"/>
  <c r="M40" i="9"/>
  <c r="L40" i="9"/>
  <c r="K40" i="9"/>
  <c r="J40" i="9"/>
  <c r="I40" i="9"/>
  <c r="H40" i="9"/>
  <c r="G40" i="9"/>
  <c r="F40" i="9"/>
  <c r="Q38" i="9"/>
  <c r="P38" i="9"/>
  <c r="O38" i="9"/>
  <c r="N38" i="9"/>
  <c r="M38" i="9"/>
  <c r="L38" i="9"/>
  <c r="K38" i="9"/>
  <c r="J38" i="9"/>
  <c r="I38" i="9"/>
  <c r="H38" i="9"/>
  <c r="G38" i="9"/>
  <c r="F38" i="9"/>
  <c r="K36" i="9"/>
  <c r="J36" i="9"/>
  <c r="I36" i="9"/>
  <c r="H36" i="9"/>
  <c r="G36" i="9"/>
  <c r="F36" i="9"/>
  <c r="R266" i="9"/>
  <c r="R263" i="9"/>
  <c r="R262" i="9"/>
  <c r="R260" i="9"/>
  <c r="R258" i="9"/>
  <c r="R256" i="9"/>
  <c r="R254" i="9"/>
  <c r="R253" i="9"/>
  <c r="R251" i="9"/>
  <c r="R250" i="9"/>
  <c r="R244" i="9"/>
  <c r="R241" i="9"/>
  <c r="R239" i="9"/>
  <c r="R237" i="9"/>
  <c r="R236" i="9"/>
  <c r="R235" i="9"/>
  <c r="R234" i="9"/>
  <c r="R233" i="9"/>
  <c r="R232" i="9"/>
  <c r="R231" i="9"/>
  <c r="R230" i="9"/>
  <c r="R228" i="9"/>
  <c r="R226" i="9"/>
  <c r="R225" i="9"/>
  <c r="R224" i="9"/>
  <c r="R222" i="9"/>
  <c r="R221" i="9"/>
  <c r="R220" i="9"/>
  <c r="R218" i="9"/>
  <c r="R216" i="9"/>
  <c r="R214" i="9"/>
  <c r="R213" i="9"/>
  <c r="R212" i="9"/>
  <c r="R210" i="9"/>
  <c r="R209" i="9"/>
  <c r="R208" i="9"/>
  <c r="R207" i="9"/>
  <c r="R206" i="9"/>
  <c r="R204" i="9"/>
  <c r="R203" i="9"/>
  <c r="R202" i="9"/>
  <c r="R200" i="9"/>
  <c r="R199" i="9"/>
  <c r="R197" i="9"/>
  <c r="R196" i="9"/>
  <c r="R195" i="9"/>
  <c r="R192" i="9"/>
  <c r="R191" i="9"/>
  <c r="R190" i="9"/>
  <c r="R189" i="9"/>
  <c r="R188" i="9"/>
  <c r="R186" i="9"/>
  <c r="R185" i="9"/>
  <c r="R184" i="9"/>
  <c r="R183" i="9"/>
  <c r="R182" i="9"/>
  <c r="R181" i="9"/>
  <c r="R179" i="9"/>
  <c r="R178" i="9"/>
  <c r="R176" i="9"/>
  <c r="R175" i="9"/>
  <c r="R174" i="9"/>
  <c r="R173" i="9"/>
  <c r="R172" i="9"/>
  <c r="R171" i="9"/>
  <c r="R167" i="9"/>
  <c r="R165" i="9"/>
  <c r="R164" i="9"/>
  <c r="R163" i="9"/>
  <c r="R161" i="9"/>
  <c r="R160" i="9"/>
  <c r="R158" i="9"/>
  <c r="R157" i="9"/>
  <c r="R155" i="9"/>
  <c r="R154" i="9"/>
  <c r="R153" i="9"/>
  <c r="R152" i="9"/>
  <c r="R151" i="9"/>
  <c r="R148" i="9"/>
  <c r="R147" i="9"/>
  <c r="R146" i="9"/>
  <c r="R145" i="9"/>
  <c r="R144" i="9"/>
  <c r="R143" i="9"/>
  <c r="R142" i="9"/>
  <c r="R141" i="9"/>
  <c r="R140" i="9"/>
  <c r="R139" i="9"/>
  <c r="R138" i="9"/>
  <c r="R137" i="9"/>
  <c r="R136" i="9"/>
  <c r="R135" i="9"/>
  <c r="R134" i="9"/>
  <c r="R133" i="9"/>
  <c r="R130" i="9"/>
  <c r="R129" i="9"/>
  <c r="R127" i="9"/>
  <c r="R126" i="9"/>
  <c r="R125" i="9"/>
  <c r="R124" i="9"/>
  <c r="R122" i="9"/>
  <c r="R120" i="9"/>
  <c r="R119" i="9"/>
  <c r="R118" i="9"/>
  <c r="R117" i="9"/>
  <c r="R116" i="9"/>
  <c r="R113" i="9"/>
  <c r="R112" i="9"/>
  <c r="R109" i="9"/>
  <c r="R108" i="9"/>
  <c r="R106" i="9"/>
  <c r="R105" i="9"/>
  <c r="R103" i="9"/>
  <c r="R102" i="9"/>
  <c r="R101" i="9"/>
  <c r="R100" i="9"/>
  <c r="R99" i="9"/>
  <c r="R97" i="9"/>
  <c r="R96" i="9"/>
  <c r="R95" i="9"/>
  <c r="R93" i="9"/>
  <c r="R92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5" i="9"/>
  <c r="R74" i="9"/>
  <c r="R73" i="9"/>
  <c r="R72" i="9"/>
  <c r="R71" i="9"/>
  <c r="R68" i="9"/>
  <c r="R67" i="9"/>
  <c r="R66" i="9"/>
  <c r="R65" i="9"/>
  <c r="R64" i="9"/>
  <c r="R63" i="9"/>
  <c r="R60" i="9"/>
  <c r="R59" i="9"/>
  <c r="R57" i="9"/>
  <c r="R56" i="9"/>
  <c r="R54" i="9"/>
  <c r="R53" i="9"/>
  <c r="R51" i="9"/>
  <c r="R50" i="9"/>
  <c r="R49" i="9"/>
  <c r="R48" i="9"/>
  <c r="R47" i="9"/>
  <c r="R44" i="9"/>
  <c r="R43" i="9"/>
  <c r="R41" i="9"/>
  <c r="R39" i="9"/>
  <c r="R37" i="9"/>
  <c r="R35" i="9"/>
  <c r="R34" i="9"/>
  <c r="R33" i="9"/>
  <c r="R32" i="9"/>
  <c r="R31" i="9"/>
  <c r="R30" i="9"/>
  <c r="R29" i="9"/>
  <c r="R28" i="9"/>
  <c r="R27" i="9"/>
  <c r="R25" i="9"/>
  <c r="R24" i="9"/>
  <c r="R23" i="9"/>
  <c r="R22" i="9"/>
  <c r="Q26" i="9"/>
  <c r="P26" i="9"/>
  <c r="O26" i="9"/>
  <c r="N26" i="9"/>
  <c r="M26" i="9"/>
  <c r="L26" i="9"/>
  <c r="K26" i="9"/>
  <c r="J26" i="9"/>
  <c r="I26" i="9"/>
  <c r="H26" i="9"/>
  <c r="G26" i="9"/>
  <c r="F26" i="9"/>
  <c r="R20" i="9"/>
  <c r="R18" i="9"/>
  <c r="R16" i="9"/>
  <c r="R14" i="9"/>
  <c r="R12" i="9"/>
  <c r="R10" i="9"/>
  <c r="R8" i="9"/>
  <c r="Q21" i="9"/>
  <c r="P21" i="9"/>
  <c r="O21" i="9"/>
  <c r="N21" i="9"/>
  <c r="M21" i="9"/>
  <c r="L21" i="9"/>
  <c r="K21" i="9"/>
  <c r="J21" i="9"/>
  <c r="I21" i="9"/>
  <c r="H21" i="9"/>
  <c r="G21" i="9"/>
  <c r="F21" i="9"/>
  <c r="Q19" i="9"/>
  <c r="P19" i="9"/>
  <c r="O19" i="9"/>
  <c r="N19" i="9"/>
  <c r="M19" i="9"/>
  <c r="L19" i="9"/>
  <c r="K19" i="9"/>
  <c r="J19" i="9"/>
  <c r="I19" i="9"/>
  <c r="H19" i="9"/>
  <c r="G19" i="9"/>
  <c r="F19" i="9"/>
  <c r="Q17" i="9"/>
  <c r="P17" i="9"/>
  <c r="O17" i="9"/>
  <c r="N17" i="9"/>
  <c r="M17" i="9"/>
  <c r="L17" i="9"/>
  <c r="K17" i="9"/>
  <c r="J17" i="9"/>
  <c r="I17" i="9"/>
  <c r="H17" i="9"/>
  <c r="G17" i="9"/>
  <c r="F17" i="9"/>
  <c r="Q15" i="9"/>
  <c r="P15" i="9"/>
  <c r="O15" i="9"/>
  <c r="N15" i="9"/>
  <c r="M15" i="9"/>
  <c r="L15" i="9"/>
  <c r="K15" i="9"/>
  <c r="J15" i="9"/>
  <c r="I15" i="9"/>
  <c r="H15" i="9"/>
  <c r="G15" i="9"/>
  <c r="F15" i="9"/>
  <c r="Q13" i="9"/>
  <c r="P13" i="9"/>
  <c r="O13" i="9"/>
  <c r="N13" i="9"/>
  <c r="M13" i="9"/>
  <c r="L13" i="9"/>
  <c r="K13" i="9"/>
  <c r="J13" i="9"/>
  <c r="I13" i="9"/>
  <c r="H13" i="9"/>
  <c r="G13" i="9"/>
  <c r="F13" i="9"/>
  <c r="Q11" i="9"/>
  <c r="P11" i="9"/>
  <c r="O11" i="9"/>
  <c r="N11" i="9"/>
  <c r="M11" i="9"/>
  <c r="L11" i="9"/>
  <c r="K11" i="9"/>
  <c r="J11" i="9"/>
  <c r="I11" i="9"/>
  <c r="H11" i="9"/>
  <c r="G11" i="9"/>
  <c r="F11" i="9"/>
  <c r="Q9" i="9"/>
  <c r="P9" i="9"/>
  <c r="O9" i="9"/>
  <c r="N9" i="9"/>
  <c r="M9" i="9"/>
  <c r="L9" i="9"/>
  <c r="K9" i="9"/>
  <c r="J9" i="9"/>
  <c r="I9" i="9"/>
  <c r="H9" i="9"/>
  <c r="G9" i="9"/>
  <c r="F9" i="9"/>
  <c r="Q7" i="9"/>
  <c r="P7" i="9"/>
  <c r="O7" i="9"/>
  <c r="N7" i="9"/>
  <c r="M7" i="9"/>
  <c r="L7" i="9"/>
  <c r="K7" i="9"/>
  <c r="J7" i="9"/>
  <c r="I7" i="9"/>
  <c r="H7" i="9"/>
  <c r="G7" i="9"/>
  <c r="F7" i="9"/>
  <c r="R6" i="9"/>
  <c r="F268" i="9" l="1"/>
  <c r="R62" i="9"/>
  <c r="R17" i="9"/>
  <c r="J268" i="9"/>
  <c r="R19" i="9"/>
  <c r="R40" i="9"/>
  <c r="R265" i="9"/>
  <c r="G268" i="9"/>
  <c r="K268" i="9"/>
  <c r="O268" i="9"/>
  <c r="R11" i="9"/>
  <c r="R13" i="9"/>
  <c r="R21" i="9"/>
  <c r="R42" i="9"/>
  <c r="R170" i="9"/>
  <c r="R252" i="9"/>
  <c r="H268" i="9"/>
  <c r="L268" i="9"/>
  <c r="P268" i="9"/>
  <c r="R9" i="9"/>
  <c r="R38" i="9"/>
  <c r="N268" i="9"/>
  <c r="R7" i="9"/>
  <c r="R15" i="9"/>
  <c r="R123" i="9"/>
  <c r="I268" i="9"/>
  <c r="M268" i="9"/>
  <c r="Q268" i="9"/>
  <c r="R243" i="9"/>
  <c r="R267" i="9"/>
  <c r="R261" i="9"/>
  <c r="R259" i="9"/>
  <c r="R245" i="9"/>
  <c r="R229" i="9"/>
  <c r="R219" i="9"/>
  <c r="R217" i="9"/>
  <c r="R111" i="9"/>
  <c r="R115" i="9"/>
  <c r="R58" i="9"/>
  <c r="R55" i="9"/>
  <c r="R45" i="9"/>
  <c r="R159" i="9"/>
  <c r="R52" i="9"/>
  <c r="R76" i="9"/>
  <c r="R91" i="9"/>
  <c r="R128" i="9"/>
  <c r="R156" i="9"/>
  <c r="R257" i="9"/>
  <c r="R107" i="9"/>
  <c r="R177" i="9"/>
  <c r="R187" i="9"/>
  <c r="R205" i="9"/>
  <c r="R215" i="9"/>
  <c r="R227" i="9"/>
  <c r="R240" i="9"/>
  <c r="R26" i="9"/>
  <c r="R36" i="9"/>
  <c r="R98" i="9"/>
  <c r="R121" i="9"/>
  <c r="R166" i="9"/>
  <c r="R180" i="9"/>
  <c r="R201" i="9"/>
  <c r="R211" i="9"/>
  <c r="R223" i="9"/>
  <c r="R268" i="9" l="1"/>
  <c r="Q518" i="10"/>
  <c r="P518" i="10"/>
  <c r="O518" i="10"/>
  <c r="N518" i="10"/>
  <c r="M518" i="10"/>
  <c r="L518" i="10"/>
  <c r="K518" i="10"/>
  <c r="J518" i="10"/>
  <c r="I518" i="10"/>
  <c r="H518" i="10"/>
  <c r="G518" i="10"/>
  <c r="F518" i="10"/>
  <c r="Q516" i="10"/>
  <c r="P516" i="10"/>
  <c r="O516" i="10"/>
  <c r="N516" i="10"/>
  <c r="M516" i="10"/>
  <c r="L516" i="10"/>
  <c r="K516" i="10"/>
  <c r="J516" i="10"/>
  <c r="I516" i="10"/>
  <c r="H516" i="10"/>
  <c r="G516" i="10"/>
  <c r="F516" i="10"/>
  <c r="Q511" i="10"/>
  <c r="P511" i="10"/>
  <c r="O511" i="10"/>
  <c r="N511" i="10"/>
  <c r="M511" i="10"/>
  <c r="L511" i="10"/>
  <c r="K511" i="10"/>
  <c r="J511" i="10"/>
  <c r="I511" i="10"/>
  <c r="H511" i="10"/>
  <c r="G511" i="10"/>
  <c r="F511" i="10"/>
  <c r="R517" i="10"/>
  <c r="R515" i="10"/>
  <c r="R514" i="10"/>
  <c r="R513" i="10"/>
  <c r="R512" i="10"/>
  <c r="Q509" i="10"/>
  <c r="P509" i="10"/>
  <c r="O509" i="10"/>
  <c r="N509" i="10"/>
  <c r="M509" i="10"/>
  <c r="L509" i="10"/>
  <c r="K509" i="10"/>
  <c r="J509" i="10"/>
  <c r="I509" i="10"/>
  <c r="H509" i="10"/>
  <c r="G509" i="10"/>
  <c r="F509" i="10"/>
  <c r="Q507" i="10"/>
  <c r="P507" i="10"/>
  <c r="O507" i="10"/>
  <c r="N507" i="10"/>
  <c r="M507" i="10"/>
  <c r="L507" i="10"/>
  <c r="K507" i="10"/>
  <c r="J507" i="10"/>
  <c r="I507" i="10"/>
  <c r="H507" i="10"/>
  <c r="G507" i="10"/>
  <c r="F507" i="10"/>
  <c r="Q505" i="10"/>
  <c r="P505" i="10"/>
  <c r="O505" i="10"/>
  <c r="N505" i="10"/>
  <c r="M505" i="10"/>
  <c r="L505" i="10"/>
  <c r="K505" i="10"/>
  <c r="J505" i="10"/>
  <c r="I505" i="10"/>
  <c r="H505" i="10"/>
  <c r="G505" i="10"/>
  <c r="F505" i="10"/>
  <c r="Q500" i="10"/>
  <c r="P500" i="10"/>
  <c r="O500" i="10"/>
  <c r="N500" i="10"/>
  <c r="M500" i="10"/>
  <c r="L500" i="10"/>
  <c r="K500" i="10"/>
  <c r="J500" i="10"/>
  <c r="I500" i="10"/>
  <c r="H500" i="10"/>
  <c r="G500" i="10"/>
  <c r="F500" i="10"/>
  <c r="Q498" i="10"/>
  <c r="P498" i="10"/>
  <c r="O498" i="10"/>
  <c r="N498" i="10"/>
  <c r="M498" i="10"/>
  <c r="L498" i="10"/>
  <c r="K498" i="10"/>
  <c r="J498" i="10"/>
  <c r="I498" i="10"/>
  <c r="H498" i="10"/>
  <c r="G498" i="10"/>
  <c r="F498" i="10"/>
  <c r="R510" i="10"/>
  <c r="R508" i="10"/>
  <c r="R506" i="10"/>
  <c r="R504" i="10"/>
  <c r="R502" i="10"/>
  <c r="R501" i="10"/>
  <c r="R499" i="10"/>
  <c r="R497" i="10"/>
  <c r="R495" i="10"/>
  <c r="R494" i="10"/>
  <c r="R493" i="10"/>
  <c r="R487" i="10"/>
  <c r="Q488" i="10"/>
  <c r="P488" i="10"/>
  <c r="O488" i="10"/>
  <c r="N488" i="10"/>
  <c r="M488" i="10"/>
  <c r="L488" i="10"/>
  <c r="K488" i="10"/>
  <c r="J488" i="10"/>
  <c r="I488" i="10"/>
  <c r="H488" i="10"/>
  <c r="G488" i="10"/>
  <c r="F488" i="10"/>
  <c r="Q486" i="10"/>
  <c r="P486" i="10"/>
  <c r="O486" i="10"/>
  <c r="N486" i="10"/>
  <c r="M486" i="10"/>
  <c r="L486" i="10"/>
  <c r="K486" i="10"/>
  <c r="J486" i="10"/>
  <c r="I486" i="10"/>
  <c r="H486" i="10"/>
  <c r="G486" i="10"/>
  <c r="F486" i="10"/>
  <c r="Q476" i="10"/>
  <c r="P476" i="10"/>
  <c r="O476" i="10"/>
  <c r="N476" i="10"/>
  <c r="M476" i="10"/>
  <c r="L476" i="10"/>
  <c r="K476" i="10"/>
  <c r="J476" i="10"/>
  <c r="I476" i="10"/>
  <c r="H476" i="10"/>
  <c r="G476" i="10"/>
  <c r="F476" i="10"/>
  <c r="R485" i="10"/>
  <c r="R484" i="10"/>
  <c r="R483" i="10"/>
  <c r="R482" i="10"/>
  <c r="R481" i="10"/>
  <c r="R480" i="10"/>
  <c r="R479" i="10"/>
  <c r="R478" i="10"/>
  <c r="R477" i="10"/>
  <c r="R475" i="10"/>
  <c r="R472" i="10"/>
  <c r="R474" i="10" s="1"/>
  <c r="R469" i="10"/>
  <c r="R468" i="10"/>
  <c r="R467" i="10"/>
  <c r="R466" i="10"/>
  <c r="R465" i="10"/>
  <c r="R464" i="10"/>
  <c r="R463" i="10"/>
  <c r="R462" i="10"/>
  <c r="R461" i="10"/>
  <c r="R460" i="10"/>
  <c r="R459" i="10"/>
  <c r="Q470" i="10"/>
  <c r="P470" i="10"/>
  <c r="O470" i="10"/>
  <c r="N470" i="10"/>
  <c r="M470" i="10"/>
  <c r="L470" i="10"/>
  <c r="K470" i="10"/>
  <c r="J470" i="10"/>
  <c r="I470" i="10"/>
  <c r="H470" i="10"/>
  <c r="G470" i="10"/>
  <c r="F470" i="10"/>
  <c r="S470" i="10" s="1"/>
  <c r="Q458" i="10"/>
  <c r="P458" i="10"/>
  <c r="O458" i="10"/>
  <c r="N458" i="10"/>
  <c r="M458" i="10"/>
  <c r="L458" i="10"/>
  <c r="K458" i="10"/>
  <c r="J458" i="10"/>
  <c r="I458" i="10"/>
  <c r="H458" i="10"/>
  <c r="G458" i="10"/>
  <c r="F458" i="10"/>
  <c r="S458" i="10" s="1"/>
  <c r="Q453" i="10"/>
  <c r="P453" i="10"/>
  <c r="O453" i="10"/>
  <c r="N453" i="10"/>
  <c r="M453" i="10"/>
  <c r="L453" i="10"/>
  <c r="K453" i="10"/>
  <c r="J453" i="10"/>
  <c r="I453" i="10"/>
  <c r="H453" i="10"/>
  <c r="G453" i="10"/>
  <c r="F453" i="10"/>
  <c r="S453" i="10" s="1"/>
  <c r="R457" i="10"/>
  <c r="R456" i="10"/>
  <c r="R455" i="10"/>
  <c r="R454" i="10"/>
  <c r="R452" i="10"/>
  <c r="R451" i="10"/>
  <c r="R450" i="10"/>
  <c r="R449" i="10"/>
  <c r="R448" i="10"/>
  <c r="Q447" i="10"/>
  <c r="P447" i="10"/>
  <c r="O447" i="10"/>
  <c r="N447" i="10"/>
  <c r="M447" i="10"/>
  <c r="L447" i="10"/>
  <c r="K447" i="10"/>
  <c r="J447" i="10"/>
  <c r="I447" i="10"/>
  <c r="H447" i="10"/>
  <c r="G447" i="10"/>
  <c r="F447" i="10"/>
  <c r="Q441" i="10"/>
  <c r="P441" i="10"/>
  <c r="O441" i="10"/>
  <c r="N441" i="10"/>
  <c r="M441" i="10"/>
  <c r="L441" i="10"/>
  <c r="K441" i="10"/>
  <c r="J441" i="10"/>
  <c r="I441" i="10"/>
  <c r="H441" i="10"/>
  <c r="G441" i="10"/>
  <c r="F441" i="10"/>
  <c r="Q438" i="10"/>
  <c r="P438" i="10"/>
  <c r="O438" i="10"/>
  <c r="N438" i="10"/>
  <c r="M438" i="10"/>
  <c r="L438" i="10"/>
  <c r="K438" i="10"/>
  <c r="J438" i="10"/>
  <c r="I438" i="10"/>
  <c r="H438" i="10"/>
  <c r="G438" i="10"/>
  <c r="F438" i="10"/>
  <c r="Q435" i="10"/>
  <c r="P435" i="10"/>
  <c r="O435" i="10"/>
  <c r="N435" i="10"/>
  <c r="M435" i="10"/>
  <c r="L435" i="10"/>
  <c r="K435" i="10"/>
  <c r="J435" i="10"/>
  <c r="I435" i="10"/>
  <c r="H435" i="10"/>
  <c r="G435" i="10"/>
  <c r="F435" i="10"/>
  <c r="R446" i="10"/>
  <c r="R444" i="10"/>
  <c r="R443" i="10"/>
  <c r="R440" i="10"/>
  <c r="R439" i="10"/>
  <c r="R437" i="10"/>
  <c r="R436" i="10"/>
  <c r="R434" i="10"/>
  <c r="R433" i="10"/>
  <c r="R432" i="10"/>
  <c r="R430" i="10"/>
  <c r="R429" i="10"/>
  <c r="R428" i="10"/>
  <c r="R427" i="10"/>
  <c r="Q431" i="10"/>
  <c r="P431" i="10"/>
  <c r="O431" i="10"/>
  <c r="N431" i="10"/>
  <c r="M431" i="10"/>
  <c r="L431" i="10"/>
  <c r="K431" i="10"/>
  <c r="J431" i="10"/>
  <c r="I431" i="10"/>
  <c r="H431" i="10"/>
  <c r="G431" i="10"/>
  <c r="F431" i="10"/>
  <c r="Q426" i="10"/>
  <c r="P426" i="10"/>
  <c r="O426" i="10"/>
  <c r="N426" i="10"/>
  <c r="M426" i="10"/>
  <c r="L426" i="10"/>
  <c r="K426" i="10"/>
  <c r="J426" i="10"/>
  <c r="I426" i="10"/>
  <c r="H426" i="10"/>
  <c r="G426" i="10"/>
  <c r="F426" i="10"/>
  <c r="R425" i="10"/>
  <c r="R424" i="10"/>
  <c r="R423" i="10"/>
  <c r="R422" i="10"/>
  <c r="Q421" i="10"/>
  <c r="P421" i="10"/>
  <c r="O421" i="10"/>
  <c r="N421" i="10"/>
  <c r="M421" i="10"/>
  <c r="L421" i="10"/>
  <c r="K421" i="10"/>
  <c r="J421" i="10"/>
  <c r="I421" i="10"/>
  <c r="H421" i="10"/>
  <c r="G421" i="10"/>
  <c r="F421" i="10"/>
  <c r="R420" i="10"/>
  <c r="R419" i="10"/>
  <c r="R418" i="10"/>
  <c r="R417" i="10"/>
  <c r="R416" i="10"/>
  <c r="R415" i="10"/>
  <c r="R414" i="10"/>
  <c r="R413" i="10"/>
  <c r="R412" i="10"/>
  <c r="R411" i="10"/>
  <c r="R410" i="10"/>
  <c r="R409" i="10"/>
  <c r="R408" i="10"/>
  <c r="R407" i="10"/>
  <c r="R405" i="10"/>
  <c r="Q406" i="10"/>
  <c r="P406" i="10"/>
  <c r="O406" i="10"/>
  <c r="N406" i="10"/>
  <c r="M406" i="10"/>
  <c r="L406" i="10"/>
  <c r="K406" i="10"/>
  <c r="J406" i="10"/>
  <c r="I406" i="10"/>
  <c r="H406" i="10"/>
  <c r="G406" i="10"/>
  <c r="F406" i="10"/>
  <c r="Q404" i="10"/>
  <c r="P404" i="10"/>
  <c r="O404" i="10"/>
  <c r="N404" i="10"/>
  <c r="M404" i="10"/>
  <c r="L404" i="10"/>
  <c r="K404" i="10"/>
  <c r="J404" i="10"/>
  <c r="I404" i="10"/>
  <c r="H404" i="10"/>
  <c r="G404" i="10"/>
  <c r="F404" i="10"/>
  <c r="R403" i="10"/>
  <c r="R402" i="10"/>
  <c r="R401" i="10"/>
  <c r="R400" i="10"/>
  <c r="R399" i="10"/>
  <c r="R398" i="10"/>
  <c r="R397" i="10"/>
  <c r="R396" i="10"/>
  <c r="R395" i="10"/>
  <c r="R394" i="10"/>
  <c r="R393" i="10"/>
  <c r="R392" i="10"/>
  <c r="R391" i="10"/>
  <c r="R390" i="10"/>
  <c r="R389" i="10"/>
  <c r="R388" i="10"/>
  <c r="R387" i="10"/>
  <c r="R386" i="10"/>
  <c r="R385" i="10"/>
  <c r="R384" i="10"/>
  <c r="R383" i="10"/>
  <c r="R382" i="10"/>
  <c r="R381" i="10"/>
  <c r="R378" i="10"/>
  <c r="R377" i="10"/>
  <c r="R376" i="10"/>
  <c r="R375" i="10"/>
  <c r="R374" i="10"/>
  <c r="R373" i="10"/>
  <c r="R372" i="10"/>
  <c r="R371" i="10"/>
  <c r="R370" i="10"/>
  <c r="R367" i="10"/>
  <c r="R366" i="10"/>
  <c r="R365" i="10"/>
  <c r="R363" i="10"/>
  <c r="R362" i="10"/>
  <c r="R361" i="10"/>
  <c r="R360" i="10"/>
  <c r="R359" i="10"/>
  <c r="R358" i="10"/>
  <c r="Q364" i="10"/>
  <c r="P364" i="10"/>
  <c r="O364" i="10"/>
  <c r="N364" i="10"/>
  <c r="M364" i="10"/>
  <c r="L364" i="10"/>
  <c r="K364" i="10"/>
  <c r="J364" i="10"/>
  <c r="I364" i="10"/>
  <c r="H364" i="10"/>
  <c r="G364" i="10"/>
  <c r="F364" i="10"/>
  <c r="Q357" i="10"/>
  <c r="P357" i="10"/>
  <c r="O357" i="10"/>
  <c r="N357" i="10"/>
  <c r="M357" i="10"/>
  <c r="L357" i="10"/>
  <c r="K357" i="10"/>
  <c r="J357" i="10"/>
  <c r="I357" i="10"/>
  <c r="H357" i="10"/>
  <c r="G357" i="10"/>
  <c r="F357" i="10"/>
  <c r="R356" i="10"/>
  <c r="R355" i="10"/>
  <c r="R354" i="10"/>
  <c r="Q353" i="10"/>
  <c r="P353" i="10"/>
  <c r="O353" i="10"/>
  <c r="N353" i="10"/>
  <c r="M353" i="10"/>
  <c r="L353" i="10"/>
  <c r="K353" i="10"/>
  <c r="J353" i="10"/>
  <c r="I353" i="10"/>
  <c r="H353" i="10"/>
  <c r="G353" i="10"/>
  <c r="F353" i="10"/>
  <c r="R352" i="10"/>
  <c r="R351" i="10"/>
  <c r="R350" i="10"/>
  <c r="R349" i="10"/>
  <c r="R348" i="10"/>
  <c r="R347" i="10"/>
  <c r="R346" i="10"/>
  <c r="R345" i="10"/>
  <c r="R344" i="10"/>
  <c r="R343" i="10"/>
  <c r="R342" i="10"/>
  <c r="R341" i="10"/>
  <c r="R340" i="10"/>
  <c r="R339" i="10"/>
  <c r="R338" i="10"/>
  <c r="Q337" i="10"/>
  <c r="P337" i="10"/>
  <c r="O337" i="10"/>
  <c r="N337" i="10"/>
  <c r="M337" i="10"/>
  <c r="L337" i="10"/>
  <c r="K337" i="10"/>
  <c r="J337" i="10"/>
  <c r="I337" i="10"/>
  <c r="H337" i="10"/>
  <c r="G337" i="10"/>
  <c r="F337" i="10"/>
  <c r="R336" i="10"/>
  <c r="R335" i="10"/>
  <c r="R334" i="10"/>
  <c r="R333" i="10"/>
  <c r="R332" i="10"/>
  <c r="R330" i="10"/>
  <c r="R329" i="10"/>
  <c r="R328" i="10"/>
  <c r="Q327" i="10"/>
  <c r="P327" i="10"/>
  <c r="O327" i="10"/>
  <c r="N327" i="10"/>
  <c r="M327" i="10"/>
  <c r="L327" i="10"/>
  <c r="K327" i="10"/>
  <c r="J327" i="10"/>
  <c r="I327" i="10"/>
  <c r="H327" i="10"/>
  <c r="G327" i="10"/>
  <c r="F327" i="10"/>
  <c r="R326" i="10"/>
  <c r="R325" i="10"/>
  <c r="R324" i="10"/>
  <c r="R323" i="10"/>
  <c r="R322" i="10"/>
  <c r="R321" i="10"/>
  <c r="R320" i="10"/>
  <c r="R319" i="10"/>
  <c r="R318" i="10"/>
  <c r="R317" i="10"/>
  <c r="R316" i="10"/>
  <c r="R315" i="10"/>
  <c r="R314" i="10"/>
  <c r="R313" i="10"/>
  <c r="R312" i="10"/>
  <c r="R311" i="10"/>
  <c r="R310" i="10"/>
  <c r="R309" i="10"/>
  <c r="R308" i="10"/>
  <c r="R307" i="10"/>
  <c r="R306" i="10"/>
  <c r="R305" i="10"/>
  <c r="R304" i="10"/>
  <c r="R303" i="10"/>
  <c r="R302" i="10"/>
  <c r="R301" i="10"/>
  <c r="R300" i="10"/>
  <c r="R299" i="10"/>
  <c r="R298" i="10"/>
  <c r="R297" i="10"/>
  <c r="R296" i="10"/>
  <c r="R294" i="10"/>
  <c r="R293" i="10"/>
  <c r="R291" i="10"/>
  <c r="R290" i="10"/>
  <c r="R289" i="10"/>
  <c r="R288" i="10"/>
  <c r="R287" i="10"/>
  <c r="R286" i="10"/>
  <c r="Q285" i="10"/>
  <c r="P285" i="10"/>
  <c r="O285" i="10"/>
  <c r="N285" i="10"/>
  <c r="M285" i="10"/>
  <c r="L285" i="10"/>
  <c r="K285" i="10"/>
  <c r="J285" i="10"/>
  <c r="I285" i="10"/>
  <c r="H285" i="10"/>
  <c r="G285" i="10"/>
  <c r="F285" i="10"/>
  <c r="S285" i="10" s="1"/>
  <c r="R284" i="10"/>
  <c r="R283" i="10"/>
  <c r="R282" i="10"/>
  <c r="R281" i="10"/>
  <c r="R280" i="10"/>
  <c r="R279" i="10"/>
  <c r="R277" i="10"/>
  <c r="Q278" i="10"/>
  <c r="P278" i="10"/>
  <c r="O278" i="10"/>
  <c r="N278" i="10"/>
  <c r="M278" i="10"/>
  <c r="L278" i="10"/>
  <c r="K278" i="10"/>
  <c r="J278" i="10"/>
  <c r="I278" i="10"/>
  <c r="H278" i="10"/>
  <c r="G278" i="10"/>
  <c r="F278" i="10"/>
  <c r="Q276" i="10"/>
  <c r="P276" i="10"/>
  <c r="O276" i="10"/>
  <c r="N276" i="10"/>
  <c r="M276" i="10"/>
  <c r="L276" i="10"/>
  <c r="K276" i="10"/>
  <c r="J276" i="10"/>
  <c r="I276" i="10"/>
  <c r="H276" i="10"/>
  <c r="G276" i="10"/>
  <c r="F276" i="10"/>
  <c r="R275" i="10"/>
  <c r="R274" i="10"/>
  <c r="R273" i="10"/>
  <c r="R272" i="10"/>
  <c r="R271" i="10"/>
  <c r="R270" i="10"/>
  <c r="R269" i="10"/>
  <c r="R268" i="10"/>
  <c r="R267" i="10"/>
  <c r="R266" i="10"/>
  <c r="R265" i="10"/>
  <c r="R264" i="10"/>
  <c r="R263" i="10"/>
  <c r="R262" i="10"/>
  <c r="R261" i="10"/>
  <c r="R260" i="10"/>
  <c r="R259" i="10"/>
  <c r="R258" i="10"/>
  <c r="R257" i="10"/>
  <c r="R256" i="10"/>
  <c r="R255" i="10"/>
  <c r="Q254" i="10"/>
  <c r="P254" i="10"/>
  <c r="O254" i="10"/>
  <c r="N254" i="10"/>
  <c r="M254" i="10"/>
  <c r="L254" i="10"/>
  <c r="K254" i="10"/>
  <c r="J254" i="10"/>
  <c r="I254" i="10"/>
  <c r="H254" i="10"/>
  <c r="G254" i="10"/>
  <c r="F254" i="10"/>
  <c r="S254" i="10" s="1"/>
  <c r="R253" i="10"/>
  <c r="R252" i="10"/>
  <c r="R251" i="10"/>
  <c r="R250" i="10"/>
  <c r="R249" i="10"/>
  <c r="R248" i="10"/>
  <c r="R247" i="10"/>
  <c r="R246" i="10"/>
  <c r="R242" i="10"/>
  <c r="R241" i="10"/>
  <c r="R240" i="10"/>
  <c r="R239" i="10"/>
  <c r="R238" i="10"/>
  <c r="R237" i="10"/>
  <c r="R236" i="10"/>
  <c r="R235" i="10"/>
  <c r="R234" i="10"/>
  <c r="R233" i="10"/>
  <c r="R232" i="10"/>
  <c r="R231" i="10"/>
  <c r="Q230" i="10"/>
  <c r="P230" i="10"/>
  <c r="O230" i="10"/>
  <c r="N230" i="10"/>
  <c r="M230" i="10"/>
  <c r="L230" i="10"/>
  <c r="K230" i="10"/>
  <c r="J230" i="10"/>
  <c r="I230" i="10"/>
  <c r="H230" i="10"/>
  <c r="G230" i="10"/>
  <c r="F230" i="10"/>
  <c r="S230" i="10" s="1"/>
  <c r="R229" i="10"/>
  <c r="R226" i="10"/>
  <c r="R225" i="10"/>
  <c r="R224" i="10"/>
  <c r="R223" i="10"/>
  <c r="R222" i="10"/>
  <c r="R221" i="10"/>
  <c r="R220" i="10"/>
  <c r="R219" i="10"/>
  <c r="R218" i="10"/>
  <c r="R217" i="10"/>
  <c r="R216" i="10"/>
  <c r="R215" i="10"/>
  <c r="R214" i="10"/>
  <c r="R213" i="10"/>
  <c r="R212" i="10"/>
  <c r="R211" i="10"/>
  <c r="R210" i="10"/>
  <c r="R209" i="10"/>
  <c r="R208" i="10"/>
  <c r="R207" i="10"/>
  <c r="R206" i="10"/>
  <c r="R205" i="10"/>
  <c r="R204" i="10"/>
  <c r="R203" i="10"/>
  <c r="R202" i="10"/>
  <c r="R201" i="10"/>
  <c r="R200" i="10"/>
  <c r="R199" i="10"/>
  <c r="R198" i="10"/>
  <c r="Q197" i="10"/>
  <c r="P197" i="10"/>
  <c r="O197" i="10"/>
  <c r="N197" i="10"/>
  <c r="M197" i="10"/>
  <c r="L197" i="10"/>
  <c r="K197" i="10"/>
  <c r="J197" i="10"/>
  <c r="I197" i="10"/>
  <c r="H197" i="10"/>
  <c r="G197" i="10"/>
  <c r="F197" i="10"/>
  <c r="R196" i="10"/>
  <c r="R195" i="10"/>
  <c r="R194" i="10"/>
  <c r="R193" i="10"/>
  <c r="R192" i="10"/>
  <c r="R191" i="10"/>
  <c r="R189" i="10"/>
  <c r="R188" i="10"/>
  <c r="R187" i="10"/>
  <c r="R186" i="10"/>
  <c r="R185" i="10"/>
  <c r="R184" i="10"/>
  <c r="R183" i="10"/>
  <c r="R182" i="10"/>
  <c r="R180" i="10"/>
  <c r="R179" i="10"/>
  <c r="Q178" i="10"/>
  <c r="P178" i="10"/>
  <c r="O178" i="10"/>
  <c r="N178" i="10"/>
  <c r="M178" i="10"/>
  <c r="L178" i="10"/>
  <c r="K178" i="10"/>
  <c r="J178" i="10"/>
  <c r="I178" i="10"/>
  <c r="H178" i="10"/>
  <c r="G178" i="10"/>
  <c r="F178" i="10"/>
  <c r="R177" i="10"/>
  <c r="R176" i="10"/>
  <c r="R175" i="10"/>
  <c r="R174" i="10"/>
  <c r="R173" i="10"/>
  <c r="R172" i="10"/>
  <c r="R171" i="10"/>
  <c r="R170" i="10"/>
  <c r="R169" i="10"/>
  <c r="R168" i="10"/>
  <c r="R167" i="10"/>
  <c r="R166" i="10"/>
  <c r="R165" i="10"/>
  <c r="R164" i="10"/>
  <c r="R163" i="10"/>
  <c r="R162" i="10"/>
  <c r="R161" i="10"/>
  <c r="R160" i="10"/>
  <c r="R159" i="10"/>
  <c r="R158" i="10"/>
  <c r="R157" i="10"/>
  <c r="R156" i="10"/>
  <c r="R155" i="10"/>
  <c r="R154" i="10"/>
  <c r="R153" i="10"/>
  <c r="R152" i="10"/>
  <c r="R151" i="10"/>
  <c r="R150" i="10"/>
  <c r="R149" i="10"/>
  <c r="R148" i="10"/>
  <c r="Q147" i="10"/>
  <c r="P147" i="10"/>
  <c r="O147" i="10"/>
  <c r="N147" i="10"/>
  <c r="M147" i="10"/>
  <c r="L147" i="10"/>
  <c r="K147" i="10"/>
  <c r="J147" i="10"/>
  <c r="I147" i="10"/>
  <c r="H147" i="10"/>
  <c r="G147" i="10"/>
  <c r="F147" i="10"/>
  <c r="S147" i="10" s="1"/>
  <c r="R146" i="10"/>
  <c r="R145" i="10"/>
  <c r="R144" i="10"/>
  <c r="R143" i="10"/>
  <c r="R142" i="10"/>
  <c r="R141" i="10"/>
  <c r="R140" i="10"/>
  <c r="R139" i="10"/>
  <c r="R138" i="10"/>
  <c r="R137" i="10"/>
  <c r="R136" i="10"/>
  <c r="R135" i="10"/>
  <c r="R134" i="10"/>
  <c r="R133" i="10"/>
  <c r="R132" i="10"/>
  <c r="R131" i="10"/>
  <c r="R130" i="10"/>
  <c r="R129" i="10"/>
  <c r="R126" i="10"/>
  <c r="R125" i="10"/>
  <c r="R123" i="10"/>
  <c r="R122" i="10"/>
  <c r="Q121" i="10"/>
  <c r="P121" i="10"/>
  <c r="O121" i="10"/>
  <c r="N121" i="10"/>
  <c r="M121" i="10"/>
  <c r="L121" i="10"/>
  <c r="K121" i="10"/>
  <c r="J121" i="10"/>
  <c r="I121" i="10"/>
  <c r="H121" i="10"/>
  <c r="G121" i="10"/>
  <c r="F121" i="10"/>
  <c r="R120" i="10"/>
  <c r="R119" i="10"/>
  <c r="Q118" i="10"/>
  <c r="P118" i="10"/>
  <c r="O118" i="10"/>
  <c r="N118" i="10"/>
  <c r="M118" i="10"/>
  <c r="L118" i="10"/>
  <c r="K118" i="10"/>
  <c r="J118" i="10"/>
  <c r="I118" i="10"/>
  <c r="H118" i="10"/>
  <c r="G118" i="10"/>
  <c r="F118" i="10"/>
  <c r="R117" i="10"/>
  <c r="R116" i="10"/>
  <c r="R111" i="10"/>
  <c r="R110" i="10"/>
  <c r="R109" i="10"/>
  <c r="R108" i="10"/>
  <c r="R92" i="10"/>
  <c r="R91" i="10"/>
  <c r="R90" i="10"/>
  <c r="R89" i="10"/>
  <c r="R88" i="10"/>
  <c r="R87" i="10"/>
  <c r="R86" i="10"/>
  <c r="R85" i="10"/>
  <c r="R81" i="10"/>
  <c r="R80" i="10"/>
  <c r="R79" i="10"/>
  <c r="R77" i="10"/>
  <c r="R76" i="10"/>
  <c r="R75" i="10"/>
  <c r="R74" i="10"/>
  <c r="R73" i="10"/>
  <c r="R72" i="10"/>
  <c r="R71" i="10"/>
  <c r="R70" i="10"/>
  <c r="R69" i="10"/>
  <c r="R68" i="10"/>
  <c r="R67" i="10"/>
  <c r="R66" i="10"/>
  <c r="R65" i="10"/>
  <c r="R64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R62" i="10"/>
  <c r="R61" i="10"/>
  <c r="R59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R57" i="10"/>
  <c r="R56" i="10"/>
  <c r="R55" i="10"/>
  <c r="R54" i="10"/>
  <c r="R53" i="10"/>
  <c r="R49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S51" i="10" s="1"/>
  <c r="Q48" i="10"/>
  <c r="P48" i="10"/>
  <c r="O48" i="10"/>
  <c r="N48" i="10"/>
  <c r="M48" i="10"/>
  <c r="L48" i="10"/>
  <c r="K48" i="10"/>
  <c r="J48" i="10"/>
  <c r="I48" i="10"/>
  <c r="H48" i="10"/>
  <c r="G48" i="10"/>
  <c r="F48" i="10"/>
  <c r="S48" i="10" s="1"/>
  <c r="R47" i="10"/>
  <c r="R46" i="10"/>
  <c r="R45" i="10"/>
  <c r="R44" i="10"/>
  <c r="R43" i="10"/>
  <c r="R42" i="10"/>
  <c r="R41" i="10"/>
  <c r="R40" i="10"/>
  <c r="R39" i="10"/>
  <c r="R38" i="10"/>
  <c r="R36" i="10"/>
  <c r="R32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S37" i="10" s="1"/>
  <c r="Q31" i="10"/>
  <c r="P31" i="10"/>
  <c r="O31" i="10"/>
  <c r="N31" i="10"/>
  <c r="M31" i="10"/>
  <c r="L31" i="10"/>
  <c r="K31" i="10"/>
  <c r="J31" i="10"/>
  <c r="I31" i="10"/>
  <c r="H31" i="10"/>
  <c r="G31" i="10"/>
  <c r="F31" i="10"/>
  <c r="S31" i="10" s="1"/>
  <c r="R30" i="10"/>
  <c r="R29" i="10"/>
  <c r="R28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R26" i="10"/>
  <c r="R25" i="10"/>
  <c r="R21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R19" i="10"/>
  <c r="E142" i="11" s="1"/>
  <c r="R18" i="10"/>
  <c r="R16" i="10"/>
  <c r="R15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R13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T50" i="10" l="1"/>
  <c r="T49" i="10"/>
  <c r="T282" i="10"/>
  <c r="T280" i="10"/>
  <c r="T281" i="10"/>
  <c r="T279" i="10"/>
  <c r="T284" i="10"/>
  <c r="T283" i="10"/>
  <c r="S11" i="10"/>
  <c r="S14" i="10"/>
  <c r="S27" i="10"/>
  <c r="S63" i="10"/>
  <c r="S276" i="10"/>
  <c r="S278" i="10"/>
  <c r="S357" i="10"/>
  <c r="S364" i="10"/>
  <c r="S421" i="10"/>
  <c r="S426" i="10"/>
  <c r="S431" i="10"/>
  <c r="T205" i="10"/>
  <c r="T206" i="10"/>
  <c r="T222" i="10"/>
  <c r="T201" i="10"/>
  <c r="T203" i="10"/>
  <c r="T209" i="10"/>
  <c r="T227" i="10"/>
  <c r="T212" i="10"/>
  <c r="T228" i="10"/>
  <c r="T202" i="10"/>
  <c r="T223" i="10"/>
  <c r="T208" i="10"/>
  <c r="T217" i="10"/>
  <c r="T210" i="10"/>
  <c r="T226" i="10"/>
  <c r="T213" i="10"/>
  <c r="T207" i="10"/>
  <c r="T221" i="10"/>
  <c r="T216" i="10"/>
  <c r="T220" i="10"/>
  <c r="T204" i="10"/>
  <c r="T224" i="10"/>
  <c r="T229" i="10"/>
  <c r="T198" i="10"/>
  <c r="T214" i="10"/>
  <c r="T225" i="10"/>
  <c r="T211" i="10"/>
  <c r="T200" i="10"/>
  <c r="T219" i="10"/>
  <c r="T218" i="10"/>
  <c r="T199" i="10"/>
  <c r="T215" i="10"/>
  <c r="T247" i="10"/>
  <c r="T248" i="10"/>
  <c r="T249" i="10"/>
  <c r="T252" i="10"/>
  <c r="T253" i="10"/>
  <c r="T246" i="10"/>
  <c r="T251" i="10"/>
  <c r="T250" i="10"/>
  <c r="S17" i="10"/>
  <c r="S20" i="10"/>
  <c r="S24" i="10"/>
  <c r="S58" i="10"/>
  <c r="S60" i="10"/>
  <c r="T59" i="10" s="1"/>
  <c r="S121" i="10"/>
  <c r="S178" i="10"/>
  <c r="S197" i="10"/>
  <c r="S353" i="10"/>
  <c r="S404" i="10"/>
  <c r="S406" i="10"/>
  <c r="S476" i="10"/>
  <c r="S486" i="10"/>
  <c r="S488" i="10"/>
  <c r="S498" i="10"/>
  <c r="S500" i="10"/>
  <c r="S505" i="10"/>
  <c r="S507" i="10"/>
  <c r="S509" i="10"/>
  <c r="F519" i="10"/>
  <c r="S118" i="10"/>
  <c r="S327" i="10"/>
  <c r="S337" i="10"/>
  <c r="S435" i="10"/>
  <c r="S438" i="10"/>
  <c r="S441" i="10"/>
  <c r="S447" i="10"/>
  <c r="S511" i="10"/>
  <c r="S516" i="10"/>
  <c r="S518" i="10"/>
  <c r="I519" i="10"/>
  <c r="J519" i="10"/>
  <c r="M519" i="10"/>
  <c r="Q519" i="10"/>
  <c r="N519" i="10"/>
  <c r="H519" i="10"/>
  <c r="L519" i="10"/>
  <c r="P519" i="10"/>
  <c r="G519" i="10"/>
  <c r="K519" i="10"/>
  <c r="O519" i="10"/>
  <c r="R496" i="10"/>
  <c r="R128" i="10"/>
  <c r="R124" i="10"/>
  <c r="E28" i="11" s="1"/>
  <c r="R380" i="10"/>
  <c r="R406" i="10"/>
  <c r="R369" i="10"/>
  <c r="R245" i="10"/>
  <c r="E139" i="11"/>
  <c r="E141" i="11"/>
  <c r="E143" i="11"/>
  <c r="E120" i="11"/>
  <c r="E127" i="11"/>
  <c r="E131" i="11"/>
  <c r="E161" i="11"/>
  <c r="E183" i="11"/>
  <c r="E162" i="11"/>
  <c r="E166" i="11"/>
  <c r="E199" i="11"/>
  <c r="E191" i="11"/>
  <c r="E195" i="11"/>
  <c r="E171" i="11"/>
  <c r="R476" i="10"/>
  <c r="R509" i="10"/>
  <c r="E107" i="11"/>
  <c r="E110" i="11"/>
  <c r="E112" i="11"/>
  <c r="E114" i="11"/>
  <c r="E124" i="11"/>
  <c r="E128" i="11"/>
  <c r="E184" i="11"/>
  <c r="E163" i="11"/>
  <c r="E167" i="11"/>
  <c r="E200" i="11"/>
  <c r="E192" i="11"/>
  <c r="E172" i="11"/>
  <c r="R511" i="10"/>
  <c r="E108" i="11"/>
  <c r="E140" i="11"/>
  <c r="E144" i="11"/>
  <c r="E117" i="11"/>
  <c r="E125" i="11"/>
  <c r="E129" i="11"/>
  <c r="E132" i="11"/>
  <c r="R60" i="10"/>
  <c r="E159" i="11"/>
  <c r="E178" i="11"/>
  <c r="E164" i="11"/>
  <c r="E168" i="11"/>
  <c r="E189" i="11"/>
  <c r="E193" i="11"/>
  <c r="E169" i="11"/>
  <c r="E173" i="11"/>
  <c r="R488" i="10"/>
  <c r="R498" i="10"/>
  <c r="E95" i="11"/>
  <c r="R518" i="10"/>
  <c r="E111" i="11"/>
  <c r="E113" i="11"/>
  <c r="E146" i="11"/>
  <c r="E126" i="11"/>
  <c r="E130" i="11"/>
  <c r="R51" i="10"/>
  <c r="E160" i="11"/>
  <c r="E179" i="11"/>
  <c r="E165" i="11"/>
  <c r="R278" i="10"/>
  <c r="E190" i="11"/>
  <c r="E194" i="11"/>
  <c r="E170" i="11"/>
  <c r="E174" i="11"/>
  <c r="R500" i="10"/>
  <c r="R507" i="10"/>
  <c r="E145" i="11"/>
  <c r="E155" i="11"/>
  <c r="E153" i="11"/>
  <c r="E115" i="11"/>
  <c r="E116" i="11"/>
  <c r="E154" i="11"/>
  <c r="R17" i="10"/>
  <c r="R24" i="10"/>
  <c r="R63" i="10"/>
  <c r="R327" i="10"/>
  <c r="R426" i="10"/>
  <c r="R435" i="10"/>
  <c r="R453" i="10"/>
  <c r="R357" i="10"/>
  <c r="R441" i="10"/>
  <c r="E62" i="11" s="1"/>
  <c r="R14" i="10"/>
  <c r="R20" i="10"/>
  <c r="R27" i="10"/>
  <c r="R438" i="10"/>
  <c r="E61" i="11" s="1"/>
  <c r="R58" i="10"/>
  <c r="R147" i="10"/>
  <c r="R458" i="10"/>
  <c r="R48" i="10"/>
  <c r="R337" i="10"/>
  <c r="R353" i="10"/>
  <c r="R404" i="10"/>
  <c r="R197" i="10"/>
  <c r="R230" i="10"/>
  <c r="R285" i="10"/>
  <c r="R470" i="10"/>
  <c r="R486" i="10"/>
  <c r="R31" i="10"/>
  <c r="R118" i="10"/>
  <c r="R121" i="10"/>
  <c r="R178" i="10"/>
  <c r="R254" i="10"/>
  <c r="R276" i="10"/>
  <c r="R447" i="10"/>
  <c r="E63" i="11" s="1"/>
  <c r="R505" i="10"/>
  <c r="R516" i="10"/>
  <c r="R431" i="10"/>
  <c r="R364" i="10"/>
  <c r="R421" i="10"/>
  <c r="R37" i="10"/>
  <c r="R11" i="10"/>
  <c r="S519" i="10" l="1"/>
  <c r="T190" i="10"/>
  <c r="T187" i="10"/>
  <c r="T192" i="10"/>
  <c r="T193" i="10"/>
  <c r="T188" i="10"/>
  <c r="T194" i="10"/>
  <c r="T191" i="10"/>
  <c r="T180" i="10"/>
  <c r="T196" i="10"/>
  <c r="T183" i="10"/>
  <c r="T182" i="10"/>
  <c r="T179" i="10"/>
  <c r="T195" i="10"/>
  <c r="T181" i="10"/>
  <c r="T184" i="10"/>
  <c r="T185" i="10"/>
  <c r="T186" i="10"/>
  <c r="T189" i="10"/>
  <c r="T52" i="10"/>
  <c r="T57" i="10"/>
  <c r="T56" i="10"/>
  <c r="T54" i="10"/>
  <c r="T53" i="10"/>
  <c r="T55" i="10"/>
  <c r="T356" i="10"/>
  <c r="T355" i="10"/>
  <c r="T349" i="10"/>
  <c r="T343" i="10"/>
  <c r="T345" i="10"/>
  <c r="T339" i="10"/>
  <c r="T344" i="10"/>
  <c r="T342" i="10"/>
  <c r="T347" i="10"/>
  <c r="T346" i="10"/>
  <c r="T351" i="10"/>
  <c r="T352" i="10"/>
  <c r="T350" i="10"/>
  <c r="T348" i="10"/>
  <c r="T340" i="10"/>
  <c r="T341" i="10"/>
  <c r="T358" i="10"/>
  <c r="T359" i="10"/>
  <c r="T360" i="10"/>
  <c r="T361" i="10"/>
  <c r="T362" i="10"/>
  <c r="T363" i="10"/>
  <c r="T61" i="10"/>
  <c r="T62" i="10"/>
  <c r="T329" i="10"/>
  <c r="T334" i="10"/>
  <c r="T336" i="10"/>
  <c r="T330" i="10"/>
  <c r="T328" i="10"/>
  <c r="T333" i="10"/>
  <c r="T331" i="10"/>
  <c r="T332" i="10"/>
  <c r="T335" i="10"/>
  <c r="T296" i="10"/>
  <c r="T295" i="10"/>
  <c r="T297" i="10"/>
  <c r="T299" i="10"/>
  <c r="T294" i="10"/>
  <c r="T298" i="10"/>
  <c r="T286" i="10"/>
  <c r="T308" i="10"/>
  <c r="T324" i="10"/>
  <c r="T291" i="10"/>
  <c r="T313" i="10"/>
  <c r="T302" i="10"/>
  <c r="T318" i="10"/>
  <c r="T307" i="10"/>
  <c r="T323" i="10"/>
  <c r="T315" i="10"/>
  <c r="T320" i="10"/>
  <c r="T309" i="10"/>
  <c r="T290" i="10"/>
  <c r="T312" i="10"/>
  <c r="T301" i="10"/>
  <c r="T317" i="10"/>
  <c r="T306" i="10"/>
  <c r="T322" i="10"/>
  <c r="T289" i="10"/>
  <c r="T311" i="10"/>
  <c r="T288" i="10"/>
  <c r="T310" i="10"/>
  <c r="T293" i="10"/>
  <c r="T304" i="10"/>
  <c r="T325" i="10"/>
  <c r="T292" i="10"/>
  <c r="T319" i="10"/>
  <c r="T300" i="10"/>
  <c r="T316" i="10"/>
  <c r="T305" i="10"/>
  <c r="T321" i="10"/>
  <c r="T326" i="10"/>
  <c r="T287" i="10"/>
  <c r="T314" i="10"/>
  <c r="T303" i="10"/>
  <c r="T392" i="10"/>
  <c r="T393" i="10"/>
  <c r="T390" i="10"/>
  <c r="T391" i="10"/>
  <c r="T398" i="10"/>
  <c r="T387" i="10"/>
  <c r="T396" i="10"/>
  <c r="T381" i="10"/>
  <c r="T397" i="10"/>
  <c r="T394" i="10"/>
  <c r="T395" i="10"/>
  <c r="T385" i="10"/>
  <c r="T399" i="10"/>
  <c r="T389" i="10"/>
  <c r="T386" i="10"/>
  <c r="T403" i="10"/>
  <c r="T384" i="10"/>
  <c r="T400" i="10"/>
  <c r="T401" i="10"/>
  <c r="T382" i="10"/>
  <c r="T383" i="10"/>
  <c r="T388" i="10"/>
  <c r="T402" i="10"/>
  <c r="T119" i="10"/>
  <c r="T120" i="10"/>
  <c r="T266" i="10"/>
  <c r="T262" i="10"/>
  <c r="T258" i="10"/>
  <c r="T259" i="10"/>
  <c r="T275" i="10"/>
  <c r="T260" i="10"/>
  <c r="T261" i="10"/>
  <c r="T255" i="10"/>
  <c r="T272" i="10"/>
  <c r="T273" i="10"/>
  <c r="T274" i="10"/>
  <c r="T270" i="10"/>
  <c r="T263" i="10"/>
  <c r="T264" i="10"/>
  <c r="T265" i="10"/>
  <c r="T271" i="10"/>
  <c r="T256" i="10"/>
  <c r="T257" i="10"/>
  <c r="T267" i="10"/>
  <c r="T268" i="10"/>
  <c r="T269" i="10"/>
  <c r="R519" i="10"/>
  <c r="E197" i="11"/>
  <c r="E64" i="11"/>
  <c r="E36" i="11"/>
  <c r="E33" i="11"/>
  <c r="E47" i="11"/>
  <c r="E42" i="11"/>
  <c r="E83" i="11"/>
  <c r="E23" i="11"/>
  <c r="E90" i="11"/>
  <c r="E96" i="11"/>
  <c r="E89" i="11"/>
  <c r="E79" i="11"/>
  <c r="E77" i="11"/>
  <c r="E57" i="11"/>
  <c r="E49" i="11"/>
  <c r="E29" i="11"/>
  <c r="E80" i="11"/>
  <c r="E39" i="11"/>
  <c r="E81" i="11"/>
  <c r="E35" i="11"/>
  <c r="E44" i="11"/>
  <c r="E65" i="11"/>
  <c r="E21" i="11"/>
  <c r="E75" i="11"/>
  <c r="E38" i="11"/>
  <c r="E26" i="11"/>
  <c r="E66" i="11"/>
  <c r="E43" i="11"/>
  <c r="E58" i="11"/>
  <c r="E20" i="11"/>
  <c r="E48" i="11"/>
  <c r="E37" i="11"/>
  <c r="E41" i="11"/>
  <c r="E51" i="11"/>
  <c r="E30" i="11"/>
  <c r="E56" i="11"/>
  <c r="E76" i="11"/>
  <c r="E74" i="11"/>
  <c r="E40" i="11"/>
  <c r="E82" i="11"/>
  <c r="E22" i="11"/>
  <c r="E78" i="11"/>
  <c r="E50" i="11"/>
  <c r="I202" i="11"/>
  <c r="I148" i="11"/>
  <c r="E16" i="11"/>
  <c r="E14" i="11"/>
  <c r="I180" i="11"/>
  <c r="E27" i="11"/>
  <c r="E147" i="11" l="1"/>
  <c r="I147" i="11" l="1"/>
  <c r="A5" i="11"/>
  <c r="A2" i="11"/>
  <c r="A1" i="11"/>
  <c r="E91" i="11"/>
  <c r="E84" i="11"/>
  <c r="H1" i="11"/>
  <c r="I149" i="11" l="1"/>
  <c r="E156" i="11"/>
  <c r="E52" i="11"/>
  <c r="E175" i="11"/>
  <c r="E121" i="11"/>
  <c r="E180" i="11"/>
  <c r="J180" i="11" s="1"/>
  <c r="E17" i="11"/>
  <c r="E59" i="11"/>
  <c r="E67" i="11"/>
  <c r="E134" i="11"/>
  <c r="E185" i="11"/>
  <c r="E45" i="11"/>
  <c r="E24" i="11"/>
  <c r="E97" i="11"/>
  <c r="E31" i="11"/>
  <c r="G2" i="2"/>
  <c r="M1" i="3"/>
  <c r="G1" i="2"/>
  <c r="C32" i="1"/>
  <c r="C33" i="1"/>
  <c r="C34" i="1"/>
  <c r="C35" i="1"/>
  <c r="C36" i="1"/>
  <c r="C37" i="1"/>
  <c r="C38" i="1"/>
  <c r="C39" i="1"/>
  <c r="C40" i="1"/>
  <c r="C31" i="1"/>
  <c r="E136" i="11" l="1"/>
  <c r="E149" i="11" s="1"/>
  <c r="J149" i="11" s="1"/>
  <c r="E54" i="11"/>
  <c r="E69" i="11" s="1"/>
  <c r="E71" i="11" s="1"/>
  <c r="E86" i="11" s="1"/>
  <c r="E93" i="11" s="1"/>
  <c r="E99" i="11" s="1"/>
  <c r="A2" i="3"/>
  <c r="A1" i="3"/>
  <c r="E201" i="11"/>
  <c r="J202" i="11" s="1"/>
  <c r="J10" i="11" l="1"/>
  <c r="A2" i="12"/>
</calcChain>
</file>

<file path=xl/sharedStrings.xml><?xml version="1.0" encoding="utf-8"?>
<sst xmlns="http://schemas.openxmlformats.org/spreadsheetml/2006/main" count="4104" uniqueCount="1440">
  <si>
    <t>Rate Case Constants</t>
  </si>
  <si>
    <t>Rate Case Constants:</t>
  </si>
  <si>
    <t>Company Title:</t>
  </si>
  <si>
    <t>Company:</t>
  </si>
  <si>
    <t>Types of Filing:</t>
  </si>
  <si>
    <t>Original:</t>
  </si>
  <si>
    <t>Updated:</t>
  </si>
  <si>
    <t>Revised:</t>
  </si>
  <si>
    <t>True-up Date</t>
  </si>
  <si>
    <t>Attrition Year at Present Rates</t>
  </si>
  <si>
    <t>Attrition Year at Proposed Rates</t>
  </si>
  <si>
    <t>Adjustments for Proposed Rates:</t>
  </si>
  <si>
    <t>Attrition Year Adjustment at Present Rates:</t>
  </si>
  <si>
    <t>Exhibit Naming Convention: [Category]-[Uniform Number]-[Description]-[Initials]</t>
  </si>
  <si>
    <t>Schedule Naming Convention: [Category]-[Number].[Number of Your Choice]</t>
  </si>
  <si>
    <t>Placement</t>
  </si>
  <si>
    <t>Workpapers: "WPx"</t>
  </si>
  <si>
    <t>Category Description</t>
  </si>
  <si>
    <t>Category</t>
  </si>
  <si>
    <t>Uniform Number</t>
  </si>
  <si>
    <t>Descriptor</t>
  </si>
  <si>
    <t>WorkPaper Labels If Needed</t>
  </si>
  <si>
    <t>LCB</t>
  </si>
  <si>
    <t>Income Statement</t>
  </si>
  <si>
    <t>Revenues</t>
  </si>
  <si>
    <t>REV</t>
  </si>
  <si>
    <t>Summary</t>
  </si>
  <si>
    <t>EXP</t>
  </si>
  <si>
    <t>Labor</t>
  </si>
  <si>
    <t>Purchased Water</t>
  </si>
  <si>
    <t xml:space="preserve">Chemicals </t>
  </si>
  <si>
    <t>Waste Disposal</t>
  </si>
  <si>
    <t>Support Services</t>
  </si>
  <si>
    <t>Regulatory Expense</t>
  </si>
  <si>
    <t>Insurance Other than Group</t>
  </si>
  <si>
    <t>Rents</t>
  </si>
  <si>
    <t>Amortization</t>
  </si>
  <si>
    <t>Property Tax</t>
  </si>
  <si>
    <t>Rate Base</t>
  </si>
  <si>
    <t>RB</t>
  </si>
  <si>
    <t>UPIS</t>
  </si>
  <si>
    <t>UPAA</t>
  </si>
  <si>
    <t>CS</t>
  </si>
  <si>
    <t>Sponsor Initials</t>
  </si>
  <si>
    <t>Type of Filing: __X__ Original  _____ Updated  _____ Revised</t>
  </si>
  <si>
    <t>List of Filing Exhibits</t>
  </si>
  <si>
    <t>Accounting Exhibits:</t>
  </si>
  <si>
    <t>Pension</t>
  </si>
  <si>
    <t>Kentucky American Water Company</t>
  </si>
  <si>
    <t>KENTUCKY AMERICAN WATER COMPANY</t>
  </si>
  <si>
    <t>PSC Case Number:</t>
  </si>
  <si>
    <t>Base Year:</t>
  </si>
  <si>
    <t>Forecasted Test Year:</t>
  </si>
  <si>
    <t>Base Year Adjustment</t>
  </si>
  <si>
    <t>Scott Rungren</t>
  </si>
  <si>
    <t>SWR</t>
  </si>
  <si>
    <t>W/P - 3-1</t>
  </si>
  <si>
    <t>W/P - 3-2</t>
  </si>
  <si>
    <t>Fuel and Power</t>
  </si>
  <si>
    <t>W/P - 3-3</t>
  </si>
  <si>
    <t>W/P - 3-4</t>
  </si>
  <si>
    <t>W/P - 3-5</t>
  </si>
  <si>
    <t>W/P - 3-6</t>
  </si>
  <si>
    <t>W/P - 3-7</t>
  </si>
  <si>
    <t>W/P - 3-8</t>
  </si>
  <si>
    <t>W/P - 3-9</t>
  </si>
  <si>
    <t>W/P - 3-10</t>
  </si>
  <si>
    <t>Building Maintenance and Services</t>
  </si>
  <si>
    <t>W/P - 3-11</t>
  </si>
  <si>
    <t>Telecommunications</t>
  </si>
  <si>
    <t>W/P - 3-12</t>
  </si>
  <si>
    <t>Postage, Printing, and Stationary</t>
  </si>
  <si>
    <t>W/P - 3-13</t>
  </si>
  <si>
    <t>Other Supplies and Services</t>
  </si>
  <si>
    <t>W/P - 3-14</t>
  </si>
  <si>
    <t>Advertising and Marketing</t>
  </si>
  <si>
    <t>W/P - 3-15</t>
  </si>
  <si>
    <t>Employee Related Expense</t>
  </si>
  <si>
    <t>W/P - 3-16</t>
  </si>
  <si>
    <t>W/P - 3-17</t>
  </si>
  <si>
    <t>Transportation</t>
  </si>
  <si>
    <t>W/P - 3-18</t>
  </si>
  <si>
    <t>Uncollectible Accounts</t>
  </si>
  <si>
    <t>W/P - 3-19</t>
  </si>
  <si>
    <t>W/P - 3-20</t>
  </si>
  <si>
    <t>W/P - 3-21</t>
  </si>
  <si>
    <t>Maintenance Supplies and Services</t>
  </si>
  <si>
    <t>Group Insurance and OPEB</t>
  </si>
  <si>
    <t>1a</t>
  </si>
  <si>
    <t>W/P - 3-1a</t>
  </si>
  <si>
    <t>1b</t>
  </si>
  <si>
    <t>W/P - 3-1c</t>
  </si>
  <si>
    <t>W/P - 3-1b</t>
  </si>
  <si>
    <t>1c</t>
  </si>
  <si>
    <t>Other Benefits</t>
  </si>
  <si>
    <t>Contract Services</t>
  </si>
  <si>
    <t>O &amp; M Expense</t>
  </si>
  <si>
    <t>Depreciation &amp; Amortization</t>
  </si>
  <si>
    <t>Depreciation</t>
  </si>
  <si>
    <t>W/P - 4-1</t>
  </si>
  <si>
    <t>W/P - 4-2</t>
  </si>
  <si>
    <t>General Taxes</t>
  </si>
  <si>
    <t>PSC Fees</t>
  </si>
  <si>
    <t>W/P - 5-1</t>
  </si>
  <si>
    <t>W/P - 5-2</t>
  </si>
  <si>
    <t>W/P - 5-3</t>
  </si>
  <si>
    <t>Income Taxes</t>
  </si>
  <si>
    <t>Deferred State and Federal Taxes</t>
  </si>
  <si>
    <t>Federal and State Taxes</t>
  </si>
  <si>
    <t>Tax Depreciation</t>
  </si>
  <si>
    <t>Parent Interest Deduction</t>
  </si>
  <si>
    <t>Deferred Investment Tax Credits</t>
  </si>
  <si>
    <t>W/P - 6-1</t>
  </si>
  <si>
    <t>W/P - 6-2</t>
  </si>
  <si>
    <t>W/P - 6-3</t>
  </si>
  <si>
    <t>W/P - 6-4</t>
  </si>
  <si>
    <t>W/P - 6-5</t>
  </si>
  <si>
    <t>W/P - 1-1</t>
  </si>
  <si>
    <t>W/P - 1-2</t>
  </si>
  <si>
    <t>W/P - 1-3</t>
  </si>
  <si>
    <t>W/P - 1-4</t>
  </si>
  <si>
    <t>W/P - 1-5</t>
  </si>
  <si>
    <t>W/P - 1-6</t>
  </si>
  <si>
    <t>W/P - 1-7</t>
  </si>
  <si>
    <t>W/P - 1-8</t>
  </si>
  <si>
    <t>W/P - 1-9</t>
  </si>
  <si>
    <t>W/P - 1-10</t>
  </si>
  <si>
    <t>W/P - 1-11</t>
  </si>
  <si>
    <t>Deferred Maintenance</t>
  </si>
  <si>
    <t>Capitalization</t>
  </si>
  <si>
    <t>W/P - 7-1</t>
  </si>
  <si>
    <t>13-Month Average</t>
  </si>
  <si>
    <t>Short-Term Debt</t>
  </si>
  <si>
    <t>Long-Term Debt</t>
  </si>
  <si>
    <t>Preferred Stock</t>
  </si>
  <si>
    <t>Common Equity</t>
  </si>
  <si>
    <t>JDITC</t>
  </si>
  <si>
    <t>W/P - 7-2</t>
  </si>
  <si>
    <t>W/P - 7-3</t>
  </si>
  <si>
    <t>W/P - 7-4</t>
  </si>
  <si>
    <t>W/P - 7-5</t>
  </si>
  <si>
    <t>W/P - 7-6</t>
  </si>
  <si>
    <t>W/P - 7-7</t>
  </si>
  <si>
    <t>Tariff Filings</t>
  </si>
  <si>
    <t>TF</t>
  </si>
  <si>
    <t>Proposed Tariffs</t>
  </si>
  <si>
    <t>Current Tariffs</t>
  </si>
  <si>
    <t>Customer Charge/Min Bill</t>
  </si>
  <si>
    <t>Cost of Service</t>
  </si>
  <si>
    <t>Revenue Summary</t>
  </si>
  <si>
    <t>PF Revenues Present/ Proposed Bill Analysis</t>
  </si>
  <si>
    <t>TY Revenues at Actual Rates</t>
  </si>
  <si>
    <t>Typical Bill Comparison</t>
  </si>
  <si>
    <t>W/P - 8-1</t>
  </si>
  <si>
    <t>W/P - 8-2</t>
  </si>
  <si>
    <t>W/P - 8-3</t>
  </si>
  <si>
    <t>W/P - 8-4</t>
  </si>
  <si>
    <t>W/P - 8-5</t>
  </si>
  <si>
    <t>W/P - 8-6</t>
  </si>
  <si>
    <t>W/P - 8-7</t>
  </si>
  <si>
    <t>W/P - 8-8</t>
  </si>
  <si>
    <t>Allocation Of Corp. Costs</t>
  </si>
  <si>
    <t xml:space="preserve">Total Company I/S Proforma Present/Proposed </t>
  </si>
  <si>
    <t>Total Rate Group I/S Proforma Present/Proposed</t>
  </si>
  <si>
    <t>Revenue Reconciliation</t>
  </si>
  <si>
    <t>Consumption Reconciliation</t>
  </si>
  <si>
    <t>Proforma Water Sales</t>
  </si>
  <si>
    <t>Other Revenues</t>
  </si>
  <si>
    <t>Proforma Rate Annualization</t>
  </si>
  <si>
    <t>Page 1 of 1</t>
  </si>
  <si>
    <t>Present Tariffs</t>
  </si>
  <si>
    <t>Description</t>
  </si>
  <si>
    <t>KAW</t>
  </si>
  <si>
    <t>APP</t>
  </si>
  <si>
    <t>Exhibit</t>
  </si>
  <si>
    <t>Link Out Exhibit Name</t>
  </si>
  <si>
    <t>KAW_</t>
  </si>
  <si>
    <t>APP_</t>
  </si>
  <si>
    <t>File Date</t>
  </si>
  <si>
    <t>Comparative Sheets</t>
  </si>
  <si>
    <t>Certified Articles of Incorporation</t>
  </si>
  <si>
    <t>Certificate of Good Standing</t>
  </si>
  <si>
    <t>Certified Copy of Assumed Name</t>
  </si>
  <si>
    <t>PSC Notice</t>
  </si>
  <si>
    <t>Newspaper Notices</t>
  </si>
  <si>
    <t>Rate Base/ Capital Recon</t>
  </si>
  <si>
    <t>Testimonies (Cover Sheet)</t>
  </si>
  <si>
    <t>Capital Const. Budget w/ 3 Yr Forecast</t>
  </si>
  <si>
    <t>Description of Forecast Factors</t>
  </si>
  <si>
    <t>Annual and monthly budget for 12 months preceding filing date, base period and forecast period - operating budget 12 months preceding filing date</t>
  </si>
  <si>
    <t>Statement of Attestation</t>
  </si>
  <si>
    <t>Info about major const. projects &gt; 5% of total</t>
  </si>
  <si>
    <t>Info about other const. projects &lt; 5% of total</t>
  </si>
  <si>
    <t>Financial Forecast (2009-2011)</t>
  </si>
  <si>
    <t>Financial Forecast Balance Sheet (2010-2012)</t>
  </si>
  <si>
    <t>Financial Forecast Cash Flow (2010-2012)</t>
  </si>
  <si>
    <t>Financial Forecast Rev. Req. (2010-2012)</t>
  </si>
  <si>
    <t>Financial Forecast Employee Level (2010-2012)</t>
  </si>
  <si>
    <t>Financial Forecast Labor Cost Charges (2010-2012)</t>
  </si>
  <si>
    <t>Financial Forecast Capital Structure Req. (2010-2012)</t>
  </si>
  <si>
    <t>Financial Forecast Rate Base (2009-2011)</t>
  </si>
  <si>
    <t>Financial Forecast Water Sales (2010-2012)</t>
  </si>
  <si>
    <t>Financial Forecast Customer Forecast (2010-2012)</t>
  </si>
  <si>
    <t>Most recent stock or bond prospectus</t>
  </si>
  <si>
    <t>Annual Report to shareholders, 2004-2008</t>
  </si>
  <si>
    <t>Current Chart of Accounts</t>
  </si>
  <si>
    <t>Last 12 Monthly Managerial reports</t>
  </si>
  <si>
    <t>Monthly budget variance reports for 12 months pre-base period and as available</t>
  </si>
  <si>
    <t>Independent auditor's annual opinion report</t>
  </si>
  <si>
    <t>Summary of last depreciation study</t>
  </si>
  <si>
    <t>List of software, program, and models used</t>
  </si>
  <si>
    <t>Affiliate, general or home office allocations</t>
  </si>
  <si>
    <t>Cost of service study</t>
  </si>
  <si>
    <t>Accounting Schedules</t>
  </si>
  <si>
    <t>A Jurisdictional financial summary for base and forecast period</t>
  </si>
  <si>
    <t>B-1 Jurisdictional rate base summary for base and forecast period</t>
  </si>
  <si>
    <t>B-2 Plant in Service by major grouping</t>
  </si>
  <si>
    <t>B-2.1 Plant in service by accounts and sub accounts</t>
  </si>
  <si>
    <t>B-2.2 Proposed adjustments to plant in service</t>
  </si>
  <si>
    <t>B-2.3 Gross additions, retirements and transfers</t>
  </si>
  <si>
    <t>B-2.4 Property merged or acquired</t>
  </si>
  <si>
    <t>B-2.5 Leased property</t>
  </si>
  <si>
    <t>B-2.6 Property held for future use included in rate base</t>
  </si>
  <si>
    <t>B-2.7 Property excluded from rate base</t>
  </si>
  <si>
    <t>B-3 Accumulated Depreciation and amortization</t>
  </si>
  <si>
    <t>B-3.1 Adjustments to accumulated depreciation and amortization</t>
  </si>
  <si>
    <t>B-3.2 Depreciation accrual rates and accumulated balance</t>
  </si>
  <si>
    <t>B-4 Construction work in progress</t>
  </si>
  <si>
    <t>B-4.1 Construction work in progress - percent complete</t>
  </si>
  <si>
    <t>B-5 Allowance for working capital</t>
  </si>
  <si>
    <t xml:space="preserve">  (B-5.1) Working capital components</t>
  </si>
  <si>
    <t xml:space="preserve">  (B-5.2) Working capital - Lead/Lag Study</t>
  </si>
  <si>
    <t xml:space="preserve">  (B-6) Deferred credits and accumulated deferred income</t>
  </si>
  <si>
    <t xml:space="preserve">  (B-7) Jurisdictional percentages</t>
  </si>
  <si>
    <t xml:space="preserve">  (B-7.1) Jurisdictional statistics - rate base </t>
  </si>
  <si>
    <t xml:space="preserve">  (B-7.2) Explanation of changes in jurisdictional procedures</t>
  </si>
  <si>
    <t xml:space="preserve">  (B-8) Comparative balance sheets (See Schedule K)</t>
  </si>
  <si>
    <t>Exhibit 37 Schedule C   (C-1) Operating Income Summary</t>
  </si>
  <si>
    <t xml:space="preserve">  (C-2) Operating Income Statement</t>
  </si>
  <si>
    <t xml:space="preserve">  (C-2.1) Operating Income Statement - Base Period</t>
  </si>
  <si>
    <t xml:space="preserve">  (C-2.2) Comparison of total company account balances</t>
  </si>
  <si>
    <t>Exhibit 37 Schedule D   (D-1) Summary of Adjustments to Operating Income</t>
  </si>
  <si>
    <t xml:space="preserve">  (D-2.1) Detailed Adjustments - Revenues</t>
  </si>
  <si>
    <t xml:space="preserve">  (D-2.2) Detailed Adjustments - Other Revenues</t>
  </si>
  <si>
    <t xml:space="preserve">  (D-2.3) Detailed Adjustments - O &amp; M Expenses</t>
  </si>
  <si>
    <t xml:space="preserve">  (D-2.4) Detailed Adjustments - Depr/General Taxes</t>
  </si>
  <si>
    <t xml:space="preserve">  (D-3) Summary of Jurisdictional Factors</t>
  </si>
  <si>
    <t xml:space="preserve">  (D-4) Jurisdictional Statistics</t>
  </si>
  <si>
    <t xml:space="preserve">  (D-5) Explanation of change in jurisdictional procedures</t>
  </si>
  <si>
    <t>Exhibit 37 Schedule E    (E-1.1) Federal Income Tax Calculation</t>
  </si>
  <si>
    <t xml:space="preserve">  (E1.2) State Income Tax Calculation</t>
  </si>
  <si>
    <t xml:space="preserve">  (E1.3) Federal Income Tax Calculation - Forecast</t>
  </si>
  <si>
    <t xml:space="preserve">  (E1.4) State Income Tax Calculation - Forecast</t>
  </si>
  <si>
    <t xml:space="preserve">  (E1.5) Summary of Income Tax Adjustments</t>
  </si>
  <si>
    <t xml:space="preserve">  (E-2) Development of Jurisdictional Income Taxes</t>
  </si>
  <si>
    <t>Exhibit 37 Schedule F   (F-1) Social and service club dues</t>
  </si>
  <si>
    <t xml:space="preserve">  (F2) Charitable Contributions</t>
  </si>
  <si>
    <t xml:space="preserve">  (F2.2) Initiation fees/country club expenses</t>
  </si>
  <si>
    <t xml:space="preserve">  (F2.3) Employee party, outing &amp; gift expense </t>
  </si>
  <si>
    <t xml:space="preserve">  (F-3) Customer service, sales promotion &amp; misc. advertising</t>
  </si>
  <si>
    <t xml:space="preserve">  (F-4) Advertising</t>
  </si>
  <si>
    <t xml:space="preserve">  (F-5) Professional Services</t>
  </si>
  <si>
    <t xml:space="preserve">  (F-6) Rate case expense</t>
  </si>
  <si>
    <t xml:space="preserve">  (F-7) Civic, political and related expenses</t>
  </si>
  <si>
    <t>Exhibit 37 Schedule G  (G-1) Payroll costs</t>
  </si>
  <si>
    <t xml:space="preserve">  (G-2) Payroll analysis by classification</t>
  </si>
  <si>
    <t xml:space="preserve">  (G-3) Executive compensation</t>
  </si>
  <si>
    <t>Exhibit 37 Schedule H   (H) Gross revenue conversion factor</t>
  </si>
  <si>
    <t>Exhibit 37 Schedule I  (I-1) Comparative Income Statement</t>
  </si>
  <si>
    <t xml:space="preserve">  (I-2) Revenue statistics - total company</t>
  </si>
  <si>
    <t xml:space="preserve">  (I-3) Revenue statistics - jurisdictional</t>
  </si>
  <si>
    <t xml:space="preserve">  (I-4) Sales statistics - total company</t>
  </si>
  <si>
    <t xml:space="preserve">  (I-5) Sales statistics - jurisdictional</t>
  </si>
  <si>
    <t xml:space="preserve">Exhibit 37 Schedule J   (J1) Cost of capital summary </t>
  </si>
  <si>
    <t xml:space="preserve">  (J-1.1/1.2) Cost of capital summary at current and proposed rate</t>
  </si>
  <si>
    <t xml:space="preserve">  (J-2) Embedded cost of short-term debt</t>
  </si>
  <si>
    <t xml:space="preserve">  (J-3) Embedded cost of long-term debt</t>
  </si>
  <si>
    <t xml:space="preserve">  (J-4) Embedded cost of preferred stock</t>
  </si>
  <si>
    <t xml:space="preserve">Exhibit 37 Schedule K   (K) Comparative financial data </t>
  </si>
  <si>
    <t>Exhibit 37 Schedule L   (L) Narrative description and explanation of all proposed tariff changes</t>
  </si>
  <si>
    <t>Exhibit 37 Schedule M   (M-3) Revenues at present and proposed rates</t>
  </si>
  <si>
    <t>Exhibit 37 Schedule N  (N-3) Typical bill comparison</t>
  </si>
  <si>
    <t>EX</t>
  </si>
  <si>
    <t>Number</t>
  </si>
  <si>
    <t>1_</t>
  </si>
  <si>
    <t>2_</t>
  </si>
  <si>
    <t>3_</t>
  </si>
  <si>
    <t>4_</t>
  </si>
  <si>
    <t>5_</t>
  </si>
  <si>
    <t>6_</t>
  </si>
  <si>
    <t>7_</t>
  </si>
  <si>
    <t>8_</t>
  </si>
  <si>
    <t>9_</t>
  </si>
  <si>
    <t>10_</t>
  </si>
  <si>
    <t>11_</t>
  </si>
  <si>
    <t>12_</t>
  </si>
  <si>
    <t>13_</t>
  </si>
  <si>
    <t>14_</t>
  </si>
  <si>
    <t>15_</t>
  </si>
  <si>
    <t>16_</t>
  </si>
  <si>
    <t>17_</t>
  </si>
  <si>
    <t>18_</t>
  </si>
  <si>
    <t>19_</t>
  </si>
  <si>
    <t>20_</t>
  </si>
  <si>
    <t>21_</t>
  </si>
  <si>
    <t>22_</t>
  </si>
  <si>
    <t>23_</t>
  </si>
  <si>
    <t>24_</t>
  </si>
  <si>
    <t>25_</t>
  </si>
  <si>
    <t>26_</t>
  </si>
  <si>
    <t>27_</t>
  </si>
  <si>
    <t>28_</t>
  </si>
  <si>
    <t>29_</t>
  </si>
  <si>
    <t>30_</t>
  </si>
  <si>
    <t>31_</t>
  </si>
  <si>
    <t>32_</t>
  </si>
  <si>
    <t>33_</t>
  </si>
  <si>
    <t>34_</t>
  </si>
  <si>
    <t>35_</t>
  </si>
  <si>
    <t>36_</t>
  </si>
  <si>
    <t>37_</t>
  </si>
  <si>
    <t>37A_</t>
  </si>
  <si>
    <t>37B-1_</t>
  </si>
  <si>
    <t>37B-2_</t>
  </si>
  <si>
    <t>37B-2.1_</t>
  </si>
  <si>
    <t>37B-2.2_</t>
  </si>
  <si>
    <t>37B-2.3_</t>
  </si>
  <si>
    <t>37B-2.4_</t>
  </si>
  <si>
    <t>37B-2.5_</t>
  </si>
  <si>
    <t>37B-2.6_</t>
  </si>
  <si>
    <t>37B-2.7_</t>
  </si>
  <si>
    <t>37B-3_</t>
  </si>
  <si>
    <t>37B-3.1_</t>
  </si>
  <si>
    <t>37B-3.2_</t>
  </si>
  <si>
    <t>37B-4_</t>
  </si>
  <si>
    <t>37B-4.1_</t>
  </si>
  <si>
    <t>37B-5_</t>
  </si>
  <si>
    <t>37B-5.1_</t>
  </si>
  <si>
    <t>37B-5.2_</t>
  </si>
  <si>
    <t>37B-6_</t>
  </si>
  <si>
    <t>37B-7_</t>
  </si>
  <si>
    <t>37B-7.1_</t>
  </si>
  <si>
    <t>37B-7.2_</t>
  </si>
  <si>
    <t>37B-8_</t>
  </si>
  <si>
    <t>37C-1_</t>
  </si>
  <si>
    <t>37C-2_</t>
  </si>
  <si>
    <t>37C-2.1_</t>
  </si>
  <si>
    <t>37C-2.2_</t>
  </si>
  <si>
    <t>37D-1_</t>
  </si>
  <si>
    <t>37D-2.1_</t>
  </si>
  <si>
    <t>37D-2.2_</t>
  </si>
  <si>
    <t>37D-2.3_</t>
  </si>
  <si>
    <t>37D-2.4_</t>
  </si>
  <si>
    <t>37D-3_</t>
  </si>
  <si>
    <t>37D-4_</t>
  </si>
  <si>
    <t>37D-5_</t>
  </si>
  <si>
    <t>37E-1.1_</t>
  </si>
  <si>
    <t>37E-1.2_</t>
  </si>
  <si>
    <t>37E-1.3_</t>
  </si>
  <si>
    <t>37E-1.4_</t>
  </si>
  <si>
    <t>37E-1.5_</t>
  </si>
  <si>
    <t>37E-2_</t>
  </si>
  <si>
    <t>37F-1_</t>
  </si>
  <si>
    <t>37F-2_</t>
  </si>
  <si>
    <t>37F-2.2_</t>
  </si>
  <si>
    <t>37F-2.3_</t>
  </si>
  <si>
    <t>37F-3_</t>
  </si>
  <si>
    <t>37F-4_</t>
  </si>
  <si>
    <t>37F-5_</t>
  </si>
  <si>
    <t>37F-6_</t>
  </si>
  <si>
    <t>37F-7_</t>
  </si>
  <si>
    <t>37G-1_</t>
  </si>
  <si>
    <t>37G-2_</t>
  </si>
  <si>
    <t>37G-3_</t>
  </si>
  <si>
    <t>37H_</t>
  </si>
  <si>
    <t>37I-1_</t>
  </si>
  <si>
    <t>37I-2_</t>
  </si>
  <si>
    <t>37I-3_</t>
  </si>
  <si>
    <t>37I-4_</t>
  </si>
  <si>
    <t>37I-5_</t>
  </si>
  <si>
    <t>37J-1_</t>
  </si>
  <si>
    <t>37J-1.1/ J1.2_</t>
  </si>
  <si>
    <t>37J-2_</t>
  </si>
  <si>
    <t>37J-3_</t>
  </si>
  <si>
    <t>37J-4_</t>
  </si>
  <si>
    <t>37K_</t>
  </si>
  <si>
    <t>37L_</t>
  </si>
  <si>
    <t>37M-3_</t>
  </si>
  <si>
    <t>37N-3_</t>
  </si>
  <si>
    <t>Witness Responsible:</t>
  </si>
  <si>
    <t>PDF File Exhibit Name</t>
  </si>
  <si>
    <t>Exhibit 3</t>
  </si>
  <si>
    <t>Exhibit 1</t>
  </si>
  <si>
    <t>Exhibit 2</t>
  </si>
  <si>
    <t>Exhibit 4</t>
  </si>
  <si>
    <t>Exhibit 5</t>
  </si>
  <si>
    <t>Exhibit 6</t>
  </si>
  <si>
    <t>Exhibit 7</t>
  </si>
  <si>
    <t>Exhibit 8</t>
  </si>
  <si>
    <t>Exhibit 9</t>
  </si>
  <si>
    <t>Exhibit 10</t>
  </si>
  <si>
    <t>Exhibit 11</t>
  </si>
  <si>
    <t>Exhibit 12</t>
  </si>
  <si>
    <t>Exhibit 13</t>
  </si>
  <si>
    <t>Exhibit 14</t>
  </si>
  <si>
    <t>Exhibit 15</t>
  </si>
  <si>
    <t>Exhibit 16</t>
  </si>
  <si>
    <t>Exhibit 17</t>
  </si>
  <si>
    <t>Exhibit 18</t>
  </si>
  <si>
    <t>Exhibit 19</t>
  </si>
  <si>
    <t>Exhibit 20</t>
  </si>
  <si>
    <t>Exhibit 21</t>
  </si>
  <si>
    <t>Exhibit 22</t>
  </si>
  <si>
    <t>Exhibit 23</t>
  </si>
  <si>
    <t>Exhibit 24</t>
  </si>
  <si>
    <t>Exhibit 25</t>
  </si>
  <si>
    <t>Exhibit 26</t>
  </si>
  <si>
    <t>Exhibit 27</t>
  </si>
  <si>
    <t>Exhibit 28</t>
  </si>
  <si>
    <t>Exhibit 29</t>
  </si>
  <si>
    <t>Exhibit 30</t>
  </si>
  <si>
    <t>Exhibit 31</t>
  </si>
  <si>
    <t>Exhibit 32</t>
  </si>
  <si>
    <t>Exhibit 33</t>
  </si>
  <si>
    <t>Exhibit 34</t>
  </si>
  <si>
    <t>Exhibit 35</t>
  </si>
  <si>
    <t>Exhibit 36</t>
  </si>
  <si>
    <t>Exhibit 37</t>
  </si>
  <si>
    <t>Schedule A</t>
  </si>
  <si>
    <t>Schedule B-1</t>
  </si>
  <si>
    <t>Schedule B-2</t>
  </si>
  <si>
    <t>Schedule B-3</t>
  </si>
  <si>
    <t>Schedule B-4</t>
  </si>
  <si>
    <t>Schedule B-5</t>
  </si>
  <si>
    <t>Schedule B-6</t>
  </si>
  <si>
    <t>Schedule B-7</t>
  </si>
  <si>
    <t>Schedule B-8</t>
  </si>
  <si>
    <t>Schedule B-2.1</t>
  </si>
  <si>
    <t>Schedule B-2.2</t>
  </si>
  <si>
    <t>Schedule B-2.3</t>
  </si>
  <si>
    <t>Schedule B-2.4</t>
  </si>
  <si>
    <t>Schedule B-2.5</t>
  </si>
  <si>
    <t>Schedule B-2.6</t>
  </si>
  <si>
    <t>Schedule B-2.7</t>
  </si>
  <si>
    <t>Schedule B-3.1</t>
  </si>
  <si>
    <t>Schedule B-3.2</t>
  </si>
  <si>
    <t>Schedule B-4.1</t>
  </si>
  <si>
    <t>Schedule B-5.1</t>
  </si>
  <si>
    <t>Schedule B-5.2</t>
  </si>
  <si>
    <t>Schedule B-7.1</t>
  </si>
  <si>
    <t>Schedule B-7.2</t>
  </si>
  <si>
    <t>Schedule C-1</t>
  </si>
  <si>
    <t>Schedule C-2</t>
  </si>
  <si>
    <t>Schedule C-2.1</t>
  </si>
  <si>
    <t>Schedule C-2.2</t>
  </si>
  <si>
    <t>Schedule D-1</t>
  </si>
  <si>
    <t>Schedule D-2.1</t>
  </si>
  <si>
    <t>Schedule D-2.2</t>
  </si>
  <si>
    <t>Schedule D-2.3</t>
  </si>
  <si>
    <t>Schedule D-2.4</t>
  </si>
  <si>
    <t>Schedule D-3</t>
  </si>
  <si>
    <t>Schedule D-4</t>
  </si>
  <si>
    <t>Schedule D-5</t>
  </si>
  <si>
    <t>Schedule E-1.1</t>
  </si>
  <si>
    <t>Schedule E-1.2</t>
  </si>
  <si>
    <t>Schedule E-1.3</t>
  </si>
  <si>
    <t>Schedule E-1.4</t>
  </si>
  <si>
    <t>Schedule E-1.5</t>
  </si>
  <si>
    <t>Schedule E-2</t>
  </si>
  <si>
    <t>Schedule F-1</t>
  </si>
  <si>
    <t>Schedule F-2</t>
  </si>
  <si>
    <t>Schedule F-3</t>
  </si>
  <si>
    <t>Schedule F-2.2</t>
  </si>
  <si>
    <t>Schedule F-2.3</t>
  </si>
  <si>
    <t>Schedule F-4</t>
  </si>
  <si>
    <t>Schedule F-5</t>
  </si>
  <si>
    <t>Schedule F-6</t>
  </si>
  <si>
    <t>Schedule F-7</t>
  </si>
  <si>
    <t>Schedule G-1</t>
  </si>
  <si>
    <t>Schedule G-2</t>
  </si>
  <si>
    <t>Schedule G-3</t>
  </si>
  <si>
    <t>Schedule H</t>
  </si>
  <si>
    <t>Schedule I-1</t>
  </si>
  <si>
    <t>Schedule I-2</t>
  </si>
  <si>
    <t>Schedule I-3</t>
  </si>
  <si>
    <t>Schedule I-4</t>
  </si>
  <si>
    <t>Schedule I-5</t>
  </si>
  <si>
    <t>Schedule J-1</t>
  </si>
  <si>
    <t>Schedule J-2</t>
  </si>
  <si>
    <t>Schedule J-1.1/1.2</t>
  </si>
  <si>
    <t>Schedule J-3</t>
  </si>
  <si>
    <t>Schedule J-4</t>
  </si>
  <si>
    <t>Schedule K</t>
  </si>
  <si>
    <t>Schedule L</t>
  </si>
  <si>
    <t>Schedule M-3</t>
  </si>
  <si>
    <t>Schedule N-3</t>
  </si>
  <si>
    <t>Accumulated Depreciation</t>
  </si>
  <si>
    <t>Construction Work in Progress</t>
  </si>
  <si>
    <t>AFUDC for CWIP</t>
  </si>
  <si>
    <t>Deferred Taxes</t>
  </si>
  <si>
    <t>Lead Lag Study</t>
  </si>
  <si>
    <t xml:space="preserve">  (M-3.1) Bill analysis for the base period</t>
  </si>
  <si>
    <t xml:space="preserve">  (M3.2) Bill analysis for the forecasted period</t>
  </si>
  <si>
    <t>Schedule M-3.1</t>
  </si>
  <si>
    <t>Schedule M-3.2</t>
  </si>
  <si>
    <t>37M-3.1_</t>
  </si>
  <si>
    <t>37M-3.2_</t>
  </si>
  <si>
    <t>Miscellaneous Expense</t>
  </si>
  <si>
    <t>General Tax</t>
  </si>
  <si>
    <t>W/P - 5</t>
  </si>
  <si>
    <t>Payroll Tax</t>
  </si>
  <si>
    <t>Cost of Removal</t>
  </si>
  <si>
    <t>W/P - 4-3</t>
  </si>
  <si>
    <t>Working Capital - Materials &amp; supplies</t>
  </si>
  <si>
    <t>Contributions in Aid of Construction</t>
  </si>
  <si>
    <t>Customer Advances</t>
  </si>
  <si>
    <t>N/A</t>
  </si>
  <si>
    <t>Deferred Income Tax Credit</t>
  </si>
  <si>
    <t>W/P - 1-12</t>
  </si>
  <si>
    <t>Deferred Debits</t>
  </si>
  <si>
    <t>Other Rate Base</t>
  </si>
  <si>
    <t>W/P - 1-13</t>
  </si>
  <si>
    <t>This is a formula.  Don't link to it to use it, but rather copy &amp; paste the formula onto your workpapers and Exhibits</t>
  </si>
  <si>
    <t>Other General Taxes</t>
  </si>
  <si>
    <t>W/P - 5-4</t>
  </si>
  <si>
    <t>Bill Analysis Support</t>
  </si>
  <si>
    <t>Bill Analysis</t>
  </si>
  <si>
    <t>W/P - 2-2</t>
  </si>
  <si>
    <t>W/P - 2-1</t>
  </si>
  <si>
    <t>W/P - 2-3</t>
  </si>
  <si>
    <t>Line</t>
  </si>
  <si>
    <t>Line Description</t>
  </si>
  <si>
    <t>Account</t>
  </si>
  <si>
    <t>Account Description</t>
  </si>
  <si>
    <t>NARUC</t>
  </si>
  <si>
    <t>Water</t>
  </si>
  <si>
    <t>Grand Total</t>
  </si>
  <si>
    <t>P02</t>
  </si>
  <si>
    <t>Water revenues - residential</t>
  </si>
  <si>
    <t>Res Sales Billed</t>
  </si>
  <si>
    <t>461.1</t>
  </si>
  <si>
    <t>ResSls Billed Surch</t>
  </si>
  <si>
    <t>ResSls Billed DSIC</t>
  </si>
  <si>
    <t>Res Sales Unbilled</t>
  </si>
  <si>
    <t>P02 Total</t>
  </si>
  <si>
    <t>P03</t>
  </si>
  <si>
    <t>Water revenues - commercial</t>
  </si>
  <si>
    <t>Com Sales Billed</t>
  </si>
  <si>
    <t>461.2</t>
  </si>
  <si>
    <t>Com Sales Unbilled</t>
  </si>
  <si>
    <t>P03 Total</t>
  </si>
  <si>
    <t>P04</t>
  </si>
  <si>
    <t>Water revenues - industrial</t>
  </si>
  <si>
    <t>Ind Sales Billed</t>
  </si>
  <si>
    <t>461.3</t>
  </si>
  <si>
    <t>Ind Sales Unbilled</t>
  </si>
  <si>
    <t>P04 Total</t>
  </si>
  <si>
    <t>P05</t>
  </si>
  <si>
    <t>Water revenues - public fire</t>
  </si>
  <si>
    <t>Publ Fire Billed</t>
  </si>
  <si>
    <t>462.1</t>
  </si>
  <si>
    <t>Publ Fire Unbilled</t>
  </si>
  <si>
    <t>P05 Total</t>
  </si>
  <si>
    <t>P06</t>
  </si>
  <si>
    <t>Water revenues - private fire</t>
  </si>
  <si>
    <t>Priv Fire Billed</t>
  </si>
  <si>
    <t>462.2</t>
  </si>
  <si>
    <t>Priv Fire Unbilled</t>
  </si>
  <si>
    <t>P06 Total</t>
  </si>
  <si>
    <t>P07</t>
  </si>
  <si>
    <t>Water revenues - public authority</t>
  </si>
  <si>
    <t>Publ Auth Billed</t>
  </si>
  <si>
    <t>461.4</t>
  </si>
  <si>
    <t>Publ Auth Unbilled</t>
  </si>
  <si>
    <t>P07 Total</t>
  </si>
  <si>
    <t>P08</t>
  </si>
  <si>
    <t>Water revenues - sales for resale</t>
  </si>
  <si>
    <t>Sls/Rsle Billed</t>
  </si>
  <si>
    <t>466.</t>
  </si>
  <si>
    <t>Sls/Rsle Billed I/C</t>
  </si>
  <si>
    <t>467.</t>
  </si>
  <si>
    <t>SalesforRsle Unbilld</t>
  </si>
  <si>
    <t>P08 Total</t>
  </si>
  <si>
    <t>P09</t>
  </si>
  <si>
    <t>Water revenues - other</t>
  </si>
  <si>
    <t>Misc Sales Billed</t>
  </si>
  <si>
    <t>474.</t>
  </si>
  <si>
    <t>Misc Sales Unbilled</t>
  </si>
  <si>
    <t>Other Water Revenue</t>
  </si>
  <si>
    <t>P09 Total</t>
  </si>
  <si>
    <t>P10</t>
  </si>
  <si>
    <t>Sewer revenues</t>
  </si>
  <si>
    <t>Dom WW Svc Billed</t>
  </si>
  <si>
    <t>522.1</t>
  </si>
  <si>
    <t>Com WW Svc Billed</t>
  </si>
  <si>
    <t>522.2</t>
  </si>
  <si>
    <t>Ind WW Svc Billed</t>
  </si>
  <si>
    <t>522.3</t>
  </si>
  <si>
    <t>PubAuth WW Billed</t>
  </si>
  <si>
    <t>522.4</t>
  </si>
  <si>
    <t>P10 Total</t>
  </si>
  <si>
    <t>P11</t>
  </si>
  <si>
    <t>Other revenues</t>
  </si>
  <si>
    <t>OthRev-Late Pymt Fee</t>
  </si>
  <si>
    <t>470.</t>
  </si>
  <si>
    <t>OthRev-Rent</t>
  </si>
  <si>
    <t>472.</t>
  </si>
  <si>
    <t>OthRev-Rent I/C</t>
  </si>
  <si>
    <t>473.</t>
  </si>
  <si>
    <t>OthRev-CFO</t>
  </si>
  <si>
    <t>471.</t>
  </si>
  <si>
    <t>OthRev-NSF Ck Chrg</t>
  </si>
  <si>
    <t>OthRev-Appl/InitFee</t>
  </si>
  <si>
    <t>OthRev-Usage Data</t>
  </si>
  <si>
    <t>OthRev-Reconnct Fee</t>
  </si>
  <si>
    <t>OthRev-Frozen Mtr</t>
  </si>
  <si>
    <t>OthRev-Misc Svc</t>
  </si>
  <si>
    <t>OthRev WW-Misc Svc</t>
  </si>
  <si>
    <t>P11 Total</t>
  </si>
  <si>
    <t>P13</t>
  </si>
  <si>
    <t>Purchased water</t>
  </si>
  <si>
    <t>610.1</t>
  </si>
  <si>
    <t>P13 Total</t>
  </si>
  <si>
    <t>P14</t>
  </si>
  <si>
    <t>Fuel and power</t>
  </si>
  <si>
    <t>Purchased Power</t>
  </si>
  <si>
    <t>615.8</t>
  </si>
  <si>
    <t>Purchased Power SS</t>
  </si>
  <si>
    <t>615.1</t>
  </si>
  <si>
    <t>Purchased Power P</t>
  </si>
  <si>
    <t>Purchased Power WT</t>
  </si>
  <si>
    <t>615.3</t>
  </si>
  <si>
    <t>Purchased Power TD</t>
  </si>
  <si>
    <t>615.5</t>
  </si>
  <si>
    <t>Fuel for Power Prod</t>
  </si>
  <si>
    <t>616.1</t>
  </si>
  <si>
    <t>P14 Total</t>
  </si>
  <si>
    <t>P15</t>
  </si>
  <si>
    <t>Chemicals</t>
  </si>
  <si>
    <t>618.3</t>
  </si>
  <si>
    <t>P15 Total</t>
  </si>
  <si>
    <t>P16</t>
  </si>
  <si>
    <t>Waste disposal</t>
  </si>
  <si>
    <t>675.3</t>
  </si>
  <si>
    <t>Amort Waste Disposal</t>
  </si>
  <si>
    <t>P16 Total</t>
  </si>
  <si>
    <t>P17</t>
  </si>
  <si>
    <t>Salaries and wages</t>
  </si>
  <si>
    <t>Labor Expense</t>
  </si>
  <si>
    <t>601.8</t>
  </si>
  <si>
    <t>Labor ExpenseAccrual</t>
  </si>
  <si>
    <t>Labor Oper P PwrProd</t>
  </si>
  <si>
    <t>601.1</t>
  </si>
  <si>
    <t>Labor Oper WT</t>
  </si>
  <si>
    <t>601.3</t>
  </si>
  <si>
    <t>Labor Oper WT SupEng</t>
  </si>
  <si>
    <t>Labor Oper TD</t>
  </si>
  <si>
    <t>601.5</t>
  </si>
  <si>
    <t>Labor Oper TD SupEng</t>
  </si>
  <si>
    <t>Labor Oper TD Lines</t>
  </si>
  <si>
    <t>Labor Oper TD Meter</t>
  </si>
  <si>
    <t>Labor Oper CA</t>
  </si>
  <si>
    <t>601.7</t>
  </si>
  <si>
    <t>Labor Oper CA MtrRd</t>
  </si>
  <si>
    <t>Labor Oper CA CstRec</t>
  </si>
  <si>
    <t>Labor Oper CA CstSrv</t>
  </si>
  <si>
    <t>Labor Oper AG</t>
  </si>
  <si>
    <t>Labor Maint WT</t>
  </si>
  <si>
    <t>601.4</t>
  </si>
  <si>
    <t>Labor Maint TD</t>
  </si>
  <si>
    <t>601.6</t>
  </si>
  <si>
    <t>Labor Mnt TD Str&amp;Imp</t>
  </si>
  <si>
    <t>Labor Mnt TD Mains</t>
  </si>
  <si>
    <t>Labor Mnt TD Service</t>
  </si>
  <si>
    <t>Labor Mnt TD Meter</t>
  </si>
  <si>
    <t>Labor Mnt TD Hydrant</t>
  </si>
  <si>
    <t>Labor Cap Credits</t>
  </si>
  <si>
    <t>Labor NS OT -Natural</t>
  </si>
  <si>
    <t>LaborOperNS OT P PP</t>
  </si>
  <si>
    <t>LaborOper NS OT WT</t>
  </si>
  <si>
    <t>LaborOper NS OT TD</t>
  </si>
  <si>
    <t>LaborOperNS OT TD Ln</t>
  </si>
  <si>
    <t>LaborOperNS OT TD Mt</t>
  </si>
  <si>
    <t>LaborOper NS OT CA</t>
  </si>
  <si>
    <t>LaborOperNS OT CA MR</t>
  </si>
  <si>
    <t>LaborOperNS OT CA CS</t>
  </si>
  <si>
    <t>LaborOper NS OT AG</t>
  </si>
  <si>
    <t>LaborMaint NS OT WT</t>
  </si>
  <si>
    <t>LaborMaint NS OT TD</t>
  </si>
  <si>
    <t>LaborMaintNSOT TD Mn</t>
  </si>
  <si>
    <t>LaborMaintNSOT TD Sv</t>
  </si>
  <si>
    <t>LaborMaintNSOT TD Mt</t>
  </si>
  <si>
    <t>LaborMaintNSOT TD Hy</t>
  </si>
  <si>
    <t>LaborNSOT CapCredits</t>
  </si>
  <si>
    <t>Labor OT - Natural</t>
  </si>
  <si>
    <t>LaborOper OT WT</t>
  </si>
  <si>
    <t>Annual Incent Plan</t>
  </si>
  <si>
    <t>Comp Exp-Options</t>
  </si>
  <si>
    <t>Comp Exp-RSU's</t>
  </si>
  <si>
    <t>Severance</t>
  </si>
  <si>
    <t>P17 Total</t>
  </si>
  <si>
    <t>P18</t>
  </si>
  <si>
    <t>Pension expense</t>
  </si>
  <si>
    <t>Pension Expense</t>
  </si>
  <si>
    <t>604.8</t>
  </si>
  <si>
    <t>Pension Cap Credits</t>
  </si>
  <si>
    <t>P18 Total</t>
  </si>
  <si>
    <t>P19</t>
  </si>
  <si>
    <t>Group insurance expense</t>
  </si>
  <si>
    <t>PBOP Expense</t>
  </si>
  <si>
    <t>PBOP Cap Credits</t>
  </si>
  <si>
    <t>Group Insur Expense</t>
  </si>
  <si>
    <t>Group Ins Cap Credts</t>
  </si>
  <si>
    <t>P19 Total</t>
  </si>
  <si>
    <t>P20</t>
  </si>
  <si>
    <t>Other benefits</t>
  </si>
  <si>
    <t>401k Expense</t>
  </si>
  <si>
    <t>401k Exp Cap Credits</t>
  </si>
  <si>
    <t>DCP Expense</t>
  </si>
  <si>
    <t>DCP Exp Cap Credits</t>
  </si>
  <si>
    <t>ESPP Expense</t>
  </si>
  <si>
    <t>Retiree Medical Exp</t>
  </si>
  <si>
    <t>Retiree Med Cap Cr</t>
  </si>
  <si>
    <t>Other Welfare</t>
  </si>
  <si>
    <t>Other Welfare TD</t>
  </si>
  <si>
    <t>604.5</t>
  </si>
  <si>
    <t>Other Welfare CA</t>
  </si>
  <si>
    <t>604.7</t>
  </si>
  <si>
    <t>Other Welfare AG</t>
  </si>
  <si>
    <t>Employee Awards</t>
  </si>
  <si>
    <t>Emp Physical Exams</t>
  </si>
  <si>
    <t>Safety Incent Awards</t>
  </si>
  <si>
    <t>Tuition Aid</t>
  </si>
  <si>
    <t>Training</t>
  </si>
  <si>
    <t>Referral Bonus</t>
  </si>
  <si>
    <t>P20 Total</t>
  </si>
  <si>
    <t>P21</t>
  </si>
  <si>
    <t>Service Company Costs</t>
  </si>
  <si>
    <t>AWWSC Labor OPEX</t>
  </si>
  <si>
    <t>634.8</t>
  </si>
  <si>
    <t>AWWSC Pension OPEX</t>
  </si>
  <si>
    <t>AWWSC Group Ins OPEX</t>
  </si>
  <si>
    <t>AWWSC Other Ben OPEX</t>
  </si>
  <si>
    <t>AWWSC Cont Svcs OPEX</t>
  </si>
  <si>
    <t>AWWSC Off Suppl OPEX</t>
  </si>
  <si>
    <t>AWWSC Transportaion</t>
  </si>
  <si>
    <t>AWWSC Rents OPEX</t>
  </si>
  <si>
    <t>AWWSC Other operting supplies</t>
  </si>
  <si>
    <t>AWWSC Maint OPEX</t>
  </si>
  <si>
    <t>AWWSC Oth O&amp;M OPEX</t>
  </si>
  <si>
    <t>AWWSC Dpr/Amrt OPEX</t>
  </si>
  <si>
    <t>AWWSC Gen Tax OPEX</t>
  </si>
  <si>
    <t>AWWSC Interest OPEX</t>
  </si>
  <si>
    <t>AWWSC Oth Inc OPEX</t>
  </si>
  <si>
    <t>AWWSC Inc Tax OPEX</t>
  </si>
  <si>
    <t>AWWSC Labor CAPX</t>
  </si>
  <si>
    <t>AWWSC Pension CAPX</t>
  </si>
  <si>
    <t>AWWSC Group Ins CAPX</t>
  </si>
  <si>
    <t>AWWSC Other Ben CAPX</t>
  </si>
  <si>
    <t>AWWSC Cont Svcs CAPX</t>
  </si>
  <si>
    <t>AWWSC Off Suppl CAPX</t>
  </si>
  <si>
    <t>AWWSC Rents CAPX</t>
  </si>
  <si>
    <t>AWWSC Maint CAPX</t>
  </si>
  <si>
    <t>AWWSC Oth O&amp;M CAPX</t>
  </si>
  <si>
    <t>AWWSC Dpr/Amrt CAPX</t>
  </si>
  <si>
    <t>AWWSC Gen Tax CAPX</t>
  </si>
  <si>
    <t>AWWSC Interest CAPX</t>
  </si>
  <si>
    <t>AWWSC Oth Inc CAPX</t>
  </si>
  <si>
    <t>AWWSC Inc Tax CAPX</t>
  </si>
  <si>
    <t>P21 Total</t>
  </si>
  <si>
    <t>P22</t>
  </si>
  <si>
    <t>Contracted services</t>
  </si>
  <si>
    <t>Contr Svc-Eng</t>
  </si>
  <si>
    <t>631.8</t>
  </si>
  <si>
    <t>Contr Svc-Eng SS</t>
  </si>
  <si>
    <t>631.1</t>
  </si>
  <si>
    <t>Contr Svc-Eng AG</t>
  </si>
  <si>
    <t>Contr Svc-Other</t>
  </si>
  <si>
    <t>636.8</t>
  </si>
  <si>
    <t>Contr Svc-Other SS</t>
  </si>
  <si>
    <t>636.1</t>
  </si>
  <si>
    <t>Contr Svc-Other WT</t>
  </si>
  <si>
    <t>636.3</t>
  </si>
  <si>
    <t>Contr Svc-Other TD</t>
  </si>
  <si>
    <t>636.5</t>
  </si>
  <si>
    <t>Contr Svc-Other CA</t>
  </si>
  <si>
    <t>636.7</t>
  </si>
  <si>
    <t>Contr Svc-Other AG</t>
  </si>
  <si>
    <t>Contr Svc-Temp EE</t>
  </si>
  <si>
    <t>Contr Svc-Temp EE AG</t>
  </si>
  <si>
    <t>Contr Svc-Lab Testng</t>
  </si>
  <si>
    <t>635.3</t>
  </si>
  <si>
    <t>632.8</t>
  </si>
  <si>
    <t>Contr Svc-Audit Fees</t>
  </si>
  <si>
    <t>Contr Svc-Legal</t>
  </si>
  <si>
    <t>633.8</t>
  </si>
  <si>
    <t>P22 Total</t>
  </si>
  <si>
    <t>P23</t>
  </si>
  <si>
    <t>Electricity</t>
  </si>
  <si>
    <t>675.8</t>
  </si>
  <si>
    <t>Electricity SS</t>
  </si>
  <si>
    <t>675.1</t>
  </si>
  <si>
    <t>Electricity WT</t>
  </si>
  <si>
    <t>Electricity TD</t>
  </si>
  <si>
    <t>675.5</t>
  </si>
  <si>
    <t>Electricity AG</t>
  </si>
  <si>
    <t>Grounds Keeping</t>
  </si>
  <si>
    <t>Grounds Keeping SS</t>
  </si>
  <si>
    <t>Grounds Keeping WT</t>
  </si>
  <si>
    <t>Grounds Keeping TD</t>
  </si>
  <si>
    <t>Grounds Keeping AG</t>
  </si>
  <si>
    <t>Heating Oil/Gas</t>
  </si>
  <si>
    <t>Heating Oil/Gas TD</t>
  </si>
  <si>
    <t>Heating Oil/Gas AG</t>
  </si>
  <si>
    <t>Janitorial</t>
  </si>
  <si>
    <t>Janitorial WT</t>
  </si>
  <si>
    <t>Janitorial TD</t>
  </si>
  <si>
    <t>Janitorial AG</t>
  </si>
  <si>
    <t>Security Svc</t>
  </si>
  <si>
    <t>Security Svc SS</t>
  </si>
  <si>
    <t>Security Svc TD</t>
  </si>
  <si>
    <t>Security Svc AG</t>
  </si>
  <si>
    <t>Add'l Security Costs</t>
  </si>
  <si>
    <t>Trash Removal</t>
  </si>
  <si>
    <t>Trash Removal WT</t>
  </si>
  <si>
    <t>Trash Removal TD</t>
  </si>
  <si>
    <t>Trash Removal AG</t>
  </si>
  <si>
    <t>Water &amp; WW</t>
  </si>
  <si>
    <t>Water &amp; WW SS</t>
  </si>
  <si>
    <t>Water &amp; WW AG</t>
  </si>
  <si>
    <t>P23 Total</t>
  </si>
  <si>
    <t>P24</t>
  </si>
  <si>
    <t>Telecommunication expenses</t>
  </si>
  <si>
    <t>Telephone</t>
  </si>
  <si>
    <t>Telephone WT</t>
  </si>
  <si>
    <t>Telephone TD</t>
  </si>
  <si>
    <t>Telephone CA</t>
  </si>
  <si>
    <t>675.7</t>
  </si>
  <si>
    <t>Telephone AG</t>
  </si>
  <si>
    <t>Cell Phone</t>
  </si>
  <si>
    <t>Cell Phone WT</t>
  </si>
  <si>
    <t>Cell Phone TD</t>
  </si>
  <si>
    <t>Cell Phone CA</t>
  </si>
  <si>
    <t>Cell Phone AG</t>
  </si>
  <si>
    <t>P24 Total</t>
  </si>
  <si>
    <t>P25</t>
  </si>
  <si>
    <t>Postage, printing and stationary</t>
  </si>
  <si>
    <t>Overnight Shippng</t>
  </si>
  <si>
    <t>Overnight Shippng SS</t>
  </si>
  <si>
    <t>Overnight Shippng WT</t>
  </si>
  <si>
    <t>Overnight Shippng TD</t>
  </si>
  <si>
    <t>Overnight Shippng AG</t>
  </si>
  <si>
    <t>Postage</t>
  </si>
  <si>
    <t>Postage AG</t>
  </si>
  <si>
    <t>Printing</t>
  </si>
  <si>
    <t>P25 Total</t>
  </si>
  <si>
    <t>P26</t>
  </si>
  <si>
    <t>Office supplies and services</t>
  </si>
  <si>
    <t>Bank Svc Charges</t>
  </si>
  <si>
    <t>Bank Svc Charges-AG</t>
  </si>
  <si>
    <t>Books&amp;Publications</t>
  </si>
  <si>
    <t>Credit Line Fees I/C</t>
  </si>
  <si>
    <t>Forms</t>
  </si>
  <si>
    <t>Forms AG</t>
  </si>
  <si>
    <t>Office Supplies</t>
  </si>
  <si>
    <t>Off&amp;Adm Supplies WT</t>
  </si>
  <si>
    <t>Off&amp;Adm Supplies TD</t>
  </si>
  <si>
    <t>Off&amp;Adm Supplies CA</t>
  </si>
  <si>
    <t>Off&amp;Adm Supplies AG</t>
  </si>
  <si>
    <t>Software Licenses</t>
  </si>
  <si>
    <t>Uniforms</t>
  </si>
  <si>
    <t>Uniforms SS</t>
  </si>
  <si>
    <t>Uniforms P</t>
  </si>
  <si>
    <t>Uniforms WT</t>
  </si>
  <si>
    <t>Uniforms TD</t>
  </si>
  <si>
    <t>Uniforms AG</t>
  </si>
  <si>
    <t>Indirect OH Clearing</t>
  </si>
  <si>
    <t>Indirect OH RWIP Clr</t>
  </si>
  <si>
    <t>P26 Total</t>
  </si>
  <si>
    <t>P27</t>
  </si>
  <si>
    <t>Advertising &amp; marketing expenses</t>
  </si>
  <si>
    <t>Advertising</t>
  </si>
  <si>
    <t>660.8</t>
  </si>
  <si>
    <t>P27 Total</t>
  </si>
  <si>
    <t>P28</t>
  </si>
  <si>
    <t>Employee related expense travel &amp; entertainme</t>
  </si>
  <si>
    <t>Employee Expenses</t>
  </si>
  <si>
    <t>Travel - Meals</t>
  </si>
  <si>
    <t>Conferences &amp; Reg</t>
  </si>
  <si>
    <t>Meals Deductible</t>
  </si>
  <si>
    <t>Meals Nondeductible</t>
  </si>
  <si>
    <t>Relocation Expenses</t>
  </si>
  <si>
    <t>P28 Total</t>
  </si>
  <si>
    <t>P29</t>
  </si>
  <si>
    <t>Miscellaneous expenses</t>
  </si>
  <si>
    <t>M&amp;S Expense (O&amp;M)</t>
  </si>
  <si>
    <t>620.5</t>
  </si>
  <si>
    <t>M&amp;S Oper SS</t>
  </si>
  <si>
    <t>620.1</t>
  </si>
  <si>
    <t>M&amp;S Oper P</t>
  </si>
  <si>
    <t>M&amp;S Oper WT</t>
  </si>
  <si>
    <t>620.3</t>
  </si>
  <si>
    <t>M&amp;S Oper TD</t>
  </si>
  <si>
    <t>M&amp;S Oper AG</t>
  </si>
  <si>
    <t>620.8</t>
  </si>
  <si>
    <t>Misc Expense (O&amp;M)</t>
  </si>
  <si>
    <t>Misc Oper P</t>
  </si>
  <si>
    <t>Misc Oper WT</t>
  </si>
  <si>
    <t>Misc Oper TD</t>
  </si>
  <si>
    <t>Misc Oper AG</t>
  </si>
  <si>
    <t>Charitb Contr Deduct</t>
  </si>
  <si>
    <t>Charitb Don-H/Ed/En</t>
  </si>
  <si>
    <t>Charitb Don-Commnty</t>
  </si>
  <si>
    <t>Community Partnrshps</t>
  </si>
  <si>
    <t>Cust Edu Comm-Reg</t>
  </si>
  <si>
    <t>Cust Edu Comm-Issues</t>
  </si>
  <si>
    <t>Cust Edu Comm-Consrv</t>
  </si>
  <si>
    <t>Cust Edu Comm-Printd</t>
  </si>
  <si>
    <t>Cust Edu-Press Rls</t>
  </si>
  <si>
    <t>Cust Edu-Video&amp;Photo</t>
  </si>
  <si>
    <t>Commun Relations-E</t>
  </si>
  <si>
    <t>Commun Relations-S</t>
  </si>
  <si>
    <t>Community Relations</t>
  </si>
  <si>
    <t>Co Dues/Mmbrshp Ded</t>
  </si>
  <si>
    <t>Directors Fees</t>
  </si>
  <si>
    <t>Dues/Membership Deductible</t>
  </si>
  <si>
    <t>Amort Bus Svc ProjXp</t>
  </si>
  <si>
    <t>Hiring Costs</t>
  </si>
  <si>
    <t>Inv Phys W/O Scrap</t>
  </si>
  <si>
    <t>Lab Supplies</t>
  </si>
  <si>
    <t>Low Income Pay Prog</t>
  </si>
  <si>
    <t>Penalties Non-deduct</t>
  </si>
  <si>
    <t>Research &amp; Develop</t>
  </si>
  <si>
    <t>Trustee Fees</t>
  </si>
  <si>
    <t>Discounts Available</t>
  </si>
  <si>
    <t>PO Small Differences</t>
  </si>
  <si>
    <t>P29 Total</t>
  </si>
  <si>
    <t>P30</t>
  </si>
  <si>
    <t>Rents-Real Prop</t>
  </si>
  <si>
    <t>641.8</t>
  </si>
  <si>
    <t>Rents-Real Prop WT</t>
  </si>
  <si>
    <t>641.3</t>
  </si>
  <si>
    <t>Rents-Real Prop TD</t>
  </si>
  <si>
    <t>641.5</t>
  </si>
  <si>
    <t>Rents-Equip</t>
  </si>
  <si>
    <t>642.8</t>
  </si>
  <si>
    <t>Rents-Equip SS</t>
  </si>
  <si>
    <t>642.1</t>
  </si>
  <si>
    <t>Rents-Equip WT</t>
  </si>
  <si>
    <t>642.3</t>
  </si>
  <si>
    <t>Rents-Equip TD</t>
  </si>
  <si>
    <t>642.5</t>
  </si>
  <si>
    <t>Rents-Equip AG</t>
  </si>
  <si>
    <t>P30 Total</t>
  </si>
  <si>
    <t>P31</t>
  </si>
  <si>
    <t>Transportation (O&amp;M)</t>
  </si>
  <si>
    <t>650.8</t>
  </si>
  <si>
    <t>Trans Oper P</t>
  </si>
  <si>
    <t>650.1</t>
  </si>
  <si>
    <t>Trans Oper WT</t>
  </si>
  <si>
    <t>650.3</t>
  </si>
  <si>
    <t>Trans Oper TD</t>
  </si>
  <si>
    <t>650.5</t>
  </si>
  <si>
    <t>Trans Oper CA</t>
  </si>
  <si>
    <t>650.7</t>
  </si>
  <si>
    <t>Trans Oper AG</t>
  </si>
  <si>
    <t>Trans Maint WT</t>
  </si>
  <si>
    <t>650.4</t>
  </si>
  <si>
    <t>Trans Maint TD</t>
  </si>
  <si>
    <t>650.6</t>
  </si>
  <si>
    <t>Trans Cap Credits</t>
  </si>
  <si>
    <t>Trans Lease Costs</t>
  </si>
  <si>
    <t>Trans Lease Fuel</t>
  </si>
  <si>
    <t>Trans Lease Maint</t>
  </si>
  <si>
    <t>Trans Emp Reimb Co</t>
  </si>
  <si>
    <t>Trans Reimb EE Prsnl</t>
  </si>
  <si>
    <t>P31 Total</t>
  </si>
  <si>
    <t>P32</t>
  </si>
  <si>
    <t>Uncollectible accounts expense</t>
  </si>
  <si>
    <t>Uncoll Accts Exp</t>
  </si>
  <si>
    <t>670.7</t>
  </si>
  <si>
    <t>Uncoll Accts Exp CA</t>
  </si>
  <si>
    <t>Uncoll Accts Exp AG</t>
  </si>
  <si>
    <t>P32 Total</t>
  </si>
  <si>
    <t>P33</t>
  </si>
  <si>
    <t>Customer accounting, other</t>
  </si>
  <si>
    <t>Misc Oper CA</t>
  </si>
  <si>
    <t>Bank Svc Charges-CA</t>
  </si>
  <si>
    <t>Cust Edu-Bill Insert</t>
  </si>
  <si>
    <t>Collection Agencies</t>
  </si>
  <si>
    <t>Forms CA</t>
  </si>
  <si>
    <t>Postage CA</t>
  </si>
  <si>
    <t>P33 Total</t>
  </si>
  <si>
    <t>P34</t>
  </si>
  <si>
    <t>Regulatory expense</t>
  </si>
  <si>
    <t>Reg Exp-Amort</t>
  </si>
  <si>
    <t>666.8</t>
  </si>
  <si>
    <t>Reg Exp-Not Auth</t>
  </si>
  <si>
    <t>Reg Exp-Depr Stdy</t>
  </si>
  <si>
    <t>667.8</t>
  </si>
  <si>
    <t>P34 Total</t>
  </si>
  <si>
    <t>P35</t>
  </si>
  <si>
    <t>Insurance other than group</t>
  </si>
  <si>
    <t>Ins Vehicle</t>
  </si>
  <si>
    <t>656.8</t>
  </si>
  <si>
    <t>Ins General Liabilty</t>
  </si>
  <si>
    <t>657.8</t>
  </si>
  <si>
    <t>Ins Work Comp</t>
  </si>
  <si>
    <t>658.8</t>
  </si>
  <si>
    <t>Ins W/C Cap Credits</t>
  </si>
  <si>
    <t>Ins Other</t>
  </si>
  <si>
    <t>659.8</t>
  </si>
  <si>
    <t>P35 Total</t>
  </si>
  <si>
    <t>P36</t>
  </si>
  <si>
    <t>Maintenance supplies and services</t>
  </si>
  <si>
    <t>M&amp;S Maint SS</t>
  </si>
  <si>
    <t>620.2</t>
  </si>
  <si>
    <t>M&amp;S Maint WT</t>
  </si>
  <si>
    <t>620.4</t>
  </si>
  <si>
    <t>M&amp;S Maint TD</t>
  </si>
  <si>
    <t>620.6</t>
  </si>
  <si>
    <t>M&amp;S Maint AG</t>
  </si>
  <si>
    <t>Misc Maint SS</t>
  </si>
  <si>
    <t>675.2</t>
  </si>
  <si>
    <t>Misc Maint WT</t>
  </si>
  <si>
    <t>675.4</t>
  </si>
  <si>
    <t>Misc Maint TD</t>
  </si>
  <si>
    <t>675.6</t>
  </si>
  <si>
    <t>Misc Maint TD Mains</t>
  </si>
  <si>
    <t>Misc Maint AG</t>
  </si>
  <si>
    <t>Amort Def Maint</t>
  </si>
  <si>
    <t>Amort Def Maint WT</t>
  </si>
  <si>
    <t>Amort Def Maint TD</t>
  </si>
  <si>
    <t>Misc Main Pvg/Bckfll</t>
  </si>
  <si>
    <t>Misc Maint Permits</t>
  </si>
  <si>
    <t>631.6</t>
  </si>
  <si>
    <t>Contr Svc-Maint TD</t>
  </si>
  <si>
    <t>Contr Svc-Maint SS</t>
  </si>
  <si>
    <t>636.2</t>
  </si>
  <si>
    <t>Contr Svc-Maint P</t>
  </si>
  <si>
    <t>Contr Svc-Maint WT</t>
  </si>
  <si>
    <t>636.4</t>
  </si>
  <si>
    <t>636.6</t>
  </si>
  <si>
    <t>Contr Svc-Maint AG</t>
  </si>
  <si>
    <t>P36 Total</t>
  </si>
  <si>
    <t>P37</t>
  </si>
  <si>
    <t>Balance sheet pass thru accounts</t>
  </si>
  <si>
    <t>Capital Accrual Clrg</t>
  </si>
  <si>
    <t>P37 Total</t>
  </si>
  <si>
    <t>P38</t>
  </si>
  <si>
    <t>Capital movements</t>
  </si>
  <si>
    <t>CAP Move-UP</t>
  </si>
  <si>
    <t>CAP Move-CCNC</t>
  </si>
  <si>
    <t>CAP Move-CWIP</t>
  </si>
  <si>
    <t>CAP Move-UP A/D Salv</t>
  </si>
  <si>
    <t>CAP Move-ADV NT</t>
  </si>
  <si>
    <t>CAP Move-ADV NT WIP</t>
  </si>
  <si>
    <t>CAP Move-ADV Tax WIP</t>
  </si>
  <si>
    <t>CAP Move-COR</t>
  </si>
  <si>
    <t>CAP Move-RWIP</t>
  </si>
  <si>
    <t>CAP Move-CIAC NT</t>
  </si>
  <si>
    <t>CAP Move-CIAC NT WIP</t>
  </si>
  <si>
    <t>CAP Move-CIAC Tax</t>
  </si>
  <si>
    <t>CAP Move-CIAC Tx WIP</t>
  </si>
  <si>
    <t>CAP Move-Settlement</t>
  </si>
  <si>
    <t>P38 Total</t>
  </si>
  <si>
    <t>P39</t>
  </si>
  <si>
    <t>Depr -UPIS General</t>
  </si>
  <si>
    <t>403.</t>
  </si>
  <si>
    <t>Depr -Amort Def Depreciation</t>
  </si>
  <si>
    <t>Depr -Amort CIAC Tx</t>
  </si>
  <si>
    <t>Depr-Amort CIAC Nntx</t>
  </si>
  <si>
    <t>P39 Total</t>
  </si>
  <si>
    <t>P40</t>
  </si>
  <si>
    <t>Amort-RegAsset AFUDC</t>
  </si>
  <si>
    <t>407.1</t>
  </si>
  <si>
    <t>Amort-UPAA</t>
  </si>
  <si>
    <t>406.</t>
  </si>
  <si>
    <t>Amort-Prop Losses</t>
  </si>
  <si>
    <t>407.2</t>
  </si>
  <si>
    <t>Amort-Reg Asset</t>
  </si>
  <si>
    <t>407.4</t>
  </si>
  <si>
    <t>P40 Total</t>
  </si>
  <si>
    <t>P41</t>
  </si>
  <si>
    <t>Removal costs, net</t>
  </si>
  <si>
    <t>Rem Costs-ARO/NNS</t>
  </si>
  <si>
    <t>Rmv Csts-NNS CIAC Tx</t>
  </si>
  <si>
    <t>Rmv Csts-NNS CIAC NT</t>
  </si>
  <si>
    <t>P41 Total</t>
  </si>
  <si>
    <t>P42</t>
  </si>
  <si>
    <t>Current federal income taxes - operating</t>
  </si>
  <si>
    <t>FIT-Current</t>
  </si>
  <si>
    <t>409.10</t>
  </si>
  <si>
    <t>FIT-Prior Year Adj</t>
  </si>
  <si>
    <t>P42 Total</t>
  </si>
  <si>
    <t>P43</t>
  </si>
  <si>
    <t>Current state income taxes - operating</t>
  </si>
  <si>
    <t>SIT-Current</t>
  </si>
  <si>
    <t>409.11</t>
  </si>
  <si>
    <t>SIT-Prior Year Adj</t>
  </si>
  <si>
    <t>P43 Total</t>
  </si>
  <si>
    <t>P44</t>
  </si>
  <si>
    <t>Deferred federal income tax expense</t>
  </si>
  <si>
    <t>Def FIT-Current Year</t>
  </si>
  <si>
    <t>410.10</t>
  </si>
  <si>
    <t>Def FIT-Pr Yr Adj</t>
  </si>
  <si>
    <t>Def FIT-RegAsst/Liab</t>
  </si>
  <si>
    <t>Def FIT-Reg Liability</t>
  </si>
  <si>
    <t>Def FIT-Other</t>
  </si>
  <si>
    <t>P44 Total</t>
  </si>
  <si>
    <t>P45</t>
  </si>
  <si>
    <t>Deferred state income tax expense</t>
  </si>
  <si>
    <t>Def SIT-Current Year</t>
  </si>
  <si>
    <t>410.11</t>
  </si>
  <si>
    <t>Def SIT-Pr Yr Adj</t>
  </si>
  <si>
    <t>Def SIT-RegAsst/Liab</t>
  </si>
  <si>
    <t>Def SIT-Reg Liability</t>
  </si>
  <si>
    <t>Def SIT-Other</t>
  </si>
  <si>
    <t>P45 Total</t>
  </si>
  <si>
    <t>P46</t>
  </si>
  <si>
    <t>Amortization of investment tax credits</t>
  </si>
  <si>
    <t>ITC Restored FIT</t>
  </si>
  <si>
    <t>412.11</t>
  </si>
  <si>
    <t>ITC Restored-3%</t>
  </si>
  <si>
    <t>ITC Restored-4%</t>
  </si>
  <si>
    <t>ITC Restored-10%</t>
  </si>
  <si>
    <t>P46 Total</t>
  </si>
  <si>
    <t>P47</t>
  </si>
  <si>
    <t>General taxes</t>
  </si>
  <si>
    <t>Property Taxes</t>
  </si>
  <si>
    <t>408.11</t>
  </si>
  <si>
    <t>Tax Discounts</t>
  </si>
  <si>
    <t>FUTA</t>
  </si>
  <si>
    <t>408.12</t>
  </si>
  <si>
    <t>FUTA Cap Credits</t>
  </si>
  <si>
    <t>FICA</t>
  </si>
  <si>
    <t>FICA Cap Credits</t>
  </si>
  <si>
    <t>SUTA</t>
  </si>
  <si>
    <t>SUTA Cap Credits</t>
  </si>
  <si>
    <t>Othr Taxes &amp;Licenses</t>
  </si>
  <si>
    <t>408.13</t>
  </si>
  <si>
    <t>Gross Receipts Tax</t>
  </si>
  <si>
    <t>Utility Reg Assessme</t>
  </si>
  <si>
    <t>408.10</t>
  </si>
  <si>
    <t>P47 Total</t>
  </si>
  <si>
    <t>P48</t>
  </si>
  <si>
    <t>Gain/Loss on sale of assets</t>
  </si>
  <si>
    <t>Gains/LossesUP Sales</t>
  </si>
  <si>
    <t>426.</t>
  </si>
  <si>
    <t>P48 Total</t>
  </si>
  <si>
    <t>P52</t>
  </si>
  <si>
    <t>Allowance for funds used during construction</t>
  </si>
  <si>
    <t>AFUDC-Equity</t>
  </si>
  <si>
    <t>420.</t>
  </si>
  <si>
    <t>P52 Total</t>
  </si>
  <si>
    <t>P53</t>
  </si>
  <si>
    <t>Other miscellaneous income</t>
  </si>
  <si>
    <t>M&amp;J Revenues</t>
  </si>
  <si>
    <t>415.</t>
  </si>
  <si>
    <t>M&amp;J Expenses</t>
  </si>
  <si>
    <t>416.</t>
  </si>
  <si>
    <t>Misc NU Revenue</t>
  </si>
  <si>
    <t>421.</t>
  </si>
  <si>
    <t>Adv Rcpt Svcs Clrg</t>
  </si>
  <si>
    <t>Adv Rcpt Non-Srv Clr</t>
  </si>
  <si>
    <t>Adv Ref Non-Srv Clr</t>
  </si>
  <si>
    <t>CIAC Rcpt Svcs Clrg</t>
  </si>
  <si>
    <t>CIAC Rcpt Non-SrvClr</t>
  </si>
  <si>
    <t>Salvg/Scrap Rcpt Clr</t>
  </si>
  <si>
    <t>P53 Total</t>
  </si>
  <si>
    <t>P55</t>
  </si>
  <si>
    <t>Miscellaneous amortization</t>
  </si>
  <si>
    <t>Amort UPAA</t>
  </si>
  <si>
    <t>P55 Total</t>
  </si>
  <si>
    <t>P56</t>
  </si>
  <si>
    <t>Other miscellaneous deductions</t>
  </si>
  <si>
    <t>Donations Ded Cust</t>
  </si>
  <si>
    <t>Othr Income Deductns</t>
  </si>
  <si>
    <t>Lobbying Expenses</t>
  </si>
  <si>
    <t>P56 Total</t>
  </si>
  <si>
    <t>P57</t>
  </si>
  <si>
    <t>Current federal income taxes - non-operating</t>
  </si>
  <si>
    <t>FIT-Oth Inc&amp;Ded CY</t>
  </si>
  <si>
    <t>409.20</t>
  </si>
  <si>
    <t>P57 Total</t>
  </si>
  <si>
    <t>P58</t>
  </si>
  <si>
    <t>Current state income taxes - non-operating</t>
  </si>
  <si>
    <t>SIT-Oth Inc&amp;Ded CY</t>
  </si>
  <si>
    <t>P58 Total</t>
  </si>
  <si>
    <t>P59</t>
  </si>
  <si>
    <t>Interest on long-term debt</t>
  </si>
  <si>
    <t>Interest LTD</t>
  </si>
  <si>
    <t>427.3</t>
  </si>
  <si>
    <t>Interest LTD Interco</t>
  </si>
  <si>
    <t>Div Decl P/S w/ MRR</t>
  </si>
  <si>
    <t>437.</t>
  </si>
  <si>
    <t>P59 Total</t>
  </si>
  <si>
    <t>P60</t>
  </si>
  <si>
    <t>Interest on short-term debt</t>
  </si>
  <si>
    <t>Interest STD Interco</t>
  </si>
  <si>
    <t>427.2</t>
  </si>
  <si>
    <t>P60 Total</t>
  </si>
  <si>
    <t>P61</t>
  </si>
  <si>
    <t>Other interest expense</t>
  </si>
  <si>
    <t>Interest Other</t>
  </si>
  <si>
    <t>427.5</t>
  </si>
  <si>
    <t>P61 Total</t>
  </si>
  <si>
    <t>P62</t>
  </si>
  <si>
    <t>Allowance for borrowed funds used during cons</t>
  </si>
  <si>
    <t>AFUDC Debt</t>
  </si>
  <si>
    <t>P62 Total</t>
  </si>
  <si>
    <t>P63</t>
  </si>
  <si>
    <t>Amortization of debt expense</t>
  </si>
  <si>
    <t>Amort Debt Disc&amp;Exp</t>
  </si>
  <si>
    <t>428.</t>
  </si>
  <si>
    <t>Amort Dbt Dsc&amp;Ex I/C</t>
  </si>
  <si>
    <t>Amort Dbt E-Insde CL</t>
  </si>
  <si>
    <t>Amort P/S Exp w/ MRR</t>
  </si>
  <si>
    <t>P63 Total</t>
  </si>
  <si>
    <t>P65</t>
  </si>
  <si>
    <t>Common Dividends</t>
  </si>
  <si>
    <t>Div Decl Com Stk I/C</t>
  </si>
  <si>
    <t>438.</t>
  </si>
  <si>
    <t>P65 Total</t>
  </si>
  <si>
    <t>Brent O'Neill</t>
  </si>
  <si>
    <t>Robert Mustich</t>
  </si>
  <si>
    <t>Forecasted Year at Present Rates</t>
  </si>
  <si>
    <t>Other Welfare WT</t>
  </si>
  <si>
    <t>604.3</t>
  </si>
  <si>
    <t>Heating Oil/Gas WT</t>
  </si>
  <si>
    <t>Misc Maint TD Meters</t>
  </si>
  <si>
    <t>Line #</t>
  </si>
  <si>
    <t>Ins General Liab - Intercompany</t>
  </si>
  <si>
    <t>M&amp;S Maint</t>
  </si>
  <si>
    <t>Amort-Ltd Term Plant</t>
  </si>
  <si>
    <t>P51</t>
  </si>
  <si>
    <t>Interest income</t>
  </si>
  <si>
    <t>Interest Income</t>
  </si>
  <si>
    <t>P51 Total</t>
  </si>
  <si>
    <t>Water Only</t>
  </si>
  <si>
    <t>Total</t>
  </si>
  <si>
    <t>419.</t>
  </si>
  <si>
    <t>Contr Svc-Outplacemt</t>
  </si>
  <si>
    <t>Cell Phone SS</t>
  </si>
  <si>
    <t>Data Lines AG</t>
  </si>
  <si>
    <t>Off&amp;Adm Supplies SS</t>
  </si>
  <si>
    <t>Injuries and Damages</t>
  </si>
  <si>
    <t>Ins Vehicle - I/C</t>
  </si>
  <si>
    <t>Ins General Liab-I/C</t>
  </si>
  <si>
    <t>Ins Work Comp-I/C</t>
  </si>
  <si>
    <t>Ins Other - I/C</t>
  </si>
  <si>
    <t>Sum of Base Year</t>
  </si>
  <si>
    <t>Kentucky Base File</t>
  </si>
  <si>
    <t>Link Out Page</t>
  </si>
  <si>
    <t>Check (should be zero)</t>
  </si>
  <si>
    <t>Income Statement:</t>
  </si>
  <si>
    <t>Operating Revenues</t>
  </si>
  <si>
    <t>Operations and Maintenance Expense</t>
  </si>
  <si>
    <t>Total Production Costs</t>
  </si>
  <si>
    <t>Total Employee Related</t>
  </si>
  <si>
    <t>Total Operating Supplies and Services</t>
  </si>
  <si>
    <t>Total Operations and Maintenance Expense</t>
  </si>
  <si>
    <t>Depreciation and Amortization</t>
  </si>
  <si>
    <t>Total Operating Expense</t>
  </si>
  <si>
    <t>Utility Operating Income</t>
  </si>
  <si>
    <t>Other Income (Expenses)</t>
  </si>
  <si>
    <t>Total:</t>
  </si>
  <si>
    <t>Income (loss) Before Income Taxes</t>
  </si>
  <si>
    <t>Provision for Income Taxes</t>
  </si>
  <si>
    <t>Total Other Deductions:</t>
  </si>
  <si>
    <t>Net Income (loss)</t>
  </si>
  <si>
    <t>Net Income to Common Stock</t>
  </si>
  <si>
    <t>Breakdown for Bill Analysis, Payroll, IOTG</t>
  </si>
  <si>
    <t>Revenue for Bill Analysis:</t>
  </si>
  <si>
    <t>Water Revenues:</t>
  </si>
  <si>
    <t>Other Revenues:</t>
  </si>
  <si>
    <t>Total Revenue:</t>
  </si>
  <si>
    <t>Unbilled Revenues:</t>
  </si>
  <si>
    <t>Total Unbilled Revenues:</t>
  </si>
  <si>
    <t>Sale for Resale:</t>
  </si>
  <si>
    <t>Total Sale For Resale Revenues:</t>
  </si>
  <si>
    <t>Payroll Related Items:</t>
  </si>
  <si>
    <t>Total Payroll Related Items:</t>
  </si>
  <si>
    <t>Total Pension Expense:</t>
  </si>
  <si>
    <t>OPEB:</t>
  </si>
  <si>
    <t>Total OPEB Expense:</t>
  </si>
  <si>
    <t>Insurance Other Than Group Breakdown:</t>
  </si>
  <si>
    <t>Subtotal - Ins. Other than Group:</t>
  </si>
  <si>
    <t>Grand Total - Ins. Other than Group:</t>
  </si>
  <si>
    <t>Water revenues</t>
  </si>
  <si>
    <t>Pensions</t>
  </si>
  <si>
    <t>Group insurance</t>
  </si>
  <si>
    <t>Building maintenance and services</t>
  </si>
  <si>
    <t>Postage, printing and stationery</t>
  </si>
  <si>
    <t>Employee related exp travel &amp; entertainment</t>
  </si>
  <si>
    <t>Uncollectible accounts exp</t>
  </si>
  <si>
    <t>Customer accounting other</t>
  </si>
  <si>
    <t>Maintenance service and supplies</t>
  </si>
  <si>
    <t>Removal costs</t>
  </si>
  <si>
    <t>Amortization of investment tax credit</t>
  </si>
  <si>
    <t>Other income/expense</t>
  </si>
  <si>
    <t>Current federal income tax</t>
  </si>
  <si>
    <t>Current state income tax</t>
  </si>
  <si>
    <t>Preferred Dividends</t>
  </si>
  <si>
    <t>P02-P09 Total</t>
  </si>
  <si>
    <t>Current income taxes - federal</t>
  </si>
  <si>
    <t>Current income taxes - state</t>
  </si>
  <si>
    <t>Deferred taxes - federal</t>
  </si>
  <si>
    <t>Deferred taxes - state</t>
  </si>
  <si>
    <t>Other Interest expense</t>
  </si>
  <si>
    <t xml:space="preserve">    Misc Sales Unbilled</t>
  </si>
  <si>
    <t>Total Water Revenues:</t>
  </si>
  <si>
    <t>Total Other Revenues:</t>
  </si>
  <si>
    <t>Contract Svc - Other Maint</t>
  </si>
  <si>
    <t>Contr Svc-Accounting</t>
  </si>
  <si>
    <t>For the 2018 Rate Case Filing</t>
  </si>
  <si>
    <t>KY 2018 Exhibit Numbering</t>
  </si>
  <si>
    <t>June 30, 2020</t>
  </si>
  <si>
    <t>For the 12 Months Ending June 30, 2020</t>
  </si>
  <si>
    <t>Base Year for the 12 Months Ended February 28, 2019</t>
  </si>
  <si>
    <t>Base Year at 2/28/19</t>
  </si>
  <si>
    <t>Base Year for the 12 Months Ended 2/28/19</t>
  </si>
  <si>
    <t>Forecast Year for the 12 Months Ended June 30, 2020</t>
  </si>
  <si>
    <t>Forecast Year at 6/30/2020</t>
  </si>
  <si>
    <t>Allocated Forecast Year at 6/30/2020</t>
  </si>
  <si>
    <t>12 Months Ending February 2019 (6 months actual/6 months budget)</t>
  </si>
  <si>
    <t>12 Months Ending June 2020</t>
  </si>
  <si>
    <t>Priv Fire Billed Sur</t>
  </si>
  <si>
    <t>MiscSls Bill Unmtrd</t>
  </si>
  <si>
    <t>Oth Wtr Rev-Temp Svc</t>
  </si>
  <si>
    <t>Purchased Water I/C</t>
  </si>
  <si>
    <t>Labor Oper AG Dir&amp;Of</t>
  </si>
  <si>
    <t>603.8</t>
  </si>
  <si>
    <t>601.2</t>
  </si>
  <si>
    <t>Labor Mnt TD DistRes</t>
  </si>
  <si>
    <t>Labor Mnt TD FireMn</t>
  </si>
  <si>
    <t>LaborOperNS OT TD SE</t>
  </si>
  <si>
    <t>LaborMaintNSOT P PP</t>
  </si>
  <si>
    <t>LaborMaintNSOT TD DR</t>
  </si>
  <si>
    <t>LaborMaintNSOT TD FM</t>
  </si>
  <si>
    <t>LaborMaint OT TD</t>
  </si>
  <si>
    <t>Labor OT Cap Credits</t>
  </si>
  <si>
    <t>Health Save Acct Exp</t>
  </si>
  <si>
    <t>Contr Svc-Eng WT</t>
  </si>
  <si>
    <t>631.3</t>
  </si>
  <si>
    <t>Contr Svc-Temp EE WT</t>
  </si>
  <si>
    <t>Water &amp; WW WT</t>
  </si>
  <si>
    <t>Water &amp; WW TD</t>
  </si>
  <si>
    <t>Wireless Serv 1st</t>
  </si>
  <si>
    <t>Wireless Serv 1st AG</t>
  </si>
  <si>
    <t>M&amp;S Oper CA</t>
  </si>
  <si>
    <t>620.7</t>
  </si>
  <si>
    <t>Misc Oper SS</t>
  </si>
  <si>
    <t>Rents-Real Prop AG</t>
  </si>
  <si>
    <t>Reg Exp-Other</t>
  </si>
  <si>
    <t>Ins Property</t>
  </si>
  <si>
    <t>Misc NU Expense</t>
  </si>
  <si>
    <t>Gn/Loss Othr Non-OP</t>
  </si>
  <si>
    <t>Other Pension Cost</t>
  </si>
  <si>
    <t>Other PBOP Cost</t>
  </si>
  <si>
    <t>Int exp-debt dis-ins</t>
  </si>
  <si>
    <t>Ann Bulkley</t>
  </si>
  <si>
    <t>Chuck Rea</t>
  </si>
  <si>
    <t>Ed Spitznagel</t>
  </si>
  <si>
    <t>John Wilde</t>
  </si>
  <si>
    <t>Kevin Rogers</t>
  </si>
  <si>
    <t>Melissa Schwarzell</t>
  </si>
  <si>
    <t>Nick Rowe</t>
  </si>
  <si>
    <t>Pat Baryenbruch</t>
  </si>
  <si>
    <t>Sum of Mar-18</t>
  </si>
  <si>
    <t>Sum of Apr-18</t>
  </si>
  <si>
    <t>Sum of May-18</t>
  </si>
  <si>
    <t>Sum of Jun-18</t>
  </si>
  <si>
    <t>Sum of Jul-18</t>
  </si>
  <si>
    <t>Sum of Aug-18</t>
  </si>
  <si>
    <t>Sum of Sep-18</t>
  </si>
  <si>
    <t>Sum of Oct-18</t>
  </si>
  <si>
    <t>Sum of Nov-18</t>
  </si>
  <si>
    <t>Sum of Dec-18</t>
  </si>
  <si>
    <t>Sum of Jan-19</t>
  </si>
  <si>
    <t>Sum of Feb-19</t>
  </si>
  <si>
    <t>OPEB expense</t>
  </si>
  <si>
    <t>P49 Total</t>
  </si>
  <si>
    <t>P49</t>
  </si>
  <si>
    <t>OPEB</t>
  </si>
  <si>
    <t>Sum of Jul-19</t>
  </si>
  <si>
    <t>Sum of Aug-19</t>
  </si>
  <si>
    <t>Sum of Sep-19</t>
  </si>
  <si>
    <t>Sum of Oct-19</t>
  </si>
  <si>
    <t>Sum of Nov-19</t>
  </si>
  <si>
    <t>Sum of Dec-19</t>
  </si>
  <si>
    <t>Sum of Jan-20</t>
  </si>
  <si>
    <t>Sum of Feb-20</t>
  </si>
  <si>
    <t>Sum of Mar-20</t>
  </si>
  <si>
    <t>Sum of Apr-20</t>
  </si>
  <si>
    <t>Sum of May-20</t>
  </si>
  <si>
    <t>Sum of Jun-20</t>
  </si>
  <si>
    <t>Sum of Forecast Year</t>
  </si>
  <si>
    <t>Retiree Medical Cap Cr</t>
  </si>
  <si>
    <t>Additional Security Costs</t>
  </si>
  <si>
    <t>Cell Phone - Customer Accounting</t>
  </si>
  <si>
    <t>Misc Exp Natural Acct</t>
  </si>
  <si>
    <t>Charitable Contribution Deductible</t>
  </si>
  <si>
    <t>Inventory Physical Write_off Scrap</t>
  </si>
  <si>
    <t>Transportation Lease Costs</t>
  </si>
  <si>
    <t>Uncollectible Accounts Exp - Customer Accounting</t>
  </si>
  <si>
    <t>Uncollectible Accounts Exp - Admin &amp; General</t>
  </si>
  <si>
    <t>Int Exp_debt discount amort intercompany</t>
  </si>
  <si>
    <t>Contract Svc - Temp Empl</t>
  </si>
  <si>
    <t>(blank)</t>
  </si>
  <si>
    <t>Other Net</t>
  </si>
  <si>
    <t>Amort P/S Exp w/ Mandatory Redemptn Requiremts</t>
  </si>
  <si>
    <t>Health Savings Account Expense</t>
  </si>
  <si>
    <t>Gains/Losses Non-Utility Property Sales</t>
  </si>
  <si>
    <t>Gain Acquis of Asset</t>
  </si>
  <si>
    <t>Closing Date</t>
  </si>
  <si>
    <t>North Middletown Acquisition</t>
  </si>
  <si>
    <t>Customers</t>
  </si>
  <si>
    <t>Miscellaneous</t>
  </si>
  <si>
    <t>Balance Sheet:</t>
  </si>
  <si>
    <t>Accum Depr</t>
  </si>
  <si>
    <r>
      <t>Type of Filing: __</t>
    </r>
    <r>
      <rPr>
        <b/>
        <u/>
        <sz val="11"/>
        <rFont val="Calibri"/>
        <family val="2"/>
        <scheme val="minor"/>
      </rPr>
      <t>X</t>
    </r>
    <r>
      <rPr>
        <b/>
        <sz val="11"/>
        <rFont val="Calibri"/>
        <family val="2"/>
        <scheme val="minor"/>
      </rPr>
      <t>__ Original  _____ Updated  _____ Revised</t>
    </r>
  </si>
  <si>
    <r>
      <t>Type of Filing: _____ Original  __</t>
    </r>
    <r>
      <rPr>
        <b/>
        <u/>
        <sz val="11"/>
        <rFont val="Calibri"/>
        <family val="2"/>
        <scheme val="minor"/>
      </rPr>
      <t>X</t>
    </r>
    <r>
      <rPr>
        <b/>
        <sz val="11"/>
        <rFont val="Calibri"/>
        <family val="2"/>
        <scheme val="minor"/>
      </rPr>
      <t>__ Updated  _____ Revised</t>
    </r>
  </si>
  <si>
    <r>
      <t>Type of Filing: _____ Original  _____ Updated  __</t>
    </r>
    <r>
      <rPr>
        <b/>
        <u/>
        <sz val="11"/>
        <rFont val="Calibri"/>
        <family val="2"/>
        <scheme val="minor"/>
      </rPr>
      <t>X</t>
    </r>
    <r>
      <rPr>
        <b/>
        <sz val="11"/>
        <rFont val="Calibri"/>
        <family val="2"/>
        <scheme val="minor"/>
      </rPr>
      <t>__ Revised</t>
    </r>
  </si>
  <si>
    <t>James Pellock</t>
  </si>
  <si>
    <t>Average - July 2019-June 2020</t>
  </si>
  <si>
    <t>Total Water Customers</t>
  </si>
  <si>
    <t>Customer Accounting-Postage</t>
  </si>
  <si>
    <t>Residential</t>
  </si>
  <si>
    <t>Commercial</t>
  </si>
  <si>
    <t>Sale for Resale</t>
  </si>
  <si>
    <t>OPA</t>
  </si>
  <si>
    <t>Wastewater as of 8/31/18</t>
  </si>
  <si>
    <t>Total Customers</t>
  </si>
  <si>
    <t>Less Dual</t>
  </si>
  <si>
    <t>Water Percentage</t>
  </si>
  <si>
    <t>Wastewater Percentage</t>
  </si>
  <si>
    <t>Mar-Aug 2018</t>
  </si>
  <si>
    <t>Actuals</t>
  </si>
  <si>
    <t>Case No. 2018-00358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</si>
</sst>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&quot;$&quot;* #,##0_);_(&quot;$&quot;* \(#,##0\);_(&quot;$&quot;* &quot;-&quot;??_);_(@_)"/>
    <numFmt numFmtId="166" formatCode="[$-409]mmm\-yy;@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u val="singleAccounting"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u/>
      <sz val="11"/>
      <name val="Calibri"/>
      <family val="2"/>
      <scheme val="minor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</borders>
  <cellStyleXfs count="7">
    <xf numFmtId="0" fontId="0" fillId="0" borderId="0"/>
    <xf numFmtId="43" fontId="1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10" fillId="0" borderId="0"/>
    <xf numFmtId="43" fontId="5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153">
    <xf numFmtId="0" fontId="0" fillId="0" borderId="0" xfId="0"/>
    <xf numFmtId="0" fontId="7" fillId="0" borderId="0" xfId="0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horizontal="right"/>
    </xf>
    <xf numFmtId="0" fontId="7" fillId="0" borderId="1" xfId="0" applyFont="1" applyBorder="1" applyAlignment="1">
      <alignment horizontal="center" wrapText="1"/>
    </xf>
    <xf numFmtId="0" fontId="7" fillId="0" borderId="0" xfId="0" applyFont="1" applyFill="1"/>
    <xf numFmtId="0" fontId="7" fillId="0" borderId="0" xfId="0" applyFont="1" applyBorder="1" applyAlignment="1">
      <alignment horizontal="center" wrapText="1"/>
    </xf>
    <xf numFmtId="0" fontId="9" fillId="0" borderId="0" xfId="0" applyFont="1" applyBorder="1"/>
    <xf numFmtId="0" fontId="7" fillId="0" borderId="0" xfId="0" applyFont="1" applyBorder="1"/>
    <xf numFmtId="0" fontId="7" fillId="0" borderId="1" xfId="0" applyFont="1" applyBorder="1" applyAlignment="1">
      <alignment horizontal="center"/>
    </xf>
    <xf numFmtId="0" fontId="12" fillId="0" borderId="0" xfId="0" applyFont="1"/>
    <xf numFmtId="39" fontId="12" fillId="0" borderId="0" xfId="0" applyNumberFormat="1" applyFont="1"/>
    <xf numFmtId="0" fontId="7" fillId="0" borderId="2" xfId="0" applyFont="1" applyBorder="1"/>
    <xf numFmtId="0" fontId="7" fillId="4" borderId="4" xfId="0" applyFont="1" applyFill="1" applyBorder="1"/>
    <xf numFmtId="0" fontId="13" fillId="3" borderId="0" xfId="0" applyFont="1" applyFill="1" applyBorder="1" applyAlignment="1">
      <alignment horizontal="center"/>
    </xf>
    <xf numFmtId="0" fontId="12" fillId="0" borderId="0" xfId="0" applyFont="1" applyFill="1" applyBorder="1"/>
    <xf numFmtId="0" fontId="15" fillId="0" borderId="0" xfId="3" applyFont="1" applyBorder="1" applyAlignment="1">
      <alignment horizontal="center"/>
    </xf>
    <xf numFmtId="0" fontId="7" fillId="0" borderId="0" xfId="3" applyFont="1" applyAlignment="1">
      <alignment horizontal="left"/>
    </xf>
    <xf numFmtId="0" fontId="7" fillId="0" borderId="0" xfId="3" applyFont="1" applyAlignment="1">
      <alignment horizontal="center"/>
    </xf>
    <xf numFmtId="0" fontId="5" fillId="0" borderId="0" xfId="3" applyFont="1"/>
    <xf numFmtId="0" fontId="5" fillId="0" borderId="0" xfId="3" applyFont="1" applyFill="1"/>
    <xf numFmtId="14" fontId="13" fillId="0" borderId="0" xfId="4" applyNumberFormat="1" applyFont="1" applyAlignment="1">
      <alignment horizontal="right"/>
    </xf>
    <xf numFmtId="14" fontId="13" fillId="0" borderId="0" xfId="4" applyNumberFormat="1" applyFont="1" applyAlignment="1">
      <alignment horizontal="left"/>
    </xf>
    <xf numFmtId="0" fontId="5" fillId="0" borderId="0" xfId="3" applyFont="1" applyAlignment="1">
      <alignment horizontal="left"/>
    </xf>
    <xf numFmtId="0" fontId="5" fillId="0" borderId="0" xfId="3" applyFont="1" applyAlignment="1">
      <alignment horizontal="center"/>
    </xf>
    <xf numFmtId="0" fontId="7" fillId="0" borderId="0" xfId="3" applyFont="1" applyBorder="1" applyAlignment="1">
      <alignment horizontal="center"/>
    </xf>
    <xf numFmtId="0" fontId="5" fillId="0" borderId="0" xfId="3" applyFont="1" applyBorder="1"/>
    <xf numFmtId="0" fontId="5" fillId="0" borderId="0" xfId="3" applyFont="1" applyFill="1" applyBorder="1"/>
    <xf numFmtId="0" fontId="7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center"/>
    </xf>
    <xf numFmtId="39" fontId="5" fillId="0" borderId="0" xfId="3" applyNumberFormat="1" applyFont="1"/>
    <xf numFmtId="0" fontId="5" fillId="0" borderId="0" xfId="3" applyFont="1" applyAlignment="1">
      <alignment horizontal="left" indent="1"/>
    </xf>
    <xf numFmtId="42" fontId="5" fillId="0" borderId="0" xfId="3" applyNumberFormat="1" applyFont="1" applyFill="1"/>
    <xf numFmtId="42" fontId="5" fillId="0" borderId="0" xfId="3" applyNumberFormat="1" applyFont="1"/>
    <xf numFmtId="41" fontId="5" fillId="0" borderId="0" xfId="3" applyNumberFormat="1" applyFont="1" applyFill="1"/>
    <xf numFmtId="41" fontId="5" fillId="0" borderId="0" xfId="3" applyNumberFormat="1" applyFont="1"/>
    <xf numFmtId="0" fontId="7" fillId="0" borderId="0" xfId="3" applyFont="1"/>
    <xf numFmtId="0" fontId="20" fillId="0" borderId="0" xfId="3" applyFont="1" applyBorder="1"/>
    <xf numFmtId="0" fontId="20" fillId="0" borderId="0" xfId="3" applyFont="1" applyBorder="1" applyAlignment="1">
      <alignment horizontal="center"/>
    </xf>
    <xf numFmtId="42" fontId="5" fillId="0" borderId="0" xfId="3" applyNumberFormat="1" applyFont="1" applyAlignment="1">
      <alignment horizontal="left" indent="1"/>
    </xf>
    <xf numFmtId="0" fontId="12" fillId="0" borderId="0" xfId="3" applyFont="1"/>
    <xf numFmtId="0" fontId="21" fillId="0" borderId="0" xfId="0" applyFont="1" applyAlignment="1">
      <alignment horizontal="center"/>
    </xf>
    <xf numFmtId="0" fontId="13" fillId="0" borderId="0" xfId="3" applyFont="1" applyAlignment="1">
      <alignment horizontal="left"/>
    </xf>
    <xf numFmtId="0" fontId="13" fillId="0" borderId="0" xfId="3" applyFont="1" applyAlignment="1">
      <alignment horizontal="right"/>
    </xf>
    <xf numFmtId="0" fontId="13" fillId="0" borderId="0" xfId="3" applyFont="1" applyAlignment="1">
      <alignment horizontal="center"/>
    </xf>
    <xf numFmtId="0" fontId="20" fillId="0" borderId="0" xfId="3" applyFont="1"/>
    <xf numFmtId="0" fontId="12" fillId="0" borderId="0" xfId="3" applyFont="1" applyAlignment="1">
      <alignment horizontal="center"/>
    </xf>
    <xf numFmtId="0" fontId="12" fillId="0" borderId="0" xfId="3" applyFont="1" applyAlignment="1">
      <alignment horizontal="left"/>
    </xf>
    <xf numFmtId="0" fontId="20" fillId="0" borderId="0" xfId="4" applyFont="1"/>
    <xf numFmtId="0" fontId="20" fillId="0" borderId="0" xfId="4" applyFont="1" applyAlignment="1">
      <alignment horizontal="center"/>
    </xf>
    <xf numFmtId="0" fontId="12" fillId="0" borderId="0" xfId="4" applyFont="1"/>
    <xf numFmtId="0" fontId="12" fillId="0" borderId="0" xfId="4" applyFont="1" applyAlignment="1">
      <alignment horizontal="center"/>
    </xf>
    <xf numFmtId="0" fontId="22" fillId="0" borderId="0" xfId="3" applyFont="1"/>
    <xf numFmtId="0" fontId="13" fillId="0" borderId="0" xfId="4" applyFont="1" applyAlignment="1">
      <alignment horizontal="left"/>
    </xf>
    <xf numFmtId="0" fontId="13" fillId="0" borderId="0" xfId="4" applyFont="1" applyAlignment="1">
      <alignment horizontal="right"/>
    </xf>
    <xf numFmtId="39" fontId="16" fillId="0" borderId="0" xfId="2" applyNumberFormat="1" applyFont="1" applyFill="1" applyBorder="1"/>
    <xf numFmtId="39" fontId="5" fillId="0" borderId="0" xfId="5" applyNumberFormat="1" applyFont="1" applyFill="1" applyBorder="1"/>
    <xf numFmtId="43" fontId="5" fillId="0" borderId="0" xfId="1" applyFont="1"/>
    <xf numFmtId="43" fontId="5" fillId="0" borderId="0" xfId="1" applyFont="1" applyBorder="1"/>
    <xf numFmtId="43" fontId="5" fillId="0" borderId="6" xfId="1" applyFont="1" applyBorder="1"/>
    <xf numFmtId="43" fontId="15" fillId="0" borderId="0" xfId="1" applyFont="1" applyBorder="1" applyAlignment="1">
      <alignment horizontal="center"/>
    </xf>
    <xf numFmtId="43" fontId="5" fillId="0" borderId="0" xfId="1" applyFont="1" applyFill="1"/>
    <xf numFmtId="43" fontId="19" fillId="0" borderId="0" xfId="1" applyFont="1" applyBorder="1"/>
    <xf numFmtId="0" fontId="12" fillId="5" borderId="0" xfId="0" applyFont="1" applyFill="1" applyBorder="1"/>
    <xf numFmtId="0" fontId="12" fillId="0" borderId="0" xfId="0" applyFont="1" applyBorder="1"/>
    <xf numFmtId="39" fontId="12" fillId="0" borderId="0" xfId="0" applyNumberFormat="1" applyFont="1" applyFill="1" applyBorder="1"/>
    <xf numFmtId="43" fontId="12" fillId="0" borderId="0" xfId="1" applyFont="1" applyBorder="1"/>
    <xf numFmtId="0" fontId="12" fillId="0" borderId="0" xfId="0" applyFont="1" applyFill="1"/>
    <xf numFmtId="39" fontId="7" fillId="4" borderId="4" xfId="0" applyNumberFormat="1" applyFont="1" applyFill="1" applyBorder="1"/>
    <xf numFmtId="0" fontId="7" fillId="0" borderId="6" xfId="0" applyFont="1" applyBorder="1"/>
    <xf numFmtId="39" fontId="7" fillId="0" borderId="6" xfId="0" applyNumberFormat="1" applyFont="1" applyBorder="1"/>
    <xf numFmtId="0" fontId="13" fillId="0" borderId="0" xfId="0" applyFont="1" applyFill="1" applyAlignment="1">
      <alignment horizontal="center"/>
    </xf>
    <xf numFmtId="43" fontId="23" fillId="4" borderId="2" xfId="1" applyNumberFormat="1" applyFont="1" applyFill="1" applyBorder="1"/>
    <xf numFmtId="39" fontId="4" fillId="0" borderId="0" xfId="0" applyNumberFormat="1" applyFont="1" applyBorder="1"/>
    <xf numFmtId="0" fontId="23" fillId="0" borderId="2" xfId="0" applyFont="1" applyBorder="1"/>
    <xf numFmtId="0" fontId="23" fillId="0" borderId="0" xfId="0" applyFont="1"/>
    <xf numFmtId="0" fontId="23" fillId="0" borderId="3" xfId="0" applyFont="1" applyBorder="1"/>
    <xf numFmtId="0" fontId="13" fillId="0" borderId="0" xfId="0" applyFont="1"/>
    <xf numFmtId="0" fontId="13" fillId="0" borderId="1" xfId="0" pivotButton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7" fillId="0" borderId="3" xfId="0" applyFont="1" applyBorder="1"/>
    <xf numFmtId="39" fontId="7" fillId="0" borderId="3" xfId="0" applyNumberFormat="1" applyFont="1" applyBorder="1"/>
    <xf numFmtId="0" fontId="7" fillId="0" borderId="0" xfId="3" applyFont="1" applyFill="1" applyAlignment="1">
      <alignment horizontal="center"/>
    </xf>
    <xf numFmtId="0" fontId="15" fillId="0" borderId="0" xfId="3" applyFont="1" applyFill="1" applyBorder="1" applyAlignment="1">
      <alignment horizontal="center"/>
    </xf>
    <xf numFmtId="39" fontId="5" fillId="0" borderId="0" xfId="3" applyNumberFormat="1" applyFont="1" applyFill="1"/>
    <xf numFmtId="39" fontId="5" fillId="0" borderId="1" xfId="3" applyNumberFormat="1" applyFont="1" applyFill="1" applyBorder="1"/>
    <xf numFmtId="39" fontId="7" fillId="0" borderId="6" xfId="3" applyNumberFormat="1" applyFont="1" applyFill="1" applyBorder="1"/>
    <xf numFmtId="39" fontId="17" fillId="0" borderId="0" xfId="3" applyNumberFormat="1" applyFont="1" applyFill="1" applyBorder="1"/>
    <xf numFmtId="39" fontId="5" fillId="0" borderId="0" xfId="3" applyNumberFormat="1" applyFont="1" applyFill="1" applyBorder="1"/>
    <xf numFmtId="39" fontId="7" fillId="0" borderId="5" xfId="3" applyNumberFormat="1" applyFont="1" applyFill="1" applyBorder="1"/>
    <xf numFmtId="39" fontId="19" fillId="0" borderId="0" xfId="3" applyNumberFormat="1" applyFont="1" applyFill="1" applyBorder="1"/>
    <xf numFmtId="39" fontId="18" fillId="0" borderId="0" xfId="3" applyNumberFormat="1" applyFont="1" applyFill="1" applyBorder="1"/>
    <xf numFmtId="39" fontId="5" fillId="0" borderId="6" xfId="3" applyNumberFormat="1" applyFont="1" applyFill="1" applyBorder="1"/>
    <xf numFmtId="0" fontId="24" fillId="0" borderId="0" xfId="0" applyFont="1"/>
    <xf numFmtId="39" fontId="3" fillId="0" borderId="0" xfId="0" applyNumberFormat="1" applyFont="1" applyBorder="1"/>
    <xf numFmtId="0" fontId="7" fillId="0" borderId="0" xfId="0" applyFont="1" applyAlignment="1">
      <alignment horizontal="left"/>
    </xf>
    <xf numFmtId="37" fontId="2" fillId="0" borderId="0" xfId="0" applyNumberFormat="1" applyFont="1" applyAlignment="1">
      <alignment horizontal="center"/>
    </xf>
    <xf numFmtId="37" fontId="7" fillId="0" borderId="0" xfId="0" applyNumberFormat="1" applyFont="1"/>
    <xf numFmtId="37" fontId="2" fillId="0" borderId="0" xfId="0" applyNumberFormat="1" applyFont="1"/>
    <xf numFmtId="37" fontId="7" fillId="0" borderId="0" xfId="0" applyNumberFormat="1" applyFont="1" applyBorder="1" applyAlignment="1"/>
    <xf numFmtId="37" fontId="7" fillId="0" borderId="0" xfId="0" applyNumberFormat="1" applyFont="1" applyFill="1" applyBorder="1" applyAlignment="1">
      <alignment horizontal="center"/>
    </xf>
    <xf numFmtId="37" fontId="7" fillId="0" borderId="1" xfId="0" applyNumberFormat="1" applyFont="1" applyBorder="1" applyAlignment="1">
      <alignment horizontal="center"/>
    </xf>
    <xf numFmtId="37" fontId="2" fillId="0" borderId="0" xfId="0" applyNumberFormat="1" applyFont="1" applyFill="1" applyBorder="1"/>
    <xf numFmtId="37" fontId="2" fillId="0" borderId="0" xfId="0" applyNumberFormat="1" applyFont="1" applyBorder="1"/>
    <xf numFmtId="37" fontId="7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7" fillId="6" borderId="0" xfId="0" applyNumberFormat="1" applyFont="1" applyFill="1"/>
    <xf numFmtId="166" fontId="7" fillId="0" borderId="1" xfId="1" applyNumberFormat="1" applyFont="1" applyFill="1" applyBorder="1" applyAlignment="1">
      <alignment horizontal="center"/>
    </xf>
    <xf numFmtId="37" fontId="12" fillId="0" borderId="0" xfId="0" applyNumberFormat="1" applyFont="1"/>
    <xf numFmtId="0" fontId="13" fillId="0" borderId="1" xfId="0" applyFont="1" applyBorder="1"/>
    <xf numFmtId="164" fontId="1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14" fontId="12" fillId="0" borderId="0" xfId="0" applyNumberFormat="1" applyFont="1" applyAlignment="1">
      <alignment horizontal="left"/>
    </xf>
    <xf numFmtId="0" fontId="25" fillId="0" borderId="0" xfId="0" applyFont="1"/>
    <xf numFmtId="0" fontId="26" fillId="0" borderId="0" xfId="0" applyFont="1"/>
    <xf numFmtId="0" fontId="26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Fill="1" applyAlignment="1">
      <alignment horizontal="right"/>
    </xf>
    <xf numFmtId="0" fontId="12" fillId="0" borderId="0" xfId="0" applyFont="1" applyAlignment="1">
      <alignment horizontal="left" indent="2"/>
    </xf>
    <xf numFmtId="0" fontId="27" fillId="0" borderId="0" xfId="0" applyFont="1" applyAlignment="1">
      <alignment horizontal="right"/>
    </xf>
    <xf numFmtId="0" fontId="12" fillId="0" borderId="0" xfId="0" applyFont="1" applyAlignment="1">
      <alignment horizontal="left" indent="1"/>
    </xf>
    <xf numFmtId="0" fontId="12" fillId="0" borderId="0" xfId="0" applyFont="1" applyFill="1" applyAlignment="1"/>
    <xf numFmtId="0" fontId="12" fillId="0" borderId="0" xfId="0" applyFont="1" applyFill="1" applyAlignment="1">
      <alignment horizontal="center"/>
    </xf>
    <xf numFmtId="0" fontId="12" fillId="0" borderId="1" xfId="0" applyFont="1" applyBorder="1"/>
    <xf numFmtId="0" fontId="12" fillId="0" borderId="1" xfId="0" applyFont="1" applyFill="1" applyBorder="1"/>
    <xf numFmtId="0" fontId="12" fillId="0" borderId="1" xfId="0" applyFont="1" applyBorder="1" applyAlignment="1">
      <alignment horizontal="center"/>
    </xf>
    <xf numFmtId="0" fontId="12" fillId="2" borderId="0" xfId="0" applyFont="1" applyFill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0" fontId="13" fillId="0" borderId="1" xfId="0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Fill="1" applyAlignment="1">
      <alignment horizontal="left" indent="1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37" fontId="12" fillId="0" borderId="0" xfId="0" applyNumberFormat="1" applyFont="1" applyAlignment="1">
      <alignment horizontal="right"/>
    </xf>
    <xf numFmtId="10" fontId="12" fillId="0" borderId="0" xfId="6" applyNumberFormat="1" applyFont="1"/>
    <xf numFmtId="0" fontId="13" fillId="0" borderId="0" xfId="0" applyFont="1" applyBorder="1" applyAlignment="1">
      <alignment horizontal="center"/>
    </xf>
    <xf numFmtId="9" fontId="12" fillId="0" borderId="0" xfId="6" applyFont="1"/>
    <xf numFmtId="44" fontId="12" fillId="0" borderId="0" xfId="2" applyFont="1"/>
    <xf numFmtId="165" fontId="12" fillId="0" borderId="0" xfId="2" applyNumberFormat="1" applyFont="1"/>
    <xf numFmtId="49" fontId="29" fillId="0" borderId="7" xfId="0" quotePrefix="1" applyNumberFormat="1" applyFont="1" applyFill="1" applyBorder="1" applyAlignment="1" applyProtection="1">
      <alignment horizontal="right"/>
      <protection locked="0"/>
    </xf>
    <xf numFmtId="165" fontId="12" fillId="0" borderId="0" xfId="2" applyNumberFormat="1" applyFont="1" applyFill="1" applyBorder="1"/>
    <xf numFmtId="165" fontId="13" fillId="0" borderId="0" xfId="2" applyNumberFormat="1" applyFont="1" applyFill="1" applyBorder="1" applyAlignment="1"/>
    <xf numFmtId="43" fontId="15" fillId="0" borderId="0" xfId="1" applyFont="1" applyFill="1" applyBorder="1" applyAlignment="1">
      <alignment horizontal="center"/>
    </xf>
    <xf numFmtId="165" fontId="16" fillId="0" borderId="0" xfId="2" applyNumberFormat="1" applyFont="1" applyFill="1" applyBorder="1"/>
    <xf numFmtId="43" fontId="16" fillId="0" borderId="0" xfId="1" applyFont="1" applyFill="1" applyBorder="1"/>
    <xf numFmtId="0" fontId="13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</cellXfs>
  <cellStyles count="7">
    <cellStyle name="Comma" xfId="1" builtinId="3"/>
    <cellStyle name="Comma 2" xfId="5"/>
    <cellStyle name="Currency" xfId="2" builtinId="4"/>
    <cellStyle name="Normal" xfId="0" builtinId="0"/>
    <cellStyle name="Normal 2 2" xfId="4"/>
    <cellStyle name="Normal 3" xfId="3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4612482</xdr:colOff>
      <xdr:row>2</xdr:row>
      <xdr:rowOff>90487</xdr:rowOff>
    </xdr:from>
    <xdr:to>
      <xdr:col>6</xdr:col>
      <xdr:colOff>4612482</xdr:colOff>
      <xdr:row>4</xdr:row>
      <xdr:rowOff>71437</xdr:rowOff>
    </xdr:to>
    <xdr:cxnSp macro="">
      <xdr:nvCxnSpPr>
        <xdr:cNvPr id="2" name="Straight Arrow Connector 1"/>
        <xdr:cNvCxnSpPr/>
      </xdr:nvCxnSpPr>
      <xdr:spPr>
        <a:xfrm flipV="1">
          <a:off x="10648951" y="483393"/>
          <a:ext cx="0" cy="3619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2309813</xdr:colOff>
      <xdr:row>2</xdr:row>
      <xdr:rowOff>47625</xdr:rowOff>
    </xdr:from>
    <xdr:to>
      <xdr:col>6</xdr:col>
      <xdr:colOff>2321720</xdr:colOff>
      <xdr:row>4</xdr:row>
      <xdr:rowOff>178594</xdr:rowOff>
    </xdr:to>
    <xdr:cxnSp macro="">
      <xdr:nvCxnSpPr>
        <xdr:cNvPr id="6" name="Straight Arrow Connector 5"/>
        <xdr:cNvCxnSpPr/>
      </xdr:nvCxnSpPr>
      <xdr:spPr>
        <a:xfrm rot="16200000" flipV="1">
          <a:off x="8096251" y="690562"/>
          <a:ext cx="511969" cy="11907"/>
        </a:xfrm>
        <a:prstGeom prst="straightConnector1">
          <a:avLst/>
        </a:prstGeom>
        <a:ln>
          <a:solidFill>
            <a:schemeClr val="accent2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KY\2018%20Water%20Rate%20Case\Exhibits%20Support\Revenues\Revenue%20Model\Revenues%20by%20Month%20by%20Class%20for%20Sept%202018%20thru%20Jun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Out"/>
      <sheetName val="Revenues Forecast"/>
    </sheetNames>
    <sheetDataSet>
      <sheetData sheetId="0">
        <row r="5">
          <cell r="B5">
            <v>133284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zoomScale="90" zoomScaleNormal="90" workbookViewId="0">
      <selection sqref="A1:C1"/>
    </sheetView>
  </sheetViews>
  <sheetFormatPr defaultColWidth="9.109375" defaultRowHeight="14.4" x14ac:dyDescent="0.3"/>
  <cols>
    <col min="1" max="1" width="39.109375" style="10" bestFit="1" customWidth="1"/>
    <col min="2" max="2" width="1.5546875" style="10" customWidth="1"/>
    <col min="3" max="3" width="57.44140625" style="10" bestFit="1" customWidth="1"/>
    <col min="4" max="4" width="22.5546875" style="10" bestFit="1" customWidth="1"/>
    <col min="5" max="5" width="36.88671875" style="10" bestFit="1" customWidth="1"/>
    <col min="6" max="6" width="9.109375" style="10"/>
    <col min="7" max="7" width="36.44140625" style="10" bestFit="1" customWidth="1"/>
    <col min="8" max="16384" width="9.109375" style="10"/>
  </cols>
  <sheetData>
    <row r="1" spans="1:5" x14ac:dyDescent="0.3">
      <c r="A1" s="151" t="s">
        <v>48</v>
      </c>
      <c r="B1" s="151"/>
      <c r="C1" s="151"/>
    </row>
    <row r="2" spans="1:5" x14ac:dyDescent="0.3">
      <c r="A2" s="151" t="s">
        <v>0</v>
      </c>
      <c r="B2" s="151"/>
      <c r="C2" s="151"/>
    </row>
    <row r="3" spans="1:5" x14ac:dyDescent="0.3">
      <c r="A3" s="151" t="s">
        <v>1315</v>
      </c>
      <c r="B3" s="151"/>
      <c r="C3" s="151"/>
    </row>
    <row r="8" spans="1:5" x14ac:dyDescent="0.3">
      <c r="A8" s="111" t="s">
        <v>1</v>
      </c>
    </row>
    <row r="9" spans="1:5" x14ac:dyDescent="0.3">
      <c r="A9" s="10" t="s">
        <v>2</v>
      </c>
      <c r="C9" s="10" t="s">
        <v>48</v>
      </c>
    </row>
    <row r="10" spans="1:5" x14ac:dyDescent="0.3">
      <c r="A10" s="10" t="s">
        <v>3</v>
      </c>
      <c r="C10" s="10" t="s">
        <v>49</v>
      </c>
    </row>
    <row r="11" spans="1:5" x14ac:dyDescent="0.3">
      <c r="A11" s="10" t="s">
        <v>50</v>
      </c>
      <c r="C11" s="10" t="s">
        <v>1439</v>
      </c>
    </row>
    <row r="12" spans="1:5" x14ac:dyDescent="0.3">
      <c r="A12" s="10" t="s">
        <v>51</v>
      </c>
      <c r="C12" s="112">
        <v>43524</v>
      </c>
    </row>
    <row r="13" spans="1:5" x14ac:dyDescent="0.3">
      <c r="A13" s="10" t="s">
        <v>52</v>
      </c>
      <c r="C13" s="113" t="s">
        <v>1317</v>
      </c>
    </row>
    <row r="14" spans="1:5" x14ac:dyDescent="0.3">
      <c r="A14" s="10" t="s">
        <v>8</v>
      </c>
      <c r="C14" s="113" t="s">
        <v>1318</v>
      </c>
    </row>
    <row r="15" spans="1:5" x14ac:dyDescent="0.3">
      <c r="C15" s="10" t="s">
        <v>1319</v>
      </c>
      <c r="D15" s="10" t="s">
        <v>1320</v>
      </c>
      <c r="E15" s="10" t="s">
        <v>1321</v>
      </c>
    </row>
    <row r="16" spans="1:5" x14ac:dyDescent="0.3">
      <c r="C16" s="10" t="s">
        <v>53</v>
      </c>
    </row>
    <row r="17" spans="1:9" x14ac:dyDescent="0.3">
      <c r="C17" s="10" t="s">
        <v>1322</v>
      </c>
      <c r="D17" s="10" t="s">
        <v>1323</v>
      </c>
      <c r="E17" s="10" t="s">
        <v>1226</v>
      </c>
      <c r="F17" s="10" t="s">
        <v>1324</v>
      </c>
    </row>
    <row r="18" spans="1:9" x14ac:dyDescent="0.3">
      <c r="C18" s="10" t="s">
        <v>12</v>
      </c>
    </row>
    <row r="19" spans="1:9" x14ac:dyDescent="0.3">
      <c r="C19" s="114" t="s">
        <v>9</v>
      </c>
    </row>
    <row r="20" spans="1:9" x14ac:dyDescent="0.3">
      <c r="C20" s="114" t="s">
        <v>11</v>
      </c>
    </row>
    <row r="21" spans="1:9" x14ac:dyDescent="0.3">
      <c r="C21" s="114" t="s">
        <v>10</v>
      </c>
    </row>
    <row r="23" spans="1:9" x14ac:dyDescent="0.3">
      <c r="A23" s="111" t="s">
        <v>4</v>
      </c>
      <c r="C23" s="115"/>
    </row>
    <row r="24" spans="1:9" x14ac:dyDescent="0.3">
      <c r="A24" s="10" t="s">
        <v>5</v>
      </c>
      <c r="C24" s="77" t="s">
        <v>1421</v>
      </c>
    </row>
    <row r="25" spans="1:9" x14ac:dyDescent="0.3">
      <c r="A25" s="10" t="s">
        <v>6</v>
      </c>
      <c r="C25" s="77" t="s">
        <v>1422</v>
      </c>
    </row>
    <row r="26" spans="1:9" x14ac:dyDescent="0.3">
      <c r="A26" s="10" t="s">
        <v>7</v>
      </c>
      <c r="C26" s="77" t="s">
        <v>1423</v>
      </c>
    </row>
    <row r="30" spans="1:9" x14ac:dyDescent="0.3">
      <c r="A30" s="111" t="s">
        <v>389</v>
      </c>
    </row>
    <row r="31" spans="1:9" x14ac:dyDescent="0.3">
      <c r="A31" s="10" t="s">
        <v>1361</v>
      </c>
      <c r="C31" s="10" t="str">
        <f>CONCATENATE($A$30,"   ", A31)</f>
        <v>Witness Responsible:   Ann Bulkley</v>
      </c>
      <c r="G31" s="116"/>
      <c r="H31" s="116"/>
      <c r="I31" s="116"/>
    </row>
    <row r="32" spans="1:9" x14ac:dyDescent="0.3">
      <c r="A32" s="10" t="s">
        <v>1224</v>
      </c>
      <c r="C32" s="10" t="str">
        <f t="shared" ref="C32:C40" si="0">CONCATENATE($A$30,"   ", A32)</f>
        <v>Witness Responsible:   Brent O'Neill</v>
      </c>
      <c r="G32" s="117"/>
      <c r="H32" s="116"/>
      <c r="I32" s="116"/>
    </row>
    <row r="33" spans="1:9" x14ac:dyDescent="0.3">
      <c r="A33" s="10" t="s">
        <v>1362</v>
      </c>
      <c r="C33" s="10" t="str">
        <f t="shared" si="0"/>
        <v>Witness Responsible:   Chuck Rea</v>
      </c>
      <c r="G33" s="117"/>
      <c r="H33" s="116"/>
      <c r="I33" s="116"/>
    </row>
    <row r="34" spans="1:9" x14ac:dyDescent="0.3">
      <c r="A34" s="10" t="s">
        <v>1363</v>
      </c>
      <c r="C34" s="10" t="str">
        <f t="shared" si="0"/>
        <v>Witness Responsible:   Ed Spitznagel</v>
      </c>
      <c r="G34" s="117"/>
      <c r="H34" s="116"/>
      <c r="I34" s="116"/>
    </row>
    <row r="35" spans="1:9" x14ac:dyDescent="0.3">
      <c r="A35" s="10" t="s">
        <v>1364</v>
      </c>
      <c r="C35" s="10" t="str">
        <f t="shared" si="0"/>
        <v>Witness Responsible:   John Wilde</v>
      </c>
      <c r="G35" s="117"/>
      <c r="H35" s="116"/>
      <c r="I35" s="116"/>
    </row>
    <row r="36" spans="1:9" x14ac:dyDescent="0.3">
      <c r="A36" s="10" t="s">
        <v>1365</v>
      </c>
      <c r="C36" s="10" t="str">
        <f t="shared" si="0"/>
        <v>Witness Responsible:   Kevin Rogers</v>
      </c>
      <c r="G36" s="117"/>
      <c r="H36" s="116"/>
      <c r="I36" s="116"/>
    </row>
    <row r="37" spans="1:9" x14ac:dyDescent="0.3">
      <c r="A37" s="10" t="s">
        <v>1424</v>
      </c>
      <c r="C37" s="10" t="str">
        <f t="shared" si="0"/>
        <v>Witness Responsible:   James Pellock</v>
      </c>
      <c r="G37" s="117"/>
      <c r="H37" s="116"/>
      <c r="I37" s="116"/>
    </row>
    <row r="38" spans="1:9" x14ac:dyDescent="0.3">
      <c r="A38" s="10" t="s">
        <v>1225</v>
      </c>
      <c r="C38" s="10" t="str">
        <f t="shared" si="0"/>
        <v>Witness Responsible:   Robert Mustich</v>
      </c>
      <c r="G38" s="117"/>
      <c r="H38" s="116"/>
      <c r="I38" s="116"/>
    </row>
    <row r="39" spans="1:9" x14ac:dyDescent="0.3">
      <c r="A39" s="10" t="s">
        <v>1366</v>
      </c>
      <c r="C39" s="10" t="str">
        <f t="shared" si="0"/>
        <v>Witness Responsible:   Melissa Schwarzell</v>
      </c>
      <c r="G39" s="117"/>
      <c r="H39" s="116"/>
      <c r="I39" s="116"/>
    </row>
    <row r="40" spans="1:9" x14ac:dyDescent="0.3">
      <c r="A40" s="10" t="s">
        <v>1368</v>
      </c>
      <c r="C40" s="10" t="str">
        <f t="shared" si="0"/>
        <v>Witness Responsible:   Pat Baryenbruch</v>
      </c>
      <c r="G40" s="117"/>
      <c r="H40" s="116"/>
      <c r="I40" s="116"/>
    </row>
    <row r="41" spans="1:9" x14ac:dyDescent="0.3">
      <c r="A41" s="10" t="s">
        <v>1367</v>
      </c>
      <c r="C41" s="10" t="str">
        <f t="shared" ref="C41:C42" si="1">CONCATENATE($A$30,"   ", A41)</f>
        <v>Witness Responsible:   Nick Rowe</v>
      </c>
      <c r="G41" s="117"/>
      <c r="H41" s="116"/>
      <c r="I41" s="116"/>
    </row>
    <row r="42" spans="1:9" x14ac:dyDescent="0.3">
      <c r="A42" s="10" t="s">
        <v>54</v>
      </c>
      <c r="C42" s="10" t="str">
        <f t="shared" si="1"/>
        <v>Witness Responsible:   Scott Rungren</v>
      </c>
      <c r="G42" s="117"/>
      <c r="H42" s="116"/>
      <c r="I42" s="116"/>
    </row>
    <row r="43" spans="1:9" x14ac:dyDescent="0.3">
      <c r="G43" s="117"/>
      <c r="H43" s="116"/>
      <c r="I43" s="116"/>
    </row>
    <row r="44" spans="1:9" x14ac:dyDescent="0.3">
      <c r="G44" s="117"/>
      <c r="H44" s="116"/>
      <c r="I44" s="116"/>
    </row>
    <row r="45" spans="1:9" x14ac:dyDescent="0.3">
      <c r="G45" s="117"/>
      <c r="H45" s="116"/>
      <c r="I45" s="116"/>
    </row>
    <row r="46" spans="1:9" x14ac:dyDescent="0.3">
      <c r="G46" s="117"/>
      <c r="H46" s="116"/>
      <c r="I46" s="116"/>
    </row>
    <row r="47" spans="1:9" x14ac:dyDescent="0.3">
      <c r="A47" s="10" t="s">
        <v>1426</v>
      </c>
      <c r="G47" s="117"/>
      <c r="H47" s="116"/>
      <c r="I47" s="116"/>
    </row>
    <row r="48" spans="1:9" x14ac:dyDescent="0.3">
      <c r="A48" s="10" t="s">
        <v>1425</v>
      </c>
      <c r="C48" s="139">
        <f>'[1]Link Out'!$B$5</f>
        <v>133284</v>
      </c>
      <c r="G48" s="117"/>
      <c r="H48" s="116"/>
      <c r="I48" s="116"/>
    </row>
    <row r="49" spans="1:3" x14ac:dyDescent="0.3">
      <c r="A49" s="10" t="s">
        <v>1432</v>
      </c>
      <c r="C49" s="137">
        <v>695</v>
      </c>
    </row>
    <row r="50" spans="1:3" x14ac:dyDescent="0.3">
      <c r="A50" s="10" t="s">
        <v>1433</v>
      </c>
      <c r="C50" s="139">
        <f>SUM(C48:C49)</f>
        <v>133979</v>
      </c>
    </row>
    <row r="51" spans="1:3" x14ac:dyDescent="0.3">
      <c r="A51" s="10" t="s">
        <v>1434</v>
      </c>
      <c r="C51" s="137">
        <v>-550</v>
      </c>
    </row>
    <row r="52" spans="1:3" x14ac:dyDescent="0.3">
      <c r="C52" s="139">
        <f>C50+C51</f>
        <v>133429</v>
      </c>
    </row>
    <row r="54" spans="1:3" x14ac:dyDescent="0.3">
      <c r="A54" s="10" t="s">
        <v>1435</v>
      </c>
      <c r="C54" s="140">
        <f>C48/C52</f>
        <v>0.99891327972179966</v>
      </c>
    </row>
    <row r="55" spans="1:3" x14ac:dyDescent="0.3">
      <c r="A55" s="10" t="s">
        <v>1436</v>
      </c>
      <c r="C55" s="140">
        <f>1-C54</f>
        <v>1.0867202782003371E-3</v>
      </c>
    </row>
  </sheetData>
  <mergeCells count="3">
    <mergeCell ref="A1:C1"/>
    <mergeCell ref="A2:C2"/>
    <mergeCell ref="A3:C3"/>
  </mergeCells>
  <phoneticPr fontId="6" type="noConversion"/>
  <pageMargins left="0.75" right="0.75" top="1" bottom="1" header="0.5" footer="0.5"/>
  <pageSetup orientation="portrait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6"/>
  <sheetViews>
    <sheetView zoomScale="80" zoomScaleNormal="80" workbookViewId="0"/>
  </sheetViews>
  <sheetFormatPr defaultColWidth="8.88671875" defaultRowHeight="14.4" x14ac:dyDescent="0.3"/>
  <cols>
    <col min="1" max="1" width="14.88671875" style="10" customWidth="1"/>
    <col min="2" max="2" width="6.5546875" style="10" customWidth="1"/>
    <col min="3" max="3" width="9.109375" style="119" customWidth="1"/>
    <col min="4" max="4" width="32.5546875" style="10" customWidth="1"/>
    <col min="5" max="5" width="9.44140625" style="119" customWidth="1"/>
    <col min="6" max="6" width="18.109375" style="2" customWidth="1"/>
    <col min="7" max="7" width="82.44140625" style="10" bestFit="1" customWidth="1"/>
    <col min="8" max="8" width="32.88671875" style="10" bestFit="1" customWidth="1"/>
    <col min="9" max="16384" width="8.88671875" style="10"/>
  </cols>
  <sheetData>
    <row r="1" spans="1:7" x14ac:dyDescent="0.3">
      <c r="A1" s="2" t="s">
        <v>1316</v>
      </c>
      <c r="F1" s="1"/>
      <c r="G1" s="1" t="str">
        <f>F11</f>
        <v>W/P - 1-1</v>
      </c>
    </row>
    <row r="2" spans="1:7" x14ac:dyDescent="0.3">
      <c r="F2" s="1"/>
      <c r="G2" s="120" t="str">
        <f ca="1">RIGHT(CELL("filename",$A$1),LEN(CELL("filename",$A$1))-SEARCH("\Exhibits",CELL("filename",$A$1),1))</f>
        <v>Exhibits\[2018 KY Constants_Financial Data.xlsx]Link Out WP</v>
      </c>
    </row>
    <row r="3" spans="1:7" x14ac:dyDescent="0.3">
      <c r="A3" s="2" t="s">
        <v>13</v>
      </c>
      <c r="F3" s="1"/>
      <c r="G3" s="1"/>
    </row>
    <row r="4" spans="1:7" x14ac:dyDescent="0.3">
      <c r="A4" s="121"/>
      <c r="C4" s="121"/>
      <c r="F4" s="1"/>
    </row>
    <row r="5" spans="1:7" x14ac:dyDescent="0.3">
      <c r="A5" s="2" t="s">
        <v>14</v>
      </c>
      <c r="G5" s="3" t="s">
        <v>15</v>
      </c>
    </row>
    <row r="6" spans="1:7" x14ac:dyDescent="0.3">
      <c r="A6" s="121"/>
      <c r="G6" s="122" t="s">
        <v>522</v>
      </c>
    </row>
    <row r="7" spans="1:7" x14ac:dyDescent="0.3">
      <c r="A7" s="2" t="s">
        <v>16</v>
      </c>
    </row>
    <row r="8" spans="1:7" x14ac:dyDescent="0.3">
      <c r="A8" s="121"/>
    </row>
    <row r="10" spans="1:7" ht="28.8" x14ac:dyDescent="0.3">
      <c r="A10" s="4" t="s">
        <v>17</v>
      </c>
      <c r="B10" s="4" t="s">
        <v>18</v>
      </c>
      <c r="C10" s="4" t="s">
        <v>19</v>
      </c>
      <c r="D10" s="4" t="s">
        <v>20</v>
      </c>
      <c r="E10" s="4" t="s">
        <v>43</v>
      </c>
      <c r="F10" s="4" t="s">
        <v>21</v>
      </c>
    </row>
    <row r="11" spans="1:7" x14ac:dyDescent="0.3">
      <c r="A11" s="10" t="s">
        <v>38</v>
      </c>
      <c r="B11" s="10" t="s">
        <v>39</v>
      </c>
      <c r="C11" s="119">
        <v>1</v>
      </c>
      <c r="D11" s="10" t="s">
        <v>40</v>
      </c>
      <c r="E11" s="119" t="s">
        <v>22</v>
      </c>
      <c r="F11" s="10" t="s">
        <v>117</v>
      </c>
    </row>
    <row r="12" spans="1:7" x14ac:dyDescent="0.3">
      <c r="A12" s="10" t="s">
        <v>38</v>
      </c>
      <c r="B12" s="10" t="s">
        <v>39</v>
      </c>
      <c r="C12" s="119">
        <v>2</v>
      </c>
      <c r="D12" s="10" t="s">
        <v>41</v>
      </c>
      <c r="E12" s="119" t="s">
        <v>22</v>
      </c>
      <c r="F12" s="10" t="s">
        <v>516</v>
      </c>
    </row>
    <row r="13" spans="1:7" x14ac:dyDescent="0.3">
      <c r="A13" s="10" t="s">
        <v>38</v>
      </c>
      <c r="B13" s="10" t="s">
        <v>39</v>
      </c>
      <c r="C13" s="119">
        <v>3</v>
      </c>
      <c r="D13" s="10" t="s">
        <v>496</v>
      </c>
      <c r="E13" s="119" t="s">
        <v>22</v>
      </c>
      <c r="F13" s="10" t="s">
        <v>118</v>
      </c>
    </row>
    <row r="14" spans="1:7" x14ac:dyDescent="0.3">
      <c r="A14" s="10" t="s">
        <v>38</v>
      </c>
      <c r="B14" s="10" t="s">
        <v>39</v>
      </c>
      <c r="C14" s="119">
        <v>4</v>
      </c>
      <c r="D14" s="10" t="s">
        <v>497</v>
      </c>
      <c r="E14" s="119" t="s">
        <v>22</v>
      </c>
      <c r="F14" s="10" t="s">
        <v>119</v>
      </c>
    </row>
    <row r="15" spans="1:7" x14ac:dyDescent="0.3">
      <c r="A15" s="10" t="s">
        <v>38</v>
      </c>
      <c r="B15" s="10" t="s">
        <v>39</v>
      </c>
      <c r="C15" s="119">
        <v>6</v>
      </c>
      <c r="D15" s="10" t="s">
        <v>498</v>
      </c>
      <c r="E15" s="119" t="s">
        <v>22</v>
      </c>
      <c r="F15" s="10" t="s">
        <v>120</v>
      </c>
    </row>
    <row r="16" spans="1:7" x14ac:dyDescent="0.3">
      <c r="A16" s="10" t="s">
        <v>38</v>
      </c>
      <c r="B16" s="10" t="s">
        <v>39</v>
      </c>
      <c r="C16" s="119">
        <v>7</v>
      </c>
      <c r="D16" s="10" t="s">
        <v>513</v>
      </c>
      <c r="E16" s="119" t="s">
        <v>22</v>
      </c>
      <c r="F16" s="10" t="s">
        <v>121</v>
      </c>
    </row>
    <row r="17" spans="1:6" x14ac:dyDescent="0.3">
      <c r="A17" s="10" t="s">
        <v>38</v>
      </c>
      <c r="B17" s="10" t="s">
        <v>39</v>
      </c>
      <c r="C17" s="119">
        <v>8</v>
      </c>
      <c r="D17" s="10" t="s">
        <v>515</v>
      </c>
      <c r="E17" s="119" t="s">
        <v>22</v>
      </c>
      <c r="F17" s="10" t="s">
        <v>122</v>
      </c>
    </row>
    <row r="18" spans="1:6" x14ac:dyDescent="0.3">
      <c r="A18" s="10" t="s">
        <v>38</v>
      </c>
      <c r="B18" s="10" t="s">
        <v>39</v>
      </c>
      <c r="C18" s="119">
        <v>9</v>
      </c>
      <c r="D18" s="10" t="s">
        <v>514</v>
      </c>
      <c r="E18" s="119" t="s">
        <v>22</v>
      </c>
      <c r="F18" s="10" t="s">
        <v>123</v>
      </c>
    </row>
    <row r="19" spans="1:6" x14ac:dyDescent="0.3">
      <c r="A19" s="10" t="s">
        <v>38</v>
      </c>
      <c r="B19" s="10" t="s">
        <v>39</v>
      </c>
      <c r="C19" s="119">
        <v>10</v>
      </c>
      <c r="D19" s="10" t="s">
        <v>499</v>
      </c>
      <c r="E19" s="119" t="s">
        <v>22</v>
      </c>
      <c r="F19" s="10" t="s">
        <v>124</v>
      </c>
    </row>
    <row r="20" spans="1:6" x14ac:dyDescent="0.3">
      <c r="A20" s="10" t="s">
        <v>38</v>
      </c>
      <c r="B20" s="10" t="s">
        <v>39</v>
      </c>
      <c r="D20" s="10" t="s">
        <v>517</v>
      </c>
      <c r="E20" s="119" t="s">
        <v>22</v>
      </c>
      <c r="F20" s="10" t="s">
        <v>125</v>
      </c>
    </row>
    <row r="21" spans="1:6" x14ac:dyDescent="0.3">
      <c r="A21" s="10" t="s">
        <v>38</v>
      </c>
      <c r="B21" s="10" t="s">
        <v>39</v>
      </c>
      <c r="C21" s="119">
        <v>11</v>
      </c>
      <c r="D21" s="10" t="s">
        <v>128</v>
      </c>
      <c r="E21" s="119" t="s">
        <v>22</v>
      </c>
      <c r="F21" s="10" t="s">
        <v>126</v>
      </c>
    </row>
    <row r="22" spans="1:6" x14ac:dyDescent="0.3">
      <c r="A22" s="10" t="s">
        <v>38</v>
      </c>
      <c r="B22" s="10" t="s">
        <v>39</v>
      </c>
      <c r="C22" s="119">
        <v>12</v>
      </c>
      <c r="D22" s="10" t="s">
        <v>519</v>
      </c>
      <c r="E22" s="119" t="s">
        <v>22</v>
      </c>
      <c r="F22" s="10" t="s">
        <v>127</v>
      </c>
    </row>
    <row r="23" spans="1:6" x14ac:dyDescent="0.3">
      <c r="C23" s="119">
        <v>13</v>
      </c>
      <c r="D23" s="10" t="s">
        <v>520</v>
      </c>
      <c r="E23" s="119" t="s">
        <v>22</v>
      </c>
      <c r="F23" s="10" t="s">
        <v>518</v>
      </c>
    </row>
    <row r="24" spans="1:6" x14ac:dyDescent="0.3">
      <c r="D24" s="10" t="s">
        <v>500</v>
      </c>
      <c r="E24" s="119" t="s">
        <v>22</v>
      </c>
      <c r="F24" s="10" t="s">
        <v>521</v>
      </c>
    </row>
    <row r="25" spans="1:6" x14ac:dyDescent="0.3">
      <c r="F25" s="10"/>
    </row>
    <row r="26" spans="1:6" x14ac:dyDescent="0.3">
      <c r="F26" s="10"/>
    </row>
    <row r="27" spans="1:6" x14ac:dyDescent="0.3">
      <c r="F27" s="10"/>
    </row>
    <row r="28" spans="1:6" x14ac:dyDescent="0.3">
      <c r="F28" s="10"/>
    </row>
    <row r="29" spans="1:6" x14ac:dyDescent="0.3">
      <c r="F29" s="10"/>
    </row>
    <row r="30" spans="1:6" x14ac:dyDescent="0.3">
      <c r="F30" s="10"/>
    </row>
    <row r="31" spans="1:6" x14ac:dyDescent="0.3">
      <c r="A31" s="10" t="s">
        <v>24</v>
      </c>
      <c r="B31" s="10" t="s">
        <v>25</v>
      </c>
      <c r="C31" s="119">
        <v>1</v>
      </c>
      <c r="D31" s="10" t="s">
        <v>23</v>
      </c>
      <c r="E31" s="119" t="s">
        <v>22</v>
      </c>
      <c r="F31" s="10"/>
    </row>
    <row r="32" spans="1:6" x14ac:dyDescent="0.3">
      <c r="A32" s="10" t="s">
        <v>24</v>
      </c>
      <c r="B32" s="10" t="s">
        <v>25</v>
      </c>
      <c r="C32" s="119">
        <v>2</v>
      </c>
      <c r="D32" s="10" t="s">
        <v>161</v>
      </c>
      <c r="E32" s="119" t="s">
        <v>22</v>
      </c>
      <c r="F32" s="10"/>
    </row>
    <row r="33" spans="1:8" x14ac:dyDescent="0.3">
      <c r="A33" s="10" t="s">
        <v>24</v>
      </c>
      <c r="B33" s="10" t="s">
        <v>25</v>
      </c>
      <c r="C33" s="119">
        <v>3</v>
      </c>
      <c r="D33" s="10" t="s">
        <v>162</v>
      </c>
      <c r="E33" s="119" t="s">
        <v>22</v>
      </c>
      <c r="F33" s="10"/>
    </row>
    <row r="34" spans="1:8" x14ac:dyDescent="0.3">
      <c r="A34" s="10" t="s">
        <v>24</v>
      </c>
      <c r="B34" s="10" t="s">
        <v>25</v>
      </c>
      <c r="C34" s="119">
        <v>4</v>
      </c>
      <c r="D34" s="10" t="s">
        <v>163</v>
      </c>
      <c r="E34" s="119" t="s">
        <v>22</v>
      </c>
      <c r="F34" s="10"/>
    </row>
    <row r="35" spans="1:8" x14ac:dyDescent="0.3">
      <c r="A35" s="10" t="s">
        <v>24</v>
      </c>
      <c r="B35" s="10" t="s">
        <v>25</v>
      </c>
      <c r="C35" s="119">
        <v>5</v>
      </c>
      <c r="D35" s="10" t="s">
        <v>525</v>
      </c>
      <c r="E35" s="119" t="s">
        <v>22</v>
      </c>
      <c r="F35" s="10" t="s">
        <v>527</v>
      </c>
      <c r="H35" s="10" t="s">
        <v>164</v>
      </c>
    </row>
    <row r="36" spans="1:8" x14ac:dyDescent="0.3">
      <c r="A36" s="10" t="s">
        <v>24</v>
      </c>
      <c r="B36" s="10" t="s">
        <v>25</v>
      </c>
      <c r="C36" s="119">
        <v>6</v>
      </c>
      <c r="D36" s="10" t="s">
        <v>526</v>
      </c>
      <c r="E36" s="119" t="s">
        <v>22</v>
      </c>
      <c r="F36" s="10" t="s">
        <v>528</v>
      </c>
      <c r="H36" s="10" t="s">
        <v>165</v>
      </c>
    </row>
    <row r="37" spans="1:8" x14ac:dyDescent="0.3">
      <c r="A37" s="10" t="s">
        <v>24</v>
      </c>
      <c r="B37" s="10" t="s">
        <v>25</v>
      </c>
      <c r="C37" s="119">
        <v>7</v>
      </c>
      <c r="D37" s="10" t="s">
        <v>167</v>
      </c>
      <c r="E37" s="119" t="s">
        <v>22</v>
      </c>
      <c r="F37" s="10" t="s">
        <v>529</v>
      </c>
      <c r="H37" s="10" t="s">
        <v>166</v>
      </c>
    </row>
    <row r="38" spans="1:8" x14ac:dyDescent="0.3">
      <c r="F38" s="10"/>
      <c r="H38" s="10" t="s">
        <v>167</v>
      </c>
    </row>
    <row r="39" spans="1:8" x14ac:dyDescent="0.3">
      <c r="F39" s="10"/>
      <c r="H39" s="10" t="s">
        <v>168</v>
      </c>
    </row>
    <row r="40" spans="1:8" x14ac:dyDescent="0.3">
      <c r="F40" s="10"/>
    </row>
    <row r="41" spans="1:8" x14ac:dyDescent="0.3">
      <c r="F41" s="10"/>
    </row>
    <row r="42" spans="1:8" x14ac:dyDescent="0.3">
      <c r="A42" s="10" t="s">
        <v>96</v>
      </c>
      <c r="B42" s="10" t="s">
        <v>27</v>
      </c>
      <c r="C42" s="119">
        <v>1</v>
      </c>
      <c r="D42" s="10" t="s">
        <v>28</v>
      </c>
      <c r="E42" s="119" t="s">
        <v>22</v>
      </c>
      <c r="F42" s="10" t="s">
        <v>56</v>
      </c>
    </row>
    <row r="43" spans="1:8" x14ac:dyDescent="0.3">
      <c r="A43" s="10" t="s">
        <v>96</v>
      </c>
      <c r="B43" s="10" t="s">
        <v>27</v>
      </c>
      <c r="C43" s="119" t="s">
        <v>88</v>
      </c>
      <c r="D43" s="123" t="s">
        <v>87</v>
      </c>
      <c r="E43" s="119" t="s">
        <v>22</v>
      </c>
      <c r="F43" s="10" t="s">
        <v>89</v>
      </c>
    </row>
    <row r="44" spans="1:8" x14ac:dyDescent="0.3">
      <c r="A44" s="10" t="s">
        <v>96</v>
      </c>
      <c r="B44" s="10" t="s">
        <v>27</v>
      </c>
      <c r="C44" s="119" t="s">
        <v>90</v>
      </c>
      <c r="D44" s="123" t="s">
        <v>94</v>
      </c>
      <c r="E44" s="119" t="s">
        <v>22</v>
      </c>
      <c r="F44" s="10" t="s">
        <v>92</v>
      </c>
    </row>
    <row r="45" spans="1:8" x14ac:dyDescent="0.3">
      <c r="A45" s="10" t="s">
        <v>96</v>
      </c>
      <c r="B45" s="10" t="s">
        <v>27</v>
      </c>
      <c r="C45" s="119" t="s">
        <v>93</v>
      </c>
      <c r="D45" s="123" t="s">
        <v>47</v>
      </c>
      <c r="E45" s="119" t="s">
        <v>22</v>
      </c>
      <c r="F45" s="10" t="s">
        <v>91</v>
      </c>
    </row>
    <row r="46" spans="1:8" x14ac:dyDescent="0.3">
      <c r="A46" s="10" t="s">
        <v>96</v>
      </c>
      <c r="B46" s="10" t="s">
        <v>27</v>
      </c>
      <c r="C46" s="119">
        <v>2</v>
      </c>
      <c r="D46" s="10" t="s">
        <v>29</v>
      </c>
      <c r="E46" s="119" t="s">
        <v>22</v>
      </c>
      <c r="F46" s="10" t="s">
        <v>57</v>
      </c>
    </row>
    <row r="47" spans="1:8" x14ac:dyDescent="0.3">
      <c r="A47" s="10" t="s">
        <v>96</v>
      </c>
      <c r="B47" s="10" t="s">
        <v>27</v>
      </c>
      <c r="C47" s="119">
        <v>3</v>
      </c>
      <c r="D47" s="10" t="s">
        <v>58</v>
      </c>
      <c r="E47" s="119" t="s">
        <v>22</v>
      </c>
      <c r="F47" s="10" t="s">
        <v>59</v>
      </c>
    </row>
    <row r="48" spans="1:8" x14ac:dyDescent="0.3">
      <c r="A48" s="10" t="s">
        <v>96</v>
      </c>
      <c r="B48" s="10" t="s">
        <v>27</v>
      </c>
      <c r="C48" s="119">
        <v>4</v>
      </c>
      <c r="D48" s="10" t="s">
        <v>30</v>
      </c>
      <c r="E48" s="119" t="s">
        <v>22</v>
      </c>
      <c r="F48" s="10" t="s">
        <v>60</v>
      </c>
    </row>
    <row r="49" spans="1:6" x14ac:dyDescent="0.3">
      <c r="A49" s="10" t="s">
        <v>96</v>
      </c>
      <c r="B49" s="10" t="s">
        <v>27</v>
      </c>
      <c r="C49" s="119">
        <v>5</v>
      </c>
      <c r="D49" s="10" t="s">
        <v>31</v>
      </c>
      <c r="E49" s="119" t="s">
        <v>22</v>
      </c>
      <c r="F49" s="10" t="s">
        <v>61</v>
      </c>
    </row>
    <row r="50" spans="1:6" x14ac:dyDescent="0.3">
      <c r="A50" s="10" t="s">
        <v>96</v>
      </c>
      <c r="B50" s="10" t="s">
        <v>27</v>
      </c>
      <c r="C50" s="119">
        <v>6</v>
      </c>
      <c r="D50" s="10" t="s">
        <v>33</v>
      </c>
      <c r="E50" s="119" t="s">
        <v>22</v>
      </c>
      <c r="F50" s="10" t="s">
        <v>62</v>
      </c>
    </row>
    <row r="51" spans="1:6" x14ac:dyDescent="0.3">
      <c r="A51" s="10" t="s">
        <v>96</v>
      </c>
      <c r="B51" s="10" t="s">
        <v>27</v>
      </c>
      <c r="C51" s="119">
        <v>7</v>
      </c>
      <c r="D51" s="10" t="s">
        <v>32</v>
      </c>
      <c r="E51" s="119" t="s">
        <v>22</v>
      </c>
      <c r="F51" s="10" t="s">
        <v>63</v>
      </c>
    </row>
    <row r="52" spans="1:6" x14ac:dyDescent="0.3">
      <c r="A52" s="10" t="s">
        <v>96</v>
      </c>
      <c r="B52" s="10" t="s">
        <v>27</v>
      </c>
      <c r="C52" s="119">
        <v>8</v>
      </c>
      <c r="D52" s="10" t="s">
        <v>34</v>
      </c>
      <c r="E52" s="119" t="s">
        <v>22</v>
      </c>
      <c r="F52" s="10" t="s">
        <v>64</v>
      </c>
    </row>
    <row r="53" spans="1:6" x14ac:dyDescent="0.3">
      <c r="A53" s="10" t="s">
        <v>96</v>
      </c>
      <c r="B53" s="10" t="s">
        <v>27</v>
      </c>
      <c r="C53" s="119">
        <v>9</v>
      </c>
      <c r="D53" s="10" t="s">
        <v>1427</v>
      </c>
      <c r="E53" s="119" t="s">
        <v>22</v>
      </c>
      <c r="F53" s="10" t="s">
        <v>65</v>
      </c>
    </row>
    <row r="54" spans="1:6" x14ac:dyDescent="0.3">
      <c r="A54" s="10" t="s">
        <v>96</v>
      </c>
      <c r="B54" s="10" t="s">
        <v>27</v>
      </c>
      <c r="C54" s="119">
        <v>10</v>
      </c>
      <c r="D54" s="10" t="s">
        <v>82</v>
      </c>
      <c r="E54" s="119" t="s">
        <v>22</v>
      </c>
      <c r="F54" s="67" t="s">
        <v>66</v>
      </c>
    </row>
    <row r="55" spans="1:6" x14ac:dyDescent="0.3">
      <c r="A55" s="10" t="s">
        <v>96</v>
      </c>
      <c r="B55" s="10" t="s">
        <v>27</v>
      </c>
      <c r="C55" s="119">
        <v>11</v>
      </c>
      <c r="D55" s="10" t="s">
        <v>35</v>
      </c>
      <c r="E55" s="119" t="s">
        <v>22</v>
      </c>
      <c r="F55" s="10" t="s">
        <v>68</v>
      </c>
    </row>
    <row r="56" spans="1:6" x14ac:dyDescent="0.3">
      <c r="A56" s="10" t="s">
        <v>96</v>
      </c>
      <c r="B56" s="10" t="s">
        <v>27</v>
      </c>
      <c r="C56" s="119">
        <v>12</v>
      </c>
      <c r="D56" s="10" t="s">
        <v>67</v>
      </c>
      <c r="E56" s="119" t="s">
        <v>22</v>
      </c>
      <c r="F56" s="10" t="s">
        <v>70</v>
      </c>
    </row>
    <row r="57" spans="1:6" x14ac:dyDescent="0.3">
      <c r="A57" s="10" t="s">
        <v>96</v>
      </c>
      <c r="B57" s="10" t="s">
        <v>27</v>
      </c>
      <c r="C57" s="119">
        <v>13</v>
      </c>
      <c r="D57" s="10" t="s">
        <v>86</v>
      </c>
      <c r="E57" s="119" t="s">
        <v>22</v>
      </c>
      <c r="F57" s="67" t="s">
        <v>72</v>
      </c>
    </row>
    <row r="58" spans="1:6" x14ac:dyDescent="0.3">
      <c r="A58" s="10" t="s">
        <v>96</v>
      </c>
      <c r="B58" s="67" t="s">
        <v>27</v>
      </c>
      <c r="C58" s="119">
        <v>14</v>
      </c>
      <c r="D58" s="124" t="s">
        <v>69</v>
      </c>
      <c r="E58" s="119" t="s">
        <v>22</v>
      </c>
      <c r="F58" s="10" t="s">
        <v>74</v>
      </c>
    </row>
    <row r="59" spans="1:6" x14ac:dyDescent="0.3">
      <c r="A59" s="10" t="s">
        <v>96</v>
      </c>
      <c r="B59" s="10" t="s">
        <v>27</v>
      </c>
      <c r="C59" s="119">
        <v>15</v>
      </c>
      <c r="D59" s="10" t="s">
        <v>71</v>
      </c>
      <c r="E59" s="119" t="s">
        <v>22</v>
      </c>
      <c r="F59" s="10" t="s">
        <v>76</v>
      </c>
    </row>
    <row r="60" spans="1:6" x14ac:dyDescent="0.3">
      <c r="A60" s="10" t="s">
        <v>96</v>
      </c>
      <c r="B60" s="10" t="s">
        <v>27</v>
      </c>
      <c r="C60" s="119">
        <v>16</v>
      </c>
      <c r="D60" s="10" t="s">
        <v>73</v>
      </c>
      <c r="E60" s="119" t="s">
        <v>22</v>
      </c>
      <c r="F60" s="10" t="s">
        <v>78</v>
      </c>
    </row>
    <row r="61" spans="1:6" x14ac:dyDescent="0.3">
      <c r="A61" s="10" t="s">
        <v>96</v>
      </c>
      <c r="B61" s="10" t="s">
        <v>27</v>
      </c>
      <c r="C61" s="119">
        <v>17</v>
      </c>
      <c r="D61" s="10" t="s">
        <v>75</v>
      </c>
      <c r="E61" s="119" t="s">
        <v>22</v>
      </c>
      <c r="F61" s="10" t="s">
        <v>79</v>
      </c>
    </row>
    <row r="62" spans="1:6" x14ac:dyDescent="0.3">
      <c r="A62" s="10" t="s">
        <v>96</v>
      </c>
      <c r="B62" s="10" t="s">
        <v>27</v>
      </c>
      <c r="C62" s="119">
        <v>18</v>
      </c>
      <c r="D62" s="10" t="s">
        <v>95</v>
      </c>
      <c r="E62" s="119" t="s">
        <v>22</v>
      </c>
      <c r="F62" s="10" t="s">
        <v>81</v>
      </c>
    </row>
    <row r="63" spans="1:6" x14ac:dyDescent="0.3">
      <c r="A63" s="10" t="s">
        <v>96</v>
      </c>
      <c r="B63" s="67" t="s">
        <v>27</v>
      </c>
      <c r="C63" s="119">
        <v>19</v>
      </c>
      <c r="D63" s="124" t="s">
        <v>77</v>
      </c>
      <c r="E63" s="119" t="s">
        <v>22</v>
      </c>
      <c r="F63" s="67" t="s">
        <v>83</v>
      </c>
    </row>
    <row r="64" spans="1:6" x14ac:dyDescent="0.3">
      <c r="A64" s="10" t="s">
        <v>96</v>
      </c>
      <c r="B64" s="67" t="s">
        <v>27</v>
      </c>
      <c r="C64" s="119">
        <v>20</v>
      </c>
      <c r="D64" s="124" t="s">
        <v>507</v>
      </c>
      <c r="E64" s="119" t="s">
        <v>22</v>
      </c>
      <c r="F64" s="67" t="s">
        <v>84</v>
      </c>
    </row>
    <row r="65" spans="1:6" x14ac:dyDescent="0.3">
      <c r="A65" s="10" t="s">
        <v>96</v>
      </c>
      <c r="B65" s="67" t="s">
        <v>27</v>
      </c>
      <c r="C65" s="119">
        <v>21</v>
      </c>
      <c r="D65" s="124" t="s">
        <v>80</v>
      </c>
      <c r="E65" s="119" t="s">
        <v>22</v>
      </c>
      <c r="F65" s="67" t="s">
        <v>85</v>
      </c>
    </row>
    <row r="66" spans="1:6" x14ac:dyDescent="0.3">
      <c r="A66" s="67"/>
      <c r="B66" s="67"/>
      <c r="C66" s="125"/>
      <c r="D66" s="67"/>
      <c r="E66" s="125"/>
      <c r="F66" s="67"/>
    </row>
    <row r="67" spans="1:6" x14ac:dyDescent="0.3">
      <c r="B67" s="67"/>
      <c r="D67" s="67"/>
      <c r="E67" s="125"/>
      <c r="F67" s="67"/>
    </row>
    <row r="68" spans="1:6" x14ac:dyDescent="0.3">
      <c r="B68" s="67"/>
      <c r="D68" s="67"/>
      <c r="E68" s="125"/>
      <c r="F68" s="67"/>
    </row>
    <row r="69" spans="1:6" x14ac:dyDescent="0.3">
      <c r="A69" s="10" t="s">
        <v>97</v>
      </c>
      <c r="B69" s="67" t="s">
        <v>27</v>
      </c>
      <c r="C69" s="119">
        <v>23</v>
      </c>
      <c r="D69" s="67" t="s">
        <v>98</v>
      </c>
      <c r="E69" s="125" t="s">
        <v>22</v>
      </c>
      <c r="F69" s="67" t="s">
        <v>99</v>
      </c>
    </row>
    <row r="70" spans="1:6" x14ac:dyDescent="0.3">
      <c r="A70" s="10" t="s">
        <v>97</v>
      </c>
      <c r="B70" s="67" t="s">
        <v>27</v>
      </c>
      <c r="C70" s="119">
        <v>24</v>
      </c>
      <c r="D70" s="67" t="s">
        <v>36</v>
      </c>
      <c r="E70" s="119" t="s">
        <v>22</v>
      </c>
      <c r="F70" s="67" t="s">
        <v>100</v>
      </c>
    </row>
    <row r="71" spans="1:6" x14ac:dyDescent="0.3">
      <c r="A71" s="126"/>
      <c r="B71" s="127"/>
      <c r="C71" s="128"/>
      <c r="D71" s="127" t="s">
        <v>511</v>
      </c>
      <c r="E71" s="128"/>
      <c r="F71" s="127" t="s">
        <v>512</v>
      </c>
    </row>
    <row r="72" spans="1:6" x14ac:dyDescent="0.3">
      <c r="B72" s="67"/>
      <c r="D72" s="67" t="s">
        <v>508</v>
      </c>
      <c r="E72" s="119" t="s">
        <v>22</v>
      </c>
      <c r="F72" s="67" t="s">
        <v>509</v>
      </c>
    </row>
    <row r="73" spans="1:6" x14ac:dyDescent="0.3">
      <c r="A73" s="10" t="s">
        <v>101</v>
      </c>
      <c r="B73" s="67" t="s">
        <v>27</v>
      </c>
      <c r="C73" s="119">
        <v>25</v>
      </c>
      <c r="D73" s="67" t="s">
        <v>37</v>
      </c>
      <c r="E73" s="119" t="s">
        <v>22</v>
      </c>
      <c r="F73" s="67" t="s">
        <v>103</v>
      </c>
    </row>
    <row r="74" spans="1:6" x14ac:dyDescent="0.3">
      <c r="A74" s="10" t="s">
        <v>101</v>
      </c>
      <c r="B74" s="67" t="s">
        <v>27</v>
      </c>
      <c r="C74" s="119">
        <v>26</v>
      </c>
      <c r="D74" s="67" t="s">
        <v>102</v>
      </c>
      <c r="E74" s="119" t="s">
        <v>22</v>
      </c>
      <c r="F74" s="67" t="s">
        <v>104</v>
      </c>
    </row>
    <row r="75" spans="1:6" x14ac:dyDescent="0.3">
      <c r="A75" s="10" t="s">
        <v>101</v>
      </c>
      <c r="B75" s="67" t="s">
        <v>27</v>
      </c>
      <c r="C75" s="119">
        <v>27</v>
      </c>
      <c r="D75" s="67" t="s">
        <v>510</v>
      </c>
      <c r="E75" s="119" t="s">
        <v>22</v>
      </c>
      <c r="F75" s="67" t="s">
        <v>105</v>
      </c>
    </row>
    <row r="76" spans="1:6" x14ac:dyDescent="0.3">
      <c r="B76" s="67"/>
      <c r="D76" s="67" t="s">
        <v>523</v>
      </c>
      <c r="F76" s="67" t="s">
        <v>524</v>
      </c>
    </row>
    <row r="77" spans="1:6" x14ac:dyDescent="0.3">
      <c r="B77" s="67"/>
      <c r="D77" s="67"/>
      <c r="F77" s="67"/>
    </row>
    <row r="78" spans="1:6" x14ac:dyDescent="0.3">
      <c r="A78" s="10" t="s">
        <v>106</v>
      </c>
      <c r="B78" s="67" t="s">
        <v>27</v>
      </c>
      <c r="C78" s="119">
        <v>28</v>
      </c>
      <c r="D78" s="67" t="s">
        <v>108</v>
      </c>
      <c r="E78" s="119" t="s">
        <v>22</v>
      </c>
      <c r="F78" s="67" t="s">
        <v>112</v>
      </c>
    </row>
    <row r="79" spans="1:6" x14ac:dyDescent="0.3">
      <c r="A79" s="10" t="s">
        <v>106</v>
      </c>
      <c r="B79" s="67" t="s">
        <v>27</v>
      </c>
      <c r="C79" s="119">
        <v>29</v>
      </c>
      <c r="D79" s="67" t="s">
        <v>107</v>
      </c>
      <c r="E79" s="119" t="s">
        <v>22</v>
      </c>
      <c r="F79" s="67" t="s">
        <v>113</v>
      </c>
    </row>
    <row r="80" spans="1:6" x14ac:dyDescent="0.3">
      <c r="A80" s="10" t="s">
        <v>106</v>
      </c>
      <c r="B80" s="67" t="s">
        <v>27</v>
      </c>
      <c r="C80" s="119">
        <v>30</v>
      </c>
      <c r="D80" s="129" t="s">
        <v>109</v>
      </c>
      <c r="E80" s="119" t="s">
        <v>22</v>
      </c>
      <c r="F80" s="67" t="s">
        <v>114</v>
      </c>
    </row>
    <row r="81" spans="1:6" x14ac:dyDescent="0.3">
      <c r="A81" s="10" t="s">
        <v>106</v>
      </c>
      <c r="B81" s="67" t="s">
        <v>27</v>
      </c>
      <c r="C81" s="119">
        <v>31</v>
      </c>
      <c r="D81" s="129" t="s">
        <v>110</v>
      </c>
      <c r="E81" s="119" t="s">
        <v>22</v>
      </c>
      <c r="F81" s="67" t="s">
        <v>115</v>
      </c>
    </row>
    <row r="82" spans="1:6" x14ac:dyDescent="0.3">
      <c r="A82" s="10" t="s">
        <v>106</v>
      </c>
      <c r="B82" s="67" t="s">
        <v>27</v>
      </c>
      <c r="C82" s="119">
        <v>32</v>
      </c>
      <c r="D82" s="67" t="s">
        <v>111</v>
      </c>
      <c r="E82" s="119" t="s">
        <v>22</v>
      </c>
      <c r="F82" s="67" t="s">
        <v>116</v>
      </c>
    </row>
    <row r="83" spans="1:6" x14ac:dyDescent="0.3">
      <c r="F83" s="10"/>
    </row>
    <row r="84" spans="1:6" x14ac:dyDescent="0.3">
      <c r="F84" s="10"/>
    </row>
    <row r="85" spans="1:6" x14ac:dyDescent="0.3">
      <c r="A85" s="10" t="s">
        <v>129</v>
      </c>
      <c r="B85" s="10" t="s">
        <v>42</v>
      </c>
      <c r="C85" s="119">
        <v>1</v>
      </c>
      <c r="D85" s="10" t="s">
        <v>131</v>
      </c>
      <c r="E85" s="119" t="s">
        <v>55</v>
      </c>
      <c r="F85" s="10" t="s">
        <v>130</v>
      </c>
    </row>
    <row r="86" spans="1:6" x14ac:dyDescent="0.3">
      <c r="A86" s="10" t="s">
        <v>129</v>
      </c>
      <c r="B86" s="10" t="s">
        <v>42</v>
      </c>
      <c r="C86" s="119">
        <v>2</v>
      </c>
      <c r="D86" s="10" t="s">
        <v>26</v>
      </c>
      <c r="E86" s="119" t="s">
        <v>55</v>
      </c>
      <c r="F86" s="10" t="s">
        <v>137</v>
      </c>
    </row>
    <row r="87" spans="1:6" x14ac:dyDescent="0.3">
      <c r="A87" s="10" t="s">
        <v>129</v>
      </c>
      <c r="B87" s="10" t="s">
        <v>42</v>
      </c>
      <c r="C87" s="119">
        <v>3</v>
      </c>
      <c r="D87" s="10" t="s">
        <v>132</v>
      </c>
      <c r="E87" s="119" t="s">
        <v>55</v>
      </c>
      <c r="F87" s="10" t="s">
        <v>138</v>
      </c>
    </row>
    <row r="88" spans="1:6" x14ac:dyDescent="0.3">
      <c r="A88" s="10" t="s">
        <v>129</v>
      </c>
      <c r="B88" s="10" t="s">
        <v>42</v>
      </c>
      <c r="C88" s="119">
        <v>4</v>
      </c>
      <c r="D88" s="10" t="s">
        <v>133</v>
      </c>
      <c r="E88" s="119" t="s">
        <v>55</v>
      </c>
      <c r="F88" s="10" t="s">
        <v>139</v>
      </c>
    </row>
    <row r="89" spans="1:6" x14ac:dyDescent="0.3">
      <c r="A89" s="10" t="s">
        <v>129</v>
      </c>
      <c r="B89" s="10" t="s">
        <v>42</v>
      </c>
      <c r="C89" s="119">
        <v>5</v>
      </c>
      <c r="D89" s="10" t="s">
        <v>134</v>
      </c>
      <c r="E89" s="119" t="s">
        <v>55</v>
      </c>
      <c r="F89" s="10" t="s">
        <v>140</v>
      </c>
    </row>
    <row r="90" spans="1:6" x14ac:dyDescent="0.3">
      <c r="A90" s="10" t="s">
        <v>129</v>
      </c>
      <c r="B90" s="10" t="s">
        <v>42</v>
      </c>
      <c r="C90" s="119">
        <v>6</v>
      </c>
      <c r="D90" s="10" t="s">
        <v>135</v>
      </c>
      <c r="E90" s="119" t="s">
        <v>55</v>
      </c>
      <c r="F90" s="10" t="s">
        <v>141</v>
      </c>
    </row>
    <row r="91" spans="1:6" x14ac:dyDescent="0.3">
      <c r="A91" s="10" t="s">
        <v>129</v>
      </c>
      <c r="B91" s="10" t="s">
        <v>42</v>
      </c>
      <c r="C91" s="119">
        <v>7</v>
      </c>
      <c r="D91" s="129" t="s">
        <v>136</v>
      </c>
      <c r="E91" s="119" t="s">
        <v>55</v>
      </c>
      <c r="F91" s="10" t="s">
        <v>142</v>
      </c>
    </row>
    <row r="92" spans="1:6" x14ac:dyDescent="0.3">
      <c r="F92" s="10"/>
    </row>
    <row r="93" spans="1:6" x14ac:dyDescent="0.3">
      <c r="F93" s="10"/>
    </row>
    <row r="94" spans="1:6" x14ac:dyDescent="0.3">
      <c r="A94" s="10" t="s">
        <v>143</v>
      </c>
      <c r="B94" s="10" t="s">
        <v>144</v>
      </c>
      <c r="C94" s="119">
        <v>1</v>
      </c>
      <c r="D94" s="10" t="s">
        <v>145</v>
      </c>
      <c r="E94" s="119" t="s">
        <v>22</v>
      </c>
      <c r="F94" s="10" t="s">
        <v>153</v>
      </c>
    </row>
    <row r="95" spans="1:6" x14ac:dyDescent="0.3">
      <c r="A95" s="10" t="s">
        <v>143</v>
      </c>
      <c r="B95" s="10" t="s">
        <v>144</v>
      </c>
      <c r="C95" s="119">
        <v>2</v>
      </c>
      <c r="D95" s="10" t="s">
        <v>146</v>
      </c>
      <c r="E95" s="119" t="s">
        <v>22</v>
      </c>
      <c r="F95" s="10" t="s">
        <v>154</v>
      </c>
    </row>
    <row r="96" spans="1:6" x14ac:dyDescent="0.3">
      <c r="A96" s="10" t="s">
        <v>143</v>
      </c>
      <c r="B96" s="10" t="s">
        <v>144</v>
      </c>
      <c r="C96" s="119">
        <v>3</v>
      </c>
      <c r="D96" s="10" t="s">
        <v>147</v>
      </c>
      <c r="E96" s="119" t="s">
        <v>22</v>
      </c>
      <c r="F96" s="10" t="s">
        <v>155</v>
      </c>
    </row>
    <row r="97" spans="1:6" x14ac:dyDescent="0.3">
      <c r="A97" s="10" t="s">
        <v>143</v>
      </c>
      <c r="B97" s="10" t="s">
        <v>144</v>
      </c>
      <c r="C97" s="119">
        <v>4</v>
      </c>
      <c r="D97" s="10" t="s">
        <v>148</v>
      </c>
      <c r="E97" s="119" t="s">
        <v>22</v>
      </c>
      <c r="F97" s="10" t="s">
        <v>156</v>
      </c>
    </row>
    <row r="98" spans="1:6" x14ac:dyDescent="0.3">
      <c r="A98" s="10" t="s">
        <v>143</v>
      </c>
      <c r="B98" s="10" t="s">
        <v>144</v>
      </c>
      <c r="C98" s="119">
        <v>5</v>
      </c>
      <c r="D98" s="10" t="s">
        <v>149</v>
      </c>
      <c r="E98" s="119" t="s">
        <v>22</v>
      </c>
      <c r="F98" s="10" t="s">
        <v>157</v>
      </c>
    </row>
    <row r="99" spans="1:6" x14ac:dyDescent="0.3">
      <c r="A99" s="10" t="s">
        <v>143</v>
      </c>
      <c r="B99" s="10" t="s">
        <v>144</v>
      </c>
      <c r="C99" s="119">
        <v>6</v>
      </c>
      <c r="D99" s="10" t="s">
        <v>150</v>
      </c>
      <c r="E99" s="119" t="s">
        <v>22</v>
      </c>
      <c r="F99" s="10" t="s">
        <v>158</v>
      </c>
    </row>
    <row r="100" spans="1:6" x14ac:dyDescent="0.3">
      <c r="A100" s="10" t="s">
        <v>143</v>
      </c>
      <c r="B100" s="10" t="s">
        <v>144</v>
      </c>
      <c r="C100" s="119">
        <v>7</v>
      </c>
      <c r="D100" s="10" t="s">
        <v>151</v>
      </c>
      <c r="E100" s="119" t="s">
        <v>22</v>
      </c>
      <c r="F100" s="10" t="s">
        <v>159</v>
      </c>
    </row>
    <row r="101" spans="1:6" x14ac:dyDescent="0.3">
      <c r="A101" s="10" t="s">
        <v>143</v>
      </c>
      <c r="B101" s="10" t="s">
        <v>144</v>
      </c>
      <c r="C101" s="119">
        <v>8</v>
      </c>
      <c r="D101" s="10" t="s">
        <v>152</v>
      </c>
      <c r="E101" s="119" t="s">
        <v>22</v>
      </c>
      <c r="F101" s="10" t="s">
        <v>160</v>
      </c>
    </row>
    <row r="104" spans="1:6" x14ac:dyDescent="0.3">
      <c r="C104" s="10"/>
      <c r="E104" s="10"/>
      <c r="F104" s="10"/>
    </row>
    <row r="105" spans="1:6" x14ac:dyDescent="0.3">
      <c r="C105" s="10"/>
      <c r="E105" s="10"/>
      <c r="F105" s="10"/>
    </row>
    <row r="106" spans="1:6" x14ac:dyDescent="0.3">
      <c r="C106" s="10"/>
      <c r="E106" s="10"/>
      <c r="F106" s="10"/>
    </row>
  </sheetData>
  <pageMargins left="0.7" right="0.7" top="0.75" bottom="0.75" header="0.3" footer="0.3"/>
  <pageSetup scale="59" fitToHeight="4" orientation="landscape" r:id="rId1"/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"/>
  <sheetViews>
    <sheetView zoomScale="90" zoomScaleNormal="90" workbookViewId="0"/>
  </sheetViews>
  <sheetFormatPr defaultColWidth="8.88671875" defaultRowHeight="14.4" x14ac:dyDescent="0.3"/>
  <cols>
    <col min="1" max="1" width="55.5546875" style="10" customWidth="1"/>
    <col min="2" max="2" width="1.5546875" style="10" customWidth="1"/>
    <col min="3" max="3" width="11.5546875" style="119" customWidth="1"/>
    <col min="4" max="4" width="2.44140625" style="10" customWidth="1"/>
    <col min="5" max="5" width="9.44140625" style="119" customWidth="1"/>
    <col min="6" max="6" width="3" style="2" customWidth="1"/>
    <col min="7" max="7" width="8" style="10" customWidth="1"/>
    <col min="8" max="8" width="1.5546875" style="10" customWidth="1"/>
    <col min="9" max="9" width="12.5546875" style="10" bestFit="1" customWidth="1"/>
    <col min="10" max="10" width="1.5546875" style="10" customWidth="1"/>
    <col min="11" max="11" width="9.109375" style="10" bestFit="1" customWidth="1"/>
    <col min="12" max="12" width="2.109375" style="10" customWidth="1"/>
    <col min="13" max="13" width="21.5546875" style="10" bestFit="1" customWidth="1"/>
    <col min="14" max="14" width="1.5546875" style="10" customWidth="1"/>
    <col min="15" max="15" width="31.88671875" style="10" bestFit="1" customWidth="1"/>
    <col min="16" max="16384" width="8.88671875" style="10"/>
  </cols>
  <sheetData>
    <row r="1" spans="1:15" x14ac:dyDescent="0.3">
      <c r="A1" s="2" t="str">
        <f>'Rate Case Constants'!C9</f>
        <v>Kentucky American Water Company</v>
      </c>
      <c r="F1" s="1"/>
      <c r="G1" s="1"/>
      <c r="H1" s="1"/>
      <c r="I1" s="1"/>
      <c r="J1" s="1"/>
      <c r="K1" s="1"/>
      <c r="M1" s="132" t="str">
        <f>M50</f>
        <v>Schedule A</v>
      </c>
      <c r="N1" s="132"/>
    </row>
    <row r="2" spans="1:15" x14ac:dyDescent="0.3">
      <c r="A2" s="77" t="str">
        <f>'Rate Case Constants'!C11</f>
        <v>Case No. 2018-00358</v>
      </c>
      <c r="F2" s="1"/>
      <c r="G2" s="1"/>
      <c r="H2" s="1"/>
      <c r="I2" s="1"/>
      <c r="J2" s="1"/>
      <c r="K2" s="1"/>
      <c r="M2" s="132" t="s">
        <v>169</v>
      </c>
      <c r="N2" s="132"/>
    </row>
    <row r="3" spans="1:15" x14ac:dyDescent="0.3">
      <c r="A3" s="2"/>
      <c r="F3" s="1"/>
      <c r="G3" s="1"/>
      <c r="H3" s="1"/>
      <c r="I3" s="1"/>
      <c r="J3" s="1"/>
      <c r="K3" s="1"/>
    </row>
    <row r="4" spans="1:15" x14ac:dyDescent="0.3">
      <c r="A4" s="121"/>
      <c r="C4" s="121"/>
      <c r="F4" s="1"/>
    </row>
    <row r="5" spans="1:15" x14ac:dyDescent="0.3">
      <c r="A5" s="2" t="s">
        <v>44</v>
      </c>
      <c r="G5" s="3"/>
      <c r="H5" s="3"/>
      <c r="I5" s="3"/>
      <c r="J5" s="3"/>
      <c r="K5" s="3"/>
    </row>
    <row r="6" spans="1:15" x14ac:dyDescent="0.3">
      <c r="A6" s="121"/>
    </row>
    <row r="7" spans="1:15" x14ac:dyDescent="0.3">
      <c r="A7" s="2"/>
    </row>
    <row r="8" spans="1:15" x14ac:dyDescent="0.3">
      <c r="A8" s="121"/>
      <c r="G8" s="77" t="s">
        <v>45</v>
      </c>
      <c r="H8" s="77"/>
      <c r="I8" s="77"/>
      <c r="J8" s="77"/>
      <c r="K8" s="77"/>
    </row>
    <row r="9" spans="1:15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5" x14ac:dyDescent="0.3">
      <c r="A10" s="77" t="s">
        <v>46</v>
      </c>
    </row>
    <row r="11" spans="1:15" x14ac:dyDescent="0.3">
      <c r="A11" s="111" t="s">
        <v>171</v>
      </c>
      <c r="B11" s="111"/>
      <c r="C11" s="79" t="s">
        <v>172</v>
      </c>
      <c r="D11" s="79"/>
      <c r="E11" s="133" t="s">
        <v>173</v>
      </c>
      <c r="F11" s="118"/>
      <c r="G11" s="79" t="s">
        <v>174</v>
      </c>
      <c r="H11" s="79"/>
      <c r="I11" s="79" t="s">
        <v>283</v>
      </c>
      <c r="J11" s="79"/>
      <c r="K11" s="79" t="s">
        <v>178</v>
      </c>
      <c r="L11" s="79"/>
      <c r="M11" s="79" t="s">
        <v>175</v>
      </c>
      <c r="N11" s="79"/>
      <c r="O11" s="134" t="s">
        <v>390</v>
      </c>
    </row>
    <row r="13" spans="1:15" x14ac:dyDescent="0.3">
      <c r="A13" s="10" t="s">
        <v>170</v>
      </c>
      <c r="C13" s="119" t="s">
        <v>176</v>
      </c>
      <c r="E13" s="119" t="s">
        <v>177</v>
      </c>
      <c r="G13" s="10" t="s">
        <v>282</v>
      </c>
      <c r="I13" s="10" t="s">
        <v>284</v>
      </c>
      <c r="M13" s="77" t="s">
        <v>392</v>
      </c>
      <c r="N13" s="77"/>
      <c r="O13" s="77" t="str">
        <f>CONCATENATE(C13,E13,G13,I13,K13)</f>
        <v>KAW_APP_EX1_</v>
      </c>
    </row>
    <row r="14" spans="1:15" x14ac:dyDescent="0.3">
      <c r="A14" s="10" t="s">
        <v>145</v>
      </c>
      <c r="C14" s="119" t="s">
        <v>176</v>
      </c>
      <c r="E14" s="119" t="s">
        <v>177</v>
      </c>
      <c r="G14" s="10" t="s">
        <v>282</v>
      </c>
      <c r="I14" s="10" t="s">
        <v>285</v>
      </c>
      <c r="M14" s="77" t="s">
        <v>393</v>
      </c>
      <c r="N14" s="77"/>
      <c r="O14" s="77" t="str">
        <f t="shared" ref="O14:O77" si="0">CONCATENATE(C14,E14,G14,I14,K14)</f>
        <v>KAW_APP_EX2_</v>
      </c>
    </row>
    <row r="15" spans="1:15" x14ac:dyDescent="0.3">
      <c r="A15" s="10" t="s">
        <v>179</v>
      </c>
      <c r="C15" s="119" t="s">
        <v>176</v>
      </c>
      <c r="E15" s="119" t="s">
        <v>177</v>
      </c>
      <c r="G15" s="10" t="s">
        <v>282</v>
      </c>
      <c r="I15" s="10" t="s">
        <v>286</v>
      </c>
      <c r="M15" s="77" t="s">
        <v>391</v>
      </c>
      <c r="N15" s="77"/>
      <c r="O15" s="77" t="str">
        <f t="shared" si="0"/>
        <v>KAW_APP_EX3_</v>
      </c>
    </row>
    <row r="16" spans="1:15" x14ac:dyDescent="0.3">
      <c r="A16" s="10" t="s">
        <v>180</v>
      </c>
      <c r="C16" s="119" t="s">
        <v>176</v>
      </c>
      <c r="E16" s="119" t="s">
        <v>177</v>
      </c>
      <c r="G16" s="10" t="s">
        <v>282</v>
      </c>
      <c r="I16" s="10" t="s">
        <v>287</v>
      </c>
      <c r="M16" s="77" t="s">
        <v>394</v>
      </c>
      <c r="N16" s="77"/>
      <c r="O16" s="77" t="str">
        <f t="shared" si="0"/>
        <v>KAW_APP_EX4_</v>
      </c>
    </row>
    <row r="17" spans="1:15" x14ac:dyDescent="0.3">
      <c r="A17" s="10" t="s">
        <v>181</v>
      </c>
      <c r="C17" s="119" t="s">
        <v>176</v>
      </c>
      <c r="E17" s="119" t="s">
        <v>177</v>
      </c>
      <c r="G17" s="10" t="s">
        <v>282</v>
      </c>
      <c r="I17" s="10" t="s">
        <v>288</v>
      </c>
      <c r="M17" s="77" t="s">
        <v>395</v>
      </c>
      <c r="N17" s="77"/>
      <c r="O17" s="77" t="str">
        <f t="shared" si="0"/>
        <v>KAW_APP_EX5_</v>
      </c>
    </row>
    <row r="18" spans="1:15" x14ac:dyDescent="0.3">
      <c r="A18" s="10" t="s">
        <v>182</v>
      </c>
      <c r="C18" s="119" t="s">
        <v>176</v>
      </c>
      <c r="E18" s="119" t="s">
        <v>177</v>
      </c>
      <c r="G18" s="10" t="s">
        <v>282</v>
      </c>
      <c r="I18" s="10" t="s">
        <v>289</v>
      </c>
      <c r="M18" s="77" t="s">
        <v>396</v>
      </c>
      <c r="N18" s="77"/>
      <c r="O18" s="77" t="str">
        <f t="shared" si="0"/>
        <v>KAW_APP_EX6_</v>
      </c>
    </row>
    <row r="19" spans="1:15" x14ac:dyDescent="0.3">
      <c r="A19" s="10" t="s">
        <v>184</v>
      </c>
      <c r="C19" s="119" t="s">
        <v>176</v>
      </c>
      <c r="E19" s="119" t="s">
        <v>177</v>
      </c>
      <c r="G19" s="10" t="s">
        <v>282</v>
      </c>
      <c r="I19" s="10" t="s">
        <v>290</v>
      </c>
      <c r="M19" s="77" t="s">
        <v>397</v>
      </c>
      <c r="N19" s="77"/>
      <c r="O19" s="77" t="str">
        <f t="shared" si="0"/>
        <v>KAW_APP_EX7_</v>
      </c>
    </row>
    <row r="20" spans="1:15" x14ac:dyDescent="0.3">
      <c r="A20" s="10" t="s">
        <v>183</v>
      </c>
      <c r="C20" s="119" t="s">
        <v>176</v>
      </c>
      <c r="E20" s="119" t="s">
        <v>177</v>
      </c>
      <c r="G20" s="10" t="s">
        <v>282</v>
      </c>
      <c r="I20" s="10" t="s">
        <v>291</v>
      </c>
      <c r="M20" s="77" t="s">
        <v>398</v>
      </c>
      <c r="N20" s="77"/>
      <c r="O20" s="77" t="str">
        <f t="shared" si="0"/>
        <v>KAW_APP_EX8_</v>
      </c>
    </row>
    <row r="21" spans="1:15" x14ac:dyDescent="0.3">
      <c r="A21" s="10" t="s">
        <v>185</v>
      </c>
      <c r="C21" s="119" t="s">
        <v>176</v>
      </c>
      <c r="E21" s="119" t="s">
        <v>177</v>
      </c>
      <c r="G21" s="10" t="s">
        <v>282</v>
      </c>
      <c r="I21" s="10" t="s">
        <v>292</v>
      </c>
      <c r="M21" s="77" t="s">
        <v>399</v>
      </c>
      <c r="N21" s="77"/>
      <c r="O21" s="77" t="str">
        <f t="shared" si="0"/>
        <v>KAW_APP_EX9_</v>
      </c>
    </row>
    <row r="22" spans="1:15" x14ac:dyDescent="0.3">
      <c r="A22" s="10" t="s">
        <v>186</v>
      </c>
      <c r="C22" s="119" t="s">
        <v>176</v>
      </c>
      <c r="E22" s="119" t="s">
        <v>177</v>
      </c>
      <c r="G22" s="10" t="s">
        <v>282</v>
      </c>
      <c r="I22" s="10" t="s">
        <v>293</v>
      </c>
      <c r="M22" s="77" t="s">
        <v>400</v>
      </c>
      <c r="N22" s="77"/>
      <c r="O22" s="77" t="str">
        <f t="shared" si="0"/>
        <v>KAW_APP_EX10_</v>
      </c>
    </row>
    <row r="23" spans="1:15" x14ac:dyDescent="0.3">
      <c r="A23" s="10" t="s">
        <v>187</v>
      </c>
      <c r="C23" s="119" t="s">
        <v>176</v>
      </c>
      <c r="E23" s="119" t="s">
        <v>177</v>
      </c>
      <c r="G23" s="10" t="s">
        <v>282</v>
      </c>
      <c r="I23" s="10" t="s">
        <v>294</v>
      </c>
      <c r="M23" s="77" t="s">
        <v>401</v>
      </c>
      <c r="N23" s="77"/>
      <c r="O23" s="77" t="str">
        <f t="shared" si="0"/>
        <v>KAW_APP_EX11_</v>
      </c>
    </row>
    <row r="24" spans="1:15" x14ac:dyDescent="0.3">
      <c r="A24" s="10" t="s">
        <v>188</v>
      </c>
      <c r="C24" s="119" t="s">
        <v>176</v>
      </c>
      <c r="E24" s="119" t="s">
        <v>177</v>
      </c>
      <c r="G24" s="10" t="s">
        <v>282</v>
      </c>
      <c r="I24" s="10" t="s">
        <v>295</v>
      </c>
      <c r="M24" s="77" t="s">
        <v>402</v>
      </c>
      <c r="N24" s="77"/>
      <c r="O24" s="77" t="str">
        <f t="shared" si="0"/>
        <v>KAW_APP_EX12_</v>
      </c>
    </row>
    <row r="25" spans="1:15" ht="43.2" x14ac:dyDescent="0.3">
      <c r="A25" s="135" t="s">
        <v>189</v>
      </c>
      <c r="C25" s="119" t="s">
        <v>176</v>
      </c>
      <c r="E25" s="119" t="s">
        <v>177</v>
      </c>
      <c r="G25" s="10" t="s">
        <v>282</v>
      </c>
      <c r="I25" s="10" t="s">
        <v>296</v>
      </c>
      <c r="M25" s="77" t="s">
        <v>403</v>
      </c>
      <c r="N25" s="77"/>
      <c r="O25" s="77" t="str">
        <f t="shared" si="0"/>
        <v>KAW_APP_EX13_</v>
      </c>
    </row>
    <row r="26" spans="1:15" x14ac:dyDescent="0.3">
      <c r="A26" s="10" t="s">
        <v>190</v>
      </c>
      <c r="C26" s="119" t="s">
        <v>176</v>
      </c>
      <c r="E26" s="119" t="s">
        <v>177</v>
      </c>
      <c r="G26" s="10" t="s">
        <v>282</v>
      </c>
      <c r="I26" s="10" t="s">
        <v>297</v>
      </c>
      <c r="M26" s="77" t="s">
        <v>404</v>
      </c>
      <c r="N26" s="77"/>
      <c r="O26" s="77" t="str">
        <f t="shared" si="0"/>
        <v>KAW_APP_EX14_</v>
      </c>
    </row>
    <row r="27" spans="1:15" x14ac:dyDescent="0.3">
      <c r="A27" s="10" t="s">
        <v>191</v>
      </c>
      <c r="C27" s="119" t="s">
        <v>176</v>
      </c>
      <c r="E27" s="119" t="s">
        <v>177</v>
      </c>
      <c r="G27" s="10" t="s">
        <v>282</v>
      </c>
      <c r="I27" s="10" t="s">
        <v>298</v>
      </c>
      <c r="M27" s="77" t="s">
        <v>405</v>
      </c>
      <c r="N27" s="77"/>
      <c r="O27" s="77" t="str">
        <f t="shared" si="0"/>
        <v>KAW_APP_EX15_</v>
      </c>
    </row>
    <row r="28" spans="1:15" x14ac:dyDescent="0.3">
      <c r="A28" s="10" t="s">
        <v>192</v>
      </c>
      <c r="C28" s="119" t="s">
        <v>176</v>
      </c>
      <c r="E28" s="119" t="s">
        <v>177</v>
      </c>
      <c r="G28" s="10" t="s">
        <v>282</v>
      </c>
      <c r="I28" s="10" t="s">
        <v>299</v>
      </c>
      <c r="M28" s="77" t="s">
        <v>406</v>
      </c>
      <c r="N28" s="77"/>
      <c r="O28" s="77" t="str">
        <f t="shared" si="0"/>
        <v>KAW_APP_EX16_</v>
      </c>
    </row>
    <row r="29" spans="1:15" x14ac:dyDescent="0.3">
      <c r="A29" s="10" t="s">
        <v>193</v>
      </c>
      <c r="C29" s="119" t="s">
        <v>176</v>
      </c>
      <c r="E29" s="119" t="s">
        <v>177</v>
      </c>
      <c r="G29" s="10" t="s">
        <v>282</v>
      </c>
      <c r="I29" s="10" t="s">
        <v>300</v>
      </c>
      <c r="M29" s="77" t="s">
        <v>407</v>
      </c>
      <c r="N29" s="77"/>
      <c r="O29" s="77" t="str">
        <f t="shared" si="0"/>
        <v>KAW_APP_EX17_</v>
      </c>
    </row>
    <row r="30" spans="1:15" x14ac:dyDescent="0.3">
      <c r="A30" s="10" t="s">
        <v>194</v>
      </c>
      <c r="C30" s="119" t="s">
        <v>176</v>
      </c>
      <c r="E30" s="119" t="s">
        <v>177</v>
      </c>
      <c r="G30" s="10" t="s">
        <v>282</v>
      </c>
      <c r="I30" s="10" t="s">
        <v>301</v>
      </c>
      <c r="M30" s="77" t="s">
        <v>408</v>
      </c>
      <c r="N30" s="77"/>
      <c r="O30" s="77" t="str">
        <f t="shared" si="0"/>
        <v>KAW_APP_EX18_</v>
      </c>
    </row>
    <row r="31" spans="1:15" x14ac:dyDescent="0.3">
      <c r="A31" s="10" t="s">
        <v>195</v>
      </c>
      <c r="C31" s="119" t="s">
        <v>176</v>
      </c>
      <c r="E31" s="119" t="s">
        <v>177</v>
      </c>
      <c r="G31" s="10" t="s">
        <v>282</v>
      </c>
      <c r="I31" s="10" t="s">
        <v>302</v>
      </c>
      <c r="M31" s="77" t="s">
        <v>409</v>
      </c>
      <c r="N31" s="77"/>
      <c r="O31" s="77" t="str">
        <f t="shared" si="0"/>
        <v>KAW_APP_EX19_</v>
      </c>
    </row>
    <row r="32" spans="1:15" x14ac:dyDescent="0.3">
      <c r="A32" s="10" t="s">
        <v>196</v>
      </c>
      <c r="C32" s="119" t="s">
        <v>176</v>
      </c>
      <c r="E32" s="119" t="s">
        <v>177</v>
      </c>
      <c r="G32" s="10" t="s">
        <v>282</v>
      </c>
      <c r="I32" s="10" t="s">
        <v>303</v>
      </c>
      <c r="M32" s="77" t="s">
        <v>410</v>
      </c>
      <c r="N32" s="77"/>
      <c r="O32" s="77" t="str">
        <f t="shared" si="0"/>
        <v>KAW_APP_EX20_</v>
      </c>
    </row>
    <row r="33" spans="1:15" x14ac:dyDescent="0.3">
      <c r="A33" s="10" t="s">
        <v>197</v>
      </c>
      <c r="C33" s="119" t="s">
        <v>176</v>
      </c>
      <c r="E33" s="119" t="s">
        <v>177</v>
      </c>
      <c r="G33" s="10" t="s">
        <v>282</v>
      </c>
      <c r="I33" s="10" t="s">
        <v>304</v>
      </c>
      <c r="M33" s="77" t="s">
        <v>411</v>
      </c>
      <c r="N33" s="77"/>
      <c r="O33" s="77" t="str">
        <f t="shared" si="0"/>
        <v>KAW_APP_EX21_</v>
      </c>
    </row>
    <row r="34" spans="1:15" x14ac:dyDescent="0.3">
      <c r="A34" s="135" t="s">
        <v>198</v>
      </c>
      <c r="B34" s="67"/>
      <c r="C34" s="119" t="s">
        <v>176</v>
      </c>
      <c r="D34" s="136"/>
      <c r="E34" s="119" t="s">
        <v>177</v>
      </c>
      <c r="F34" s="5"/>
      <c r="G34" s="10" t="s">
        <v>282</v>
      </c>
      <c r="H34" s="67"/>
      <c r="I34" s="67" t="s">
        <v>305</v>
      </c>
      <c r="J34" s="67"/>
      <c r="M34" s="77" t="s">
        <v>412</v>
      </c>
      <c r="N34" s="77"/>
      <c r="O34" s="77" t="str">
        <f t="shared" si="0"/>
        <v>KAW_APP_EX22_</v>
      </c>
    </row>
    <row r="35" spans="1:15" x14ac:dyDescent="0.3">
      <c r="A35" s="135" t="s">
        <v>199</v>
      </c>
      <c r="C35" s="119" t="s">
        <v>176</v>
      </c>
      <c r="E35" s="119" t="s">
        <v>177</v>
      </c>
      <c r="G35" s="10" t="s">
        <v>282</v>
      </c>
      <c r="I35" s="67" t="s">
        <v>306</v>
      </c>
      <c r="M35" s="77" t="s">
        <v>413</v>
      </c>
      <c r="N35" s="77"/>
      <c r="O35" s="77" t="str">
        <f t="shared" si="0"/>
        <v>KAW_APP_EX23_</v>
      </c>
    </row>
    <row r="36" spans="1:15" x14ac:dyDescent="0.3">
      <c r="A36" s="135" t="s">
        <v>200</v>
      </c>
      <c r="C36" s="119" t="s">
        <v>176</v>
      </c>
      <c r="E36" s="119" t="s">
        <v>177</v>
      </c>
      <c r="G36" s="10" t="s">
        <v>282</v>
      </c>
      <c r="I36" s="67" t="s">
        <v>307</v>
      </c>
      <c r="M36" s="77" t="s">
        <v>414</v>
      </c>
      <c r="N36" s="77"/>
      <c r="O36" s="77" t="str">
        <f t="shared" si="0"/>
        <v>KAW_APP_EX24_</v>
      </c>
    </row>
    <row r="37" spans="1:15" x14ac:dyDescent="0.3">
      <c r="A37" s="135" t="s">
        <v>201</v>
      </c>
      <c r="C37" s="119" t="s">
        <v>176</v>
      </c>
      <c r="E37" s="119" t="s">
        <v>177</v>
      </c>
      <c r="G37" s="10" t="s">
        <v>282</v>
      </c>
      <c r="I37" s="67" t="s">
        <v>308</v>
      </c>
      <c r="M37" s="77" t="s">
        <v>415</v>
      </c>
      <c r="N37" s="77"/>
      <c r="O37" s="77" t="str">
        <f t="shared" si="0"/>
        <v>KAW_APP_EX25_</v>
      </c>
    </row>
    <row r="38" spans="1:15" x14ac:dyDescent="0.3">
      <c r="A38" s="135" t="s">
        <v>202</v>
      </c>
      <c r="B38" s="67"/>
      <c r="C38" s="119" t="s">
        <v>176</v>
      </c>
      <c r="D38" s="136"/>
      <c r="E38" s="119" t="s">
        <v>177</v>
      </c>
      <c r="F38" s="5"/>
      <c r="G38" s="10" t="s">
        <v>282</v>
      </c>
      <c r="H38" s="67"/>
      <c r="I38" s="67" t="s">
        <v>309</v>
      </c>
      <c r="J38" s="67"/>
      <c r="L38" s="67"/>
      <c r="M38" s="77" t="s">
        <v>416</v>
      </c>
      <c r="N38" s="77"/>
      <c r="O38" s="77" t="str">
        <f t="shared" si="0"/>
        <v>KAW_APP_EX26_</v>
      </c>
    </row>
    <row r="39" spans="1:15" x14ac:dyDescent="0.3">
      <c r="A39" s="135" t="s">
        <v>203</v>
      </c>
      <c r="B39" s="67"/>
      <c r="C39" s="119" t="s">
        <v>176</v>
      </c>
      <c r="D39" s="136"/>
      <c r="E39" s="119" t="s">
        <v>177</v>
      </c>
      <c r="F39" s="5"/>
      <c r="G39" s="10" t="s">
        <v>282</v>
      </c>
      <c r="H39" s="67"/>
      <c r="I39" s="67" t="s">
        <v>310</v>
      </c>
      <c r="J39" s="67"/>
      <c r="L39" s="67"/>
      <c r="M39" s="77" t="s">
        <v>417</v>
      </c>
      <c r="N39" s="77"/>
      <c r="O39" s="77" t="str">
        <f t="shared" si="0"/>
        <v>KAW_APP_EX27_</v>
      </c>
    </row>
    <row r="40" spans="1:15" x14ac:dyDescent="0.3">
      <c r="A40" s="135" t="s">
        <v>204</v>
      </c>
      <c r="B40" s="67"/>
      <c r="C40" s="119" t="s">
        <v>176</v>
      </c>
      <c r="D40" s="136"/>
      <c r="E40" s="119" t="s">
        <v>177</v>
      </c>
      <c r="F40" s="5"/>
      <c r="G40" s="10" t="s">
        <v>282</v>
      </c>
      <c r="H40" s="67"/>
      <c r="I40" s="67" t="s">
        <v>311</v>
      </c>
      <c r="J40" s="67"/>
      <c r="L40" s="67"/>
      <c r="M40" s="77" t="s">
        <v>418</v>
      </c>
      <c r="N40" s="77"/>
      <c r="O40" s="77" t="str">
        <f t="shared" si="0"/>
        <v>KAW_APP_EX28_</v>
      </c>
    </row>
    <row r="41" spans="1:15" x14ac:dyDescent="0.3">
      <c r="A41" s="135" t="s">
        <v>205</v>
      </c>
      <c r="C41" s="119" t="s">
        <v>176</v>
      </c>
      <c r="E41" s="119" t="s">
        <v>177</v>
      </c>
      <c r="G41" s="10" t="s">
        <v>282</v>
      </c>
      <c r="I41" s="67" t="s">
        <v>312</v>
      </c>
      <c r="M41" s="77" t="s">
        <v>419</v>
      </c>
      <c r="N41" s="77"/>
      <c r="O41" s="77" t="str">
        <f t="shared" si="0"/>
        <v>KAW_APP_EX29_</v>
      </c>
    </row>
    <row r="42" spans="1:15" x14ac:dyDescent="0.3">
      <c r="A42" s="135" t="s">
        <v>206</v>
      </c>
      <c r="B42" s="67"/>
      <c r="C42" s="119" t="s">
        <v>176</v>
      </c>
      <c r="D42" s="67"/>
      <c r="E42" s="119" t="s">
        <v>177</v>
      </c>
      <c r="F42" s="5"/>
      <c r="G42" s="10" t="s">
        <v>282</v>
      </c>
      <c r="H42" s="67"/>
      <c r="I42" s="67" t="s">
        <v>313</v>
      </c>
      <c r="J42" s="67"/>
      <c r="M42" s="77" t="s">
        <v>420</v>
      </c>
      <c r="N42" s="77"/>
      <c r="O42" s="77" t="str">
        <f t="shared" si="0"/>
        <v>KAW_APP_EX30_</v>
      </c>
    </row>
    <row r="43" spans="1:15" ht="28.8" x14ac:dyDescent="0.3">
      <c r="A43" s="135" t="s">
        <v>207</v>
      </c>
      <c r="B43" s="67"/>
      <c r="C43" s="119" t="s">
        <v>176</v>
      </c>
      <c r="D43" s="67"/>
      <c r="E43" s="119" t="s">
        <v>177</v>
      </c>
      <c r="F43" s="5"/>
      <c r="G43" s="10" t="s">
        <v>282</v>
      </c>
      <c r="H43" s="67"/>
      <c r="I43" s="67" t="s">
        <v>314</v>
      </c>
      <c r="J43" s="67"/>
      <c r="M43" s="77" t="s">
        <v>421</v>
      </c>
      <c r="N43" s="77"/>
      <c r="O43" s="77" t="str">
        <f t="shared" si="0"/>
        <v>KAW_APP_EX31_</v>
      </c>
    </row>
    <row r="44" spans="1:15" x14ac:dyDescent="0.3">
      <c r="A44" s="135" t="s">
        <v>208</v>
      </c>
      <c r="C44" s="119" t="s">
        <v>176</v>
      </c>
      <c r="E44" s="119" t="s">
        <v>177</v>
      </c>
      <c r="G44" s="10" t="s">
        <v>282</v>
      </c>
      <c r="H44" s="67"/>
      <c r="I44" s="67" t="s">
        <v>315</v>
      </c>
      <c r="J44" s="67"/>
      <c r="M44" s="77" t="s">
        <v>422</v>
      </c>
      <c r="N44" s="77"/>
      <c r="O44" s="77" t="str">
        <f t="shared" si="0"/>
        <v>KAW_APP_EX32_</v>
      </c>
    </row>
    <row r="45" spans="1:15" x14ac:dyDescent="0.3">
      <c r="A45" s="135" t="s">
        <v>209</v>
      </c>
      <c r="C45" s="119" t="s">
        <v>176</v>
      </c>
      <c r="D45" s="123"/>
      <c r="E45" s="119" t="s">
        <v>177</v>
      </c>
      <c r="G45" s="10" t="s">
        <v>282</v>
      </c>
      <c r="H45" s="67"/>
      <c r="I45" s="67" t="s">
        <v>316</v>
      </c>
      <c r="J45" s="67"/>
      <c r="L45" s="67"/>
      <c r="M45" s="77" t="s">
        <v>423</v>
      </c>
      <c r="N45" s="77"/>
      <c r="O45" s="77" t="str">
        <f t="shared" si="0"/>
        <v>KAW_APP_EX33_</v>
      </c>
    </row>
    <row r="46" spans="1:15" x14ac:dyDescent="0.3">
      <c r="A46" s="135" t="s">
        <v>210</v>
      </c>
      <c r="C46" s="119" t="s">
        <v>176</v>
      </c>
      <c r="D46" s="123"/>
      <c r="E46" s="119" t="s">
        <v>177</v>
      </c>
      <c r="G46" s="10" t="s">
        <v>282</v>
      </c>
      <c r="H46" s="67"/>
      <c r="I46" s="67" t="s">
        <v>317</v>
      </c>
      <c r="J46" s="67"/>
      <c r="L46" s="67"/>
      <c r="M46" s="77" t="s">
        <v>424</v>
      </c>
      <c r="N46" s="77"/>
      <c r="O46" s="77" t="str">
        <f t="shared" si="0"/>
        <v>KAW_APP_EX34_</v>
      </c>
    </row>
    <row r="47" spans="1:15" x14ac:dyDescent="0.3">
      <c r="A47" s="135" t="s">
        <v>211</v>
      </c>
      <c r="C47" s="119" t="s">
        <v>176</v>
      </c>
      <c r="E47" s="119" t="s">
        <v>177</v>
      </c>
      <c r="G47" s="10" t="s">
        <v>282</v>
      </c>
      <c r="I47" s="67" t="s">
        <v>318</v>
      </c>
      <c r="M47" s="77" t="s">
        <v>425</v>
      </c>
      <c r="N47" s="77"/>
      <c r="O47" s="77" t="str">
        <f t="shared" si="0"/>
        <v>KAW_APP_EX35_</v>
      </c>
    </row>
    <row r="48" spans="1:15" x14ac:dyDescent="0.3">
      <c r="A48" s="135" t="s">
        <v>212</v>
      </c>
      <c r="C48" s="119" t="s">
        <v>176</v>
      </c>
      <c r="E48" s="119" t="s">
        <v>177</v>
      </c>
      <c r="G48" s="10" t="s">
        <v>282</v>
      </c>
      <c r="I48" s="67" t="s">
        <v>319</v>
      </c>
      <c r="M48" s="77" t="s">
        <v>426</v>
      </c>
      <c r="N48" s="77"/>
      <c r="O48" s="77" t="str">
        <f t="shared" si="0"/>
        <v>KAW_APP_EX36_</v>
      </c>
    </row>
    <row r="49" spans="1:15" x14ac:dyDescent="0.3">
      <c r="A49" s="135" t="s">
        <v>213</v>
      </c>
      <c r="C49" s="119" t="s">
        <v>176</v>
      </c>
      <c r="E49" s="119" t="s">
        <v>177</v>
      </c>
      <c r="G49" s="10" t="s">
        <v>282</v>
      </c>
      <c r="I49" s="67" t="s">
        <v>320</v>
      </c>
      <c r="M49" s="77" t="s">
        <v>427</v>
      </c>
      <c r="N49" s="77"/>
      <c r="O49" s="77" t="str">
        <f t="shared" si="0"/>
        <v>KAW_APP_EX37_</v>
      </c>
    </row>
    <row r="50" spans="1:15" x14ac:dyDescent="0.3">
      <c r="A50" s="135" t="s">
        <v>214</v>
      </c>
      <c r="C50" s="119" t="s">
        <v>176</v>
      </c>
      <c r="E50" s="119" t="s">
        <v>177</v>
      </c>
      <c r="G50" s="10" t="s">
        <v>282</v>
      </c>
      <c r="I50" s="67" t="s">
        <v>321</v>
      </c>
      <c r="M50" s="77" t="s">
        <v>428</v>
      </c>
      <c r="N50" s="77"/>
      <c r="O50" s="77" t="str">
        <f t="shared" si="0"/>
        <v>KAW_APP_EX37A_</v>
      </c>
    </row>
    <row r="51" spans="1:15" ht="17.100000000000001" customHeight="1" x14ac:dyDescent="0.3">
      <c r="A51" s="135" t="s">
        <v>215</v>
      </c>
      <c r="C51" s="119" t="s">
        <v>176</v>
      </c>
      <c r="E51" s="119" t="s">
        <v>177</v>
      </c>
      <c r="G51" s="10" t="s">
        <v>282</v>
      </c>
      <c r="I51" s="67" t="s">
        <v>322</v>
      </c>
      <c r="M51" s="77" t="s">
        <v>429</v>
      </c>
      <c r="N51" s="77"/>
      <c r="O51" s="77" t="str">
        <f t="shared" si="0"/>
        <v>KAW_APP_EX37B-1_</v>
      </c>
    </row>
    <row r="52" spans="1:15" x14ac:dyDescent="0.3">
      <c r="A52" s="135" t="s">
        <v>216</v>
      </c>
      <c r="C52" s="119" t="s">
        <v>176</v>
      </c>
      <c r="E52" s="119" t="s">
        <v>177</v>
      </c>
      <c r="G52" s="10" t="s">
        <v>282</v>
      </c>
      <c r="I52" s="10" t="s">
        <v>323</v>
      </c>
      <c r="M52" s="77" t="s">
        <v>430</v>
      </c>
      <c r="N52" s="77"/>
      <c r="O52" s="77" t="str">
        <f t="shared" si="0"/>
        <v>KAW_APP_EX37B-2_</v>
      </c>
    </row>
    <row r="53" spans="1:15" x14ac:dyDescent="0.3">
      <c r="A53" s="135" t="s">
        <v>217</v>
      </c>
      <c r="C53" s="119" t="s">
        <v>176</v>
      </c>
      <c r="E53" s="119" t="s">
        <v>177</v>
      </c>
      <c r="G53" s="10" t="s">
        <v>282</v>
      </c>
      <c r="I53" s="10" t="s">
        <v>324</v>
      </c>
      <c r="M53" s="77" t="s">
        <v>437</v>
      </c>
      <c r="N53" s="77"/>
      <c r="O53" s="77" t="str">
        <f t="shared" si="0"/>
        <v>KAW_APP_EX37B-2.1_</v>
      </c>
    </row>
    <row r="54" spans="1:15" x14ac:dyDescent="0.3">
      <c r="A54" s="135" t="s">
        <v>218</v>
      </c>
      <c r="C54" s="119" t="s">
        <v>176</v>
      </c>
      <c r="E54" s="119" t="s">
        <v>177</v>
      </c>
      <c r="G54" s="10" t="s">
        <v>282</v>
      </c>
      <c r="I54" s="10" t="s">
        <v>325</v>
      </c>
      <c r="M54" s="77" t="s">
        <v>438</v>
      </c>
      <c r="N54" s="77"/>
      <c r="O54" s="77" t="str">
        <f t="shared" si="0"/>
        <v>KAW_APP_EX37B-2.2_</v>
      </c>
    </row>
    <row r="55" spans="1:15" x14ac:dyDescent="0.3">
      <c r="A55" s="135" t="s">
        <v>219</v>
      </c>
      <c r="C55" s="119" t="s">
        <v>176</v>
      </c>
      <c r="E55" s="119" t="s">
        <v>177</v>
      </c>
      <c r="G55" s="10" t="s">
        <v>282</v>
      </c>
      <c r="I55" s="10" t="s">
        <v>326</v>
      </c>
      <c r="M55" s="77" t="s">
        <v>439</v>
      </c>
      <c r="N55" s="77"/>
      <c r="O55" s="77" t="str">
        <f t="shared" si="0"/>
        <v>KAW_APP_EX37B-2.3_</v>
      </c>
    </row>
    <row r="56" spans="1:15" x14ac:dyDescent="0.3">
      <c r="A56" s="135" t="s">
        <v>220</v>
      </c>
      <c r="C56" s="119" t="s">
        <v>176</v>
      </c>
      <c r="E56" s="119" t="s">
        <v>177</v>
      </c>
      <c r="G56" s="10" t="s">
        <v>282</v>
      </c>
      <c r="I56" s="10" t="s">
        <v>327</v>
      </c>
      <c r="M56" s="77" t="s">
        <v>440</v>
      </c>
      <c r="N56" s="77"/>
      <c r="O56" s="77" t="str">
        <f t="shared" si="0"/>
        <v>KAW_APP_EX37B-2.4_</v>
      </c>
    </row>
    <row r="57" spans="1:15" x14ac:dyDescent="0.3">
      <c r="A57" s="135" t="s">
        <v>221</v>
      </c>
      <c r="C57" s="119" t="s">
        <v>176</v>
      </c>
      <c r="E57" s="119" t="s">
        <v>177</v>
      </c>
      <c r="G57" s="10" t="s">
        <v>282</v>
      </c>
      <c r="I57" s="10" t="s">
        <v>328</v>
      </c>
      <c r="M57" s="77" t="s">
        <v>441</v>
      </c>
      <c r="N57" s="77"/>
      <c r="O57" s="77" t="str">
        <f t="shared" si="0"/>
        <v>KAW_APP_EX37B-2.5_</v>
      </c>
    </row>
    <row r="58" spans="1:15" x14ac:dyDescent="0.3">
      <c r="A58" s="135" t="s">
        <v>222</v>
      </c>
      <c r="C58" s="119" t="s">
        <v>176</v>
      </c>
      <c r="E58" s="119" t="s">
        <v>177</v>
      </c>
      <c r="G58" s="10" t="s">
        <v>282</v>
      </c>
      <c r="I58" s="10" t="s">
        <v>329</v>
      </c>
      <c r="M58" s="77" t="s">
        <v>442</v>
      </c>
      <c r="N58" s="77"/>
      <c r="O58" s="77" t="str">
        <f t="shared" si="0"/>
        <v>KAW_APP_EX37B-2.6_</v>
      </c>
    </row>
    <row r="59" spans="1:15" x14ac:dyDescent="0.3">
      <c r="A59" s="135" t="s">
        <v>223</v>
      </c>
      <c r="C59" s="119" t="s">
        <v>176</v>
      </c>
      <c r="E59" s="119" t="s">
        <v>177</v>
      </c>
      <c r="G59" s="10" t="s">
        <v>282</v>
      </c>
      <c r="I59" s="10" t="s">
        <v>330</v>
      </c>
      <c r="M59" s="77" t="s">
        <v>443</v>
      </c>
      <c r="N59" s="77"/>
      <c r="O59" s="77" t="str">
        <f t="shared" si="0"/>
        <v>KAW_APP_EX37B-2.7_</v>
      </c>
    </row>
    <row r="60" spans="1:15" x14ac:dyDescent="0.3">
      <c r="A60" s="135" t="s">
        <v>224</v>
      </c>
      <c r="C60" s="119" t="s">
        <v>176</v>
      </c>
      <c r="E60" s="119" t="s">
        <v>177</v>
      </c>
      <c r="G60" s="10" t="s">
        <v>282</v>
      </c>
      <c r="I60" s="10" t="s">
        <v>331</v>
      </c>
      <c r="M60" s="77" t="s">
        <v>431</v>
      </c>
      <c r="N60" s="77"/>
      <c r="O60" s="77" t="str">
        <f t="shared" si="0"/>
        <v>KAW_APP_EX37B-3_</v>
      </c>
    </row>
    <row r="61" spans="1:15" x14ac:dyDescent="0.3">
      <c r="A61" s="135" t="s">
        <v>225</v>
      </c>
      <c r="C61" s="119" t="s">
        <v>176</v>
      </c>
      <c r="E61" s="119" t="s">
        <v>177</v>
      </c>
      <c r="G61" s="10" t="s">
        <v>282</v>
      </c>
      <c r="I61" s="10" t="s">
        <v>332</v>
      </c>
      <c r="M61" s="77" t="s">
        <v>444</v>
      </c>
      <c r="N61" s="77"/>
      <c r="O61" s="77" t="str">
        <f t="shared" si="0"/>
        <v>KAW_APP_EX37B-3.1_</v>
      </c>
    </row>
    <row r="62" spans="1:15" x14ac:dyDescent="0.3">
      <c r="A62" s="135" t="s">
        <v>226</v>
      </c>
      <c r="C62" s="119" t="s">
        <v>176</v>
      </c>
      <c r="E62" s="119" t="s">
        <v>177</v>
      </c>
      <c r="G62" s="10" t="s">
        <v>282</v>
      </c>
      <c r="I62" s="10" t="s">
        <v>333</v>
      </c>
      <c r="M62" s="77" t="s">
        <v>445</v>
      </c>
      <c r="N62" s="77"/>
      <c r="O62" s="77" t="str">
        <f t="shared" si="0"/>
        <v>KAW_APP_EX37B-3.2_</v>
      </c>
    </row>
    <row r="63" spans="1:15" x14ac:dyDescent="0.3">
      <c r="A63" s="135" t="s">
        <v>227</v>
      </c>
      <c r="C63" s="119" t="s">
        <v>176</v>
      </c>
      <c r="E63" s="119" t="s">
        <v>177</v>
      </c>
      <c r="G63" s="10" t="s">
        <v>282</v>
      </c>
      <c r="I63" s="10" t="s">
        <v>334</v>
      </c>
      <c r="M63" s="77" t="s">
        <v>432</v>
      </c>
      <c r="N63" s="77"/>
      <c r="O63" s="77" t="str">
        <f t="shared" si="0"/>
        <v>KAW_APP_EX37B-4_</v>
      </c>
    </row>
    <row r="64" spans="1:15" x14ac:dyDescent="0.3">
      <c r="A64" s="135" t="s">
        <v>228</v>
      </c>
      <c r="C64" s="119" t="s">
        <v>176</v>
      </c>
      <c r="E64" s="119" t="s">
        <v>177</v>
      </c>
      <c r="G64" s="10" t="s">
        <v>282</v>
      </c>
      <c r="I64" s="10" t="s">
        <v>335</v>
      </c>
      <c r="M64" s="77" t="s">
        <v>446</v>
      </c>
      <c r="N64" s="77"/>
      <c r="O64" s="77" t="str">
        <f t="shared" si="0"/>
        <v>KAW_APP_EX37B-4.1_</v>
      </c>
    </row>
    <row r="65" spans="1:17" x14ac:dyDescent="0.3">
      <c r="A65" s="135" t="s">
        <v>229</v>
      </c>
      <c r="C65" s="119" t="s">
        <v>176</v>
      </c>
      <c r="E65" s="119" t="s">
        <v>177</v>
      </c>
      <c r="G65" s="10" t="s">
        <v>282</v>
      </c>
      <c r="I65" s="10" t="s">
        <v>336</v>
      </c>
      <c r="M65" s="77" t="s">
        <v>433</v>
      </c>
      <c r="N65" s="77"/>
      <c r="O65" s="77" t="str">
        <f t="shared" si="0"/>
        <v>KAW_APP_EX37B-5_</v>
      </c>
    </row>
    <row r="66" spans="1:17" x14ac:dyDescent="0.3">
      <c r="A66" s="130" t="s">
        <v>230</v>
      </c>
      <c r="B66" s="8"/>
      <c r="C66" s="119" t="s">
        <v>176</v>
      </c>
      <c r="D66" s="64"/>
      <c r="E66" s="119" t="s">
        <v>177</v>
      </c>
      <c r="F66" s="7"/>
      <c r="G66" s="10" t="s">
        <v>282</v>
      </c>
      <c r="H66" s="64"/>
      <c r="I66" s="10" t="s">
        <v>337</v>
      </c>
      <c r="J66" s="64"/>
      <c r="M66" s="77" t="s">
        <v>447</v>
      </c>
      <c r="N66" s="77"/>
      <c r="O66" s="77" t="str">
        <f t="shared" si="0"/>
        <v>KAW_APP_EX37B-5.1_</v>
      </c>
    </row>
    <row r="67" spans="1:17" x14ac:dyDescent="0.3">
      <c r="A67" s="10" t="s">
        <v>231</v>
      </c>
      <c r="C67" s="119" t="s">
        <v>176</v>
      </c>
      <c r="E67" s="119" t="s">
        <v>177</v>
      </c>
      <c r="G67" s="10" t="s">
        <v>282</v>
      </c>
      <c r="I67" s="10" t="s">
        <v>338</v>
      </c>
      <c r="M67" s="77" t="s">
        <v>448</v>
      </c>
      <c r="N67" s="77"/>
      <c r="O67" s="77" t="str">
        <f t="shared" si="0"/>
        <v>KAW_APP_EX37B-5.2_</v>
      </c>
    </row>
    <row r="68" spans="1:17" x14ac:dyDescent="0.3">
      <c r="A68" s="131" t="s">
        <v>232</v>
      </c>
      <c r="B68" s="8"/>
      <c r="C68" s="119" t="s">
        <v>176</v>
      </c>
      <c r="D68" s="64"/>
      <c r="E68" s="119" t="s">
        <v>177</v>
      </c>
      <c r="F68" s="7"/>
      <c r="G68" s="10" t="s">
        <v>282</v>
      </c>
      <c r="H68" s="64"/>
      <c r="I68" s="10" t="s">
        <v>339</v>
      </c>
      <c r="J68" s="64"/>
      <c r="M68" s="77" t="s">
        <v>434</v>
      </c>
      <c r="N68" s="77"/>
      <c r="O68" s="77" t="str">
        <f t="shared" si="0"/>
        <v>KAW_APP_EX37B-6_</v>
      </c>
    </row>
    <row r="69" spans="1:17" x14ac:dyDescent="0.3">
      <c r="A69" s="10" t="s">
        <v>233</v>
      </c>
      <c r="C69" s="119" t="s">
        <v>176</v>
      </c>
      <c r="E69" s="119" t="s">
        <v>177</v>
      </c>
      <c r="G69" s="10" t="s">
        <v>282</v>
      </c>
      <c r="I69" s="10" t="s">
        <v>340</v>
      </c>
      <c r="M69" s="77" t="s">
        <v>435</v>
      </c>
      <c r="N69" s="77"/>
      <c r="O69" s="77" t="str">
        <f t="shared" si="0"/>
        <v>KAW_APP_EX37B-7_</v>
      </c>
    </row>
    <row r="70" spans="1:17" x14ac:dyDescent="0.3">
      <c r="A70" s="10" t="s">
        <v>234</v>
      </c>
      <c r="C70" s="119" t="s">
        <v>176</v>
      </c>
      <c r="E70" s="119" t="s">
        <v>177</v>
      </c>
      <c r="G70" s="10" t="s">
        <v>282</v>
      </c>
      <c r="I70" s="10" t="s">
        <v>341</v>
      </c>
      <c r="M70" s="77" t="s">
        <v>449</v>
      </c>
      <c r="N70" s="77"/>
      <c r="O70" s="77" t="str">
        <f t="shared" si="0"/>
        <v>KAW_APP_EX37B-7.1_</v>
      </c>
    </row>
    <row r="71" spans="1:17" x14ac:dyDescent="0.3">
      <c r="A71" s="135" t="s">
        <v>235</v>
      </c>
      <c r="C71" s="119" t="s">
        <v>176</v>
      </c>
      <c r="E71" s="119" t="s">
        <v>177</v>
      </c>
      <c r="G71" s="10" t="s">
        <v>282</v>
      </c>
      <c r="I71" s="10" t="s">
        <v>342</v>
      </c>
      <c r="M71" s="77" t="s">
        <v>450</v>
      </c>
      <c r="N71" s="77"/>
      <c r="O71" s="77" t="str">
        <f t="shared" si="0"/>
        <v>KAW_APP_EX37B-7.2_</v>
      </c>
    </row>
    <row r="72" spans="1:17" x14ac:dyDescent="0.3">
      <c r="A72" s="135" t="s">
        <v>236</v>
      </c>
      <c r="C72" s="119" t="s">
        <v>176</v>
      </c>
      <c r="E72" s="119" t="s">
        <v>177</v>
      </c>
      <c r="G72" s="10" t="s">
        <v>282</v>
      </c>
      <c r="I72" s="10" t="s">
        <v>343</v>
      </c>
      <c r="M72" s="77" t="s">
        <v>436</v>
      </c>
      <c r="N72" s="77"/>
      <c r="O72" s="77" t="str">
        <f t="shared" si="0"/>
        <v>KAW_APP_EX37B-8_</v>
      </c>
    </row>
    <row r="73" spans="1:17" x14ac:dyDescent="0.3">
      <c r="A73" s="135" t="s">
        <v>237</v>
      </c>
      <c r="C73" s="119" t="s">
        <v>176</v>
      </c>
      <c r="E73" s="119" t="s">
        <v>177</v>
      </c>
      <c r="G73" s="10" t="s">
        <v>282</v>
      </c>
      <c r="I73" s="10" t="s">
        <v>344</v>
      </c>
      <c r="M73" s="77" t="s">
        <v>451</v>
      </c>
      <c r="N73" s="77"/>
      <c r="O73" s="77" t="str">
        <f t="shared" si="0"/>
        <v>KAW_APP_EX37C-1_</v>
      </c>
      <c r="P73" s="64"/>
      <c r="Q73" s="64"/>
    </row>
    <row r="74" spans="1:17" x14ac:dyDescent="0.3">
      <c r="A74" s="10" t="s">
        <v>238</v>
      </c>
      <c r="C74" s="119" t="s">
        <v>176</v>
      </c>
      <c r="E74" s="119" t="s">
        <v>177</v>
      </c>
      <c r="G74" s="10" t="s">
        <v>282</v>
      </c>
      <c r="I74" s="10" t="s">
        <v>345</v>
      </c>
      <c r="M74" s="77" t="s">
        <v>452</v>
      </c>
      <c r="N74" s="77"/>
      <c r="O74" s="77" t="str">
        <f t="shared" si="0"/>
        <v>KAW_APP_EX37C-2_</v>
      </c>
      <c r="P74" s="64"/>
      <c r="Q74" s="64"/>
    </row>
    <row r="75" spans="1:17" x14ac:dyDescent="0.3">
      <c r="A75" s="135" t="s">
        <v>239</v>
      </c>
      <c r="C75" s="119" t="s">
        <v>176</v>
      </c>
      <c r="E75" s="119" t="s">
        <v>177</v>
      </c>
      <c r="G75" s="10" t="s">
        <v>282</v>
      </c>
      <c r="I75" s="10" t="s">
        <v>346</v>
      </c>
      <c r="M75" s="77" t="s">
        <v>453</v>
      </c>
      <c r="N75" s="77"/>
      <c r="O75" s="77" t="str">
        <f t="shared" si="0"/>
        <v>KAW_APP_EX37C-2.1_</v>
      </c>
      <c r="P75" s="64"/>
      <c r="Q75" s="64"/>
    </row>
    <row r="76" spans="1:17" x14ac:dyDescent="0.3">
      <c r="A76" s="135" t="s">
        <v>240</v>
      </c>
      <c r="C76" s="119" t="s">
        <v>176</v>
      </c>
      <c r="E76" s="119" t="s">
        <v>177</v>
      </c>
      <c r="G76" s="10" t="s">
        <v>282</v>
      </c>
      <c r="I76" s="10" t="s">
        <v>347</v>
      </c>
      <c r="M76" s="77" t="s">
        <v>454</v>
      </c>
      <c r="N76" s="77"/>
      <c r="O76" s="77" t="str">
        <f t="shared" si="0"/>
        <v>KAW_APP_EX37C-2.2_</v>
      </c>
      <c r="P76" s="64"/>
      <c r="Q76" s="64"/>
    </row>
    <row r="77" spans="1:17" ht="28.8" x14ac:dyDescent="0.3">
      <c r="A77" s="135" t="s">
        <v>241</v>
      </c>
      <c r="C77" s="119" t="s">
        <v>176</v>
      </c>
      <c r="E77" s="119" t="s">
        <v>177</v>
      </c>
      <c r="G77" s="10" t="s">
        <v>282</v>
      </c>
      <c r="I77" s="10" t="s">
        <v>348</v>
      </c>
      <c r="M77" s="77" t="s">
        <v>455</v>
      </c>
      <c r="N77" s="77"/>
      <c r="O77" s="77" t="str">
        <f t="shared" si="0"/>
        <v>KAW_APP_EX37D-1_</v>
      </c>
      <c r="P77" s="64"/>
      <c r="Q77" s="64"/>
    </row>
    <row r="78" spans="1:17" x14ac:dyDescent="0.3">
      <c r="A78" s="10" t="s">
        <v>242</v>
      </c>
      <c r="C78" s="119" t="s">
        <v>176</v>
      </c>
      <c r="E78" s="119" t="s">
        <v>177</v>
      </c>
      <c r="G78" s="10" t="s">
        <v>282</v>
      </c>
      <c r="I78" s="10" t="s">
        <v>349</v>
      </c>
      <c r="M78" s="77" t="s">
        <v>456</v>
      </c>
      <c r="N78" s="77"/>
      <c r="O78" s="77" t="str">
        <f t="shared" ref="O78:O119" si="1">CONCATENATE(C78,E78,G78,I78,K78)</f>
        <v>KAW_APP_EX37D-2.1_</v>
      </c>
      <c r="P78" s="64"/>
      <c r="Q78" s="64"/>
    </row>
    <row r="79" spans="1:17" x14ac:dyDescent="0.3">
      <c r="A79" s="135" t="s">
        <v>243</v>
      </c>
      <c r="C79" s="119" t="s">
        <v>176</v>
      </c>
      <c r="E79" s="119" t="s">
        <v>177</v>
      </c>
      <c r="G79" s="10" t="s">
        <v>282</v>
      </c>
      <c r="I79" s="10" t="s">
        <v>350</v>
      </c>
      <c r="M79" s="77" t="s">
        <v>457</v>
      </c>
      <c r="N79" s="77"/>
      <c r="O79" s="77" t="str">
        <f t="shared" si="1"/>
        <v>KAW_APP_EX37D-2.2_</v>
      </c>
      <c r="P79" s="64"/>
      <c r="Q79" s="64"/>
    </row>
    <row r="80" spans="1:17" x14ac:dyDescent="0.3">
      <c r="A80" s="135" t="s">
        <v>244</v>
      </c>
      <c r="C80" s="119" t="s">
        <v>176</v>
      </c>
      <c r="E80" s="119" t="s">
        <v>177</v>
      </c>
      <c r="G80" s="10" t="s">
        <v>282</v>
      </c>
      <c r="I80" s="10" t="s">
        <v>351</v>
      </c>
      <c r="M80" s="77" t="s">
        <v>458</v>
      </c>
      <c r="N80" s="77"/>
      <c r="O80" s="77" t="str">
        <f t="shared" si="1"/>
        <v>KAW_APP_EX37D-2.3_</v>
      </c>
      <c r="P80" s="64"/>
      <c r="Q80" s="64"/>
    </row>
    <row r="81" spans="1:17" x14ac:dyDescent="0.3">
      <c r="A81" s="135" t="s">
        <v>245</v>
      </c>
      <c r="C81" s="119" t="s">
        <v>176</v>
      </c>
      <c r="E81" s="119" t="s">
        <v>177</v>
      </c>
      <c r="G81" s="10" t="s">
        <v>282</v>
      </c>
      <c r="I81" s="10" t="s">
        <v>352</v>
      </c>
      <c r="M81" s="77" t="s">
        <v>459</v>
      </c>
      <c r="N81" s="77"/>
      <c r="O81" s="77" t="str">
        <f t="shared" si="1"/>
        <v>KAW_APP_EX37D-2.4_</v>
      </c>
      <c r="P81" s="64"/>
      <c r="Q81" s="64"/>
    </row>
    <row r="82" spans="1:17" x14ac:dyDescent="0.3">
      <c r="A82" s="10" t="s">
        <v>246</v>
      </c>
      <c r="C82" s="119" t="s">
        <v>176</v>
      </c>
      <c r="E82" s="119" t="s">
        <v>177</v>
      </c>
      <c r="G82" s="10" t="s">
        <v>282</v>
      </c>
      <c r="I82" s="10" t="s">
        <v>353</v>
      </c>
      <c r="M82" s="77" t="s">
        <v>460</v>
      </c>
      <c r="N82" s="77"/>
      <c r="O82" s="77" t="str">
        <f t="shared" si="1"/>
        <v>KAW_APP_EX37D-3_</v>
      </c>
      <c r="P82" s="64"/>
      <c r="Q82" s="64"/>
    </row>
    <row r="83" spans="1:17" x14ac:dyDescent="0.3">
      <c r="A83" s="10" t="s">
        <v>247</v>
      </c>
      <c r="C83" s="119" t="s">
        <v>176</v>
      </c>
      <c r="E83" s="119" t="s">
        <v>177</v>
      </c>
      <c r="G83" s="10" t="s">
        <v>282</v>
      </c>
      <c r="I83" s="10" t="s">
        <v>354</v>
      </c>
      <c r="M83" s="77" t="s">
        <v>461</v>
      </c>
      <c r="N83" s="77"/>
      <c r="O83" s="77" t="str">
        <f t="shared" si="1"/>
        <v>KAW_APP_EX37D-4_</v>
      </c>
      <c r="P83" s="64"/>
      <c r="Q83" s="64"/>
    </row>
    <row r="84" spans="1:17" x14ac:dyDescent="0.3">
      <c r="A84" s="135" t="s">
        <v>248</v>
      </c>
      <c r="C84" s="119" t="s">
        <v>176</v>
      </c>
      <c r="E84" s="119" t="s">
        <v>177</v>
      </c>
      <c r="G84" s="10" t="s">
        <v>282</v>
      </c>
      <c r="I84" s="10" t="s">
        <v>355</v>
      </c>
      <c r="M84" s="77" t="s">
        <v>462</v>
      </c>
      <c r="N84" s="77"/>
      <c r="O84" s="77" t="str">
        <f t="shared" si="1"/>
        <v>KAW_APP_EX37D-5_</v>
      </c>
      <c r="P84" s="64"/>
      <c r="Q84" s="64"/>
    </row>
    <row r="85" spans="1:17" x14ac:dyDescent="0.3">
      <c r="A85" s="135" t="s">
        <v>249</v>
      </c>
      <c r="C85" s="119" t="s">
        <v>176</v>
      </c>
      <c r="E85" s="119" t="s">
        <v>177</v>
      </c>
      <c r="G85" s="10" t="s">
        <v>282</v>
      </c>
      <c r="I85" s="10" t="s">
        <v>356</v>
      </c>
      <c r="M85" s="77" t="s">
        <v>463</v>
      </c>
      <c r="N85" s="77"/>
      <c r="O85" s="77" t="str">
        <f t="shared" si="1"/>
        <v>KAW_APP_EX37E-1.1_</v>
      </c>
      <c r="P85" s="64"/>
      <c r="Q85" s="64"/>
    </row>
    <row r="86" spans="1:17" x14ac:dyDescent="0.3">
      <c r="A86" s="10" t="s">
        <v>250</v>
      </c>
      <c r="C86" s="119" t="s">
        <v>176</v>
      </c>
      <c r="E86" s="119" t="s">
        <v>177</v>
      </c>
      <c r="G86" s="10" t="s">
        <v>282</v>
      </c>
      <c r="I86" s="10" t="s">
        <v>357</v>
      </c>
      <c r="M86" s="77" t="s">
        <v>464</v>
      </c>
      <c r="N86" s="77"/>
      <c r="O86" s="77" t="str">
        <f t="shared" si="1"/>
        <v>KAW_APP_EX37E-1.2_</v>
      </c>
      <c r="P86" s="64"/>
      <c r="Q86" s="64"/>
    </row>
    <row r="87" spans="1:17" x14ac:dyDescent="0.3">
      <c r="A87" s="135" t="s">
        <v>251</v>
      </c>
      <c r="C87" s="119" t="s">
        <v>176</v>
      </c>
      <c r="E87" s="119" t="s">
        <v>177</v>
      </c>
      <c r="G87" s="10" t="s">
        <v>282</v>
      </c>
      <c r="I87" s="10" t="s">
        <v>358</v>
      </c>
      <c r="M87" s="77" t="s">
        <v>465</v>
      </c>
      <c r="N87" s="77"/>
      <c r="O87" s="77" t="str">
        <f t="shared" si="1"/>
        <v>KAW_APP_EX37E-1.3_</v>
      </c>
    </row>
    <row r="88" spans="1:17" x14ac:dyDescent="0.3">
      <c r="A88" s="135" t="s">
        <v>252</v>
      </c>
      <c r="C88" s="119" t="s">
        <v>176</v>
      </c>
      <c r="E88" s="119" t="s">
        <v>177</v>
      </c>
      <c r="G88" s="10" t="s">
        <v>282</v>
      </c>
      <c r="I88" s="10" t="s">
        <v>359</v>
      </c>
      <c r="M88" s="77" t="s">
        <v>466</v>
      </c>
      <c r="N88" s="77"/>
      <c r="O88" s="77" t="str">
        <f t="shared" si="1"/>
        <v>KAW_APP_EX37E-1.4_</v>
      </c>
    </row>
    <row r="89" spans="1:17" x14ac:dyDescent="0.3">
      <c r="A89" s="10" t="s">
        <v>253</v>
      </c>
      <c r="C89" s="119" t="s">
        <v>176</v>
      </c>
      <c r="E89" s="119" t="s">
        <v>177</v>
      </c>
      <c r="G89" s="10" t="s">
        <v>282</v>
      </c>
      <c r="I89" s="10" t="s">
        <v>360</v>
      </c>
      <c r="M89" s="77" t="s">
        <v>467</v>
      </c>
      <c r="N89" s="77"/>
      <c r="O89" s="77" t="str">
        <f t="shared" si="1"/>
        <v>KAW_APP_EX37E-1.5_</v>
      </c>
    </row>
    <row r="90" spans="1:17" x14ac:dyDescent="0.3">
      <c r="A90" s="135" t="s">
        <v>254</v>
      </c>
      <c r="C90" s="119" t="s">
        <v>176</v>
      </c>
      <c r="E90" s="119" t="s">
        <v>177</v>
      </c>
      <c r="G90" s="10" t="s">
        <v>282</v>
      </c>
      <c r="I90" s="10" t="s">
        <v>361</v>
      </c>
      <c r="M90" s="77" t="s">
        <v>468</v>
      </c>
      <c r="N90" s="77"/>
      <c r="O90" s="77" t="str">
        <f t="shared" si="1"/>
        <v>KAW_APP_EX37E-2_</v>
      </c>
    </row>
    <row r="91" spans="1:17" x14ac:dyDescent="0.3">
      <c r="A91" s="135" t="s">
        <v>255</v>
      </c>
      <c r="C91" s="119" t="s">
        <v>176</v>
      </c>
      <c r="E91" s="119" t="s">
        <v>177</v>
      </c>
      <c r="G91" s="10" t="s">
        <v>282</v>
      </c>
      <c r="I91" s="10" t="s">
        <v>362</v>
      </c>
      <c r="M91" s="77" t="s">
        <v>469</v>
      </c>
      <c r="N91" s="77"/>
      <c r="O91" s="77" t="str">
        <f t="shared" si="1"/>
        <v>KAW_APP_EX37F-1_</v>
      </c>
    </row>
    <row r="92" spans="1:17" x14ac:dyDescent="0.3">
      <c r="A92" s="10" t="s">
        <v>256</v>
      </c>
      <c r="C92" s="119" t="s">
        <v>176</v>
      </c>
      <c r="E92" s="119" t="s">
        <v>177</v>
      </c>
      <c r="G92" s="10" t="s">
        <v>282</v>
      </c>
      <c r="I92" s="10" t="s">
        <v>363</v>
      </c>
      <c r="M92" s="77" t="s">
        <v>470</v>
      </c>
      <c r="N92" s="77"/>
      <c r="O92" s="77" t="str">
        <f t="shared" si="1"/>
        <v>KAW_APP_EX37F-2_</v>
      </c>
    </row>
    <row r="93" spans="1:17" x14ac:dyDescent="0.3">
      <c r="A93" s="10" t="s">
        <v>257</v>
      </c>
      <c r="C93" s="119" t="s">
        <v>176</v>
      </c>
      <c r="E93" s="119" t="s">
        <v>177</v>
      </c>
      <c r="G93" s="10" t="s">
        <v>282</v>
      </c>
      <c r="I93" s="10" t="s">
        <v>364</v>
      </c>
      <c r="M93" s="77" t="s">
        <v>472</v>
      </c>
      <c r="N93" s="77"/>
      <c r="O93" s="77" t="str">
        <f t="shared" si="1"/>
        <v>KAW_APP_EX37F-2.2_</v>
      </c>
    </row>
    <row r="94" spans="1:17" x14ac:dyDescent="0.3">
      <c r="A94" s="10" t="s">
        <v>258</v>
      </c>
      <c r="C94" s="119" t="s">
        <v>176</v>
      </c>
      <c r="E94" s="119" t="s">
        <v>177</v>
      </c>
      <c r="G94" s="10" t="s">
        <v>282</v>
      </c>
      <c r="I94" s="10" t="s">
        <v>365</v>
      </c>
      <c r="M94" s="77" t="s">
        <v>473</v>
      </c>
      <c r="N94" s="77"/>
      <c r="O94" s="77" t="str">
        <f t="shared" si="1"/>
        <v>KAW_APP_EX37F-2.3_</v>
      </c>
    </row>
    <row r="95" spans="1:17" x14ac:dyDescent="0.3">
      <c r="A95" s="135" t="s">
        <v>259</v>
      </c>
      <c r="C95" s="119" t="s">
        <v>176</v>
      </c>
      <c r="E95" s="119" t="s">
        <v>177</v>
      </c>
      <c r="G95" s="10" t="s">
        <v>282</v>
      </c>
      <c r="I95" s="10" t="s">
        <v>366</v>
      </c>
      <c r="M95" s="77" t="s">
        <v>471</v>
      </c>
      <c r="N95" s="77"/>
      <c r="O95" s="77" t="str">
        <f t="shared" si="1"/>
        <v>KAW_APP_EX37F-3_</v>
      </c>
    </row>
    <row r="96" spans="1:17" x14ac:dyDescent="0.3">
      <c r="A96" s="10" t="s">
        <v>260</v>
      </c>
      <c r="C96" s="119" t="s">
        <v>176</v>
      </c>
      <c r="E96" s="119" t="s">
        <v>177</v>
      </c>
      <c r="G96" s="10" t="s">
        <v>282</v>
      </c>
      <c r="I96" s="10" t="s">
        <v>367</v>
      </c>
      <c r="M96" s="77" t="s">
        <v>474</v>
      </c>
      <c r="N96" s="77"/>
      <c r="O96" s="77" t="str">
        <f t="shared" si="1"/>
        <v>KAW_APP_EX37F-4_</v>
      </c>
    </row>
    <row r="97" spans="1:15" x14ac:dyDescent="0.3">
      <c r="A97" s="10" t="s">
        <v>261</v>
      </c>
      <c r="C97" s="119" t="s">
        <v>176</v>
      </c>
      <c r="E97" s="119" t="s">
        <v>177</v>
      </c>
      <c r="G97" s="10" t="s">
        <v>282</v>
      </c>
      <c r="I97" s="10" t="s">
        <v>368</v>
      </c>
      <c r="M97" s="77" t="s">
        <v>475</v>
      </c>
      <c r="N97" s="77"/>
      <c r="O97" s="77" t="str">
        <f t="shared" si="1"/>
        <v>KAW_APP_EX37F-5_</v>
      </c>
    </row>
    <row r="98" spans="1:15" x14ac:dyDescent="0.3">
      <c r="A98" s="10" t="s">
        <v>262</v>
      </c>
      <c r="C98" s="119" t="s">
        <v>176</v>
      </c>
      <c r="E98" s="119" t="s">
        <v>177</v>
      </c>
      <c r="G98" s="10" t="s">
        <v>282</v>
      </c>
      <c r="I98" s="10" t="s">
        <v>369</v>
      </c>
      <c r="M98" s="77" t="s">
        <v>476</v>
      </c>
      <c r="N98" s="77"/>
      <c r="O98" s="77" t="str">
        <f t="shared" si="1"/>
        <v>KAW_APP_EX37F-6_</v>
      </c>
    </row>
    <row r="99" spans="1:15" x14ac:dyDescent="0.3">
      <c r="A99" s="10" t="s">
        <v>263</v>
      </c>
      <c r="C99" s="119" t="s">
        <v>176</v>
      </c>
      <c r="E99" s="119" t="s">
        <v>177</v>
      </c>
      <c r="G99" s="10" t="s">
        <v>282</v>
      </c>
      <c r="I99" s="10" t="s">
        <v>370</v>
      </c>
      <c r="M99" s="77" t="s">
        <v>477</v>
      </c>
      <c r="N99" s="77"/>
      <c r="O99" s="77" t="str">
        <f t="shared" si="1"/>
        <v>KAW_APP_EX37F-7_</v>
      </c>
    </row>
    <row r="100" spans="1:15" x14ac:dyDescent="0.3">
      <c r="A100" s="10" t="s">
        <v>264</v>
      </c>
      <c r="C100" s="119" t="s">
        <v>176</v>
      </c>
      <c r="E100" s="119" t="s">
        <v>177</v>
      </c>
      <c r="G100" s="10" t="s">
        <v>282</v>
      </c>
      <c r="I100" s="10" t="s">
        <v>371</v>
      </c>
      <c r="M100" s="77" t="s">
        <v>478</v>
      </c>
      <c r="N100" s="77"/>
      <c r="O100" s="77" t="str">
        <f t="shared" si="1"/>
        <v>KAW_APP_EX37G-1_</v>
      </c>
    </row>
    <row r="101" spans="1:15" x14ac:dyDescent="0.3">
      <c r="A101" s="10" t="s">
        <v>265</v>
      </c>
      <c r="C101" s="119" t="s">
        <v>176</v>
      </c>
      <c r="E101" s="119" t="s">
        <v>177</v>
      </c>
      <c r="G101" s="10" t="s">
        <v>282</v>
      </c>
      <c r="I101" s="10" t="s">
        <v>372</v>
      </c>
      <c r="M101" s="77" t="s">
        <v>479</v>
      </c>
      <c r="N101" s="77"/>
      <c r="O101" s="77" t="str">
        <f t="shared" si="1"/>
        <v>KAW_APP_EX37G-2_</v>
      </c>
    </row>
    <row r="102" spans="1:15" x14ac:dyDescent="0.3">
      <c r="A102" s="10" t="s">
        <v>266</v>
      </c>
      <c r="C102" s="119" t="s">
        <v>176</v>
      </c>
      <c r="E102" s="119" t="s">
        <v>177</v>
      </c>
      <c r="G102" s="10" t="s">
        <v>282</v>
      </c>
      <c r="I102" s="10" t="s">
        <v>373</v>
      </c>
      <c r="M102" s="77" t="s">
        <v>480</v>
      </c>
      <c r="N102" s="77"/>
      <c r="O102" s="77" t="str">
        <f t="shared" si="1"/>
        <v>KAW_APP_EX37G-3_</v>
      </c>
    </row>
    <row r="103" spans="1:15" x14ac:dyDescent="0.3">
      <c r="A103" s="135" t="s">
        <v>267</v>
      </c>
      <c r="C103" s="119" t="s">
        <v>176</v>
      </c>
      <c r="E103" s="119" t="s">
        <v>177</v>
      </c>
      <c r="G103" s="10" t="s">
        <v>282</v>
      </c>
      <c r="I103" s="10" t="s">
        <v>374</v>
      </c>
      <c r="M103" s="77" t="s">
        <v>481</v>
      </c>
      <c r="N103" s="77"/>
      <c r="O103" s="77" t="str">
        <f t="shared" si="1"/>
        <v>KAW_APP_EX37H_</v>
      </c>
    </row>
    <row r="104" spans="1:15" x14ac:dyDescent="0.3">
      <c r="A104" s="135" t="s">
        <v>268</v>
      </c>
      <c r="C104" s="119" t="s">
        <v>176</v>
      </c>
      <c r="E104" s="119" t="s">
        <v>177</v>
      </c>
      <c r="G104" s="10" t="s">
        <v>282</v>
      </c>
      <c r="I104" s="10" t="s">
        <v>375</v>
      </c>
      <c r="M104" s="77" t="s">
        <v>482</v>
      </c>
      <c r="N104" s="77"/>
      <c r="O104" s="77" t="str">
        <f t="shared" si="1"/>
        <v>KAW_APP_EX37I-1_</v>
      </c>
    </row>
    <row r="105" spans="1:15" x14ac:dyDescent="0.3">
      <c r="A105" s="10" t="s">
        <v>269</v>
      </c>
      <c r="C105" s="119" t="s">
        <v>176</v>
      </c>
      <c r="E105" s="119" t="s">
        <v>177</v>
      </c>
      <c r="G105" s="10" t="s">
        <v>282</v>
      </c>
      <c r="I105" s="10" t="s">
        <v>376</v>
      </c>
      <c r="M105" s="77" t="s">
        <v>483</v>
      </c>
      <c r="N105" s="77"/>
      <c r="O105" s="77" t="str">
        <f t="shared" si="1"/>
        <v>KAW_APP_EX37I-2_</v>
      </c>
    </row>
    <row r="106" spans="1:15" x14ac:dyDescent="0.3">
      <c r="A106" s="10" t="s">
        <v>270</v>
      </c>
      <c r="C106" s="119" t="s">
        <v>176</v>
      </c>
      <c r="E106" s="119" t="s">
        <v>177</v>
      </c>
      <c r="G106" s="10" t="s">
        <v>282</v>
      </c>
      <c r="I106" s="10" t="s">
        <v>377</v>
      </c>
      <c r="M106" s="77" t="s">
        <v>484</v>
      </c>
      <c r="N106" s="77"/>
      <c r="O106" s="77" t="str">
        <f t="shared" si="1"/>
        <v>KAW_APP_EX37I-3_</v>
      </c>
    </row>
    <row r="107" spans="1:15" x14ac:dyDescent="0.3">
      <c r="A107" s="10" t="s">
        <v>271</v>
      </c>
      <c r="C107" s="119" t="s">
        <v>176</v>
      </c>
      <c r="E107" s="119" t="s">
        <v>177</v>
      </c>
      <c r="G107" s="10" t="s">
        <v>282</v>
      </c>
      <c r="I107" s="10" t="s">
        <v>378</v>
      </c>
      <c r="M107" s="77" t="s">
        <v>485</v>
      </c>
      <c r="N107" s="77"/>
      <c r="O107" s="77" t="str">
        <f t="shared" si="1"/>
        <v>KAW_APP_EX37I-4_</v>
      </c>
    </row>
    <row r="108" spans="1:15" x14ac:dyDescent="0.3">
      <c r="A108" s="10" t="s">
        <v>272</v>
      </c>
      <c r="C108" s="119" t="s">
        <v>176</v>
      </c>
      <c r="E108" s="119" t="s">
        <v>177</v>
      </c>
      <c r="G108" s="10" t="s">
        <v>282</v>
      </c>
      <c r="I108" s="10" t="s">
        <v>379</v>
      </c>
      <c r="M108" s="77" t="s">
        <v>486</v>
      </c>
      <c r="N108" s="77"/>
      <c r="O108" s="77" t="str">
        <f t="shared" si="1"/>
        <v>KAW_APP_EX37I-5_</v>
      </c>
    </row>
    <row r="109" spans="1:15" x14ac:dyDescent="0.3">
      <c r="A109" s="135" t="s">
        <v>273</v>
      </c>
      <c r="C109" s="119" t="s">
        <v>176</v>
      </c>
      <c r="E109" s="119" t="s">
        <v>177</v>
      </c>
      <c r="G109" s="10" t="s">
        <v>282</v>
      </c>
      <c r="I109" s="10" t="s">
        <v>380</v>
      </c>
      <c r="M109" s="77" t="s">
        <v>487</v>
      </c>
      <c r="N109" s="77"/>
      <c r="O109" s="77" t="str">
        <f t="shared" si="1"/>
        <v>KAW_APP_EX37J-1_</v>
      </c>
    </row>
    <row r="110" spans="1:15" ht="28.8" x14ac:dyDescent="0.3">
      <c r="A110" s="135" t="s">
        <v>274</v>
      </c>
      <c r="C110" s="119" t="s">
        <v>176</v>
      </c>
      <c r="E110" s="119" t="s">
        <v>177</v>
      </c>
      <c r="G110" s="10" t="s">
        <v>282</v>
      </c>
      <c r="I110" s="10" t="s">
        <v>381</v>
      </c>
      <c r="M110" s="77" t="s">
        <v>489</v>
      </c>
      <c r="N110" s="77"/>
      <c r="O110" s="77" t="str">
        <f t="shared" si="1"/>
        <v>KAW_APP_EX37J-1.1/ J1.2_</v>
      </c>
    </row>
    <row r="111" spans="1:15" x14ac:dyDescent="0.3">
      <c r="A111" s="10" t="s">
        <v>275</v>
      </c>
      <c r="C111" s="119" t="s">
        <v>176</v>
      </c>
      <c r="E111" s="119" t="s">
        <v>177</v>
      </c>
      <c r="G111" s="10" t="s">
        <v>282</v>
      </c>
      <c r="I111" s="10" t="s">
        <v>382</v>
      </c>
      <c r="M111" s="77" t="s">
        <v>488</v>
      </c>
      <c r="N111" s="77"/>
      <c r="O111" s="77" t="str">
        <f t="shared" si="1"/>
        <v>KAW_APP_EX37J-2_</v>
      </c>
    </row>
    <row r="112" spans="1:15" x14ac:dyDescent="0.3">
      <c r="A112" s="10" t="s">
        <v>276</v>
      </c>
      <c r="C112" s="119" t="s">
        <v>176</v>
      </c>
      <c r="E112" s="119" t="s">
        <v>177</v>
      </c>
      <c r="G112" s="10" t="s">
        <v>282</v>
      </c>
      <c r="I112" s="10" t="s">
        <v>383</v>
      </c>
      <c r="M112" s="77" t="s">
        <v>490</v>
      </c>
      <c r="N112" s="77"/>
      <c r="O112" s="77" t="str">
        <f t="shared" si="1"/>
        <v>KAW_APP_EX37J-3_</v>
      </c>
    </row>
    <row r="113" spans="1:15" x14ac:dyDescent="0.3">
      <c r="A113" s="10" t="s">
        <v>277</v>
      </c>
      <c r="C113" s="119" t="s">
        <v>176</v>
      </c>
      <c r="E113" s="119" t="s">
        <v>177</v>
      </c>
      <c r="G113" s="10" t="s">
        <v>282</v>
      </c>
      <c r="I113" s="10" t="s">
        <v>384</v>
      </c>
      <c r="M113" s="77" t="s">
        <v>491</v>
      </c>
      <c r="N113" s="77"/>
      <c r="O113" s="77" t="str">
        <f t="shared" si="1"/>
        <v>KAW_APP_EX37J-4_</v>
      </c>
    </row>
    <row r="114" spans="1:15" x14ac:dyDescent="0.3">
      <c r="A114" s="135" t="s">
        <v>278</v>
      </c>
      <c r="C114" s="119" t="s">
        <v>176</v>
      </c>
      <c r="E114" s="119" t="s">
        <v>177</v>
      </c>
      <c r="G114" s="10" t="s">
        <v>282</v>
      </c>
      <c r="I114" s="10" t="s">
        <v>385</v>
      </c>
      <c r="M114" s="77" t="s">
        <v>492</v>
      </c>
      <c r="N114" s="77"/>
      <c r="O114" s="77" t="str">
        <f t="shared" si="1"/>
        <v>KAW_APP_EX37K_</v>
      </c>
    </row>
    <row r="115" spans="1:15" ht="28.8" x14ac:dyDescent="0.3">
      <c r="A115" s="135" t="s">
        <v>279</v>
      </c>
      <c r="C115" s="119" t="s">
        <v>176</v>
      </c>
      <c r="E115" s="119" t="s">
        <v>177</v>
      </c>
      <c r="G115" s="10" t="s">
        <v>282</v>
      </c>
      <c r="I115" s="10" t="s">
        <v>386</v>
      </c>
      <c r="M115" s="77" t="s">
        <v>493</v>
      </c>
      <c r="N115" s="77"/>
      <c r="O115" s="77" t="str">
        <f t="shared" si="1"/>
        <v>KAW_APP_EX37L_</v>
      </c>
    </row>
    <row r="116" spans="1:15" ht="28.8" x14ac:dyDescent="0.3">
      <c r="A116" s="135" t="s">
        <v>280</v>
      </c>
      <c r="C116" s="119" t="s">
        <v>176</v>
      </c>
      <c r="E116" s="119" t="s">
        <v>177</v>
      </c>
      <c r="G116" s="10" t="s">
        <v>282</v>
      </c>
      <c r="I116" s="10" t="s">
        <v>387</v>
      </c>
      <c r="M116" s="77" t="s">
        <v>494</v>
      </c>
      <c r="N116" s="77"/>
      <c r="O116" s="77" t="str">
        <f t="shared" si="1"/>
        <v>KAW_APP_EX37M-3_</v>
      </c>
    </row>
    <row r="117" spans="1:15" x14ac:dyDescent="0.3">
      <c r="A117" s="10" t="s">
        <v>501</v>
      </c>
      <c r="C117" s="119" t="s">
        <v>176</v>
      </c>
      <c r="E117" s="119" t="s">
        <v>177</v>
      </c>
      <c r="G117" s="10" t="s">
        <v>282</v>
      </c>
      <c r="I117" s="10" t="s">
        <v>505</v>
      </c>
      <c r="M117" s="77" t="s">
        <v>503</v>
      </c>
      <c r="N117" s="77"/>
      <c r="O117" s="77" t="str">
        <f t="shared" si="1"/>
        <v>KAW_APP_EX37M-3.1_</v>
      </c>
    </row>
    <row r="118" spans="1:15" x14ac:dyDescent="0.3">
      <c r="A118" s="10" t="s">
        <v>502</v>
      </c>
      <c r="C118" s="119" t="s">
        <v>176</v>
      </c>
      <c r="E118" s="119" t="s">
        <v>177</v>
      </c>
      <c r="G118" s="10" t="s">
        <v>282</v>
      </c>
      <c r="I118" s="10" t="s">
        <v>506</v>
      </c>
      <c r="M118" s="77" t="s">
        <v>504</v>
      </c>
      <c r="N118" s="77"/>
      <c r="O118" s="77" t="str">
        <f t="shared" si="1"/>
        <v>KAW_APP_EX37M-3.2_</v>
      </c>
    </row>
    <row r="119" spans="1:15" x14ac:dyDescent="0.3">
      <c r="A119" s="135" t="s">
        <v>281</v>
      </c>
      <c r="C119" s="119" t="s">
        <v>176</v>
      </c>
      <c r="E119" s="119" t="s">
        <v>177</v>
      </c>
      <c r="G119" s="10" t="s">
        <v>282</v>
      </c>
      <c r="I119" s="10" t="s">
        <v>388</v>
      </c>
      <c r="M119" s="77" t="s">
        <v>495</v>
      </c>
      <c r="N119" s="77"/>
      <c r="O119" s="77" t="str">
        <f t="shared" si="1"/>
        <v>KAW_APP_EX37N-3_</v>
      </c>
    </row>
  </sheetData>
  <pageMargins left="0.43" right="0.38" top="0.75" bottom="0.75" header="0.3" footer="0.3"/>
  <pageSetup scale="62"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9"/>
  <sheetViews>
    <sheetView zoomScale="80" zoomScaleNormal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7" sqref="E7"/>
    </sheetView>
  </sheetViews>
  <sheetFormatPr defaultColWidth="8.88671875" defaultRowHeight="14.4" x14ac:dyDescent="0.3"/>
  <cols>
    <col min="1" max="1" width="8.44140625" style="10" customWidth="1"/>
    <col min="2" max="2" width="37.5546875" style="10" customWidth="1"/>
    <col min="3" max="3" width="9.88671875" style="10" bestFit="1" customWidth="1"/>
    <col min="4" max="4" width="28.44140625" style="10" bestFit="1" customWidth="1"/>
    <col min="5" max="5" width="10" style="10" bestFit="1" customWidth="1"/>
    <col min="6" max="6" width="15" style="10" bestFit="1" customWidth="1"/>
    <col min="7" max="8" width="13.88671875" style="10" bestFit="1" customWidth="1"/>
    <col min="9" max="10" width="14.44140625" style="10" bestFit="1" customWidth="1"/>
    <col min="11" max="11" width="13.88671875" style="10" bestFit="1" customWidth="1"/>
    <col min="12" max="12" width="14.5546875" style="10" bestFit="1" customWidth="1"/>
    <col min="13" max="13" width="14.44140625" style="10" bestFit="1" customWidth="1"/>
    <col min="14" max="14" width="13.88671875" style="10" bestFit="1" customWidth="1"/>
    <col min="15" max="15" width="14.44140625" style="10" bestFit="1" customWidth="1"/>
    <col min="16" max="16" width="14.5546875" style="10" bestFit="1" customWidth="1"/>
    <col min="17" max="17" width="13.88671875" style="10" bestFit="1" customWidth="1"/>
    <col min="18" max="18" width="17" style="10" bestFit="1" customWidth="1"/>
    <col min="19" max="19" width="17" style="10" customWidth="1"/>
    <col min="20" max="20" width="11.88671875" style="142" customWidth="1"/>
    <col min="21" max="16384" width="8.88671875" style="10"/>
  </cols>
  <sheetData>
    <row r="1" spans="1:19" x14ac:dyDescent="0.3">
      <c r="A1" s="5" t="s">
        <v>48</v>
      </c>
      <c r="O1" s="137"/>
      <c r="P1" s="143"/>
      <c r="Q1" s="143"/>
    </row>
    <row r="2" spans="1:19" x14ac:dyDescent="0.3">
      <c r="A2" s="5" t="s">
        <v>23</v>
      </c>
      <c r="O2" s="137"/>
      <c r="P2" s="143"/>
      <c r="Q2" s="143"/>
    </row>
    <row r="3" spans="1:19" x14ac:dyDescent="0.3">
      <c r="A3" s="5" t="s">
        <v>1325</v>
      </c>
      <c r="O3" s="137"/>
      <c r="P3" s="143"/>
      <c r="Q3" s="143"/>
    </row>
    <row r="4" spans="1:19" x14ac:dyDescent="0.3">
      <c r="A4" s="77" t="s">
        <v>1239</v>
      </c>
    </row>
    <row r="5" spans="1:19" x14ac:dyDescent="0.3">
      <c r="S5" s="138" t="s">
        <v>1438</v>
      </c>
    </row>
    <row r="6" spans="1:19" x14ac:dyDescent="0.3">
      <c r="A6" s="78" t="s">
        <v>530</v>
      </c>
      <c r="B6" s="78" t="s">
        <v>531</v>
      </c>
      <c r="C6" s="78" t="s">
        <v>532</v>
      </c>
      <c r="D6" s="78" t="s">
        <v>533</v>
      </c>
      <c r="E6" s="78" t="s">
        <v>534</v>
      </c>
      <c r="F6" s="79" t="s">
        <v>1369</v>
      </c>
      <c r="G6" s="79" t="s">
        <v>1370</v>
      </c>
      <c r="H6" s="79" t="s">
        <v>1371</v>
      </c>
      <c r="I6" s="79" t="s">
        <v>1372</v>
      </c>
      <c r="J6" s="79" t="s">
        <v>1373</v>
      </c>
      <c r="K6" s="79" t="s">
        <v>1374</v>
      </c>
      <c r="L6" s="79" t="s">
        <v>1375</v>
      </c>
      <c r="M6" s="79" t="s">
        <v>1376</v>
      </c>
      <c r="N6" s="79" t="s">
        <v>1377</v>
      </c>
      <c r="O6" s="79" t="s">
        <v>1378</v>
      </c>
      <c r="P6" s="79" t="s">
        <v>1379</v>
      </c>
      <c r="Q6" s="79" t="s">
        <v>1380</v>
      </c>
      <c r="R6" s="79" t="s">
        <v>1251</v>
      </c>
      <c r="S6" s="141" t="s">
        <v>1437</v>
      </c>
    </row>
    <row r="7" spans="1:19" x14ac:dyDescent="0.3">
      <c r="A7" s="2" t="s">
        <v>537</v>
      </c>
      <c r="B7" s="2" t="s">
        <v>538</v>
      </c>
      <c r="C7" s="10">
        <v>40111000</v>
      </c>
      <c r="D7" s="2" t="s">
        <v>539</v>
      </c>
      <c r="E7" s="10" t="s">
        <v>540</v>
      </c>
      <c r="F7" s="11">
        <v>-3860059</v>
      </c>
      <c r="G7" s="11">
        <v>-4063735</v>
      </c>
      <c r="H7" s="11">
        <v>-4310030</v>
      </c>
      <c r="I7" s="11">
        <v>-4829236</v>
      </c>
      <c r="J7" s="11">
        <v>-4655836</v>
      </c>
      <c r="K7" s="11">
        <v>-4744890</v>
      </c>
      <c r="L7" s="11">
        <v>-4230511</v>
      </c>
      <c r="M7" s="11">
        <v>-4088172</v>
      </c>
      <c r="N7" s="11">
        <v>-3774564</v>
      </c>
      <c r="O7" s="11">
        <v>-3810611</v>
      </c>
      <c r="P7" s="11">
        <v>-3781129</v>
      </c>
      <c r="Q7" s="11">
        <v>-3595766</v>
      </c>
      <c r="R7" s="11">
        <f t="shared" ref="R7:R10" si="0">SUM(F7:Q7)</f>
        <v>-49744539</v>
      </c>
      <c r="S7" s="11">
        <f t="shared" ref="S7:S48" si="1">SUM(F7:K7)</f>
        <v>-26463786</v>
      </c>
    </row>
    <row r="8" spans="1:19" x14ac:dyDescent="0.3">
      <c r="A8" s="2" t="s">
        <v>537</v>
      </c>
      <c r="B8" s="2" t="s">
        <v>538</v>
      </c>
      <c r="C8" s="10">
        <v>40111100</v>
      </c>
      <c r="D8" s="2" t="s">
        <v>541</v>
      </c>
      <c r="E8" s="10" t="s">
        <v>540</v>
      </c>
      <c r="F8" s="11">
        <v>0</v>
      </c>
      <c r="G8" s="11">
        <v>335</v>
      </c>
      <c r="H8" s="11">
        <v>0</v>
      </c>
      <c r="I8" s="11">
        <v>0</v>
      </c>
      <c r="J8" s="11">
        <v>0</v>
      </c>
      <c r="K8" s="11">
        <v>183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f t="shared" si="0"/>
        <v>518</v>
      </c>
      <c r="S8" s="11">
        <f t="shared" si="1"/>
        <v>518</v>
      </c>
    </row>
    <row r="9" spans="1:19" x14ac:dyDescent="0.3">
      <c r="A9" s="2" t="s">
        <v>537</v>
      </c>
      <c r="B9" s="2" t="s">
        <v>538</v>
      </c>
      <c r="C9" s="10">
        <v>40111200</v>
      </c>
      <c r="D9" s="2" t="s">
        <v>542</v>
      </c>
      <c r="E9" s="10" t="s">
        <v>540</v>
      </c>
      <c r="F9" s="11">
        <v>0</v>
      </c>
      <c r="G9" s="11">
        <v>0</v>
      </c>
      <c r="H9" s="11">
        <v>-2</v>
      </c>
      <c r="I9" s="11">
        <v>0</v>
      </c>
      <c r="J9" s="11">
        <v>0</v>
      </c>
      <c r="K9" s="11">
        <v>458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f t="shared" si="0"/>
        <v>456</v>
      </c>
      <c r="S9" s="11">
        <f t="shared" si="1"/>
        <v>456</v>
      </c>
    </row>
    <row r="10" spans="1:19" x14ac:dyDescent="0.3">
      <c r="A10" s="12" t="s">
        <v>537</v>
      </c>
      <c r="B10" s="2" t="s">
        <v>538</v>
      </c>
      <c r="C10" s="10">
        <v>40112000</v>
      </c>
      <c r="D10" s="2" t="s">
        <v>543</v>
      </c>
      <c r="E10" s="10" t="s">
        <v>540</v>
      </c>
      <c r="F10" s="11">
        <v>-298607</v>
      </c>
      <c r="G10" s="11">
        <v>48132</v>
      </c>
      <c r="H10" s="11">
        <v>-587539</v>
      </c>
      <c r="I10" s="11">
        <v>466752</v>
      </c>
      <c r="J10" s="11">
        <v>25090</v>
      </c>
      <c r="K10" s="11">
        <v>-69941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f t="shared" si="0"/>
        <v>-416113</v>
      </c>
      <c r="S10" s="11">
        <f t="shared" si="1"/>
        <v>-416113</v>
      </c>
    </row>
    <row r="11" spans="1:19" x14ac:dyDescent="0.3">
      <c r="A11" s="80" t="s">
        <v>544</v>
      </c>
      <c r="B11" s="80"/>
      <c r="C11" s="80"/>
      <c r="D11" s="80"/>
      <c r="E11" s="80"/>
      <c r="F11" s="81">
        <f>SUM(F7:F10)</f>
        <v>-4158666</v>
      </c>
      <c r="G11" s="81">
        <f t="shared" ref="G11:R11" si="2">SUM(G7:G10)</f>
        <v>-4015268</v>
      </c>
      <c r="H11" s="81">
        <f t="shared" si="2"/>
        <v>-4897571</v>
      </c>
      <c r="I11" s="81">
        <f t="shared" si="2"/>
        <v>-4362484</v>
      </c>
      <c r="J11" s="81">
        <f t="shared" si="2"/>
        <v>-4630746</v>
      </c>
      <c r="K11" s="81">
        <f t="shared" si="2"/>
        <v>-4814190</v>
      </c>
      <c r="L11" s="81">
        <f t="shared" si="2"/>
        <v>-4230511</v>
      </c>
      <c r="M11" s="81">
        <f t="shared" si="2"/>
        <v>-4088172</v>
      </c>
      <c r="N11" s="81">
        <f t="shared" si="2"/>
        <v>-3774564</v>
      </c>
      <c r="O11" s="81">
        <f t="shared" si="2"/>
        <v>-3810611</v>
      </c>
      <c r="P11" s="81">
        <f t="shared" si="2"/>
        <v>-3781129</v>
      </c>
      <c r="Q11" s="81">
        <f t="shared" si="2"/>
        <v>-3595766</v>
      </c>
      <c r="R11" s="81">
        <f t="shared" si="2"/>
        <v>-50159678</v>
      </c>
      <c r="S11" s="11">
        <f t="shared" si="1"/>
        <v>-26878925</v>
      </c>
    </row>
    <row r="12" spans="1:19" x14ac:dyDescent="0.3">
      <c r="A12" s="2" t="s">
        <v>545</v>
      </c>
      <c r="B12" s="2" t="s">
        <v>546</v>
      </c>
      <c r="C12" s="10">
        <v>40121000</v>
      </c>
      <c r="D12" s="2" t="s">
        <v>547</v>
      </c>
      <c r="E12" s="10" t="s">
        <v>548</v>
      </c>
      <c r="F12" s="11">
        <v>-1683389</v>
      </c>
      <c r="G12" s="11">
        <v>-1862559</v>
      </c>
      <c r="H12" s="11">
        <v>-1908528</v>
      </c>
      <c r="I12" s="11">
        <v>-2191111</v>
      </c>
      <c r="J12" s="11">
        <v>-2203282</v>
      </c>
      <c r="K12" s="11">
        <v>-2350839</v>
      </c>
      <c r="L12" s="11">
        <v>-2022140</v>
      </c>
      <c r="M12" s="11">
        <v>-1953076</v>
      </c>
      <c r="N12" s="11">
        <v>-1679085</v>
      </c>
      <c r="O12" s="11">
        <v>-1610422</v>
      </c>
      <c r="P12" s="11">
        <v>-1613977</v>
      </c>
      <c r="Q12" s="11">
        <v>-1550354</v>
      </c>
      <c r="R12" s="11">
        <f>SUM(F12:Q12)</f>
        <v>-22628762</v>
      </c>
      <c r="S12" s="11">
        <f t="shared" si="1"/>
        <v>-12199708</v>
      </c>
    </row>
    <row r="13" spans="1:19" x14ac:dyDescent="0.3">
      <c r="A13" s="12" t="s">
        <v>545</v>
      </c>
      <c r="B13" s="2" t="s">
        <v>546</v>
      </c>
      <c r="C13" s="10">
        <v>40122000</v>
      </c>
      <c r="D13" s="2" t="s">
        <v>549</v>
      </c>
      <c r="E13" s="10" t="s">
        <v>548</v>
      </c>
      <c r="F13" s="11">
        <v>-129614</v>
      </c>
      <c r="G13" s="11">
        <v>-54773</v>
      </c>
      <c r="H13" s="11">
        <v>-54932</v>
      </c>
      <c r="I13" s="11">
        <v>10716</v>
      </c>
      <c r="J13" s="11">
        <v>-167522</v>
      </c>
      <c r="K13" s="11">
        <v>-31021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f>SUM(F13:Q13)</f>
        <v>-427146</v>
      </c>
      <c r="S13" s="11">
        <f t="shared" si="1"/>
        <v>-427146</v>
      </c>
    </row>
    <row r="14" spans="1:19" x14ac:dyDescent="0.3">
      <c r="A14" s="80" t="s">
        <v>550</v>
      </c>
      <c r="B14" s="80"/>
      <c r="C14" s="80"/>
      <c r="D14" s="80"/>
      <c r="E14" s="80"/>
      <c r="F14" s="81">
        <f>SUM(F12:F13)</f>
        <v>-1813003</v>
      </c>
      <c r="G14" s="81">
        <f t="shared" ref="G14:R14" si="3">SUM(G12:G13)</f>
        <v>-1917332</v>
      </c>
      <c r="H14" s="81">
        <f t="shared" si="3"/>
        <v>-1963460</v>
      </c>
      <c r="I14" s="81">
        <f t="shared" si="3"/>
        <v>-2180395</v>
      </c>
      <c r="J14" s="81">
        <f t="shared" si="3"/>
        <v>-2370804</v>
      </c>
      <c r="K14" s="81">
        <f t="shared" si="3"/>
        <v>-2381860</v>
      </c>
      <c r="L14" s="81">
        <f t="shared" si="3"/>
        <v>-2022140</v>
      </c>
      <c r="M14" s="81">
        <f t="shared" si="3"/>
        <v>-1953076</v>
      </c>
      <c r="N14" s="81">
        <f t="shared" si="3"/>
        <v>-1679085</v>
      </c>
      <c r="O14" s="81">
        <f t="shared" si="3"/>
        <v>-1610422</v>
      </c>
      <c r="P14" s="81">
        <f t="shared" si="3"/>
        <v>-1613977</v>
      </c>
      <c r="Q14" s="81">
        <f t="shared" si="3"/>
        <v>-1550354</v>
      </c>
      <c r="R14" s="81">
        <f t="shared" si="3"/>
        <v>-23055908</v>
      </c>
      <c r="S14" s="11">
        <f t="shared" si="1"/>
        <v>-12626854</v>
      </c>
    </row>
    <row r="15" spans="1:19" x14ac:dyDescent="0.3">
      <c r="A15" s="8" t="s">
        <v>551</v>
      </c>
      <c r="B15" s="2" t="s">
        <v>552</v>
      </c>
      <c r="C15" s="10">
        <v>40131000</v>
      </c>
      <c r="D15" s="2" t="s">
        <v>553</v>
      </c>
      <c r="E15" s="10" t="s">
        <v>554</v>
      </c>
      <c r="F15" s="11">
        <v>-292808</v>
      </c>
      <c r="G15" s="11">
        <v>-222229</v>
      </c>
      <c r="H15" s="11">
        <v>-224657</v>
      </c>
      <c r="I15" s="11">
        <v>-279490</v>
      </c>
      <c r="J15" s="11">
        <v>-310133</v>
      </c>
      <c r="K15" s="11">
        <v>-253755</v>
      </c>
      <c r="L15" s="11">
        <v>-236597</v>
      </c>
      <c r="M15" s="11">
        <v>-234849</v>
      </c>
      <c r="N15" s="11">
        <v>-201460</v>
      </c>
      <c r="O15" s="11">
        <v>-183320</v>
      </c>
      <c r="P15" s="11">
        <v>-191933</v>
      </c>
      <c r="Q15" s="11">
        <v>-181982</v>
      </c>
      <c r="R15" s="11">
        <f>SUM(F15:Q15)</f>
        <v>-2813213</v>
      </c>
      <c r="S15" s="11">
        <f t="shared" si="1"/>
        <v>-1583072</v>
      </c>
    </row>
    <row r="16" spans="1:19" x14ac:dyDescent="0.3">
      <c r="A16" s="12" t="s">
        <v>551</v>
      </c>
      <c r="B16" s="2" t="s">
        <v>552</v>
      </c>
      <c r="C16" s="10">
        <v>40132000</v>
      </c>
      <c r="D16" s="2" t="s">
        <v>555</v>
      </c>
      <c r="E16" s="10" t="s">
        <v>554</v>
      </c>
      <c r="F16" s="11">
        <v>2440</v>
      </c>
      <c r="G16" s="11">
        <v>1988</v>
      </c>
      <c r="H16" s="11">
        <v>-10352</v>
      </c>
      <c r="I16" s="11">
        <v>-30807</v>
      </c>
      <c r="J16" s="11">
        <v>-13909</v>
      </c>
      <c r="K16" s="11">
        <v>22523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f>SUM(F16:Q16)</f>
        <v>-28117</v>
      </c>
      <c r="S16" s="11">
        <f t="shared" si="1"/>
        <v>-28117</v>
      </c>
    </row>
    <row r="17" spans="1:19" x14ac:dyDescent="0.3">
      <c r="A17" s="80" t="s">
        <v>556</v>
      </c>
      <c r="B17" s="80"/>
      <c r="C17" s="80"/>
      <c r="D17" s="80"/>
      <c r="E17" s="80"/>
      <c r="F17" s="81">
        <f>SUM(F15:F16)</f>
        <v>-290368</v>
      </c>
      <c r="G17" s="81">
        <f t="shared" ref="G17:R17" si="4">SUM(G15:G16)</f>
        <v>-220241</v>
      </c>
      <c r="H17" s="81">
        <f t="shared" si="4"/>
        <v>-235009</v>
      </c>
      <c r="I17" s="81">
        <f t="shared" si="4"/>
        <v>-310297</v>
      </c>
      <c r="J17" s="81">
        <f t="shared" si="4"/>
        <v>-324042</v>
      </c>
      <c r="K17" s="81">
        <f t="shared" si="4"/>
        <v>-231232</v>
      </c>
      <c r="L17" s="81">
        <f t="shared" si="4"/>
        <v>-236597</v>
      </c>
      <c r="M17" s="81">
        <f t="shared" si="4"/>
        <v>-234849</v>
      </c>
      <c r="N17" s="81">
        <f t="shared" si="4"/>
        <v>-201460</v>
      </c>
      <c r="O17" s="81">
        <f t="shared" si="4"/>
        <v>-183320</v>
      </c>
      <c r="P17" s="81">
        <f t="shared" si="4"/>
        <v>-191933</v>
      </c>
      <c r="Q17" s="81">
        <f t="shared" si="4"/>
        <v>-181982</v>
      </c>
      <c r="R17" s="81">
        <f t="shared" si="4"/>
        <v>-2841330</v>
      </c>
      <c r="S17" s="11">
        <f t="shared" si="1"/>
        <v>-1611189</v>
      </c>
    </row>
    <row r="18" spans="1:19" x14ac:dyDescent="0.3">
      <c r="A18" s="8" t="s">
        <v>557</v>
      </c>
      <c r="B18" s="2" t="s">
        <v>558</v>
      </c>
      <c r="C18" s="10">
        <v>40141000</v>
      </c>
      <c r="D18" s="2" t="s">
        <v>559</v>
      </c>
      <c r="E18" s="10" t="s">
        <v>560</v>
      </c>
      <c r="F18" s="11">
        <v>-356202</v>
      </c>
      <c r="G18" s="11">
        <v>-322555</v>
      </c>
      <c r="H18" s="11">
        <v>-326811</v>
      </c>
      <c r="I18" s="11">
        <v>-344264</v>
      </c>
      <c r="J18" s="11">
        <v>-325490</v>
      </c>
      <c r="K18" s="11">
        <v>-335903</v>
      </c>
      <c r="L18" s="11">
        <v>-299330</v>
      </c>
      <c r="M18" s="11">
        <v>-299330</v>
      </c>
      <c r="N18" s="11">
        <v>-299330</v>
      </c>
      <c r="O18" s="11">
        <v>-299330</v>
      </c>
      <c r="P18" s="11">
        <v>-299330</v>
      </c>
      <c r="Q18" s="11">
        <v>-299330</v>
      </c>
      <c r="R18" s="11">
        <f>SUM(F18:Q18)</f>
        <v>-3807205</v>
      </c>
      <c r="S18" s="11">
        <f t="shared" si="1"/>
        <v>-2011225</v>
      </c>
    </row>
    <row r="19" spans="1:19" x14ac:dyDescent="0.3">
      <c r="A19" s="12" t="s">
        <v>557</v>
      </c>
      <c r="B19" s="2" t="s">
        <v>558</v>
      </c>
      <c r="C19" s="10">
        <v>40142000</v>
      </c>
      <c r="D19" s="2" t="s">
        <v>561</v>
      </c>
      <c r="E19" s="10" t="s">
        <v>560</v>
      </c>
      <c r="F19" s="11">
        <v>-72</v>
      </c>
      <c r="G19" s="11">
        <v>112</v>
      </c>
      <c r="H19" s="11">
        <v>-249</v>
      </c>
      <c r="I19" s="11">
        <v>106</v>
      </c>
      <c r="J19" s="11">
        <v>109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f>SUM(F19:Q19)</f>
        <v>6</v>
      </c>
      <c r="S19" s="11">
        <f t="shared" si="1"/>
        <v>6</v>
      </c>
    </row>
    <row r="20" spans="1:19" x14ac:dyDescent="0.3">
      <c r="A20" s="80" t="s">
        <v>562</v>
      </c>
      <c r="B20" s="80"/>
      <c r="C20" s="80"/>
      <c r="D20" s="80"/>
      <c r="E20" s="80"/>
      <c r="F20" s="81">
        <f>SUM(F18:F19)</f>
        <v>-356274</v>
      </c>
      <c r="G20" s="81">
        <f t="shared" ref="G20:R20" si="5">SUM(G18:G19)</f>
        <v>-322443</v>
      </c>
      <c r="H20" s="81">
        <f t="shared" si="5"/>
        <v>-327060</v>
      </c>
      <c r="I20" s="81">
        <f t="shared" si="5"/>
        <v>-344158</v>
      </c>
      <c r="J20" s="81">
        <f t="shared" si="5"/>
        <v>-325381</v>
      </c>
      <c r="K20" s="81">
        <f t="shared" si="5"/>
        <v>-335903</v>
      </c>
      <c r="L20" s="81">
        <f t="shared" si="5"/>
        <v>-299330</v>
      </c>
      <c r="M20" s="81">
        <f t="shared" si="5"/>
        <v>-299330</v>
      </c>
      <c r="N20" s="81">
        <f t="shared" si="5"/>
        <v>-299330</v>
      </c>
      <c r="O20" s="81">
        <f t="shared" si="5"/>
        <v>-299330</v>
      </c>
      <c r="P20" s="81">
        <f t="shared" si="5"/>
        <v>-299330</v>
      </c>
      <c r="Q20" s="81">
        <f t="shared" si="5"/>
        <v>-299330</v>
      </c>
      <c r="R20" s="81">
        <f t="shared" si="5"/>
        <v>-3807199</v>
      </c>
      <c r="S20" s="11">
        <f t="shared" si="1"/>
        <v>-2011219</v>
      </c>
    </row>
    <row r="21" spans="1:19" x14ac:dyDescent="0.3">
      <c r="A21" s="8" t="s">
        <v>563</v>
      </c>
      <c r="B21" s="2" t="s">
        <v>564</v>
      </c>
      <c r="C21" s="10">
        <v>40145000</v>
      </c>
      <c r="D21" s="2" t="s">
        <v>565</v>
      </c>
      <c r="E21" s="10" t="s">
        <v>566</v>
      </c>
      <c r="F21" s="11">
        <v>-246591</v>
      </c>
      <c r="G21" s="11">
        <v>-254077</v>
      </c>
      <c r="H21" s="11">
        <v>-228571</v>
      </c>
      <c r="I21" s="11">
        <v>-245038</v>
      </c>
      <c r="J21" s="11">
        <v>-243223</v>
      </c>
      <c r="K21" s="11">
        <v>-251592</v>
      </c>
      <c r="L21" s="11">
        <v>-222060</v>
      </c>
      <c r="M21" s="11">
        <v>-222060</v>
      </c>
      <c r="N21" s="11">
        <v>-222060</v>
      </c>
      <c r="O21" s="11">
        <v>-222060</v>
      </c>
      <c r="P21" s="11">
        <v>-222060</v>
      </c>
      <c r="Q21" s="11">
        <v>-222060</v>
      </c>
      <c r="R21" s="11">
        <f>SUM(F21:Q21)</f>
        <v>-2801452</v>
      </c>
      <c r="S21" s="11">
        <f t="shared" si="1"/>
        <v>-1469092</v>
      </c>
    </row>
    <row r="22" spans="1:19" x14ac:dyDescent="0.3">
      <c r="A22" s="8"/>
      <c r="B22" s="2"/>
      <c r="C22" s="10">
        <v>40145100</v>
      </c>
      <c r="D22" s="2" t="s">
        <v>1327</v>
      </c>
      <c r="E22" s="10" t="s">
        <v>566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f t="shared" ref="R22:R23" si="6">SUM(F22:Q22)</f>
        <v>0</v>
      </c>
      <c r="S22" s="11">
        <f t="shared" si="1"/>
        <v>0</v>
      </c>
    </row>
    <row r="23" spans="1:19" x14ac:dyDescent="0.3">
      <c r="A23" s="12" t="s">
        <v>563</v>
      </c>
      <c r="B23" s="2" t="s">
        <v>564</v>
      </c>
      <c r="C23" s="10">
        <v>40146000</v>
      </c>
      <c r="D23" s="2" t="s">
        <v>567</v>
      </c>
      <c r="E23" s="10" t="s">
        <v>566</v>
      </c>
      <c r="F23" s="11">
        <v>5049</v>
      </c>
      <c r="G23" s="11">
        <v>12535</v>
      </c>
      <c r="H23" s="11">
        <v>-12971</v>
      </c>
      <c r="I23" s="11">
        <v>-9154</v>
      </c>
      <c r="J23" s="11">
        <v>-8670</v>
      </c>
      <c r="K23" s="11">
        <v>2046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f t="shared" si="6"/>
        <v>-11165</v>
      </c>
      <c r="S23" s="11">
        <f t="shared" si="1"/>
        <v>-11165</v>
      </c>
    </row>
    <row r="24" spans="1:19" x14ac:dyDescent="0.3">
      <c r="A24" s="80" t="s">
        <v>568</v>
      </c>
      <c r="B24" s="80"/>
      <c r="C24" s="80"/>
      <c r="D24" s="80"/>
      <c r="E24" s="80"/>
      <c r="F24" s="81">
        <f>SUM(F21:F23)</f>
        <v>-241542</v>
      </c>
      <c r="G24" s="81">
        <f t="shared" ref="G24:R24" si="7">SUM(G21:G23)</f>
        <v>-241542</v>
      </c>
      <c r="H24" s="81">
        <f t="shared" si="7"/>
        <v>-241542</v>
      </c>
      <c r="I24" s="81">
        <f t="shared" si="7"/>
        <v>-254192</v>
      </c>
      <c r="J24" s="81">
        <f t="shared" si="7"/>
        <v>-251893</v>
      </c>
      <c r="K24" s="81">
        <f t="shared" si="7"/>
        <v>-249546</v>
      </c>
      <c r="L24" s="81">
        <f t="shared" si="7"/>
        <v>-222060</v>
      </c>
      <c r="M24" s="81">
        <f t="shared" si="7"/>
        <v>-222060</v>
      </c>
      <c r="N24" s="81">
        <f t="shared" si="7"/>
        <v>-222060</v>
      </c>
      <c r="O24" s="81">
        <f t="shared" si="7"/>
        <v>-222060</v>
      </c>
      <c r="P24" s="81">
        <f t="shared" si="7"/>
        <v>-222060</v>
      </c>
      <c r="Q24" s="81">
        <f t="shared" si="7"/>
        <v>-222060</v>
      </c>
      <c r="R24" s="81">
        <f t="shared" si="7"/>
        <v>-2812617</v>
      </c>
      <c r="S24" s="11">
        <f t="shared" si="1"/>
        <v>-1480257</v>
      </c>
    </row>
    <row r="25" spans="1:19" x14ac:dyDescent="0.3">
      <c r="A25" s="8" t="s">
        <v>569</v>
      </c>
      <c r="B25" s="2" t="s">
        <v>570</v>
      </c>
      <c r="C25" s="10">
        <v>40151000</v>
      </c>
      <c r="D25" s="2" t="s">
        <v>571</v>
      </c>
      <c r="E25" s="10" t="s">
        <v>572</v>
      </c>
      <c r="F25" s="11">
        <v>-422139</v>
      </c>
      <c r="G25" s="11">
        <v>-460781</v>
      </c>
      <c r="H25" s="11">
        <v>-481949</v>
      </c>
      <c r="I25" s="11">
        <v>-666790</v>
      </c>
      <c r="J25" s="11">
        <v>-585678</v>
      </c>
      <c r="K25" s="11">
        <v>-561234</v>
      </c>
      <c r="L25" s="11">
        <v>-562911</v>
      </c>
      <c r="M25" s="11">
        <v>-500239</v>
      </c>
      <c r="N25" s="11">
        <v>-410366</v>
      </c>
      <c r="O25" s="11">
        <v>-379223</v>
      </c>
      <c r="P25" s="11">
        <v>-388065</v>
      </c>
      <c r="Q25" s="11">
        <v>-366246</v>
      </c>
      <c r="R25" s="11">
        <f>SUM(F25:Q25)</f>
        <v>-5785621</v>
      </c>
      <c r="S25" s="11">
        <f t="shared" si="1"/>
        <v>-3178571</v>
      </c>
    </row>
    <row r="26" spans="1:19" x14ac:dyDescent="0.3">
      <c r="A26" s="12" t="s">
        <v>569</v>
      </c>
      <c r="B26" s="2" t="s">
        <v>570</v>
      </c>
      <c r="C26" s="10">
        <v>40152000</v>
      </c>
      <c r="D26" s="2" t="s">
        <v>573</v>
      </c>
      <c r="E26" s="10" t="s">
        <v>572</v>
      </c>
      <c r="F26" s="11">
        <v>-19774</v>
      </c>
      <c r="G26" s="11">
        <v>4556</v>
      </c>
      <c r="H26" s="11">
        <v>-68893</v>
      </c>
      <c r="I26" s="11">
        <v>-42351</v>
      </c>
      <c r="J26" s="11">
        <v>-24891</v>
      </c>
      <c r="K26" s="11">
        <v>-120258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f>SUM(F26:Q26)</f>
        <v>-271611</v>
      </c>
      <c r="S26" s="11">
        <f t="shared" si="1"/>
        <v>-271611</v>
      </c>
    </row>
    <row r="27" spans="1:19" x14ac:dyDescent="0.3">
      <c r="A27" s="80" t="s">
        <v>574</v>
      </c>
      <c r="B27" s="80"/>
      <c r="C27" s="80"/>
      <c r="D27" s="80"/>
      <c r="E27" s="80"/>
      <c r="F27" s="81">
        <f>SUM(F25:F26)</f>
        <v>-441913</v>
      </c>
      <c r="G27" s="81">
        <f t="shared" ref="G27:R27" si="8">SUM(G25:G26)</f>
        <v>-456225</v>
      </c>
      <c r="H27" s="81">
        <f t="shared" si="8"/>
        <v>-550842</v>
      </c>
      <c r="I27" s="81">
        <f t="shared" si="8"/>
        <v>-709141</v>
      </c>
      <c r="J27" s="81">
        <f t="shared" si="8"/>
        <v>-610569</v>
      </c>
      <c r="K27" s="81">
        <f t="shared" si="8"/>
        <v>-681492</v>
      </c>
      <c r="L27" s="81">
        <f t="shared" si="8"/>
        <v>-562911</v>
      </c>
      <c r="M27" s="81">
        <f t="shared" si="8"/>
        <v>-500239</v>
      </c>
      <c r="N27" s="81">
        <f t="shared" si="8"/>
        <v>-410366</v>
      </c>
      <c r="O27" s="81">
        <f t="shared" si="8"/>
        <v>-379223</v>
      </c>
      <c r="P27" s="81">
        <f t="shared" si="8"/>
        <v>-388065</v>
      </c>
      <c r="Q27" s="81">
        <f t="shared" si="8"/>
        <v>-366246</v>
      </c>
      <c r="R27" s="81">
        <f t="shared" si="8"/>
        <v>-6057232</v>
      </c>
      <c r="S27" s="11">
        <f t="shared" si="1"/>
        <v>-3450182</v>
      </c>
    </row>
    <row r="28" spans="1:19" x14ac:dyDescent="0.3">
      <c r="A28" s="8" t="s">
        <v>575</v>
      </c>
      <c r="B28" s="2" t="s">
        <v>576</v>
      </c>
      <c r="C28" s="10">
        <v>40161000</v>
      </c>
      <c r="D28" s="2" t="s">
        <v>577</v>
      </c>
      <c r="E28" s="10" t="s">
        <v>578</v>
      </c>
      <c r="F28" s="11">
        <v>-141207</v>
      </c>
      <c r="G28" s="11">
        <v>-153117</v>
      </c>
      <c r="H28" s="11">
        <v>-140048</v>
      </c>
      <c r="I28" s="11">
        <v>-204637</v>
      </c>
      <c r="J28" s="11">
        <v>-190252</v>
      </c>
      <c r="K28" s="11">
        <v>-203409</v>
      </c>
      <c r="L28" s="11">
        <v>-178025</v>
      </c>
      <c r="M28" s="11">
        <v>-162254</v>
      </c>
      <c r="N28" s="11">
        <v>-133271</v>
      </c>
      <c r="O28" s="11">
        <v>-132945</v>
      </c>
      <c r="P28" s="11">
        <v>-125957</v>
      </c>
      <c r="Q28" s="11">
        <v>-117583</v>
      </c>
      <c r="R28" s="11">
        <f t="shared" ref="R28:R98" si="9">SUM(F28:Q28)</f>
        <v>-1882705</v>
      </c>
      <c r="S28" s="11">
        <f t="shared" si="1"/>
        <v>-1032670</v>
      </c>
    </row>
    <row r="29" spans="1:19" x14ac:dyDescent="0.3">
      <c r="A29" s="8" t="s">
        <v>575</v>
      </c>
      <c r="B29" s="2" t="s">
        <v>576</v>
      </c>
      <c r="C29" s="10">
        <v>40161050</v>
      </c>
      <c r="D29" s="2" t="s">
        <v>579</v>
      </c>
      <c r="E29" s="10" t="s">
        <v>580</v>
      </c>
      <c r="F29" s="11">
        <v>-2129</v>
      </c>
      <c r="G29" s="11">
        <v>-1774</v>
      </c>
      <c r="H29" s="11">
        <v>-2392</v>
      </c>
      <c r="I29" s="11">
        <v>-3454</v>
      </c>
      <c r="J29" s="11">
        <v>-3880</v>
      </c>
      <c r="K29" s="11">
        <v>-1467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f t="shared" si="9"/>
        <v>-15096</v>
      </c>
      <c r="S29" s="11">
        <f t="shared" si="1"/>
        <v>-15096</v>
      </c>
    </row>
    <row r="30" spans="1:19" x14ac:dyDescent="0.3">
      <c r="A30" s="12" t="s">
        <v>575</v>
      </c>
      <c r="B30" s="2" t="s">
        <v>576</v>
      </c>
      <c r="C30" s="10">
        <v>40162000</v>
      </c>
      <c r="D30" s="2" t="s">
        <v>581</v>
      </c>
      <c r="E30" s="10" t="s">
        <v>578</v>
      </c>
      <c r="F30" s="11">
        <v>-1205</v>
      </c>
      <c r="G30" s="11">
        <v>3206</v>
      </c>
      <c r="H30" s="11">
        <v>-23778</v>
      </c>
      <c r="I30" s="11">
        <v>7493</v>
      </c>
      <c r="J30" s="11">
        <v>-19910</v>
      </c>
      <c r="K30" s="11">
        <v>-5412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f t="shared" si="9"/>
        <v>-39606</v>
      </c>
      <c r="S30" s="11">
        <f t="shared" si="1"/>
        <v>-39606</v>
      </c>
    </row>
    <row r="31" spans="1:19" x14ac:dyDescent="0.3">
      <c r="A31" s="80" t="s">
        <v>582</v>
      </c>
      <c r="B31" s="80"/>
      <c r="C31" s="80"/>
      <c r="D31" s="80"/>
      <c r="E31" s="80"/>
      <c r="F31" s="81">
        <f>SUM(F28:F30)</f>
        <v>-144541</v>
      </c>
      <c r="G31" s="81">
        <f t="shared" ref="G31:R31" si="10">SUM(G28:G30)</f>
        <v>-151685</v>
      </c>
      <c r="H31" s="81">
        <f t="shared" si="10"/>
        <v>-166218</v>
      </c>
      <c r="I31" s="81">
        <f t="shared" si="10"/>
        <v>-200598</v>
      </c>
      <c r="J31" s="81">
        <f t="shared" si="10"/>
        <v>-214042</v>
      </c>
      <c r="K31" s="81">
        <f t="shared" si="10"/>
        <v>-210288</v>
      </c>
      <c r="L31" s="81">
        <f t="shared" si="10"/>
        <v>-178025</v>
      </c>
      <c r="M31" s="81">
        <f t="shared" si="10"/>
        <v>-162254</v>
      </c>
      <c r="N31" s="81">
        <f t="shared" si="10"/>
        <v>-133271</v>
      </c>
      <c r="O31" s="81">
        <f t="shared" si="10"/>
        <v>-132945</v>
      </c>
      <c r="P31" s="81">
        <f t="shared" si="10"/>
        <v>-125957</v>
      </c>
      <c r="Q31" s="81">
        <f t="shared" si="10"/>
        <v>-117583</v>
      </c>
      <c r="R31" s="81">
        <f t="shared" si="10"/>
        <v>-1937407</v>
      </c>
      <c r="S31" s="11">
        <f t="shared" si="1"/>
        <v>-1087372</v>
      </c>
    </row>
    <row r="32" spans="1:19" x14ac:dyDescent="0.3">
      <c r="A32" s="8" t="s">
        <v>583</v>
      </c>
      <c r="B32" s="2" t="s">
        <v>584</v>
      </c>
      <c r="C32" s="10">
        <v>40171000</v>
      </c>
      <c r="D32" s="2" t="s">
        <v>585</v>
      </c>
      <c r="E32" s="10" t="s">
        <v>586</v>
      </c>
      <c r="F32" s="11">
        <v>-4363</v>
      </c>
      <c r="G32" s="11">
        <v>-7630</v>
      </c>
      <c r="H32" s="11">
        <v>-12770</v>
      </c>
      <c r="I32" s="11">
        <v>-8440</v>
      </c>
      <c r="J32" s="11">
        <v>-8535</v>
      </c>
      <c r="K32" s="11">
        <v>-9287</v>
      </c>
      <c r="L32" s="11">
        <v>-5231</v>
      </c>
      <c r="M32" s="11">
        <v>-4844</v>
      </c>
      <c r="N32" s="11">
        <v>-5029</v>
      </c>
      <c r="O32" s="11">
        <v>-4648</v>
      </c>
      <c r="P32" s="11">
        <v>-4644</v>
      </c>
      <c r="Q32" s="11">
        <v>-5276</v>
      </c>
      <c r="R32" s="11">
        <f t="shared" si="9"/>
        <v>-80697</v>
      </c>
      <c r="S32" s="11">
        <f t="shared" si="1"/>
        <v>-51025</v>
      </c>
    </row>
    <row r="33" spans="1:19" x14ac:dyDescent="0.3">
      <c r="A33" s="8" t="s">
        <v>583</v>
      </c>
      <c r="B33" s="2" t="s">
        <v>584</v>
      </c>
      <c r="C33" s="10">
        <v>40171300</v>
      </c>
      <c r="D33" s="2" t="s">
        <v>1328</v>
      </c>
      <c r="E33" s="10" t="s">
        <v>586</v>
      </c>
      <c r="F33" s="11">
        <v>0</v>
      </c>
      <c r="G33" s="11">
        <v>0</v>
      </c>
      <c r="H33" s="11">
        <v>0</v>
      </c>
      <c r="I33" s="11">
        <v>0</v>
      </c>
      <c r="J33" s="11">
        <v>-150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f t="shared" si="9"/>
        <v>-150</v>
      </c>
      <c r="S33" s="11">
        <f t="shared" si="1"/>
        <v>-150</v>
      </c>
    </row>
    <row r="34" spans="1:19" x14ac:dyDescent="0.3">
      <c r="A34" s="8" t="s">
        <v>583</v>
      </c>
      <c r="B34" s="2" t="s">
        <v>584</v>
      </c>
      <c r="C34" s="10">
        <v>40172000</v>
      </c>
      <c r="D34" s="2" t="s">
        <v>587</v>
      </c>
      <c r="E34" s="10" t="s">
        <v>586</v>
      </c>
      <c r="F34" s="11">
        <v>3384</v>
      </c>
      <c r="G34" s="11">
        <v>724</v>
      </c>
      <c r="H34" s="11">
        <v>-4107</v>
      </c>
      <c r="I34" s="11">
        <v>2674</v>
      </c>
      <c r="J34" s="11">
        <v>-1223</v>
      </c>
      <c r="K34" s="11">
        <v>-22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f t="shared" si="9"/>
        <v>1430</v>
      </c>
      <c r="S34" s="11">
        <f t="shared" si="1"/>
        <v>1430</v>
      </c>
    </row>
    <row r="35" spans="1:19" x14ac:dyDescent="0.3">
      <c r="A35" s="8" t="s">
        <v>583</v>
      </c>
      <c r="B35" s="2" t="s">
        <v>584</v>
      </c>
      <c r="C35" s="10">
        <v>40180100</v>
      </c>
      <c r="D35" s="2" t="s">
        <v>1329</v>
      </c>
      <c r="E35" s="10" t="s">
        <v>610</v>
      </c>
      <c r="F35" s="11">
        <v>0</v>
      </c>
      <c r="G35" s="11">
        <v>0</v>
      </c>
      <c r="H35" s="11">
        <v>0</v>
      </c>
      <c r="I35" s="11">
        <v>0</v>
      </c>
      <c r="J35" s="11">
        <v>-15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f t="shared" si="9"/>
        <v>-15</v>
      </c>
      <c r="S35" s="11">
        <f t="shared" si="1"/>
        <v>-15</v>
      </c>
    </row>
    <row r="36" spans="1:19" x14ac:dyDescent="0.3">
      <c r="A36" s="12" t="s">
        <v>583</v>
      </c>
      <c r="B36" s="2" t="s">
        <v>584</v>
      </c>
      <c r="C36" s="10">
        <v>40189900</v>
      </c>
      <c r="D36" s="2" t="s">
        <v>588</v>
      </c>
      <c r="E36" s="10" t="s">
        <v>586</v>
      </c>
      <c r="F36" s="11">
        <v>0</v>
      </c>
      <c r="G36" s="11">
        <v>1433759</v>
      </c>
      <c r="H36" s="11">
        <v>437526</v>
      </c>
      <c r="I36" s="11">
        <v>694434</v>
      </c>
      <c r="J36" s="11">
        <v>338536</v>
      </c>
      <c r="K36" s="11">
        <v>504696</v>
      </c>
      <c r="L36" s="11">
        <v>-340895</v>
      </c>
      <c r="M36" s="11">
        <v>-340895</v>
      </c>
      <c r="N36" s="11">
        <v>-340895</v>
      </c>
      <c r="O36" s="11">
        <v>-340895</v>
      </c>
      <c r="P36" s="11">
        <v>-340895</v>
      </c>
      <c r="Q36" s="11">
        <v>-340895</v>
      </c>
      <c r="R36" s="11">
        <f t="shared" si="9"/>
        <v>1363581</v>
      </c>
      <c r="S36" s="11">
        <f t="shared" si="1"/>
        <v>3408951</v>
      </c>
    </row>
    <row r="37" spans="1:19" x14ac:dyDescent="0.3">
      <c r="A37" s="80" t="s">
        <v>589</v>
      </c>
      <c r="B37" s="80"/>
      <c r="C37" s="80"/>
      <c r="D37" s="80"/>
      <c r="E37" s="80"/>
      <c r="F37" s="81">
        <f>SUM(F32:F36)</f>
        <v>-979</v>
      </c>
      <c r="G37" s="81">
        <f t="shared" ref="G37:R37" si="11">SUM(G32:G36)</f>
        <v>1426853</v>
      </c>
      <c r="H37" s="81">
        <f t="shared" si="11"/>
        <v>420649</v>
      </c>
      <c r="I37" s="81">
        <f t="shared" si="11"/>
        <v>688668</v>
      </c>
      <c r="J37" s="81">
        <f t="shared" si="11"/>
        <v>328613</v>
      </c>
      <c r="K37" s="81">
        <f t="shared" si="11"/>
        <v>495387</v>
      </c>
      <c r="L37" s="81">
        <f t="shared" si="11"/>
        <v>-346126</v>
      </c>
      <c r="M37" s="81">
        <f t="shared" si="11"/>
        <v>-345739</v>
      </c>
      <c r="N37" s="81">
        <f t="shared" si="11"/>
        <v>-345924</v>
      </c>
      <c r="O37" s="81">
        <f t="shared" si="11"/>
        <v>-345543</v>
      </c>
      <c r="P37" s="81">
        <f t="shared" si="11"/>
        <v>-345539</v>
      </c>
      <c r="Q37" s="81">
        <f t="shared" si="11"/>
        <v>-346171</v>
      </c>
      <c r="R37" s="81">
        <f t="shared" si="11"/>
        <v>1284149</v>
      </c>
      <c r="S37" s="11">
        <f t="shared" si="1"/>
        <v>3359191</v>
      </c>
    </row>
    <row r="38" spans="1:19" x14ac:dyDescent="0.3">
      <c r="A38" s="8" t="s">
        <v>601</v>
      </c>
      <c r="B38" s="2" t="s">
        <v>602</v>
      </c>
      <c r="C38" s="10">
        <v>40310100</v>
      </c>
      <c r="D38" s="2" t="s">
        <v>603</v>
      </c>
      <c r="E38" s="10" t="s">
        <v>604</v>
      </c>
      <c r="F38" s="11">
        <v>-69116</v>
      </c>
      <c r="G38" s="11">
        <v>-60600</v>
      </c>
      <c r="H38" s="11">
        <v>-62719</v>
      </c>
      <c r="I38" s="11">
        <v>-64161</v>
      </c>
      <c r="J38" s="11">
        <v>-88338</v>
      </c>
      <c r="K38" s="11">
        <v>-72689</v>
      </c>
      <c r="L38" s="11">
        <v>-67678</v>
      </c>
      <c r="M38" s="11">
        <v>-67642</v>
      </c>
      <c r="N38" s="11">
        <v>-67607</v>
      </c>
      <c r="O38" s="11">
        <v>-67572</v>
      </c>
      <c r="P38" s="11">
        <v>-78600</v>
      </c>
      <c r="Q38" s="11">
        <v>-71159</v>
      </c>
      <c r="R38" s="11">
        <f t="shared" si="9"/>
        <v>-837881</v>
      </c>
      <c r="S38" s="11">
        <f t="shared" si="1"/>
        <v>-417623</v>
      </c>
    </row>
    <row r="39" spans="1:19" x14ac:dyDescent="0.3">
      <c r="A39" s="8" t="s">
        <v>601</v>
      </c>
      <c r="B39" s="2" t="s">
        <v>602</v>
      </c>
      <c r="C39" s="10">
        <v>40310200</v>
      </c>
      <c r="D39" s="2" t="s">
        <v>605</v>
      </c>
      <c r="E39" s="10" t="s">
        <v>606</v>
      </c>
      <c r="F39" s="11">
        <v>-7948</v>
      </c>
      <c r="G39" s="11">
        <v>-7948</v>
      </c>
      <c r="H39" s="11">
        <v>-9448</v>
      </c>
      <c r="I39" s="11">
        <v>-7948</v>
      </c>
      <c r="J39" s="11">
        <v>-7948</v>
      </c>
      <c r="K39" s="11">
        <v>-7948</v>
      </c>
      <c r="L39" s="11">
        <v>-7643</v>
      </c>
      <c r="M39" s="11">
        <v>-7643</v>
      </c>
      <c r="N39" s="11">
        <v>-7643</v>
      </c>
      <c r="O39" s="11">
        <v>-7643</v>
      </c>
      <c r="P39" s="11">
        <v>-7948</v>
      </c>
      <c r="Q39" s="11">
        <v>-7948</v>
      </c>
      <c r="R39" s="11">
        <f t="shared" si="9"/>
        <v>-95656</v>
      </c>
      <c r="S39" s="11">
        <f t="shared" si="1"/>
        <v>-49188</v>
      </c>
    </row>
    <row r="40" spans="1:19" x14ac:dyDescent="0.3">
      <c r="A40" s="8" t="s">
        <v>601</v>
      </c>
      <c r="B40" s="2" t="s">
        <v>602</v>
      </c>
      <c r="C40" s="10">
        <v>40310250</v>
      </c>
      <c r="D40" s="2" t="s">
        <v>607</v>
      </c>
      <c r="E40" s="10" t="s">
        <v>608</v>
      </c>
      <c r="F40" s="11">
        <v>-12911</v>
      </c>
      <c r="G40" s="11">
        <v>-12911</v>
      </c>
      <c r="H40" s="11">
        <v>-12911</v>
      </c>
      <c r="I40" s="11">
        <v>-12911</v>
      </c>
      <c r="J40" s="11">
        <v>-12911</v>
      </c>
      <c r="K40" s="11">
        <v>-12911</v>
      </c>
      <c r="L40" s="11">
        <v>-12911</v>
      </c>
      <c r="M40" s="11">
        <v>-12911</v>
      </c>
      <c r="N40" s="11">
        <v>-12911</v>
      </c>
      <c r="O40" s="11">
        <v>-12911</v>
      </c>
      <c r="P40" s="11">
        <v>-12911</v>
      </c>
      <c r="Q40" s="11">
        <v>-12911</v>
      </c>
      <c r="R40" s="11">
        <f t="shared" si="9"/>
        <v>-154932</v>
      </c>
      <c r="S40" s="11">
        <f t="shared" si="1"/>
        <v>-77466</v>
      </c>
    </row>
    <row r="41" spans="1:19" x14ac:dyDescent="0.3">
      <c r="A41" s="8" t="s">
        <v>601</v>
      </c>
      <c r="B41" s="2" t="s">
        <v>602</v>
      </c>
      <c r="C41" s="10">
        <v>40310300</v>
      </c>
      <c r="D41" s="2" t="s">
        <v>609</v>
      </c>
      <c r="E41" s="10" t="s">
        <v>610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f t="shared" si="9"/>
        <v>0</v>
      </c>
      <c r="S41" s="11">
        <f t="shared" si="1"/>
        <v>0</v>
      </c>
    </row>
    <row r="42" spans="1:19" x14ac:dyDescent="0.3">
      <c r="A42" s="8" t="s">
        <v>601</v>
      </c>
      <c r="B42" s="2" t="s">
        <v>602</v>
      </c>
      <c r="C42" s="10">
        <v>40310400</v>
      </c>
      <c r="D42" s="2" t="s">
        <v>611</v>
      </c>
      <c r="E42" s="10" t="s">
        <v>610</v>
      </c>
      <c r="F42" s="11">
        <v>-2220</v>
      </c>
      <c r="G42" s="11">
        <v>-2100</v>
      </c>
      <c r="H42" s="11">
        <v>-2712</v>
      </c>
      <c r="I42" s="11">
        <v>-2880</v>
      </c>
      <c r="J42" s="11">
        <v>-2820</v>
      </c>
      <c r="K42" s="11">
        <v>-2688</v>
      </c>
      <c r="L42" s="11">
        <v>-2856</v>
      </c>
      <c r="M42" s="11">
        <v>-2388</v>
      </c>
      <c r="N42" s="11">
        <v>-1728</v>
      </c>
      <c r="O42" s="11">
        <v>-2280</v>
      </c>
      <c r="P42" s="11">
        <v>-3432</v>
      </c>
      <c r="Q42" s="11">
        <v>-2316</v>
      </c>
      <c r="R42" s="11">
        <f t="shared" si="9"/>
        <v>-30420</v>
      </c>
      <c r="S42" s="11">
        <f t="shared" si="1"/>
        <v>-15420</v>
      </c>
    </row>
    <row r="43" spans="1:19" x14ac:dyDescent="0.3">
      <c r="A43" s="8" t="s">
        <v>601</v>
      </c>
      <c r="B43" s="2" t="s">
        <v>602</v>
      </c>
      <c r="C43" s="10">
        <v>40310500</v>
      </c>
      <c r="D43" s="2" t="s">
        <v>612</v>
      </c>
      <c r="E43" s="10" t="s">
        <v>610</v>
      </c>
      <c r="F43" s="11">
        <v>-55246</v>
      </c>
      <c r="G43" s="11">
        <v>-59111</v>
      </c>
      <c r="H43" s="11">
        <v>-69603</v>
      </c>
      <c r="I43" s="11">
        <v>-78876</v>
      </c>
      <c r="J43" s="11">
        <v>-84546</v>
      </c>
      <c r="K43" s="11">
        <v>-99764</v>
      </c>
      <c r="L43" s="11">
        <v>-66994</v>
      </c>
      <c r="M43" s="11">
        <v>-62915</v>
      </c>
      <c r="N43" s="11">
        <v>-51270</v>
      </c>
      <c r="O43" s="11">
        <v>-54618</v>
      </c>
      <c r="P43" s="11">
        <v>-48132</v>
      </c>
      <c r="Q43" s="11">
        <v>-45445</v>
      </c>
      <c r="R43" s="11">
        <f t="shared" si="9"/>
        <v>-776520</v>
      </c>
      <c r="S43" s="11">
        <f t="shared" si="1"/>
        <v>-447146</v>
      </c>
    </row>
    <row r="44" spans="1:19" x14ac:dyDescent="0.3">
      <c r="A44" s="8" t="s">
        <v>601</v>
      </c>
      <c r="B44" s="2" t="s">
        <v>602</v>
      </c>
      <c r="C44" s="10">
        <v>40310600</v>
      </c>
      <c r="D44" s="2" t="s">
        <v>613</v>
      </c>
      <c r="E44" s="10" t="s">
        <v>610</v>
      </c>
      <c r="F44" s="11">
        <v>-4216</v>
      </c>
      <c r="G44" s="11">
        <v>-4432</v>
      </c>
      <c r="H44" s="11">
        <v>-4200</v>
      </c>
      <c r="I44" s="11">
        <v>-4253</v>
      </c>
      <c r="J44" s="11">
        <v>-4515</v>
      </c>
      <c r="K44" s="11">
        <v>-4188</v>
      </c>
      <c r="L44" s="11">
        <v>-4256</v>
      </c>
      <c r="M44" s="11">
        <v>-4477</v>
      </c>
      <c r="N44" s="11">
        <v>-4567</v>
      </c>
      <c r="O44" s="11">
        <v>-4046</v>
      </c>
      <c r="P44" s="11">
        <v>-4396</v>
      </c>
      <c r="Q44" s="11">
        <v>-4251</v>
      </c>
      <c r="R44" s="11">
        <f t="shared" si="9"/>
        <v>-51797</v>
      </c>
      <c r="S44" s="11">
        <f t="shared" si="1"/>
        <v>-25804</v>
      </c>
    </row>
    <row r="45" spans="1:19" x14ac:dyDescent="0.3">
      <c r="A45" s="8" t="s">
        <v>601</v>
      </c>
      <c r="B45" s="2" t="s">
        <v>602</v>
      </c>
      <c r="C45" s="10">
        <v>40310700</v>
      </c>
      <c r="D45" s="2" t="s">
        <v>614</v>
      </c>
      <c r="E45" s="10" t="s">
        <v>610</v>
      </c>
      <c r="F45" s="11">
        <v>-53047</v>
      </c>
      <c r="G45" s="11">
        <v>-54848</v>
      </c>
      <c r="H45" s="11">
        <v>-53859</v>
      </c>
      <c r="I45" s="11">
        <v>-50521</v>
      </c>
      <c r="J45" s="11">
        <v>-47831</v>
      </c>
      <c r="K45" s="11">
        <v>-25267</v>
      </c>
      <c r="L45" s="11">
        <v>-57786</v>
      </c>
      <c r="M45" s="11">
        <v>-44105</v>
      </c>
      <c r="N45" s="11">
        <v>-43208</v>
      </c>
      <c r="O45" s="11">
        <v>-40384</v>
      </c>
      <c r="P45" s="11">
        <v>-46015</v>
      </c>
      <c r="Q45" s="11">
        <v>-56523</v>
      </c>
      <c r="R45" s="11">
        <f t="shared" si="9"/>
        <v>-573394</v>
      </c>
      <c r="S45" s="11">
        <f t="shared" si="1"/>
        <v>-285373</v>
      </c>
    </row>
    <row r="46" spans="1:19" x14ac:dyDescent="0.3">
      <c r="A46" s="8" t="s">
        <v>601</v>
      </c>
      <c r="B46" s="2" t="s">
        <v>602</v>
      </c>
      <c r="C46" s="10">
        <v>40310800</v>
      </c>
      <c r="D46" s="2" t="s">
        <v>615</v>
      </c>
      <c r="E46" s="10" t="s">
        <v>610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f t="shared" si="9"/>
        <v>0</v>
      </c>
      <c r="S46" s="11">
        <f t="shared" si="1"/>
        <v>0</v>
      </c>
    </row>
    <row r="47" spans="1:19" x14ac:dyDescent="0.3">
      <c r="A47" s="12" t="s">
        <v>601</v>
      </c>
      <c r="B47" s="2" t="s">
        <v>602</v>
      </c>
      <c r="C47" s="10">
        <v>40319900</v>
      </c>
      <c r="D47" s="2" t="s">
        <v>616</v>
      </c>
      <c r="E47" s="10" t="s">
        <v>610</v>
      </c>
      <c r="F47" s="11">
        <v>0</v>
      </c>
      <c r="G47" s="11">
        <v>-165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f t="shared" si="9"/>
        <v>-165</v>
      </c>
      <c r="S47" s="11">
        <f t="shared" si="1"/>
        <v>-165</v>
      </c>
    </row>
    <row r="48" spans="1:19" x14ac:dyDescent="0.3">
      <c r="A48" s="80" t="s">
        <v>618</v>
      </c>
      <c r="B48" s="80"/>
      <c r="C48" s="80"/>
      <c r="D48" s="80"/>
      <c r="E48" s="80"/>
      <c r="F48" s="81">
        <f>SUM(F38:F47)</f>
        <v>-204704</v>
      </c>
      <c r="G48" s="81">
        <f t="shared" ref="G48:R48" si="12">SUM(G38:G47)</f>
        <v>-202115</v>
      </c>
      <c r="H48" s="81">
        <f t="shared" si="12"/>
        <v>-215452</v>
      </c>
      <c r="I48" s="81">
        <f t="shared" si="12"/>
        <v>-221550</v>
      </c>
      <c r="J48" s="81">
        <f t="shared" si="12"/>
        <v>-248909</v>
      </c>
      <c r="K48" s="81">
        <f t="shared" si="12"/>
        <v>-225455</v>
      </c>
      <c r="L48" s="81">
        <f t="shared" si="12"/>
        <v>-220124</v>
      </c>
      <c r="M48" s="81">
        <f t="shared" si="12"/>
        <v>-202081</v>
      </c>
      <c r="N48" s="81">
        <f t="shared" si="12"/>
        <v>-188934</v>
      </c>
      <c r="O48" s="81">
        <f t="shared" si="12"/>
        <v>-189454</v>
      </c>
      <c r="P48" s="81">
        <f t="shared" si="12"/>
        <v>-201434</v>
      </c>
      <c r="Q48" s="81">
        <f t="shared" si="12"/>
        <v>-200553</v>
      </c>
      <c r="R48" s="81">
        <f t="shared" si="12"/>
        <v>-2520765</v>
      </c>
      <c r="S48" s="11">
        <f t="shared" si="1"/>
        <v>-1318185</v>
      </c>
    </row>
    <row r="49" spans="1:20" x14ac:dyDescent="0.3">
      <c r="A49" s="12" t="s">
        <v>619</v>
      </c>
      <c r="B49" s="2" t="s">
        <v>620</v>
      </c>
      <c r="C49" s="10">
        <v>51010000</v>
      </c>
      <c r="D49" s="2" t="s">
        <v>29</v>
      </c>
      <c r="E49" s="10" t="s">
        <v>621</v>
      </c>
      <c r="F49" s="11">
        <v>18676</v>
      </c>
      <c r="G49" s="11">
        <v>22832</v>
      </c>
      <c r="H49" s="11">
        <v>24160</v>
      </c>
      <c r="I49" s="11">
        <v>35161</v>
      </c>
      <c r="J49" s="11">
        <v>27494</v>
      </c>
      <c r="K49" s="11">
        <v>32369</v>
      </c>
      <c r="L49" s="11">
        <v>21831</v>
      </c>
      <c r="M49" s="11">
        <v>21831</v>
      </c>
      <c r="N49" s="11">
        <v>21830</v>
      </c>
      <c r="O49" s="11">
        <v>21831</v>
      </c>
      <c r="P49" s="11">
        <v>24771</v>
      </c>
      <c r="Q49" s="11">
        <v>26451</v>
      </c>
      <c r="R49" s="11">
        <f t="shared" si="9"/>
        <v>299237</v>
      </c>
      <c r="S49" s="11">
        <f>SUM(F49:K49)</f>
        <v>160692</v>
      </c>
      <c r="T49" s="142">
        <f>S49/S51</f>
        <v>1</v>
      </c>
    </row>
    <row r="50" spans="1:20" x14ac:dyDescent="0.3">
      <c r="A50" s="8"/>
      <c r="B50" s="2"/>
      <c r="C50" s="10">
        <v>51015000</v>
      </c>
      <c r="D50" s="2" t="s">
        <v>1330</v>
      </c>
      <c r="E50" s="10" t="s">
        <v>621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>
        <f t="shared" si="9"/>
        <v>0</v>
      </c>
      <c r="S50" s="11">
        <f>SUM(F50:K50)</f>
        <v>0</v>
      </c>
      <c r="T50" s="142">
        <f>S50/S51</f>
        <v>0</v>
      </c>
    </row>
    <row r="51" spans="1:20" x14ac:dyDescent="0.3">
      <c r="A51" s="80" t="s">
        <v>622</v>
      </c>
      <c r="B51" s="80"/>
      <c r="C51" s="80"/>
      <c r="D51" s="80"/>
      <c r="E51" s="80"/>
      <c r="F51" s="81">
        <f>SUM(F49)</f>
        <v>18676</v>
      </c>
      <c r="G51" s="81">
        <f t="shared" ref="G51:R51" si="13">SUM(G49)</f>
        <v>22832</v>
      </c>
      <c r="H51" s="81">
        <f t="shared" si="13"/>
        <v>24160</v>
      </c>
      <c r="I51" s="81">
        <f t="shared" si="13"/>
        <v>35161</v>
      </c>
      <c r="J51" s="81">
        <f t="shared" si="13"/>
        <v>27494</v>
      </c>
      <c r="K51" s="81">
        <f t="shared" si="13"/>
        <v>32369</v>
      </c>
      <c r="L51" s="81">
        <f t="shared" si="13"/>
        <v>21831</v>
      </c>
      <c r="M51" s="81">
        <f t="shared" si="13"/>
        <v>21831</v>
      </c>
      <c r="N51" s="81">
        <f t="shared" si="13"/>
        <v>21830</v>
      </c>
      <c r="O51" s="81">
        <f t="shared" si="13"/>
        <v>21831</v>
      </c>
      <c r="P51" s="81">
        <f t="shared" si="13"/>
        <v>24771</v>
      </c>
      <c r="Q51" s="81">
        <f t="shared" si="13"/>
        <v>26451</v>
      </c>
      <c r="R51" s="81">
        <f t="shared" si="13"/>
        <v>299237</v>
      </c>
      <c r="S51" s="11">
        <f>SUM(F51:K51)</f>
        <v>160692</v>
      </c>
    </row>
    <row r="52" spans="1:20" x14ac:dyDescent="0.3">
      <c r="A52" s="8" t="s">
        <v>623</v>
      </c>
      <c r="B52" s="2" t="s">
        <v>624</v>
      </c>
      <c r="C52" s="10">
        <v>51510000</v>
      </c>
      <c r="D52" s="2" t="s">
        <v>625</v>
      </c>
      <c r="E52" s="10" t="s">
        <v>626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406587</v>
      </c>
      <c r="M52" s="11">
        <v>322301</v>
      </c>
      <c r="N52" s="11">
        <v>323829</v>
      </c>
      <c r="O52" s="11">
        <v>326327</v>
      </c>
      <c r="P52" s="144">
        <v>382243.36286415474</v>
      </c>
      <c r="Q52" s="144">
        <v>380630.61705202737</v>
      </c>
      <c r="R52" s="11">
        <f t="shared" si="9"/>
        <v>2141917.9799161823</v>
      </c>
      <c r="S52" s="11">
        <f>SUM(F52:K52)</f>
        <v>0</v>
      </c>
      <c r="T52" s="142">
        <f>S52/$S$58</f>
        <v>0</v>
      </c>
    </row>
    <row r="53" spans="1:20" x14ac:dyDescent="0.3">
      <c r="A53" s="8" t="s">
        <v>623</v>
      </c>
      <c r="B53" s="2" t="s">
        <v>624</v>
      </c>
      <c r="C53" s="10">
        <v>51510011</v>
      </c>
      <c r="D53" s="2" t="s">
        <v>627</v>
      </c>
      <c r="E53" s="10" t="s">
        <v>628</v>
      </c>
      <c r="F53" s="11">
        <v>11296</v>
      </c>
      <c r="G53" s="11">
        <v>11296</v>
      </c>
      <c r="H53" s="11">
        <v>33925</v>
      </c>
      <c r="I53" s="11">
        <v>11817</v>
      </c>
      <c r="J53" s="11">
        <v>11817</v>
      </c>
      <c r="K53" s="11">
        <v>11817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f t="shared" si="9"/>
        <v>91968</v>
      </c>
      <c r="S53" s="11">
        <f t="shared" ref="S53:S116" si="14">SUM(F53:K53)</f>
        <v>91968</v>
      </c>
      <c r="T53" s="142">
        <f t="shared" ref="T53:T57" si="15">S53/$S$58</f>
        <v>4.6250169726777604E-2</v>
      </c>
    </row>
    <row r="54" spans="1:20" x14ac:dyDescent="0.3">
      <c r="A54" s="8" t="s">
        <v>623</v>
      </c>
      <c r="B54" s="2" t="s">
        <v>624</v>
      </c>
      <c r="C54" s="10">
        <v>51510012</v>
      </c>
      <c r="D54" s="2" t="s">
        <v>629</v>
      </c>
      <c r="E54" s="10" t="s">
        <v>628</v>
      </c>
      <c r="F54" s="11">
        <v>53278</v>
      </c>
      <c r="G54" s="11">
        <v>39406</v>
      </c>
      <c r="H54" s="11">
        <v>46782</v>
      </c>
      <c r="I54" s="11">
        <v>35289</v>
      </c>
      <c r="J54" s="11">
        <v>37768</v>
      </c>
      <c r="K54" s="11">
        <v>33907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f t="shared" si="9"/>
        <v>246430</v>
      </c>
      <c r="S54" s="11">
        <f t="shared" si="14"/>
        <v>246430</v>
      </c>
      <c r="T54" s="142">
        <f t="shared" si="15"/>
        <v>0.12392820683030842</v>
      </c>
    </row>
    <row r="55" spans="1:20" x14ac:dyDescent="0.3">
      <c r="A55" s="8" t="s">
        <v>623</v>
      </c>
      <c r="B55" s="2" t="s">
        <v>624</v>
      </c>
      <c r="C55" s="10">
        <v>51510013</v>
      </c>
      <c r="D55" s="2" t="s">
        <v>630</v>
      </c>
      <c r="E55" s="10" t="s">
        <v>631</v>
      </c>
      <c r="F55" s="11">
        <v>273265</v>
      </c>
      <c r="G55" s="11">
        <v>261688</v>
      </c>
      <c r="H55" s="11">
        <v>259536</v>
      </c>
      <c r="I55" s="11">
        <v>309683</v>
      </c>
      <c r="J55" s="11">
        <v>298514</v>
      </c>
      <c r="K55" s="11">
        <v>239206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f t="shared" si="9"/>
        <v>1641892</v>
      </c>
      <c r="S55" s="11">
        <f t="shared" si="14"/>
        <v>1641892</v>
      </c>
      <c r="T55" s="142">
        <f t="shared" si="15"/>
        <v>0.82569789136480443</v>
      </c>
    </row>
    <row r="56" spans="1:20" x14ac:dyDescent="0.3">
      <c r="A56" s="8" t="s">
        <v>623</v>
      </c>
      <c r="B56" s="2" t="s">
        <v>624</v>
      </c>
      <c r="C56" s="10">
        <v>51510014</v>
      </c>
      <c r="D56" s="2" t="s">
        <v>632</v>
      </c>
      <c r="E56" s="10" t="s">
        <v>633</v>
      </c>
      <c r="F56" s="11">
        <v>1764</v>
      </c>
      <c r="G56" s="11">
        <v>1630</v>
      </c>
      <c r="H56" s="11">
        <v>1416</v>
      </c>
      <c r="I56" s="11">
        <v>1318</v>
      </c>
      <c r="J56" s="11">
        <v>1326</v>
      </c>
      <c r="K56" s="11">
        <v>746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f t="shared" si="9"/>
        <v>8200</v>
      </c>
      <c r="S56" s="11">
        <f t="shared" si="14"/>
        <v>8200</v>
      </c>
      <c r="T56" s="142">
        <f t="shared" si="15"/>
        <v>4.1237320781095203E-3</v>
      </c>
    </row>
    <row r="57" spans="1:20" x14ac:dyDescent="0.3">
      <c r="A57" s="12" t="s">
        <v>623</v>
      </c>
      <c r="B57" s="2" t="s">
        <v>624</v>
      </c>
      <c r="C57" s="10">
        <v>51520000</v>
      </c>
      <c r="D57" s="2" t="s">
        <v>634</v>
      </c>
      <c r="E57" s="10" t="s">
        <v>635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6000</v>
      </c>
      <c r="R57" s="11">
        <f t="shared" si="9"/>
        <v>6000</v>
      </c>
      <c r="S57" s="11">
        <f t="shared" si="14"/>
        <v>0</v>
      </c>
      <c r="T57" s="142">
        <f t="shared" si="15"/>
        <v>0</v>
      </c>
    </row>
    <row r="58" spans="1:20" x14ac:dyDescent="0.3">
      <c r="A58" s="80" t="s">
        <v>636</v>
      </c>
      <c r="B58" s="80"/>
      <c r="C58" s="80"/>
      <c r="D58" s="80"/>
      <c r="E58" s="80"/>
      <c r="F58" s="81">
        <f>SUM(F52:F57)</f>
        <v>339603</v>
      </c>
      <c r="G58" s="81">
        <f t="shared" ref="G58:R58" si="16">SUM(G52:G57)</f>
        <v>314020</v>
      </c>
      <c r="H58" s="81">
        <f t="shared" si="16"/>
        <v>341659</v>
      </c>
      <c r="I58" s="81">
        <f t="shared" si="16"/>
        <v>358107</v>
      </c>
      <c r="J58" s="81">
        <f t="shared" si="16"/>
        <v>349425</v>
      </c>
      <c r="K58" s="81">
        <f t="shared" si="16"/>
        <v>285676</v>
      </c>
      <c r="L58" s="81">
        <f t="shared" si="16"/>
        <v>406587</v>
      </c>
      <c r="M58" s="81">
        <f t="shared" si="16"/>
        <v>322301</v>
      </c>
      <c r="N58" s="81">
        <f t="shared" si="16"/>
        <v>323829</v>
      </c>
      <c r="O58" s="81">
        <f t="shared" si="16"/>
        <v>326327</v>
      </c>
      <c r="P58" s="81">
        <f t="shared" si="16"/>
        <v>382243.36286415474</v>
      </c>
      <c r="Q58" s="81">
        <f t="shared" si="16"/>
        <v>386630.61705202737</v>
      </c>
      <c r="R58" s="81">
        <f t="shared" si="16"/>
        <v>4136407.9799161823</v>
      </c>
      <c r="S58" s="11">
        <f t="shared" si="14"/>
        <v>1988490</v>
      </c>
    </row>
    <row r="59" spans="1:20" x14ac:dyDescent="0.3">
      <c r="A59" s="12" t="s">
        <v>637</v>
      </c>
      <c r="B59" s="2" t="s">
        <v>638</v>
      </c>
      <c r="C59" s="10">
        <v>51800000</v>
      </c>
      <c r="D59" s="2" t="s">
        <v>638</v>
      </c>
      <c r="E59" s="10" t="s">
        <v>639</v>
      </c>
      <c r="F59" s="11">
        <v>129884</v>
      </c>
      <c r="G59" s="11">
        <v>179525</v>
      </c>
      <c r="H59" s="11">
        <v>141485</v>
      </c>
      <c r="I59" s="11">
        <v>173385</v>
      </c>
      <c r="J59" s="11">
        <v>199827</v>
      </c>
      <c r="K59" s="11">
        <v>188440</v>
      </c>
      <c r="L59" s="11">
        <v>187363</v>
      </c>
      <c r="M59" s="11">
        <v>161051</v>
      </c>
      <c r="N59" s="11">
        <v>151006</v>
      </c>
      <c r="O59" s="11">
        <v>170738</v>
      </c>
      <c r="P59" s="144">
        <v>118864.13722714088</v>
      </c>
      <c r="Q59" s="144">
        <v>100868.84997725487</v>
      </c>
      <c r="R59" s="11">
        <f t="shared" si="9"/>
        <v>1902436.9872043957</v>
      </c>
      <c r="S59" s="11">
        <f t="shared" si="14"/>
        <v>1012546</v>
      </c>
      <c r="T59" s="142">
        <f>S59/S60</f>
        <v>1</v>
      </c>
    </row>
    <row r="60" spans="1:20" x14ac:dyDescent="0.3">
      <c r="A60" s="80" t="s">
        <v>640</v>
      </c>
      <c r="B60" s="80"/>
      <c r="C60" s="80"/>
      <c r="D60" s="80"/>
      <c r="E60" s="80"/>
      <c r="F60" s="81">
        <f>SUM(F59)</f>
        <v>129884</v>
      </c>
      <c r="G60" s="81">
        <f t="shared" ref="G60:R60" si="17">SUM(G59)</f>
        <v>179525</v>
      </c>
      <c r="H60" s="81">
        <f t="shared" si="17"/>
        <v>141485</v>
      </c>
      <c r="I60" s="81">
        <f t="shared" si="17"/>
        <v>173385</v>
      </c>
      <c r="J60" s="81">
        <f t="shared" si="17"/>
        <v>199827</v>
      </c>
      <c r="K60" s="81">
        <f t="shared" si="17"/>
        <v>188440</v>
      </c>
      <c r="L60" s="81">
        <f t="shared" si="17"/>
        <v>187363</v>
      </c>
      <c r="M60" s="81">
        <f t="shared" si="17"/>
        <v>161051</v>
      </c>
      <c r="N60" s="81">
        <f t="shared" si="17"/>
        <v>151006</v>
      </c>
      <c r="O60" s="81">
        <f t="shared" si="17"/>
        <v>170738</v>
      </c>
      <c r="P60" s="81">
        <f t="shared" si="17"/>
        <v>118864.13722714088</v>
      </c>
      <c r="Q60" s="81">
        <f t="shared" si="17"/>
        <v>100868.84997725487</v>
      </c>
      <c r="R60" s="81">
        <f t="shared" si="17"/>
        <v>1902436.9872043957</v>
      </c>
      <c r="S60" s="11">
        <f t="shared" si="14"/>
        <v>1012546</v>
      </c>
    </row>
    <row r="61" spans="1:20" x14ac:dyDescent="0.3">
      <c r="A61" s="8" t="s">
        <v>641</v>
      </c>
      <c r="B61" s="2" t="s">
        <v>642</v>
      </c>
      <c r="C61" s="10">
        <v>51110000</v>
      </c>
      <c r="D61" s="2" t="s">
        <v>31</v>
      </c>
      <c r="E61" s="10" t="s">
        <v>643</v>
      </c>
      <c r="F61" s="11">
        <v>34514</v>
      </c>
      <c r="G61" s="11">
        <v>32919</v>
      </c>
      <c r="H61" s="11">
        <v>38159</v>
      </c>
      <c r="I61" s="11">
        <v>37991</v>
      </c>
      <c r="J61" s="11">
        <v>38672</v>
      </c>
      <c r="K61" s="11">
        <v>36645</v>
      </c>
      <c r="L61" s="11">
        <v>24587</v>
      </c>
      <c r="M61" s="11">
        <v>24130</v>
      </c>
      <c r="N61" s="11">
        <v>17941</v>
      </c>
      <c r="O61" s="11">
        <v>120044</v>
      </c>
      <c r="P61" s="11">
        <v>36379</v>
      </c>
      <c r="Q61" s="11">
        <v>34739</v>
      </c>
      <c r="R61" s="11">
        <f t="shared" si="9"/>
        <v>476720</v>
      </c>
      <c r="S61" s="11">
        <f t="shared" si="14"/>
        <v>218900</v>
      </c>
      <c r="T61" s="142">
        <f>S61/S63</f>
        <v>1</v>
      </c>
    </row>
    <row r="62" spans="1:20" x14ac:dyDescent="0.3">
      <c r="A62" s="12" t="s">
        <v>641</v>
      </c>
      <c r="B62" s="2" t="s">
        <v>642</v>
      </c>
      <c r="C62" s="10">
        <v>51120000</v>
      </c>
      <c r="D62" s="2" t="s">
        <v>644</v>
      </c>
      <c r="E62" s="10" t="s">
        <v>643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8333</v>
      </c>
      <c r="M62" s="11">
        <v>8333</v>
      </c>
      <c r="N62" s="11">
        <v>8333</v>
      </c>
      <c r="O62" s="11">
        <v>8337</v>
      </c>
      <c r="P62" s="11">
        <v>0</v>
      </c>
      <c r="Q62" s="11">
        <v>0</v>
      </c>
      <c r="R62" s="11">
        <f t="shared" si="9"/>
        <v>33336</v>
      </c>
      <c r="S62" s="11">
        <f t="shared" si="14"/>
        <v>0</v>
      </c>
      <c r="T62" s="142">
        <f>S62/S63</f>
        <v>0</v>
      </c>
    </row>
    <row r="63" spans="1:20" x14ac:dyDescent="0.3">
      <c r="A63" s="80" t="s">
        <v>645</v>
      </c>
      <c r="B63" s="80"/>
      <c r="C63" s="80"/>
      <c r="D63" s="80"/>
      <c r="E63" s="80"/>
      <c r="F63" s="81">
        <f>SUM(F61:F62)</f>
        <v>34514</v>
      </c>
      <c r="G63" s="81">
        <f t="shared" ref="G63:R63" si="18">SUM(G61:G62)</f>
        <v>32919</v>
      </c>
      <c r="H63" s="81">
        <f t="shared" si="18"/>
        <v>38159</v>
      </c>
      <c r="I63" s="81">
        <f t="shared" si="18"/>
        <v>37991</v>
      </c>
      <c r="J63" s="81">
        <f t="shared" si="18"/>
        <v>38672</v>
      </c>
      <c r="K63" s="81">
        <f t="shared" si="18"/>
        <v>36645</v>
      </c>
      <c r="L63" s="81">
        <f t="shared" si="18"/>
        <v>32920</v>
      </c>
      <c r="M63" s="81">
        <f t="shared" si="18"/>
        <v>32463</v>
      </c>
      <c r="N63" s="81">
        <f t="shared" si="18"/>
        <v>26274</v>
      </c>
      <c r="O63" s="81">
        <f t="shared" si="18"/>
        <v>128381</v>
      </c>
      <c r="P63" s="81">
        <f t="shared" si="18"/>
        <v>36379</v>
      </c>
      <c r="Q63" s="81">
        <f t="shared" si="18"/>
        <v>34739</v>
      </c>
      <c r="R63" s="81">
        <f t="shared" si="18"/>
        <v>510056</v>
      </c>
      <c r="S63" s="11">
        <f t="shared" si="14"/>
        <v>218900</v>
      </c>
    </row>
    <row r="64" spans="1:20" x14ac:dyDescent="0.3">
      <c r="A64" s="8" t="s">
        <v>646</v>
      </c>
      <c r="B64" s="2" t="s">
        <v>647</v>
      </c>
      <c r="C64" s="10">
        <v>50100000</v>
      </c>
      <c r="D64" s="2" t="s">
        <v>648</v>
      </c>
      <c r="E64" s="10" t="s">
        <v>649</v>
      </c>
      <c r="F64" s="11">
        <v>319568</v>
      </c>
      <c r="G64" s="11">
        <v>240868</v>
      </c>
      <c r="H64" s="11">
        <v>201965</v>
      </c>
      <c r="I64" s="11">
        <v>252948</v>
      </c>
      <c r="J64" s="11">
        <v>258616</v>
      </c>
      <c r="K64" s="11">
        <v>363487</v>
      </c>
      <c r="L64" s="11">
        <v>654971</v>
      </c>
      <c r="M64" s="11">
        <v>752005</v>
      </c>
      <c r="N64" s="11">
        <v>728572</v>
      </c>
      <c r="O64" s="11">
        <v>695822</v>
      </c>
      <c r="P64" s="11">
        <v>803992</v>
      </c>
      <c r="Q64" s="11">
        <v>699123</v>
      </c>
      <c r="R64" s="11">
        <f t="shared" si="9"/>
        <v>5971937</v>
      </c>
      <c r="S64" s="11">
        <f t="shared" si="14"/>
        <v>1637452</v>
      </c>
      <c r="T64" s="142">
        <f>S64/SUM($S$64:$S$87)</f>
        <v>0.38804506526102156</v>
      </c>
    </row>
    <row r="65" spans="1:20" x14ac:dyDescent="0.3">
      <c r="A65" s="8" t="s">
        <v>646</v>
      </c>
      <c r="B65" s="2" t="s">
        <v>647</v>
      </c>
      <c r="C65" s="10">
        <v>50100001</v>
      </c>
      <c r="D65" s="2" t="s">
        <v>650</v>
      </c>
      <c r="E65" s="10" t="s">
        <v>649</v>
      </c>
      <c r="F65" s="11">
        <v>-77368</v>
      </c>
      <c r="G65" s="11">
        <v>17056</v>
      </c>
      <c r="H65" s="11">
        <v>41615</v>
      </c>
      <c r="I65" s="11">
        <v>35841</v>
      </c>
      <c r="J65" s="11">
        <v>42097</v>
      </c>
      <c r="K65" s="11">
        <v>-120458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f t="shared" si="9"/>
        <v>-61217</v>
      </c>
      <c r="S65" s="11">
        <f t="shared" si="14"/>
        <v>-61217</v>
      </c>
      <c r="T65" s="142">
        <f t="shared" ref="T65:T87" si="19">S65/SUM($S$64:$S$87)</f>
        <v>-1.450726785278833E-2</v>
      </c>
    </row>
    <row r="66" spans="1:20" x14ac:dyDescent="0.3">
      <c r="A66" s="8" t="s">
        <v>646</v>
      </c>
      <c r="B66" s="2" t="s">
        <v>647</v>
      </c>
      <c r="C66" s="10">
        <v>50101210</v>
      </c>
      <c r="D66" s="2" t="s">
        <v>651</v>
      </c>
      <c r="E66" s="10" t="s">
        <v>652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f t="shared" si="9"/>
        <v>0</v>
      </c>
      <c r="S66" s="11">
        <f t="shared" si="14"/>
        <v>0</v>
      </c>
      <c r="T66" s="142">
        <f t="shared" si="19"/>
        <v>0</v>
      </c>
    </row>
    <row r="67" spans="1:20" x14ac:dyDescent="0.3">
      <c r="A67" s="8" t="s">
        <v>646</v>
      </c>
      <c r="B67" s="2" t="s">
        <v>647</v>
      </c>
      <c r="C67" s="10">
        <v>50101300</v>
      </c>
      <c r="D67" s="2" t="s">
        <v>653</v>
      </c>
      <c r="E67" s="10" t="s">
        <v>654</v>
      </c>
      <c r="F67" s="11">
        <v>149599</v>
      </c>
      <c r="G67" s="11">
        <v>152766</v>
      </c>
      <c r="H67" s="11">
        <v>170260</v>
      </c>
      <c r="I67" s="11">
        <v>161742</v>
      </c>
      <c r="J67" s="11">
        <v>176386</v>
      </c>
      <c r="K67" s="11">
        <v>153853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f t="shared" si="9"/>
        <v>964606</v>
      </c>
      <c r="S67" s="11">
        <f t="shared" si="14"/>
        <v>964606</v>
      </c>
      <c r="T67" s="142">
        <f t="shared" si="19"/>
        <v>0.22859332561881079</v>
      </c>
    </row>
    <row r="68" spans="1:20" x14ac:dyDescent="0.3">
      <c r="A68" s="8" t="s">
        <v>646</v>
      </c>
      <c r="B68" s="2" t="s">
        <v>647</v>
      </c>
      <c r="C68" s="10">
        <v>50101305</v>
      </c>
      <c r="D68" s="2" t="s">
        <v>655</v>
      </c>
      <c r="E68" s="10" t="s">
        <v>654</v>
      </c>
      <c r="F68" s="11">
        <v>9989</v>
      </c>
      <c r="G68" s="11">
        <v>8790</v>
      </c>
      <c r="H68" s="11">
        <v>9265</v>
      </c>
      <c r="I68" s="11">
        <v>8886</v>
      </c>
      <c r="J68" s="11">
        <v>9273</v>
      </c>
      <c r="K68" s="11">
        <v>8668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f t="shared" si="9"/>
        <v>54871</v>
      </c>
      <c r="S68" s="11">
        <f t="shared" si="14"/>
        <v>54871</v>
      </c>
      <c r="T68" s="142">
        <f t="shared" si="19"/>
        <v>1.3003386221970181E-2</v>
      </c>
    </row>
    <row r="69" spans="1:20" x14ac:dyDescent="0.3">
      <c r="A69" s="8" t="s">
        <v>646</v>
      </c>
      <c r="B69" s="2" t="s">
        <v>647</v>
      </c>
      <c r="C69" s="10">
        <v>50101400</v>
      </c>
      <c r="D69" s="2" t="s">
        <v>656</v>
      </c>
      <c r="E69" s="10" t="s">
        <v>657</v>
      </c>
      <c r="F69" s="11">
        <v>18874</v>
      </c>
      <c r="G69" s="11">
        <v>11469</v>
      </c>
      <c r="H69" s="11">
        <v>15457</v>
      </c>
      <c r="I69" s="11">
        <v>10942</v>
      </c>
      <c r="J69" s="11">
        <v>15775</v>
      </c>
      <c r="K69" s="11">
        <v>25425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f t="shared" si="9"/>
        <v>97942</v>
      </c>
      <c r="S69" s="11">
        <f t="shared" si="14"/>
        <v>97942</v>
      </c>
      <c r="T69" s="142">
        <f t="shared" si="19"/>
        <v>2.32103962630935E-2</v>
      </c>
    </row>
    <row r="70" spans="1:20" x14ac:dyDescent="0.3">
      <c r="A70" s="8" t="s">
        <v>646</v>
      </c>
      <c r="B70" s="2" t="s">
        <v>647</v>
      </c>
      <c r="C70" s="10">
        <v>50101405</v>
      </c>
      <c r="D70" s="2" t="s">
        <v>658</v>
      </c>
      <c r="E70" s="10" t="s">
        <v>657</v>
      </c>
      <c r="F70" s="11">
        <v>4522</v>
      </c>
      <c r="G70" s="11">
        <v>3604</v>
      </c>
      <c r="H70" s="11">
        <v>5306</v>
      </c>
      <c r="I70" s="11">
        <v>1987</v>
      </c>
      <c r="J70" s="11">
        <v>6073</v>
      </c>
      <c r="K70" s="11">
        <v>4910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f t="shared" si="9"/>
        <v>26402</v>
      </c>
      <c r="S70" s="11">
        <f t="shared" si="14"/>
        <v>26402</v>
      </c>
      <c r="T70" s="142">
        <f t="shared" si="19"/>
        <v>6.2567732141287141E-3</v>
      </c>
    </row>
    <row r="71" spans="1:20" x14ac:dyDescent="0.3">
      <c r="A71" s="8" t="s">
        <v>646</v>
      </c>
      <c r="B71" s="2" t="s">
        <v>647</v>
      </c>
      <c r="C71" s="10">
        <v>50101415</v>
      </c>
      <c r="D71" s="2" t="s">
        <v>659</v>
      </c>
      <c r="E71" s="10" t="s">
        <v>657</v>
      </c>
      <c r="F71" s="11">
        <v>5436</v>
      </c>
      <c r="G71" s="11">
        <v>5964</v>
      </c>
      <c r="H71" s="11">
        <v>5457</v>
      </c>
      <c r="I71" s="11">
        <v>6692</v>
      </c>
      <c r="J71" s="11">
        <v>6543</v>
      </c>
      <c r="K71" s="11">
        <v>4543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f t="shared" si="9"/>
        <v>34635</v>
      </c>
      <c r="S71" s="11">
        <f t="shared" si="14"/>
        <v>34635</v>
      </c>
      <c r="T71" s="142">
        <f t="shared" si="19"/>
        <v>8.2078380528500874E-3</v>
      </c>
    </row>
    <row r="72" spans="1:20" x14ac:dyDescent="0.3">
      <c r="A72" s="8" t="s">
        <v>646</v>
      </c>
      <c r="B72" s="2" t="s">
        <v>647</v>
      </c>
      <c r="C72" s="10">
        <v>50101420</v>
      </c>
      <c r="D72" s="2" t="s">
        <v>660</v>
      </c>
      <c r="E72" s="10" t="s">
        <v>657</v>
      </c>
      <c r="F72" s="11">
        <v>55052</v>
      </c>
      <c r="G72" s="11">
        <v>65452</v>
      </c>
      <c r="H72" s="11">
        <v>69292</v>
      </c>
      <c r="I72" s="11">
        <v>55944</v>
      </c>
      <c r="J72" s="11">
        <v>51047</v>
      </c>
      <c r="K72" s="11">
        <v>70865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f t="shared" si="9"/>
        <v>367652</v>
      </c>
      <c r="S72" s="11">
        <f t="shared" si="14"/>
        <v>367652</v>
      </c>
      <c r="T72" s="142">
        <f t="shared" si="19"/>
        <v>8.7126550478026296E-2</v>
      </c>
    </row>
    <row r="73" spans="1:20" x14ac:dyDescent="0.3">
      <c r="A73" s="8" t="s">
        <v>646</v>
      </c>
      <c r="B73" s="2" t="s">
        <v>647</v>
      </c>
      <c r="C73" s="10">
        <v>50101500</v>
      </c>
      <c r="D73" s="2" t="s">
        <v>661</v>
      </c>
      <c r="E73" s="10" t="s">
        <v>662</v>
      </c>
      <c r="F73" s="11">
        <v>2315</v>
      </c>
      <c r="G73" s="11">
        <v>1795</v>
      </c>
      <c r="H73" s="11">
        <v>2414</v>
      </c>
      <c r="I73" s="11">
        <v>2054</v>
      </c>
      <c r="J73" s="11">
        <v>14</v>
      </c>
      <c r="K73" s="11">
        <v>4579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f t="shared" si="9"/>
        <v>13171</v>
      </c>
      <c r="S73" s="11">
        <f t="shared" si="14"/>
        <v>13171</v>
      </c>
      <c r="T73" s="142">
        <f t="shared" si="19"/>
        <v>3.1212771760961025E-3</v>
      </c>
    </row>
    <row r="74" spans="1:20" x14ac:dyDescent="0.3">
      <c r="A74" s="8" t="s">
        <v>646</v>
      </c>
      <c r="B74" s="2" t="s">
        <v>647</v>
      </c>
      <c r="C74" s="10">
        <v>50101510</v>
      </c>
      <c r="D74" s="2" t="s">
        <v>663</v>
      </c>
      <c r="E74" s="10" t="s">
        <v>662</v>
      </c>
      <c r="F74" s="11">
        <v>21520</v>
      </c>
      <c r="G74" s="11">
        <v>9113</v>
      </c>
      <c r="H74" s="11">
        <v>30154</v>
      </c>
      <c r="I74" s="11">
        <v>19389</v>
      </c>
      <c r="J74" s="11">
        <v>22098</v>
      </c>
      <c r="K74" s="11">
        <v>32003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f t="shared" si="9"/>
        <v>134277</v>
      </c>
      <c r="S74" s="11">
        <f t="shared" si="14"/>
        <v>134277</v>
      </c>
      <c r="T74" s="142">
        <f t="shared" si="19"/>
        <v>3.1821102070811354E-2</v>
      </c>
    </row>
    <row r="75" spans="1:20" x14ac:dyDescent="0.3">
      <c r="A75" s="8" t="s">
        <v>646</v>
      </c>
      <c r="B75" s="2" t="s">
        <v>647</v>
      </c>
      <c r="C75" s="10">
        <v>50101515</v>
      </c>
      <c r="D75" s="2" t="s">
        <v>664</v>
      </c>
      <c r="E75" s="10" t="s">
        <v>662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f t="shared" si="9"/>
        <v>0</v>
      </c>
      <c r="S75" s="11">
        <f t="shared" si="14"/>
        <v>0</v>
      </c>
      <c r="T75" s="142">
        <f t="shared" si="19"/>
        <v>0</v>
      </c>
    </row>
    <row r="76" spans="1:20" x14ac:dyDescent="0.3">
      <c r="A76" s="8" t="s">
        <v>646</v>
      </c>
      <c r="B76" s="2" t="s">
        <v>647</v>
      </c>
      <c r="C76" s="10">
        <v>50101520</v>
      </c>
      <c r="D76" s="2" t="s">
        <v>665</v>
      </c>
      <c r="E76" s="10" t="s">
        <v>662</v>
      </c>
      <c r="F76" s="11">
        <v>17072</v>
      </c>
      <c r="G76" s="11">
        <v>16089</v>
      </c>
      <c r="H76" s="11">
        <v>19086</v>
      </c>
      <c r="I76" s="11">
        <v>17274</v>
      </c>
      <c r="J76" s="11">
        <v>13029</v>
      </c>
      <c r="K76" s="11">
        <v>19705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f t="shared" si="9"/>
        <v>102255</v>
      </c>
      <c r="S76" s="11">
        <f t="shared" si="14"/>
        <v>102255</v>
      </c>
      <c r="T76" s="142">
        <f t="shared" si="19"/>
        <v>2.4232495455296252E-2</v>
      </c>
    </row>
    <row r="77" spans="1:20" x14ac:dyDescent="0.3">
      <c r="A77" s="8" t="s">
        <v>646</v>
      </c>
      <c r="B77" s="2" t="s">
        <v>647</v>
      </c>
      <c r="C77" s="10">
        <v>50101600</v>
      </c>
      <c r="D77" s="2" t="s">
        <v>666</v>
      </c>
      <c r="E77" s="10" t="s">
        <v>649</v>
      </c>
      <c r="F77" s="11">
        <v>61545</v>
      </c>
      <c r="G77" s="11">
        <v>54527</v>
      </c>
      <c r="H77" s="11">
        <v>66452</v>
      </c>
      <c r="I77" s="11">
        <v>52885</v>
      </c>
      <c r="J77" s="11">
        <v>56011</v>
      </c>
      <c r="K77" s="11">
        <v>71266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f t="shared" si="9"/>
        <v>362686</v>
      </c>
      <c r="S77" s="11">
        <f t="shared" si="14"/>
        <v>362686</v>
      </c>
      <c r="T77" s="142">
        <f t="shared" si="19"/>
        <v>8.5949702671747855E-2</v>
      </c>
    </row>
    <row r="78" spans="1:20" x14ac:dyDescent="0.3">
      <c r="A78" s="8" t="s">
        <v>646</v>
      </c>
      <c r="B78" s="2" t="s">
        <v>647</v>
      </c>
      <c r="C78" s="10">
        <v>50101601</v>
      </c>
      <c r="D78" s="2" t="s">
        <v>1331</v>
      </c>
      <c r="E78" s="10" t="s">
        <v>1332</v>
      </c>
      <c r="F78" s="11">
        <v>161</v>
      </c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>
        <f t="shared" si="9"/>
        <v>161</v>
      </c>
      <c r="S78" s="11">
        <f t="shared" si="14"/>
        <v>161</v>
      </c>
      <c r="T78" s="142">
        <f t="shared" si="19"/>
        <v>3.8153946196300394E-5</v>
      </c>
    </row>
    <row r="79" spans="1:20" x14ac:dyDescent="0.3">
      <c r="A79" s="8" t="s">
        <v>646</v>
      </c>
      <c r="B79" s="2" t="s">
        <v>647</v>
      </c>
      <c r="C79" s="10">
        <v>50102300</v>
      </c>
      <c r="D79" s="2" t="s">
        <v>667</v>
      </c>
      <c r="E79" s="10" t="s">
        <v>668</v>
      </c>
      <c r="F79" s="11">
        <v>19345</v>
      </c>
      <c r="G79" s="11">
        <v>14852</v>
      </c>
      <c r="H79" s="11">
        <v>21430</v>
      </c>
      <c r="I79" s="11">
        <v>12808</v>
      </c>
      <c r="J79" s="11">
        <v>14101</v>
      </c>
      <c r="K79" s="11">
        <v>13992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f t="shared" si="9"/>
        <v>96528</v>
      </c>
      <c r="S79" s="11">
        <f t="shared" si="14"/>
        <v>96528</v>
      </c>
      <c r="T79" s="142">
        <f t="shared" si="19"/>
        <v>2.2875305083456424E-2</v>
      </c>
    </row>
    <row r="80" spans="1:20" x14ac:dyDescent="0.3">
      <c r="A80" s="8" t="s">
        <v>646</v>
      </c>
      <c r="B80" s="2" t="s">
        <v>647</v>
      </c>
      <c r="C80" s="10">
        <v>50102400</v>
      </c>
      <c r="D80" s="2" t="s">
        <v>669</v>
      </c>
      <c r="E80" s="10" t="s">
        <v>670</v>
      </c>
      <c r="F80" s="11">
        <v>54678</v>
      </c>
      <c r="G80" s="11">
        <v>56976</v>
      </c>
      <c r="H80" s="11">
        <v>56146</v>
      </c>
      <c r="I80" s="11">
        <v>29037</v>
      </c>
      <c r="J80" s="11">
        <v>31962</v>
      </c>
      <c r="K80" s="11">
        <v>48516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f t="shared" si="9"/>
        <v>277315</v>
      </c>
      <c r="S80" s="11">
        <f t="shared" si="14"/>
        <v>277315</v>
      </c>
      <c r="T80" s="142">
        <f t="shared" si="19"/>
        <v>6.5718394965385368E-2</v>
      </c>
    </row>
    <row r="81" spans="1:20" x14ac:dyDescent="0.3">
      <c r="A81" s="8" t="s">
        <v>646</v>
      </c>
      <c r="B81" s="2" t="s">
        <v>647</v>
      </c>
      <c r="C81" s="10">
        <v>50102410</v>
      </c>
      <c r="D81" s="2" t="s">
        <v>671</v>
      </c>
      <c r="E81" s="10" t="s">
        <v>670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f t="shared" si="9"/>
        <v>0</v>
      </c>
      <c r="S81" s="11">
        <f t="shared" si="14"/>
        <v>0</v>
      </c>
      <c r="T81" s="142">
        <f t="shared" si="19"/>
        <v>0</v>
      </c>
    </row>
    <row r="82" spans="1:20" x14ac:dyDescent="0.3">
      <c r="A82" s="8" t="s">
        <v>646</v>
      </c>
      <c r="B82" s="2" t="s">
        <v>647</v>
      </c>
      <c r="C82" s="10">
        <v>50102415</v>
      </c>
      <c r="D82" s="2" t="s">
        <v>1334</v>
      </c>
      <c r="E82" s="10" t="s">
        <v>670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>
        <f t="shared" si="9"/>
        <v>0</v>
      </c>
      <c r="S82" s="11">
        <f t="shared" si="14"/>
        <v>0</v>
      </c>
      <c r="T82" s="142">
        <f t="shared" si="19"/>
        <v>0</v>
      </c>
    </row>
    <row r="83" spans="1:20" x14ac:dyDescent="0.3">
      <c r="A83" s="8" t="s">
        <v>646</v>
      </c>
      <c r="B83" s="2" t="s">
        <v>647</v>
      </c>
      <c r="C83" s="10">
        <v>50102420</v>
      </c>
      <c r="D83" s="2" t="s">
        <v>672</v>
      </c>
      <c r="E83" s="10" t="s">
        <v>670</v>
      </c>
      <c r="F83" s="11">
        <v>4936</v>
      </c>
      <c r="G83" s="11">
        <v>5182</v>
      </c>
      <c r="H83" s="11">
        <v>9372</v>
      </c>
      <c r="I83" s="11">
        <v>-641</v>
      </c>
      <c r="J83" s="11">
        <v>4913</v>
      </c>
      <c r="K83" s="11">
        <v>-81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f t="shared" si="9"/>
        <v>23681</v>
      </c>
      <c r="S83" s="11">
        <f t="shared" si="14"/>
        <v>23681</v>
      </c>
      <c r="T83" s="142">
        <f t="shared" si="19"/>
        <v>5.6119478253080102E-3</v>
      </c>
    </row>
    <row r="84" spans="1:20" x14ac:dyDescent="0.3">
      <c r="A84" s="8" t="s">
        <v>646</v>
      </c>
      <c r="B84" s="2" t="s">
        <v>647</v>
      </c>
      <c r="C84" s="10">
        <v>50102425</v>
      </c>
      <c r="D84" s="2" t="s">
        <v>1335</v>
      </c>
      <c r="E84" s="10" t="s">
        <v>670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f t="shared" si="9"/>
        <v>0</v>
      </c>
      <c r="S84" s="11">
        <f t="shared" si="14"/>
        <v>0</v>
      </c>
      <c r="T84" s="142">
        <f t="shared" si="19"/>
        <v>0</v>
      </c>
    </row>
    <row r="85" spans="1:20" x14ac:dyDescent="0.3">
      <c r="A85" s="8" t="s">
        <v>646</v>
      </c>
      <c r="B85" s="2" t="s">
        <v>647</v>
      </c>
      <c r="C85" s="10">
        <v>50102430</v>
      </c>
      <c r="D85" s="2" t="s">
        <v>673</v>
      </c>
      <c r="E85" s="10" t="s">
        <v>670</v>
      </c>
      <c r="F85" s="11">
        <v>-4820</v>
      </c>
      <c r="G85" s="11">
        <v>13948</v>
      </c>
      <c r="H85" s="11">
        <v>25678</v>
      </c>
      <c r="I85" s="11">
        <v>5145</v>
      </c>
      <c r="J85" s="11">
        <v>5889</v>
      </c>
      <c r="K85" s="11">
        <v>14063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f t="shared" si="9"/>
        <v>59903</v>
      </c>
      <c r="S85" s="11">
        <f t="shared" si="14"/>
        <v>59903</v>
      </c>
      <c r="T85" s="142">
        <f t="shared" si="19"/>
        <v>1.4195874776378773E-2</v>
      </c>
    </row>
    <row r="86" spans="1:20" x14ac:dyDescent="0.3">
      <c r="A86" s="8" t="s">
        <v>646</v>
      </c>
      <c r="B86" s="2" t="s">
        <v>647</v>
      </c>
      <c r="C86" s="10">
        <v>50102435</v>
      </c>
      <c r="D86" s="2" t="s">
        <v>674</v>
      </c>
      <c r="E86" s="10" t="s">
        <v>670</v>
      </c>
      <c r="F86" s="11">
        <v>4348</v>
      </c>
      <c r="G86" s="11">
        <v>4790</v>
      </c>
      <c r="H86" s="11">
        <v>4254</v>
      </c>
      <c r="I86" s="11">
        <v>2383</v>
      </c>
      <c r="J86" s="11">
        <v>2678</v>
      </c>
      <c r="K86" s="11">
        <v>-601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f t="shared" si="9"/>
        <v>17852</v>
      </c>
      <c r="S86" s="11">
        <f t="shared" si="14"/>
        <v>17852</v>
      </c>
      <c r="T86" s="142">
        <f t="shared" si="19"/>
        <v>4.2305853881761156E-3</v>
      </c>
    </row>
    <row r="87" spans="1:20" x14ac:dyDescent="0.3">
      <c r="A87" s="8" t="s">
        <v>646</v>
      </c>
      <c r="B87" s="2" t="s">
        <v>647</v>
      </c>
      <c r="C87" s="10">
        <v>50102440</v>
      </c>
      <c r="D87" s="2" t="s">
        <v>675</v>
      </c>
      <c r="E87" s="10" t="s">
        <v>670</v>
      </c>
      <c r="F87" s="11">
        <v>-973</v>
      </c>
      <c r="G87" s="11">
        <v>6436</v>
      </c>
      <c r="H87" s="11">
        <v>1102</v>
      </c>
      <c r="I87" s="11">
        <v>747</v>
      </c>
      <c r="J87" s="11">
        <v>482</v>
      </c>
      <c r="K87" s="11">
        <v>1781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f t="shared" si="9"/>
        <v>9575</v>
      </c>
      <c r="S87" s="11">
        <f t="shared" si="14"/>
        <v>9575</v>
      </c>
      <c r="T87" s="142">
        <f t="shared" si="19"/>
        <v>2.2690933840346351E-3</v>
      </c>
    </row>
    <row r="88" spans="1:20" x14ac:dyDescent="0.3">
      <c r="A88" s="8" t="s">
        <v>646</v>
      </c>
      <c r="B88" s="2" t="s">
        <v>647</v>
      </c>
      <c r="C88" s="10">
        <v>50109900</v>
      </c>
      <c r="D88" s="2" t="s">
        <v>676</v>
      </c>
      <c r="E88" s="10" t="s">
        <v>649</v>
      </c>
      <c r="F88" s="11">
        <v>-193439</v>
      </c>
      <c r="G88" s="11">
        <v>-193488</v>
      </c>
      <c r="H88" s="11">
        <v>-206761</v>
      </c>
      <c r="I88" s="11">
        <v>-221134</v>
      </c>
      <c r="J88" s="11">
        <v>-206060</v>
      </c>
      <c r="K88" s="11">
        <v>-218590</v>
      </c>
      <c r="L88" s="11">
        <v>-185600</v>
      </c>
      <c r="M88" s="11">
        <v>-213305</v>
      </c>
      <c r="N88" s="11">
        <v>-206072</v>
      </c>
      <c r="O88" s="11">
        <v>-196746</v>
      </c>
      <c r="P88" s="11">
        <v>-217400</v>
      </c>
      <c r="Q88" s="11">
        <v>-189044</v>
      </c>
      <c r="R88" s="11">
        <f t="shared" si="9"/>
        <v>-2447639</v>
      </c>
      <c r="S88" s="11">
        <f t="shared" si="14"/>
        <v>-1239472</v>
      </c>
      <c r="T88" s="142">
        <f>S88/S88</f>
        <v>1</v>
      </c>
    </row>
    <row r="89" spans="1:20" x14ac:dyDescent="0.3">
      <c r="A89" s="8" t="s">
        <v>646</v>
      </c>
      <c r="B89" s="2" t="s">
        <v>647</v>
      </c>
      <c r="C89" s="10">
        <v>50110000</v>
      </c>
      <c r="D89" s="2" t="s">
        <v>677</v>
      </c>
      <c r="E89" s="10" t="s">
        <v>649</v>
      </c>
      <c r="F89" s="11">
        <v>36718</v>
      </c>
      <c r="G89" s="11">
        <v>26945</v>
      </c>
      <c r="H89" s="11">
        <v>52070</v>
      </c>
      <c r="I89" s="11">
        <v>54111</v>
      </c>
      <c r="J89" s="11">
        <v>49042</v>
      </c>
      <c r="K89" s="11">
        <v>85157</v>
      </c>
      <c r="L89" s="11">
        <v>61553</v>
      </c>
      <c r="M89" s="11">
        <v>51948</v>
      </c>
      <c r="N89" s="11">
        <v>53449</v>
      </c>
      <c r="O89" s="11">
        <v>61153</v>
      </c>
      <c r="P89" s="11">
        <v>53810</v>
      </c>
      <c r="Q89" s="11">
        <v>53155</v>
      </c>
      <c r="R89" s="11">
        <f t="shared" si="9"/>
        <v>639111</v>
      </c>
      <c r="S89" s="11">
        <f t="shared" si="14"/>
        <v>304043</v>
      </c>
      <c r="T89" s="142">
        <f>S89/SUM($S$89:$S$108)</f>
        <v>0.4388301058383573</v>
      </c>
    </row>
    <row r="90" spans="1:20" x14ac:dyDescent="0.3">
      <c r="A90" s="8" t="s">
        <v>646</v>
      </c>
      <c r="B90" s="2" t="s">
        <v>647</v>
      </c>
      <c r="C90" s="10">
        <v>50111210</v>
      </c>
      <c r="D90" s="2" t="s">
        <v>678</v>
      </c>
      <c r="E90" s="10" t="s">
        <v>652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f t="shared" si="9"/>
        <v>0</v>
      </c>
      <c r="S90" s="11">
        <f t="shared" si="14"/>
        <v>0</v>
      </c>
      <c r="T90" s="142">
        <f t="shared" ref="T90:T108" si="20">S90/SUM($S$89:$S$108)</f>
        <v>0</v>
      </c>
    </row>
    <row r="91" spans="1:20" x14ac:dyDescent="0.3">
      <c r="A91" s="8" t="s">
        <v>646</v>
      </c>
      <c r="B91" s="2" t="s">
        <v>647</v>
      </c>
      <c r="C91" s="10">
        <v>50111300</v>
      </c>
      <c r="D91" s="2" t="s">
        <v>679</v>
      </c>
      <c r="E91" s="10" t="s">
        <v>654</v>
      </c>
      <c r="F91" s="11">
        <v>25006</v>
      </c>
      <c r="G91" s="11">
        <v>20629</v>
      </c>
      <c r="H91" s="11">
        <v>17685</v>
      </c>
      <c r="I91" s="11">
        <v>24900</v>
      </c>
      <c r="J91" s="11">
        <v>25165</v>
      </c>
      <c r="K91" s="11">
        <v>32587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f t="shared" si="9"/>
        <v>145972</v>
      </c>
      <c r="S91" s="11">
        <f t="shared" si="14"/>
        <v>145972</v>
      </c>
      <c r="T91" s="142">
        <f t="shared" si="20"/>
        <v>0.21068371319003132</v>
      </c>
    </row>
    <row r="92" spans="1:20" x14ac:dyDescent="0.3">
      <c r="A92" s="8" t="s">
        <v>646</v>
      </c>
      <c r="B92" s="2" t="s">
        <v>647</v>
      </c>
      <c r="C92" s="10">
        <v>50111400</v>
      </c>
      <c r="D92" s="2" t="s">
        <v>680</v>
      </c>
      <c r="E92" s="10" t="s">
        <v>657</v>
      </c>
      <c r="F92" s="11">
        <v>3124</v>
      </c>
      <c r="G92" s="11">
        <v>3744</v>
      </c>
      <c r="H92" s="11">
        <v>1429</v>
      </c>
      <c r="I92" s="11">
        <v>3136</v>
      </c>
      <c r="J92" s="11">
        <v>1367</v>
      </c>
      <c r="K92" s="11">
        <v>3004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f t="shared" si="9"/>
        <v>15804</v>
      </c>
      <c r="S92" s="11">
        <f t="shared" si="14"/>
        <v>15804</v>
      </c>
      <c r="T92" s="142">
        <f t="shared" si="20"/>
        <v>2.2810164985444158E-2</v>
      </c>
    </row>
    <row r="93" spans="1:20" x14ac:dyDescent="0.3">
      <c r="A93" s="8" t="s">
        <v>646</v>
      </c>
      <c r="B93" s="2" t="s">
        <v>647</v>
      </c>
      <c r="C93" s="10">
        <v>50111405</v>
      </c>
      <c r="D93" s="2" t="s">
        <v>1336</v>
      </c>
      <c r="E93" s="10" t="s">
        <v>657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>
        <f t="shared" si="9"/>
        <v>0</v>
      </c>
      <c r="S93" s="11">
        <f t="shared" si="14"/>
        <v>0</v>
      </c>
      <c r="T93" s="142">
        <f t="shared" si="20"/>
        <v>0</v>
      </c>
    </row>
    <row r="94" spans="1:20" x14ac:dyDescent="0.3">
      <c r="A94" s="8" t="s">
        <v>646</v>
      </c>
      <c r="B94" s="2" t="s">
        <v>647</v>
      </c>
      <c r="C94" s="10">
        <v>50111415</v>
      </c>
      <c r="D94" s="2" t="s">
        <v>681</v>
      </c>
      <c r="E94" s="10" t="s">
        <v>657</v>
      </c>
      <c r="F94" s="11">
        <v>1664</v>
      </c>
      <c r="G94" s="11">
        <v>691</v>
      </c>
      <c r="H94" s="11">
        <v>720</v>
      </c>
      <c r="I94" s="11">
        <v>534</v>
      </c>
      <c r="J94" s="11">
        <v>862</v>
      </c>
      <c r="K94" s="11">
        <v>880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f t="shared" si="9"/>
        <v>5351</v>
      </c>
      <c r="S94" s="11">
        <f t="shared" si="14"/>
        <v>5351</v>
      </c>
      <c r="T94" s="142">
        <f t="shared" si="20"/>
        <v>7.723183550816989E-3</v>
      </c>
    </row>
    <row r="95" spans="1:20" x14ac:dyDescent="0.3">
      <c r="A95" s="8" t="s">
        <v>646</v>
      </c>
      <c r="B95" s="2" t="s">
        <v>647</v>
      </c>
      <c r="C95" s="10">
        <v>50111420</v>
      </c>
      <c r="D95" s="2" t="s">
        <v>682</v>
      </c>
      <c r="E95" s="10" t="s">
        <v>657</v>
      </c>
      <c r="F95" s="11">
        <v>5516</v>
      </c>
      <c r="G95" s="11">
        <v>6000</v>
      </c>
      <c r="H95" s="11">
        <v>8604</v>
      </c>
      <c r="I95" s="11">
        <v>8096</v>
      </c>
      <c r="J95" s="11">
        <v>5948</v>
      </c>
      <c r="K95" s="11">
        <v>13914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f t="shared" si="9"/>
        <v>48078</v>
      </c>
      <c r="S95" s="11">
        <f t="shared" si="14"/>
        <v>48078</v>
      </c>
      <c r="T95" s="142">
        <f t="shared" si="20"/>
        <v>6.9391743366880809E-2</v>
      </c>
    </row>
    <row r="96" spans="1:20" x14ac:dyDescent="0.3">
      <c r="A96" s="8" t="s">
        <v>646</v>
      </c>
      <c r="B96" s="2" t="s">
        <v>647</v>
      </c>
      <c r="C96" s="10">
        <v>50111500</v>
      </c>
      <c r="D96" s="2" t="s">
        <v>683</v>
      </c>
      <c r="E96" s="10" t="s">
        <v>662</v>
      </c>
      <c r="F96" s="11">
        <v>0</v>
      </c>
      <c r="G96" s="11">
        <v>0</v>
      </c>
      <c r="H96" s="11">
        <v>706</v>
      </c>
      <c r="I96" s="11">
        <v>99</v>
      </c>
      <c r="J96" s="11">
        <v>200</v>
      </c>
      <c r="K96" s="11">
        <v>84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f t="shared" si="9"/>
        <v>1089</v>
      </c>
      <c r="S96" s="11">
        <f t="shared" si="14"/>
        <v>1089</v>
      </c>
      <c r="T96" s="142">
        <f t="shared" si="20"/>
        <v>1.5717710496803777E-3</v>
      </c>
    </row>
    <row r="97" spans="1:20" x14ac:dyDescent="0.3">
      <c r="A97" s="8" t="s">
        <v>646</v>
      </c>
      <c r="B97" s="2" t="s">
        <v>647</v>
      </c>
      <c r="C97" s="10">
        <v>50111510</v>
      </c>
      <c r="D97" s="2" t="s">
        <v>684</v>
      </c>
      <c r="E97" s="10" t="s">
        <v>662</v>
      </c>
      <c r="F97" s="11">
        <v>1442</v>
      </c>
      <c r="G97" s="11">
        <v>2568</v>
      </c>
      <c r="H97" s="11">
        <v>1774</v>
      </c>
      <c r="I97" s="11">
        <v>1023</v>
      </c>
      <c r="J97" s="11">
        <v>1098</v>
      </c>
      <c r="K97" s="11">
        <v>9957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f t="shared" si="9"/>
        <v>17862</v>
      </c>
      <c r="S97" s="11">
        <f t="shared" si="14"/>
        <v>17862</v>
      </c>
      <c r="T97" s="142">
        <f t="shared" si="20"/>
        <v>2.5780509172994404E-2</v>
      </c>
    </row>
    <row r="98" spans="1:20" x14ac:dyDescent="0.3">
      <c r="A98" s="8" t="s">
        <v>646</v>
      </c>
      <c r="B98" s="2" t="s">
        <v>647</v>
      </c>
      <c r="C98" s="10">
        <v>50111520</v>
      </c>
      <c r="D98" s="2" t="s">
        <v>685</v>
      </c>
      <c r="E98" s="10" t="s">
        <v>662</v>
      </c>
      <c r="F98" s="11">
        <v>2321</v>
      </c>
      <c r="G98" s="11">
        <v>2006</v>
      </c>
      <c r="H98" s="11">
        <v>334</v>
      </c>
      <c r="I98" s="11">
        <v>554</v>
      </c>
      <c r="J98" s="11">
        <v>464</v>
      </c>
      <c r="K98" s="11">
        <v>595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f t="shared" si="9"/>
        <v>6274</v>
      </c>
      <c r="S98" s="11">
        <f t="shared" si="14"/>
        <v>6274</v>
      </c>
      <c r="T98" s="142">
        <f t="shared" si="20"/>
        <v>9.0553641558261608E-3</v>
      </c>
    </row>
    <row r="99" spans="1:20" x14ac:dyDescent="0.3">
      <c r="A99" s="8" t="s">
        <v>646</v>
      </c>
      <c r="B99" s="2" t="s">
        <v>647</v>
      </c>
      <c r="C99" s="10">
        <v>50111600</v>
      </c>
      <c r="D99" s="2" t="s">
        <v>686</v>
      </c>
      <c r="E99" s="10" t="s">
        <v>649</v>
      </c>
      <c r="F99" s="11">
        <v>0</v>
      </c>
      <c r="G99" s="11">
        <v>60</v>
      </c>
      <c r="H99" s="11">
        <v>0</v>
      </c>
      <c r="I99" s="11">
        <v>62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f t="shared" ref="R99:R107" si="21">SUM(F99:Q99)</f>
        <v>122</v>
      </c>
      <c r="S99" s="11">
        <f t="shared" si="14"/>
        <v>122</v>
      </c>
      <c r="T99" s="142">
        <f t="shared" si="20"/>
        <v>1.7608454367401845E-4</v>
      </c>
    </row>
    <row r="100" spans="1:20" x14ac:dyDescent="0.3">
      <c r="A100" s="8" t="s">
        <v>646</v>
      </c>
      <c r="B100" s="2" t="s">
        <v>647</v>
      </c>
      <c r="C100" s="10">
        <v>50112215</v>
      </c>
      <c r="D100" s="2" t="s">
        <v>1337</v>
      </c>
      <c r="E100" s="10" t="s">
        <v>1333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>
        <f t="shared" si="21"/>
        <v>0</v>
      </c>
      <c r="S100" s="11">
        <f t="shared" si="14"/>
        <v>0</v>
      </c>
      <c r="T100" s="142">
        <f t="shared" si="20"/>
        <v>0</v>
      </c>
    </row>
    <row r="101" spans="1:20" x14ac:dyDescent="0.3">
      <c r="A101" s="8" t="s">
        <v>646</v>
      </c>
      <c r="B101" s="2" t="s">
        <v>647</v>
      </c>
      <c r="C101" s="10">
        <v>50112300</v>
      </c>
      <c r="D101" s="2" t="s">
        <v>687</v>
      </c>
      <c r="E101" s="10" t="s">
        <v>668</v>
      </c>
      <c r="F101" s="11">
        <v>6429</v>
      </c>
      <c r="G101" s="11">
        <v>2931</v>
      </c>
      <c r="H101" s="11">
        <v>2910</v>
      </c>
      <c r="I101" s="11">
        <v>3804</v>
      </c>
      <c r="J101" s="11">
        <v>2958</v>
      </c>
      <c r="K101" s="11">
        <v>5367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f t="shared" si="21"/>
        <v>24399</v>
      </c>
      <c r="S101" s="11">
        <f t="shared" si="14"/>
        <v>24399</v>
      </c>
      <c r="T101" s="142">
        <f t="shared" si="20"/>
        <v>3.5215465418871932E-2</v>
      </c>
    </row>
    <row r="102" spans="1:20" x14ac:dyDescent="0.3">
      <c r="A102" s="8" t="s">
        <v>646</v>
      </c>
      <c r="B102" s="2" t="s">
        <v>647</v>
      </c>
      <c r="C102" s="10">
        <v>50112400</v>
      </c>
      <c r="D102" s="2" t="s">
        <v>688</v>
      </c>
      <c r="E102" s="10" t="s">
        <v>670</v>
      </c>
      <c r="F102" s="11">
        <v>16164</v>
      </c>
      <c r="G102" s="11">
        <v>15372</v>
      </c>
      <c r="H102" s="11">
        <v>18270</v>
      </c>
      <c r="I102" s="11">
        <v>12847</v>
      </c>
      <c r="J102" s="11">
        <v>11310</v>
      </c>
      <c r="K102" s="11">
        <v>19053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f t="shared" si="21"/>
        <v>93016</v>
      </c>
      <c r="S102" s="11">
        <f t="shared" si="14"/>
        <v>93016</v>
      </c>
      <c r="T102" s="142">
        <f t="shared" si="20"/>
        <v>0.13425147470805326</v>
      </c>
    </row>
    <row r="103" spans="1:20" x14ac:dyDescent="0.3">
      <c r="A103" s="8" t="s">
        <v>646</v>
      </c>
      <c r="B103" s="2" t="s">
        <v>647</v>
      </c>
      <c r="C103" s="10">
        <v>50112415</v>
      </c>
      <c r="D103" s="2" t="s">
        <v>1338</v>
      </c>
      <c r="E103" s="10" t="s">
        <v>670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>
        <f t="shared" si="21"/>
        <v>0</v>
      </c>
      <c r="S103" s="11">
        <f t="shared" si="14"/>
        <v>0</v>
      </c>
      <c r="T103" s="142">
        <f t="shared" si="20"/>
        <v>0</v>
      </c>
    </row>
    <row r="104" spans="1:20" x14ac:dyDescent="0.3">
      <c r="A104" s="8" t="s">
        <v>646</v>
      </c>
      <c r="B104" s="2" t="s">
        <v>647</v>
      </c>
      <c r="C104" s="10">
        <v>50112420</v>
      </c>
      <c r="D104" s="2" t="s">
        <v>689</v>
      </c>
      <c r="E104" s="10" t="s">
        <v>670</v>
      </c>
      <c r="F104" s="11">
        <v>1561</v>
      </c>
      <c r="G104" s="11">
        <v>941</v>
      </c>
      <c r="H104" s="11">
        <v>5492</v>
      </c>
      <c r="I104" s="11">
        <v>424</v>
      </c>
      <c r="J104" s="11">
        <v>240</v>
      </c>
      <c r="K104" s="11">
        <v>204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f t="shared" si="21"/>
        <v>8862</v>
      </c>
      <c r="S104" s="11">
        <f t="shared" si="14"/>
        <v>8862</v>
      </c>
      <c r="T104" s="142">
        <f t="shared" si="20"/>
        <v>1.2790665787206159E-2</v>
      </c>
    </row>
    <row r="105" spans="1:20" x14ac:dyDescent="0.3">
      <c r="A105" s="8" t="s">
        <v>646</v>
      </c>
      <c r="B105" s="2" t="s">
        <v>647</v>
      </c>
      <c r="C105" s="10">
        <v>50112425</v>
      </c>
      <c r="D105" s="2" t="s">
        <v>1339</v>
      </c>
      <c r="E105" s="10" t="s">
        <v>670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>
        <f t="shared" si="21"/>
        <v>0</v>
      </c>
      <c r="S105" s="11">
        <f t="shared" si="14"/>
        <v>0</v>
      </c>
      <c r="T105" s="142">
        <f t="shared" si="20"/>
        <v>0</v>
      </c>
    </row>
    <row r="106" spans="1:20" x14ac:dyDescent="0.3">
      <c r="A106" s="8" t="s">
        <v>646</v>
      </c>
      <c r="B106" s="2" t="s">
        <v>647</v>
      </c>
      <c r="C106" s="10">
        <v>50112430</v>
      </c>
      <c r="D106" s="2" t="s">
        <v>690</v>
      </c>
      <c r="E106" s="10" t="s">
        <v>670</v>
      </c>
      <c r="F106" s="11">
        <v>-9100</v>
      </c>
      <c r="G106" s="11">
        <v>6302</v>
      </c>
      <c r="H106" s="11">
        <v>2576</v>
      </c>
      <c r="I106" s="11">
        <v>4077</v>
      </c>
      <c r="J106" s="11">
        <v>2808</v>
      </c>
      <c r="K106" s="11">
        <v>10141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f t="shared" si="21"/>
        <v>16804</v>
      </c>
      <c r="S106" s="11">
        <f t="shared" si="14"/>
        <v>16804</v>
      </c>
      <c r="T106" s="142">
        <f t="shared" si="20"/>
        <v>2.4253480917198408E-2</v>
      </c>
    </row>
    <row r="107" spans="1:20" x14ac:dyDescent="0.3">
      <c r="A107" s="8" t="s">
        <v>646</v>
      </c>
      <c r="B107" s="2" t="s">
        <v>647</v>
      </c>
      <c r="C107" s="10">
        <v>50112435</v>
      </c>
      <c r="D107" s="2" t="s">
        <v>691</v>
      </c>
      <c r="E107" s="10" t="s">
        <v>670</v>
      </c>
      <c r="F107" s="11">
        <v>595</v>
      </c>
      <c r="G107" s="11">
        <v>404</v>
      </c>
      <c r="H107" s="11">
        <v>828</v>
      </c>
      <c r="I107" s="11">
        <v>1104</v>
      </c>
      <c r="J107" s="11">
        <v>595</v>
      </c>
      <c r="K107" s="11">
        <v>13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f t="shared" si="21"/>
        <v>3539</v>
      </c>
      <c r="S107" s="11">
        <f t="shared" si="14"/>
        <v>3539</v>
      </c>
      <c r="T107" s="142">
        <f t="shared" si="20"/>
        <v>5.1078950824782893E-3</v>
      </c>
    </row>
    <row r="108" spans="1:20" x14ac:dyDescent="0.3">
      <c r="A108" s="8" t="s">
        <v>646</v>
      </c>
      <c r="B108" s="2" t="s">
        <v>647</v>
      </c>
      <c r="C108" s="10">
        <v>50112440</v>
      </c>
      <c r="D108" s="2" t="s">
        <v>692</v>
      </c>
      <c r="E108" s="10" t="s">
        <v>670</v>
      </c>
      <c r="F108" s="11">
        <v>0</v>
      </c>
      <c r="G108" s="11">
        <v>1285</v>
      </c>
      <c r="H108" s="11">
        <v>140</v>
      </c>
      <c r="I108" s="11">
        <v>209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f t="shared" ref="R108:R169" si="22">SUM(F108:Q108)</f>
        <v>1634</v>
      </c>
      <c r="S108" s="11">
        <f t="shared" si="14"/>
        <v>1634</v>
      </c>
      <c r="T108" s="142">
        <f t="shared" si="20"/>
        <v>2.3583782324864437E-3</v>
      </c>
    </row>
    <row r="109" spans="1:20" x14ac:dyDescent="0.3">
      <c r="A109" s="8" t="s">
        <v>646</v>
      </c>
      <c r="B109" s="2" t="s">
        <v>647</v>
      </c>
      <c r="C109" s="10">
        <v>50119900</v>
      </c>
      <c r="D109" s="2" t="s">
        <v>693</v>
      </c>
      <c r="E109" s="10" t="s">
        <v>649</v>
      </c>
      <c r="F109" s="11">
        <v>-32523</v>
      </c>
      <c r="G109" s="11">
        <v>-25557</v>
      </c>
      <c r="H109" s="11">
        <v>-50652</v>
      </c>
      <c r="I109" s="11">
        <v>-53319</v>
      </c>
      <c r="J109" s="11">
        <v>-47514</v>
      </c>
      <c r="K109" s="11">
        <v>-81329</v>
      </c>
      <c r="L109" s="11">
        <v>-6194</v>
      </c>
      <c r="M109" s="11">
        <v>-6944</v>
      </c>
      <c r="N109" s="11">
        <v>-6333</v>
      </c>
      <c r="O109" s="11">
        <v>-6564</v>
      </c>
      <c r="P109" s="11">
        <v>-21902</v>
      </c>
      <c r="Q109" s="11">
        <v>-20818</v>
      </c>
      <c r="R109" s="11">
        <f t="shared" si="22"/>
        <v>-359649</v>
      </c>
      <c r="S109" s="11">
        <f t="shared" si="14"/>
        <v>-290894</v>
      </c>
      <c r="T109" s="142">
        <f>S109/S109</f>
        <v>1</v>
      </c>
    </row>
    <row r="110" spans="1:20" x14ac:dyDescent="0.3">
      <c r="A110" s="8" t="s">
        <v>646</v>
      </c>
      <c r="B110" s="2" t="s">
        <v>647</v>
      </c>
      <c r="C110" s="10">
        <v>50120000</v>
      </c>
      <c r="D110" s="2" t="s">
        <v>694</v>
      </c>
      <c r="E110" s="10" t="s">
        <v>649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f t="shared" si="22"/>
        <v>0</v>
      </c>
      <c r="S110" s="11">
        <f t="shared" si="14"/>
        <v>0</v>
      </c>
      <c r="T110" s="142">
        <v>0</v>
      </c>
    </row>
    <row r="111" spans="1:20" x14ac:dyDescent="0.3">
      <c r="A111" s="8" t="s">
        <v>646</v>
      </c>
      <c r="B111" s="2" t="s">
        <v>647</v>
      </c>
      <c r="C111" s="10">
        <v>50121300</v>
      </c>
      <c r="D111" s="2" t="s">
        <v>695</v>
      </c>
      <c r="E111" s="10" t="s">
        <v>654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f t="shared" si="22"/>
        <v>0</v>
      </c>
      <c r="S111" s="11">
        <f t="shared" si="14"/>
        <v>0</v>
      </c>
      <c r="T111" s="142">
        <v>0</v>
      </c>
    </row>
    <row r="112" spans="1:20" x14ac:dyDescent="0.3">
      <c r="A112" s="8" t="s">
        <v>646</v>
      </c>
      <c r="B112" s="2" t="s">
        <v>647</v>
      </c>
      <c r="C112" s="10">
        <v>50122400</v>
      </c>
      <c r="D112" s="2" t="s">
        <v>1340</v>
      </c>
      <c r="E112" s="10" t="s">
        <v>670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>
        <f t="shared" si="22"/>
        <v>0</v>
      </c>
      <c r="S112" s="11">
        <f t="shared" si="14"/>
        <v>0</v>
      </c>
      <c r="T112" s="142">
        <v>0</v>
      </c>
    </row>
    <row r="113" spans="1:20" x14ac:dyDescent="0.3">
      <c r="A113" s="8" t="s">
        <v>646</v>
      </c>
      <c r="B113" s="2" t="s">
        <v>647</v>
      </c>
      <c r="C113" s="10">
        <v>50129900</v>
      </c>
      <c r="D113" s="2" t="s">
        <v>1341</v>
      </c>
      <c r="E113" s="10" t="s">
        <v>649</v>
      </c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>
        <f t="shared" si="22"/>
        <v>0</v>
      </c>
      <c r="S113" s="11">
        <f t="shared" si="14"/>
        <v>0</v>
      </c>
      <c r="T113" s="142">
        <v>0</v>
      </c>
    </row>
    <row r="114" spans="1:20" x14ac:dyDescent="0.3">
      <c r="A114" s="8" t="s">
        <v>646</v>
      </c>
      <c r="B114" s="2" t="s">
        <v>647</v>
      </c>
      <c r="C114" s="10">
        <v>50171000</v>
      </c>
      <c r="D114" s="2" t="s">
        <v>696</v>
      </c>
      <c r="E114" s="10" t="s">
        <v>649</v>
      </c>
      <c r="F114" s="11">
        <v>-40585</v>
      </c>
      <c r="G114" s="11">
        <v>34282</v>
      </c>
      <c r="H114" s="11">
        <v>36741</v>
      </c>
      <c r="I114" s="11">
        <v>35282</v>
      </c>
      <c r="J114" s="11">
        <v>34858</v>
      </c>
      <c r="K114" s="11">
        <v>44092</v>
      </c>
      <c r="L114" s="11">
        <v>36801</v>
      </c>
      <c r="M114" s="11">
        <v>42261</v>
      </c>
      <c r="N114" s="11">
        <v>40441</v>
      </c>
      <c r="O114" s="11">
        <v>38622</v>
      </c>
      <c r="P114" s="11">
        <v>48624</v>
      </c>
      <c r="Q114" s="11">
        <v>42282</v>
      </c>
      <c r="R114" s="11">
        <f t="shared" si="22"/>
        <v>393701</v>
      </c>
      <c r="S114" s="11">
        <f t="shared" si="14"/>
        <v>144670</v>
      </c>
      <c r="T114" s="142">
        <f>S114/S114</f>
        <v>1</v>
      </c>
    </row>
    <row r="115" spans="1:20" x14ac:dyDescent="0.3">
      <c r="A115" s="8" t="s">
        <v>646</v>
      </c>
      <c r="B115" s="2" t="s">
        <v>647</v>
      </c>
      <c r="C115" s="10">
        <v>50171600</v>
      </c>
      <c r="D115" s="2" t="s">
        <v>697</v>
      </c>
      <c r="E115" s="10" t="s">
        <v>649</v>
      </c>
      <c r="F115" s="11">
        <v>219</v>
      </c>
      <c r="G115" s="11">
        <v>0</v>
      </c>
      <c r="H115" s="11">
        <v>0</v>
      </c>
      <c r="I115" s="11">
        <v>234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f t="shared" si="22"/>
        <v>453</v>
      </c>
      <c r="S115" s="11">
        <f t="shared" si="14"/>
        <v>453</v>
      </c>
      <c r="T115" s="142">
        <f>S115/SUM($S$115+$S$116)</f>
        <v>5.7743785850860423E-2</v>
      </c>
    </row>
    <row r="116" spans="1:20" x14ac:dyDescent="0.3">
      <c r="A116" s="8" t="s">
        <v>646</v>
      </c>
      <c r="B116" s="2" t="s">
        <v>647</v>
      </c>
      <c r="C116" s="10">
        <v>50171800</v>
      </c>
      <c r="D116" s="2" t="s">
        <v>698</v>
      </c>
      <c r="E116" s="10" t="s">
        <v>649</v>
      </c>
      <c r="F116" s="11">
        <v>2344</v>
      </c>
      <c r="G116" s="11">
        <v>0</v>
      </c>
      <c r="H116" s="11">
        <v>0</v>
      </c>
      <c r="I116" s="11">
        <v>5048</v>
      </c>
      <c r="J116" s="11">
        <v>0</v>
      </c>
      <c r="K116" s="11">
        <v>0</v>
      </c>
      <c r="L116" s="11">
        <v>3829</v>
      </c>
      <c r="M116" s="11">
        <v>0</v>
      </c>
      <c r="N116" s="11">
        <v>0</v>
      </c>
      <c r="O116" s="11">
        <v>3888</v>
      </c>
      <c r="P116" s="11">
        <v>0</v>
      </c>
      <c r="Q116" s="11">
        <v>0</v>
      </c>
      <c r="R116" s="11">
        <f t="shared" si="22"/>
        <v>15109</v>
      </c>
      <c r="S116" s="11">
        <f t="shared" si="14"/>
        <v>7392</v>
      </c>
      <c r="T116" s="142">
        <f>S116/SUM($S$115+$S$116)</f>
        <v>0.94225621414913963</v>
      </c>
    </row>
    <row r="117" spans="1:20" x14ac:dyDescent="0.3">
      <c r="A117" s="12" t="s">
        <v>646</v>
      </c>
      <c r="B117" s="2" t="s">
        <v>647</v>
      </c>
      <c r="C117" s="10">
        <v>50185000</v>
      </c>
      <c r="D117" s="2" t="s">
        <v>699</v>
      </c>
      <c r="E117" s="10" t="s">
        <v>649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f t="shared" si="22"/>
        <v>0</v>
      </c>
      <c r="S117" s="11">
        <f t="shared" ref="S117:S180" si="23">SUM(F117:K117)</f>
        <v>0</v>
      </c>
      <c r="T117" s="142">
        <v>0</v>
      </c>
    </row>
    <row r="118" spans="1:20" x14ac:dyDescent="0.3">
      <c r="A118" s="80" t="s">
        <v>700</v>
      </c>
      <c r="B118" s="80"/>
      <c r="C118" s="80"/>
      <c r="D118" s="80"/>
      <c r="E118" s="80"/>
      <c r="F118" s="81">
        <f t="shared" ref="F118:R118" si="24">SUM(F64:F117)</f>
        <v>493255</v>
      </c>
      <c r="G118" s="81">
        <f t="shared" si="24"/>
        <v>594792</v>
      </c>
      <c r="H118" s="81">
        <f t="shared" si="24"/>
        <v>647571</v>
      </c>
      <c r="I118" s="81">
        <f t="shared" si="24"/>
        <v>557154</v>
      </c>
      <c r="J118" s="81">
        <f t="shared" si="24"/>
        <v>600328</v>
      </c>
      <c r="K118" s="81">
        <f t="shared" si="24"/>
        <v>641645</v>
      </c>
      <c r="L118" s="81">
        <f t="shared" si="24"/>
        <v>565360</v>
      </c>
      <c r="M118" s="81">
        <f t="shared" si="24"/>
        <v>625965</v>
      </c>
      <c r="N118" s="81">
        <f t="shared" si="24"/>
        <v>610057</v>
      </c>
      <c r="O118" s="81">
        <f t="shared" si="24"/>
        <v>596175</v>
      </c>
      <c r="P118" s="81">
        <f t="shared" si="24"/>
        <v>667124</v>
      </c>
      <c r="Q118" s="81">
        <f t="shared" si="24"/>
        <v>584698</v>
      </c>
      <c r="R118" s="81">
        <f t="shared" si="24"/>
        <v>7184124</v>
      </c>
      <c r="S118" s="11">
        <f t="shared" si="23"/>
        <v>3534745</v>
      </c>
    </row>
    <row r="119" spans="1:20" x14ac:dyDescent="0.3">
      <c r="A119" s="8" t="s">
        <v>701</v>
      </c>
      <c r="B119" s="2" t="s">
        <v>702</v>
      </c>
      <c r="C119" s="10">
        <v>50610000</v>
      </c>
      <c r="D119" s="2" t="s">
        <v>703</v>
      </c>
      <c r="E119" s="10" t="s">
        <v>704</v>
      </c>
      <c r="F119" s="11">
        <v>46854</v>
      </c>
      <c r="G119" s="11">
        <v>47030</v>
      </c>
      <c r="H119" s="11">
        <v>46646</v>
      </c>
      <c r="I119" s="11">
        <v>47129</v>
      </c>
      <c r="J119" s="11">
        <v>47111</v>
      </c>
      <c r="K119" s="11">
        <v>46384</v>
      </c>
      <c r="L119" s="11">
        <v>66507</v>
      </c>
      <c r="M119" s="11">
        <v>66507</v>
      </c>
      <c r="N119" s="11">
        <v>66507</v>
      </c>
      <c r="O119" s="11">
        <v>66507</v>
      </c>
      <c r="P119" s="11">
        <v>40266</v>
      </c>
      <c r="Q119" s="11">
        <v>40266</v>
      </c>
      <c r="R119" s="11">
        <f t="shared" si="22"/>
        <v>627714</v>
      </c>
      <c r="S119" s="11">
        <f t="shared" si="23"/>
        <v>281154</v>
      </c>
      <c r="T119" s="142">
        <f>S119/S121</f>
        <v>1.5203183890207699</v>
      </c>
    </row>
    <row r="120" spans="1:20" x14ac:dyDescent="0.3">
      <c r="A120" s="12" t="s">
        <v>701</v>
      </c>
      <c r="B120" s="2" t="s">
        <v>702</v>
      </c>
      <c r="C120" s="10">
        <v>50610100</v>
      </c>
      <c r="D120" s="2" t="s">
        <v>705</v>
      </c>
      <c r="E120" s="10" t="s">
        <v>704</v>
      </c>
      <c r="F120" s="11">
        <v>-14213</v>
      </c>
      <c r="G120" s="11">
        <v>-13778</v>
      </c>
      <c r="H120" s="11">
        <v>-16191</v>
      </c>
      <c r="I120" s="11">
        <v>-17263</v>
      </c>
      <c r="J120" s="11">
        <v>-15950</v>
      </c>
      <c r="K120" s="11">
        <v>-18828</v>
      </c>
      <c r="L120" s="11">
        <v>-17950</v>
      </c>
      <c r="M120" s="11">
        <v>-17950</v>
      </c>
      <c r="N120" s="11">
        <v>-17950</v>
      </c>
      <c r="O120" s="11">
        <v>-17950</v>
      </c>
      <c r="P120" s="11">
        <v>-10265</v>
      </c>
      <c r="Q120" s="11">
        <v>-10265</v>
      </c>
      <c r="R120" s="11">
        <f t="shared" si="22"/>
        <v>-188553</v>
      </c>
      <c r="S120" s="11">
        <f t="shared" si="23"/>
        <v>-96223</v>
      </c>
      <c r="T120" s="142">
        <f>S120/S121</f>
        <v>-0.52031838902076988</v>
      </c>
    </row>
    <row r="121" spans="1:20" x14ac:dyDescent="0.3">
      <c r="A121" s="80" t="s">
        <v>706</v>
      </c>
      <c r="B121" s="80"/>
      <c r="C121" s="80"/>
      <c r="D121" s="80"/>
      <c r="E121" s="80"/>
      <c r="F121" s="81">
        <f>SUM(F119:F120)</f>
        <v>32641</v>
      </c>
      <c r="G121" s="81">
        <f t="shared" ref="G121:R121" si="25">SUM(G119:G120)</f>
        <v>33252</v>
      </c>
      <c r="H121" s="81">
        <f t="shared" si="25"/>
        <v>30455</v>
      </c>
      <c r="I121" s="81">
        <f t="shared" si="25"/>
        <v>29866</v>
      </c>
      <c r="J121" s="81">
        <f t="shared" si="25"/>
        <v>31161</v>
      </c>
      <c r="K121" s="81">
        <f t="shared" si="25"/>
        <v>27556</v>
      </c>
      <c r="L121" s="81">
        <f t="shared" si="25"/>
        <v>48557</v>
      </c>
      <c r="M121" s="81">
        <f t="shared" si="25"/>
        <v>48557</v>
      </c>
      <c r="N121" s="81">
        <f t="shared" si="25"/>
        <v>48557</v>
      </c>
      <c r="O121" s="81">
        <f t="shared" si="25"/>
        <v>48557</v>
      </c>
      <c r="P121" s="81">
        <f t="shared" si="25"/>
        <v>30001</v>
      </c>
      <c r="Q121" s="81">
        <f t="shared" si="25"/>
        <v>30001</v>
      </c>
      <c r="R121" s="81">
        <f t="shared" si="25"/>
        <v>439161</v>
      </c>
      <c r="S121" s="11">
        <f t="shared" si="23"/>
        <v>184931</v>
      </c>
    </row>
    <row r="122" spans="1:20" x14ac:dyDescent="0.3">
      <c r="A122" s="8" t="s">
        <v>707</v>
      </c>
      <c r="B122" s="2" t="s">
        <v>1381</v>
      </c>
      <c r="C122" s="10">
        <v>50510000</v>
      </c>
      <c r="D122" s="2" t="s">
        <v>709</v>
      </c>
      <c r="E122" s="10" t="s">
        <v>704</v>
      </c>
      <c r="F122" s="11">
        <v>16823</v>
      </c>
      <c r="G122" s="11">
        <v>23477</v>
      </c>
      <c r="H122" s="11">
        <v>20072</v>
      </c>
      <c r="I122" s="11">
        <v>20403</v>
      </c>
      <c r="J122" s="11">
        <v>19630</v>
      </c>
      <c r="K122" s="11">
        <v>19316</v>
      </c>
      <c r="L122" s="11">
        <v>8567</v>
      </c>
      <c r="M122" s="11">
        <v>8567</v>
      </c>
      <c r="N122" s="11">
        <v>8567</v>
      </c>
      <c r="O122" s="11">
        <v>8567</v>
      </c>
      <c r="P122" s="11">
        <v>7844</v>
      </c>
      <c r="Q122" s="11">
        <v>7844</v>
      </c>
      <c r="R122" s="11">
        <f t="shared" si="22"/>
        <v>169677</v>
      </c>
      <c r="S122" s="11">
        <f t="shared" si="23"/>
        <v>119721</v>
      </c>
      <c r="T122" s="142">
        <f>S122/S124</f>
        <v>1.5323503436624044</v>
      </c>
    </row>
    <row r="123" spans="1:20" x14ac:dyDescent="0.3">
      <c r="A123" s="8" t="s">
        <v>707</v>
      </c>
      <c r="B123" s="2" t="s">
        <v>1381</v>
      </c>
      <c r="C123" s="10">
        <v>50510100</v>
      </c>
      <c r="D123" s="2" t="s">
        <v>710</v>
      </c>
      <c r="E123" s="10" t="s">
        <v>704</v>
      </c>
      <c r="F123" s="11">
        <v>-6146</v>
      </c>
      <c r="G123" s="11">
        <v>-5958</v>
      </c>
      <c r="H123" s="11">
        <v>-7002</v>
      </c>
      <c r="I123" s="11">
        <v>-7465</v>
      </c>
      <c r="J123" s="11">
        <v>-6897</v>
      </c>
      <c r="K123" s="11">
        <v>-8124</v>
      </c>
      <c r="L123" s="11">
        <v>-2312</v>
      </c>
      <c r="M123" s="11">
        <v>-2312</v>
      </c>
      <c r="N123" s="11">
        <v>-2312</v>
      </c>
      <c r="O123" s="11">
        <v>-2312</v>
      </c>
      <c r="P123" s="11">
        <v>-2118</v>
      </c>
      <c r="Q123" s="11">
        <v>-2118</v>
      </c>
      <c r="R123" s="11">
        <f t="shared" si="22"/>
        <v>-55076</v>
      </c>
      <c r="S123" s="11">
        <f t="shared" si="23"/>
        <v>-41592</v>
      </c>
      <c r="T123" s="142">
        <f>S123/S124</f>
        <v>-0.53235034366240452</v>
      </c>
    </row>
    <row r="124" spans="1:20" x14ac:dyDescent="0.3">
      <c r="A124" s="80" t="s">
        <v>713</v>
      </c>
      <c r="B124" s="80"/>
      <c r="C124" s="80"/>
      <c r="D124" s="80"/>
      <c r="E124" s="80"/>
      <c r="F124" s="81">
        <f>SUM(F122:F123)</f>
        <v>10677</v>
      </c>
      <c r="G124" s="81">
        <f t="shared" ref="G124:R124" si="26">SUM(G122:G123)</f>
        <v>17519</v>
      </c>
      <c r="H124" s="81">
        <f t="shared" si="26"/>
        <v>13070</v>
      </c>
      <c r="I124" s="81">
        <f t="shared" si="26"/>
        <v>12938</v>
      </c>
      <c r="J124" s="81">
        <f t="shared" si="26"/>
        <v>12733</v>
      </c>
      <c r="K124" s="81">
        <f t="shared" si="26"/>
        <v>11192</v>
      </c>
      <c r="L124" s="81">
        <f t="shared" si="26"/>
        <v>6255</v>
      </c>
      <c r="M124" s="81">
        <f t="shared" si="26"/>
        <v>6255</v>
      </c>
      <c r="N124" s="81">
        <f t="shared" si="26"/>
        <v>6255</v>
      </c>
      <c r="O124" s="81">
        <f t="shared" si="26"/>
        <v>6255</v>
      </c>
      <c r="P124" s="81">
        <f t="shared" si="26"/>
        <v>5726</v>
      </c>
      <c r="Q124" s="81">
        <f t="shared" si="26"/>
        <v>5726</v>
      </c>
      <c r="R124" s="81">
        <f t="shared" si="26"/>
        <v>114601</v>
      </c>
      <c r="S124" s="11">
        <f t="shared" si="23"/>
        <v>78129</v>
      </c>
    </row>
    <row r="125" spans="1:20" x14ac:dyDescent="0.3">
      <c r="A125" s="8" t="s">
        <v>714</v>
      </c>
      <c r="B125" s="2" t="s">
        <v>708</v>
      </c>
      <c r="C125" s="10">
        <v>50550000</v>
      </c>
      <c r="D125" s="2" t="s">
        <v>711</v>
      </c>
      <c r="E125" s="10" t="s">
        <v>704</v>
      </c>
      <c r="F125" s="11">
        <v>155386</v>
      </c>
      <c r="G125" s="11">
        <v>155669</v>
      </c>
      <c r="H125" s="11">
        <v>166381</v>
      </c>
      <c r="I125" s="11">
        <v>151628</v>
      </c>
      <c r="J125" s="11">
        <v>159485</v>
      </c>
      <c r="K125" s="11">
        <v>170323</v>
      </c>
      <c r="L125" s="11">
        <v>170153</v>
      </c>
      <c r="M125" s="11">
        <v>170153</v>
      </c>
      <c r="N125" s="11">
        <v>170153</v>
      </c>
      <c r="O125" s="11">
        <v>170153</v>
      </c>
      <c r="P125" s="11">
        <v>169518</v>
      </c>
      <c r="Q125" s="11">
        <v>169518</v>
      </c>
      <c r="R125" s="11">
        <f t="shared" si="22"/>
        <v>1978520</v>
      </c>
      <c r="S125" s="11">
        <f t="shared" si="23"/>
        <v>958872</v>
      </c>
      <c r="T125" s="142">
        <f>S125/$S$128</f>
        <v>1.4496055004678965</v>
      </c>
    </row>
    <row r="126" spans="1:20" x14ac:dyDescent="0.3">
      <c r="A126" s="8" t="s">
        <v>714</v>
      </c>
      <c r="B126" s="2" t="s">
        <v>708</v>
      </c>
      <c r="C126" s="10">
        <v>50550100</v>
      </c>
      <c r="D126" s="2" t="s">
        <v>712</v>
      </c>
      <c r="E126" s="10" t="s">
        <v>704</v>
      </c>
      <c r="F126" s="11">
        <v>-44074</v>
      </c>
      <c r="G126" s="11">
        <v>-44226</v>
      </c>
      <c r="H126" s="11">
        <v>-49486</v>
      </c>
      <c r="I126" s="11">
        <v>-53495</v>
      </c>
      <c r="J126" s="11">
        <v>-49194</v>
      </c>
      <c r="K126" s="11">
        <v>-56926</v>
      </c>
      <c r="L126" s="11">
        <v>-44166</v>
      </c>
      <c r="M126" s="11">
        <v>-44166</v>
      </c>
      <c r="N126" s="11">
        <v>-44166</v>
      </c>
      <c r="O126" s="11">
        <v>-44166</v>
      </c>
      <c r="P126" s="11">
        <v>-44719</v>
      </c>
      <c r="Q126" s="11">
        <v>-44719</v>
      </c>
      <c r="R126" s="11">
        <f t="shared" si="22"/>
        <v>-563503</v>
      </c>
      <c r="S126" s="11">
        <f t="shared" si="23"/>
        <v>-297401</v>
      </c>
      <c r="T126" s="142">
        <f>S126/$S$128</f>
        <v>-0.44960550046789655</v>
      </c>
    </row>
    <row r="127" spans="1:20" x14ac:dyDescent="0.3">
      <c r="A127" s="8" t="s">
        <v>714</v>
      </c>
      <c r="B127" s="2" t="s">
        <v>708</v>
      </c>
      <c r="C127" s="10">
        <v>50560000</v>
      </c>
      <c r="D127" s="2" t="s">
        <v>1342</v>
      </c>
      <c r="E127" s="10" t="s">
        <v>704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500</v>
      </c>
      <c r="Q127" s="11">
        <v>0</v>
      </c>
      <c r="R127" s="11">
        <f t="shared" si="22"/>
        <v>500</v>
      </c>
      <c r="S127" s="11">
        <f t="shared" si="23"/>
        <v>0</v>
      </c>
      <c r="T127" s="142">
        <f>S127/$S$128</f>
        <v>0</v>
      </c>
    </row>
    <row r="128" spans="1:20" x14ac:dyDescent="0.3">
      <c r="A128" s="80" t="s">
        <v>735</v>
      </c>
      <c r="B128" s="80"/>
      <c r="C128" s="80"/>
      <c r="D128" s="80"/>
      <c r="E128" s="80"/>
      <c r="F128" s="81">
        <f>SUM(F125:F127)</f>
        <v>111312</v>
      </c>
      <c r="G128" s="81">
        <f t="shared" ref="G128:R128" si="27">SUM(G125:G127)</f>
        <v>111443</v>
      </c>
      <c r="H128" s="81">
        <f t="shared" si="27"/>
        <v>116895</v>
      </c>
      <c r="I128" s="81">
        <f t="shared" si="27"/>
        <v>98133</v>
      </c>
      <c r="J128" s="81">
        <f t="shared" si="27"/>
        <v>110291</v>
      </c>
      <c r="K128" s="81">
        <f t="shared" si="27"/>
        <v>113397</v>
      </c>
      <c r="L128" s="81">
        <f t="shared" si="27"/>
        <v>125987</v>
      </c>
      <c r="M128" s="81">
        <f t="shared" si="27"/>
        <v>125987</v>
      </c>
      <c r="N128" s="81">
        <f t="shared" si="27"/>
        <v>125987</v>
      </c>
      <c r="O128" s="81">
        <f t="shared" si="27"/>
        <v>125987</v>
      </c>
      <c r="P128" s="81">
        <f t="shared" si="27"/>
        <v>125299</v>
      </c>
      <c r="Q128" s="81">
        <f t="shared" si="27"/>
        <v>124799</v>
      </c>
      <c r="R128" s="81">
        <f t="shared" si="27"/>
        <v>1415517</v>
      </c>
      <c r="S128" s="11">
        <f t="shared" si="23"/>
        <v>661471</v>
      </c>
    </row>
    <row r="129" spans="1:20" x14ac:dyDescent="0.3">
      <c r="A129" s="8" t="s">
        <v>736</v>
      </c>
      <c r="B129" s="2" t="s">
        <v>715</v>
      </c>
      <c r="C129" s="10">
        <v>50421000</v>
      </c>
      <c r="D129" s="2" t="s">
        <v>716</v>
      </c>
      <c r="E129" s="10" t="s">
        <v>704</v>
      </c>
      <c r="F129" s="11">
        <v>31087</v>
      </c>
      <c r="G129" s="11">
        <v>19002</v>
      </c>
      <c r="H129" s="11">
        <v>21230</v>
      </c>
      <c r="I129" s="11">
        <v>19809</v>
      </c>
      <c r="J129" s="11">
        <v>28750</v>
      </c>
      <c r="K129" s="11">
        <v>21895</v>
      </c>
      <c r="L129" s="11">
        <v>19520</v>
      </c>
      <c r="M129" s="11">
        <v>22220</v>
      </c>
      <c r="N129" s="11">
        <v>21581</v>
      </c>
      <c r="O129" s="11">
        <v>20679</v>
      </c>
      <c r="P129" s="11">
        <v>22094</v>
      </c>
      <c r="Q129" s="11">
        <v>19377</v>
      </c>
      <c r="R129" s="11">
        <f t="shared" si="22"/>
        <v>267244</v>
      </c>
      <c r="S129" s="11">
        <f t="shared" si="23"/>
        <v>141773</v>
      </c>
    </row>
    <row r="130" spans="1:20" x14ac:dyDescent="0.3">
      <c r="A130" s="8" t="s">
        <v>736</v>
      </c>
      <c r="B130" s="2" t="s">
        <v>715</v>
      </c>
      <c r="C130" s="10">
        <v>50421100</v>
      </c>
      <c r="D130" s="2" t="s">
        <v>717</v>
      </c>
      <c r="E130" s="10" t="s">
        <v>704</v>
      </c>
      <c r="F130" s="11">
        <v>-9098</v>
      </c>
      <c r="G130" s="11">
        <v>-5308</v>
      </c>
      <c r="H130" s="11">
        <v>-6467</v>
      </c>
      <c r="I130" s="11">
        <v>-6615</v>
      </c>
      <c r="J130" s="11">
        <v>-8063</v>
      </c>
      <c r="K130" s="11">
        <v>-7115</v>
      </c>
      <c r="L130" s="11">
        <v>-4851</v>
      </c>
      <c r="M130" s="11">
        <v>-5554</v>
      </c>
      <c r="N130" s="11">
        <v>-5368</v>
      </c>
      <c r="O130" s="11">
        <v>-5141</v>
      </c>
      <c r="P130" s="11">
        <v>-5763</v>
      </c>
      <c r="Q130" s="11">
        <v>-5024</v>
      </c>
      <c r="R130" s="11">
        <f t="shared" si="22"/>
        <v>-74367</v>
      </c>
      <c r="S130" s="11">
        <f t="shared" si="23"/>
        <v>-42666</v>
      </c>
    </row>
    <row r="131" spans="1:20" x14ac:dyDescent="0.3">
      <c r="A131" s="8" t="s">
        <v>736</v>
      </c>
      <c r="B131" s="2" t="s">
        <v>715</v>
      </c>
      <c r="C131" s="10">
        <v>50422000</v>
      </c>
      <c r="D131" s="2" t="s">
        <v>718</v>
      </c>
      <c r="E131" s="10" t="s">
        <v>704</v>
      </c>
      <c r="F131" s="11">
        <v>24390</v>
      </c>
      <c r="G131" s="11">
        <v>24246</v>
      </c>
      <c r="H131" s="11">
        <v>26285</v>
      </c>
      <c r="I131" s="11">
        <v>24257</v>
      </c>
      <c r="J131" s="11">
        <v>25814</v>
      </c>
      <c r="K131" s="11">
        <v>27555</v>
      </c>
      <c r="L131" s="11">
        <v>23530</v>
      </c>
      <c r="M131" s="11">
        <v>26996</v>
      </c>
      <c r="N131" s="11">
        <v>26176</v>
      </c>
      <c r="O131" s="11">
        <v>25005</v>
      </c>
      <c r="P131" s="11">
        <v>28313</v>
      </c>
      <c r="Q131" s="11">
        <v>24620</v>
      </c>
      <c r="R131" s="11">
        <f t="shared" si="22"/>
        <v>307187</v>
      </c>
      <c r="S131" s="11">
        <f t="shared" si="23"/>
        <v>152547</v>
      </c>
    </row>
    <row r="132" spans="1:20" x14ac:dyDescent="0.3">
      <c r="A132" s="8" t="s">
        <v>736</v>
      </c>
      <c r="B132" s="2" t="s">
        <v>715</v>
      </c>
      <c r="C132" s="10">
        <v>50422100</v>
      </c>
      <c r="D132" s="2" t="s">
        <v>719</v>
      </c>
      <c r="E132" s="10" t="s">
        <v>704</v>
      </c>
      <c r="F132" s="11">
        <v>-6486</v>
      </c>
      <c r="G132" s="11">
        <v>-6114</v>
      </c>
      <c r="H132" s="11">
        <v>-6851</v>
      </c>
      <c r="I132" s="11">
        <v>-7939</v>
      </c>
      <c r="J132" s="11">
        <v>-7643</v>
      </c>
      <c r="K132" s="11">
        <v>-8327</v>
      </c>
      <c r="L132" s="11">
        <v>-5543</v>
      </c>
      <c r="M132" s="11">
        <v>-6367</v>
      </c>
      <c r="N132" s="11">
        <v>-6180</v>
      </c>
      <c r="O132" s="11">
        <v>-5901</v>
      </c>
      <c r="P132" s="11">
        <v>-6939</v>
      </c>
      <c r="Q132" s="11">
        <v>-6034</v>
      </c>
      <c r="R132" s="11">
        <f t="shared" si="22"/>
        <v>-80324</v>
      </c>
      <c r="S132" s="11">
        <f t="shared" si="23"/>
        <v>-43360</v>
      </c>
    </row>
    <row r="133" spans="1:20" x14ac:dyDescent="0.3">
      <c r="A133" s="8" t="s">
        <v>736</v>
      </c>
      <c r="B133" s="2" t="s">
        <v>715</v>
      </c>
      <c r="C133" s="10">
        <v>50423000</v>
      </c>
      <c r="D133" s="2" t="s">
        <v>720</v>
      </c>
      <c r="E133" s="10" t="s">
        <v>704</v>
      </c>
      <c r="F133" s="11">
        <v>0</v>
      </c>
      <c r="G133" s="11">
        <v>0</v>
      </c>
      <c r="H133" s="11">
        <v>4433</v>
      </c>
      <c r="I133" s="11">
        <v>0</v>
      </c>
      <c r="J133" s="11">
        <v>0</v>
      </c>
      <c r="K133" s="11">
        <v>3992</v>
      </c>
      <c r="L133" s="11">
        <v>1023</v>
      </c>
      <c r="M133" s="11">
        <v>1023</v>
      </c>
      <c r="N133" s="11">
        <v>1023</v>
      </c>
      <c r="O133" s="11">
        <v>843</v>
      </c>
      <c r="P133" s="11">
        <v>0</v>
      </c>
      <c r="Q133" s="11">
        <v>2500</v>
      </c>
      <c r="R133" s="11">
        <f t="shared" si="22"/>
        <v>14837</v>
      </c>
      <c r="S133" s="11">
        <f t="shared" si="23"/>
        <v>8425</v>
      </c>
    </row>
    <row r="134" spans="1:20" x14ac:dyDescent="0.3">
      <c r="A134" s="8" t="s">
        <v>736</v>
      </c>
      <c r="B134" s="2" t="s">
        <v>715</v>
      </c>
      <c r="C134" s="10">
        <v>50426000</v>
      </c>
      <c r="D134" s="2" t="s">
        <v>721</v>
      </c>
      <c r="E134" s="10" t="s">
        <v>704</v>
      </c>
      <c r="F134" s="11">
        <v>1642</v>
      </c>
      <c r="G134" s="11">
        <v>2034</v>
      </c>
      <c r="H134" s="11">
        <v>2108</v>
      </c>
      <c r="I134" s="11">
        <v>2127</v>
      </c>
      <c r="J134" s="11">
        <v>2647</v>
      </c>
      <c r="K134" s="11">
        <v>2324</v>
      </c>
      <c r="L134" s="11">
        <v>1525</v>
      </c>
      <c r="M134" s="11">
        <v>1303</v>
      </c>
      <c r="N134" s="11">
        <v>1875</v>
      </c>
      <c r="O134" s="11">
        <v>1767</v>
      </c>
      <c r="P134" s="11">
        <v>2304</v>
      </c>
      <c r="Q134" s="11">
        <v>3051</v>
      </c>
      <c r="R134" s="11">
        <f t="shared" si="22"/>
        <v>24707</v>
      </c>
      <c r="S134" s="11">
        <f t="shared" si="23"/>
        <v>12882</v>
      </c>
    </row>
    <row r="135" spans="1:20" x14ac:dyDescent="0.3">
      <c r="A135" s="8" t="s">
        <v>736</v>
      </c>
      <c r="B135" s="2" t="s">
        <v>715</v>
      </c>
      <c r="C135" s="10">
        <v>50426100</v>
      </c>
      <c r="D135" s="2" t="s">
        <v>722</v>
      </c>
      <c r="E135" s="10" t="s">
        <v>704</v>
      </c>
      <c r="F135" s="11">
        <v>-544</v>
      </c>
      <c r="G135" s="11">
        <v>-494</v>
      </c>
      <c r="H135" s="11">
        <v>-557</v>
      </c>
      <c r="I135" s="11">
        <v>-703</v>
      </c>
      <c r="J135" s="11">
        <v>-732</v>
      </c>
      <c r="K135" s="11">
        <v>-834</v>
      </c>
      <c r="L135" s="11">
        <v>0</v>
      </c>
      <c r="M135" s="11">
        <v>0</v>
      </c>
      <c r="N135" s="11">
        <v>0</v>
      </c>
      <c r="O135" s="11">
        <v>0</v>
      </c>
      <c r="P135" s="11">
        <v>-529</v>
      </c>
      <c r="Q135" s="11">
        <v>-336</v>
      </c>
      <c r="R135" s="11">
        <f t="shared" si="22"/>
        <v>-4729</v>
      </c>
      <c r="S135" s="11">
        <f t="shared" si="23"/>
        <v>-3864</v>
      </c>
    </row>
    <row r="136" spans="1:20" x14ac:dyDescent="0.3">
      <c r="A136" s="8" t="s">
        <v>736</v>
      </c>
      <c r="B136" s="2" t="s">
        <v>715</v>
      </c>
      <c r="C136" s="10">
        <v>50450000</v>
      </c>
      <c r="D136" s="2" t="s">
        <v>723</v>
      </c>
      <c r="E136" s="10" t="s">
        <v>704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3148</v>
      </c>
      <c r="M136" s="11">
        <v>2700</v>
      </c>
      <c r="N136" s="11">
        <v>4093</v>
      </c>
      <c r="O136" s="11">
        <v>3904</v>
      </c>
      <c r="P136" s="11">
        <v>2280</v>
      </c>
      <c r="Q136" s="11">
        <v>2280</v>
      </c>
      <c r="R136" s="11">
        <f t="shared" si="22"/>
        <v>18405</v>
      </c>
      <c r="S136" s="11">
        <f t="shared" si="23"/>
        <v>0</v>
      </c>
      <c r="T136" s="142">
        <f>S136/SUM($S$136:$S$146)</f>
        <v>0</v>
      </c>
    </row>
    <row r="137" spans="1:20" x14ac:dyDescent="0.3">
      <c r="A137" s="8" t="s">
        <v>736</v>
      </c>
      <c r="B137" s="2" t="s">
        <v>715</v>
      </c>
      <c r="C137" s="10">
        <v>50450013</v>
      </c>
      <c r="D137" s="2" t="s">
        <v>1227</v>
      </c>
      <c r="E137" s="10" t="s">
        <v>1228</v>
      </c>
      <c r="F137" s="11">
        <v>0</v>
      </c>
      <c r="G137" s="11">
        <v>0</v>
      </c>
      <c r="H137" s="11">
        <v>379</v>
      </c>
      <c r="I137" s="11">
        <v>1177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f t="shared" si="22"/>
        <v>1556</v>
      </c>
      <c r="S137" s="11">
        <f t="shared" si="23"/>
        <v>1556</v>
      </c>
      <c r="T137" s="142">
        <f t="shared" ref="T137:T146" si="28">S137/SUM($S$136:$S$146)</f>
        <v>2.0525267448455987E-2</v>
      </c>
    </row>
    <row r="138" spans="1:20" x14ac:dyDescent="0.3">
      <c r="A138" s="8" t="s">
        <v>736</v>
      </c>
      <c r="B138" s="2" t="s">
        <v>715</v>
      </c>
      <c r="C138" s="10">
        <v>50450014</v>
      </c>
      <c r="D138" s="2" t="s">
        <v>724</v>
      </c>
      <c r="E138" s="10" t="s">
        <v>725</v>
      </c>
      <c r="F138" s="11">
        <v>0</v>
      </c>
      <c r="G138" s="11">
        <v>0</v>
      </c>
      <c r="H138" s="11">
        <v>828</v>
      </c>
      <c r="I138" s="11">
        <v>853</v>
      </c>
      <c r="J138" s="11">
        <v>341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f t="shared" si="22"/>
        <v>2022</v>
      </c>
      <c r="S138" s="11">
        <f t="shared" si="23"/>
        <v>2022</v>
      </c>
      <c r="T138" s="142">
        <f t="shared" si="28"/>
        <v>2.6672294846258361E-2</v>
      </c>
    </row>
    <row r="139" spans="1:20" x14ac:dyDescent="0.3">
      <c r="A139" s="8" t="s">
        <v>736</v>
      </c>
      <c r="B139" s="2" t="s">
        <v>715</v>
      </c>
      <c r="C139" s="10">
        <v>50450015</v>
      </c>
      <c r="D139" s="2" t="s">
        <v>726</v>
      </c>
      <c r="E139" s="10" t="s">
        <v>727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f t="shared" si="22"/>
        <v>0</v>
      </c>
      <c r="S139" s="11">
        <f t="shared" si="23"/>
        <v>0</v>
      </c>
      <c r="T139" s="142">
        <f t="shared" si="28"/>
        <v>0</v>
      </c>
    </row>
    <row r="140" spans="1:20" x14ac:dyDescent="0.3">
      <c r="A140" s="8" t="s">
        <v>736</v>
      </c>
      <c r="B140" s="2" t="s">
        <v>715</v>
      </c>
      <c r="C140" s="10">
        <v>50450016</v>
      </c>
      <c r="D140" s="2" t="s">
        <v>728</v>
      </c>
      <c r="E140" s="10" t="s">
        <v>704</v>
      </c>
      <c r="F140" s="11">
        <v>3458</v>
      </c>
      <c r="G140" s="11">
        <v>1975</v>
      </c>
      <c r="H140" s="11">
        <v>1606</v>
      </c>
      <c r="I140" s="11">
        <v>1723</v>
      </c>
      <c r="J140" s="11">
        <v>1662</v>
      </c>
      <c r="K140" s="11">
        <v>2772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f t="shared" si="22"/>
        <v>13196</v>
      </c>
      <c r="S140" s="11">
        <f t="shared" si="23"/>
        <v>13196</v>
      </c>
      <c r="T140" s="142">
        <f t="shared" si="28"/>
        <v>0.17406904193433498</v>
      </c>
    </row>
    <row r="141" spans="1:20" x14ac:dyDescent="0.3">
      <c r="A141" s="8" t="s">
        <v>736</v>
      </c>
      <c r="B141" s="2" t="s">
        <v>715</v>
      </c>
      <c r="C141" s="10">
        <v>50451000</v>
      </c>
      <c r="D141" s="2" t="s">
        <v>729</v>
      </c>
      <c r="E141" s="10" t="s">
        <v>704</v>
      </c>
      <c r="F141" s="11">
        <v>957</v>
      </c>
      <c r="G141" s="11">
        <v>5727</v>
      </c>
      <c r="H141" s="11">
        <v>84</v>
      </c>
      <c r="I141" s="11">
        <v>1053</v>
      </c>
      <c r="J141" s="11">
        <v>1207</v>
      </c>
      <c r="K141" s="11">
        <v>292</v>
      </c>
      <c r="L141" s="11">
        <v>810</v>
      </c>
      <c r="M141" s="11">
        <v>810</v>
      </c>
      <c r="N141" s="11">
        <v>810</v>
      </c>
      <c r="O141" s="11">
        <v>810</v>
      </c>
      <c r="P141" s="11">
        <v>391</v>
      </c>
      <c r="Q141" s="11">
        <v>112</v>
      </c>
      <c r="R141" s="11">
        <f t="shared" si="22"/>
        <v>13063</v>
      </c>
      <c r="S141" s="11">
        <f t="shared" si="23"/>
        <v>9320</v>
      </c>
      <c r="T141" s="142">
        <f t="shared" si="28"/>
        <v>0.12294054795604743</v>
      </c>
    </row>
    <row r="142" spans="1:20" x14ac:dyDescent="0.3">
      <c r="A142" s="8" t="s">
        <v>736</v>
      </c>
      <c r="B142" s="2" t="s">
        <v>715</v>
      </c>
      <c r="C142" s="10">
        <v>50452000</v>
      </c>
      <c r="D142" s="2" t="s">
        <v>730</v>
      </c>
      <c r="E142" s="10" t="s">
        <v>704</v>
      </c>
      <c r="F142" s="11">
        <v>710</v>
      </c>
      <c r="G142" s="11">
        <v>833</v>
      </c>
      <c r="H142" s="11">
        <v>165</v>
      </c>
      <c r="I142" s="11">
        <v>1001</v>
      </c>
      <c r="J142" s="11">
        <v>-184</v>
      </c>
      <c r="K142" s="11">
        <v>701</v>
      </c>
      <c r="L142" s="11">
        <v>-44</v>
      </c>
      <c r="M142" s="11">
        <v>973</v>
      </c>
      <c r="N142" s="11">
        <v>687</v>
      </c>
      <c r="O142" s="11">
        <v>798</v>
      </c>
      <c r="P142" s="11">
        <v>575</v>
      </c>
      <c r="Q142" s="11">
        <v>1842</v>
      </c>
      <c r="R142" s="11">
        <f t="shared" si="22"/>
        <v>8057</v>
      </c>
      <c r="S142" s="11">
        <f t="shared" si="23"/>
        <v>3226</v>
      </c>
      <c r="T142" s="142">
        <f t="shared" si="28"/>
        <v>4.2554314131567489E-2</v>
      </c>
    </row>
    <row r="143" spans="1:20" x14ac:dyDescent="0.3">
      <c r="A143" s="8" t="s">
        <v>736</v>
      </c>
      <c r="B143" s="2" t="s">
        <v>715</v>
      </c>
      <c r="C143" s="10">
        <v>50454000</v>
      </c>
      <c r="D143" s="2" t="s">
        <v>731</v>
      </c>
      <c r="E143" s="10" t="s">
        <v>704</v>
      </c>
      <c r="F143" s="11">
        <v>0</v>
      </c>
      <c r="G143" s="11">
        <v>0</v>
      </c>
      <c r="H143" s="11">
        <v>0</v>
      </c>
      <c r="I143" s="11">
        <v>39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f t="shared" si="22"/>
        <v>39</v>
      </c>
      <c r="S143" s="11">
        <f t="shared" si="23"/>
        <v>39</v>
      </c>
      <c r="T143" s="142">
        <f t="shared" si="28"/>
        <v>5.1445079080320282E-4</v>
      </c>
    </row>
    <row r="144" spans="1:20" x14ac:dyDescent="0.3">
      <c r="A144" s="8" t="s">
        <v>736</v>
      </c>
      <c r="B144" s="2" t="s">
        <v>715</v>
      </c>
      <c r="C144" s="10">
        <v>50456000</v>
      </c>
      <c r="D144" s="2" t="s">
        <v>732</v>
      </c>
      <c r="E144" s="10" t="s">
        <v>704</v>
      </c>
      <c r="F144" s="11">
        <v>2828</v>
      </c>
      <c r="G144" s="11">
        <v>0</v>
      </c>
      <c r="H144" s="11">
        <v>3969</v>
      </c>
      <c r="I144" s="11">
        <v>1842</v>
      </c>
      <c r="J144" s="11">
        <v>1</v>
      </c>
      <c r="K144" s="11">
        <v>4684</v>
      </c>
      <c r="L144" s="11">
        <v>2598</v>
      </c>
      <c r="M144" s="11">
        <v>250</v>
      </c>
      <c r="N144" s="11">
        <v>250</v>
      </c>
      <c r="O144" s="11">
        <v>3131</v>
      </c>
      <c r="P144" s="11">
        <v>1500</v>
      </c>
      <c r="Q144" s="11">
        <v>5000</v>
      </c>
      <c r="R144" s="11">
        <f t="shared" si="22"/>
        <v>26053</v>
      </c>
      <c r="S144" s="11">
        <f t="shared" si="23"/>
        <v>13324</v>
      </c>
      <c r="T144" s="142">
        <f t="shared" si="28"/>
        <v>0.17575749581184291</v>
      </c>
    </row>
    <row r="145" spans="1:20" x14ac:dyDescent="0.3">
      <c r="A145" s="8" t="s">
        <v>736</v>
      </c>
      <c r="B145" s="2" t="s">
        <v>715</v>
      </c>
      <c r="C145" s="10">
        <v>50457000</v>
      </c>
      <c r="D145" s="2" t="s">
        <v>733</v>
      </c>
      <c r="E145" s="10" t="s">
        <v>704</v>
      </c>
      <c r="F145" s="11">
        <v>14664</v>
      </c>
      <c r="G145" s="11">
        <v>3087</v>
      </c>
      <c r="H145" s="11">
        <v>2410</v>
      </c>
      <c r="I145" s="11">
        <v>2754</v>
      </c>
      <c r="J145" s="11">
        <v>8471</v>
      </c>
      <c r="K145" s="11">
        <v>642</v>
      </c>
      <c r="L145" s="11">
        <v>2706</v>
      </c>
      <c r="M145" s="11">
        <v>1901</v>
      </c>
      <c r="N145" s="11">
        <v>1018</v>
      </c>
      <c r="O145" s="11">
        <v>1776</v>
      </c>
      <c r="P145" s="11">
        <v>167</v>
      </c>
      <c r="Q145" s="11">
        <v>294</v>
      </c>
      <c r="R145" s="11">
        <f t="shared" si="22"/>
        <v>39890</v>
      </c>
      <c r="S145" s="11">
        <f t="shared" si="23"/>
        <v>32028</v>
      </c>
      <c r="T145" s="142">
        <f t="shared" si="28"/>
        <v>0.42248281866269177</v>
      </c>
    </row>
    <row r="146" spans="1:20" x14ac:dyDescent="0.3">
      <c r="A146" s="8" t="s">
        <v>736</v>
      </c>
      <c r="B146" s="2" t="s">
        <v>715</v>
      </c>
      <c r="C146" s="10">
        <v>50458000</v>
      </c>
      <c r="D146" s="2" t="s">
        <v>734</v>
      </c>
      <c r="E146" s="10" t="s">
        <v>704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1098</v>
      </c>
      <c r="L146" s="11">
        <v>0</v>
      </c>
      <c r="M146" s="11">
        <v>0</v>
      </c>
      <c r="N146" s="11">
        <v>203</v>
      </c>
      <c r="O146" s="11">
        <v>0</v>
      </c>
      <c r="P146" s="11">
        <v>0</v>
      </c>
      <c r="Q146" s="11">
        <v>0</v>
      </c>
      <c r="R146" s="11">
        <f t="shared" si="22"/>
        <v>1301</v>
      </c>
      <c r="S146" s="11">
        <f t="shared" si="23"/>
        <v>1098</v>
      </c>
      <c r="T146" s="142">
        <f t="shared" si="28"/>
        <v>1.4483768417997863E-2</v>
      </c>
    </row>
    <row r="147" spans="1:20" x14ac:dyDescent="0.3">
      <c r="A147" s="80" t="s">
        <v>769</v>
      </c>
      <c r="B147" s="80"/>
      <c r="C147" s="80"/>
      <c r="D147" s="80"/>
      <c r="E147" s="80"/>
      <c r="F147" s="81">
        <f>SUM(F129:F146)</f>
        <v>63608</v>
      </c>
      <c r="G147" s="81">
        <f t="shared" ref="G147:R147" si="29">SUM(G129:G146)</f>
        <v>44988</v>
      </c>
      <c r="H147" s="81">
        <f t="shared" si="29"/>
        <v>49622</v>
      </c>
      <c r="I147" s="81">
        <f t="shared" si="29"/>
        <v>41378</v>
      </c>
      <c r="J147" s="81">
        <f t="shared" si="29"/>
        <v>52271</v>
      </c>
      <c r="K147" s="81">
        <f t="shared" si="29"/>
        <v>49679</v>
      </c>
      <c r="L147" s="81">
        <f t="shared" si="29"/>
        <v>44422</v>
      </c>
      <c r="M147" s="81">
        <f t="shared" si="29"/>
        <v>46255</v>
      </c>
      <c r="N147" s="81">
        <f t="shared" si="29"/>
        <v>46168</v>
      </c>
      <c r="O147" s="81">
        <f t="shared" si="29"/>
        <v>47671</v>
      </c>
      <c r="P147" s="81">
        <f t="shared" si="29"/>
        <v>44393</v>
      </c>
      <c r="Q147" s="81">
        <f t="shared" si="29"/>
        <v>47682</v>
      </c>
      <c r="R147" s="81">
        <f t="shared" si="29"/>
        <v>578137</v>
      </c>
      <c r="S147" s="11">
        <f t="shared" si="23"/>
        <v>301546</v>
      </c>
      <c r="T147" s="142">
        <f>SUM(T136:T146)</f>
        <v>0.99999999999999989</v>
      </c>
    </row>
    <row r="148" spans="1:20" x14ac:dyDescent="0.3">
      <c r="A148" s="8" t="s">
        <v>770</v>
      </c>
      <c r="B148" s="2" t="s">
        <v>737</v>
      </c>
      <c r="C148" s="10">
        <v>53401000</v>
      </c>
      <c r="D148" s="2" t="s">
        <v>738</v>
      </c>
      <c r="E148" s="10" t="s">
        <v>739</v>
      </c>
      <c r="F148" s="11">
        <v>499580</v>
      </c>
      <c r="G148" s="11">
        <v>341236</v>
      </c>
      <c r="H148" s="11">
        <v>350663</v>
      </c>
      <c r="I148" s="11">
        <v>476488</v>
      </c>
      <c r="J148" s="11">
        <v>363402</v>
      </c>
      <c r="K148" s="11">
        <v>368214</v>
      </c>
      <c r="L148" s="11">
        <v>435895</v>
      </c>
      <c r="M148" s="11">
        <v>377814</v>
      </c>
      <c r="N148" s="11">
        <v>362413</v>
      </c>
      <c r="O148" s="11">
        <v>453930</v>
      </c>
      <c r="P148" s="11">
        <v>396897</v>
      </c>
      <c r="Q148" s="11">
        <v>351895</v>
      </c>
      <c r="R148" s="11">
        <f t="shared" si="22"/>
        <v>4778427</v>
      </c>
      <c r="S148" s="11">
        <f t="shared" si="23"/>
        <v>2399583</v>
      </c>
      <c r="T148" s="142">
        <f>S148/SUM($S$148:$S$177)</f>
        <v>0.51857031252532526</v>
      </c>
    </row>
    <row r="149" spans="1:20" x14ac:dyDescent="0.3">
      <c r="A149" s="8" t="s">
        <v>770</v>
      </c>
      <c r="B149" s="2" t="s">
        <v>737</v>
      </c>
      <c r="C149" s="10">
        <v>53401100</v>
      </c>
      <c r="D149" s="2" t="s">
        <v>740</v>
      </c>
      <c r="E149" s="10" t="s">
        <v>739</v>
      </c>
      <c r="F149" s="11">
        <v>22406</v>
      </c>
      <c r="G149" s="11">
        <v>21044</v>
      </c>
      <c r="H149" s="11">
        <v>20501</v>
      </c>
      <c r="I149" s="11">
        <v>20647</v>
      </c>
      <c r="J149" s="11">
        <v>23131</v>
      </c>
      <c r="K149" s="11">
        <v>21591</v>
      </c>
      <c r="L149" s="11">
        <v>32406</v>
      </c>
      <c r="M149" s="11">
        <v>32584</v>
      </c>
      <c r="N149" s="11">
        <v>32584</v>
      </c>
      <c r="O149" s="11">
        <v>32570</v>
      </c>
      <c r="P149" s="11">
        <v>19956</v>
      </c>
      <c r="Q149" s="11">
        <v>19935</v>
      </c>
      <c r="R149" s="11">
        <f t="shared" si="22"/>
        <v>299355</v>
      </c>
      <c r="S149" s="11">
        <f t="shared" si="23"/>
        <v>129320</v>
      </c>
      <c r="T149" s="142">
        <f t="shared" ref="T149:T177" si="30">S149/SUM($S$148:$S$177)</f>
        <v>2.7947152824376174E-2</v>
      </c>
    </row>
    <row r="150" spans="1:20" x14ac:dyDescent="0.3">
      <c r="A150" s="8" t="s">
        <v>770</v>
      </c>
      <c r="B150" s="2" t="s">
        <v>737</v>
      </c>
      <c r="C150" s="10">
        <v>53401200</v>
      </c>
      <c r="D150" s="2" t="s">
        <v>741</v>
      </c>
      <c r="E150" s="10" t="s">
        <v>739</v>
      </c>
      <c r="F150" s="11">
        <v>45709</v>
      </c>
      <c r="G150" s="11">
        <v>43013</v>
      </c>
      <c r="H150" s="11">
        <v>46816</v>
      </c>
      <c r="I150" s="11">
        <v>41656</v>
      </c>
      <c r="J150" s="11">
        <v>49080</v>
      </c>
      <c r="K150" s="11">
        <v>50537</v>
      </c>
      <c r="L150" s="11">
        <v>48494</v>
      </c>
      <c r="M150" s="11">
        <v>49163</v>
      </c>
      <c r="N150" s="11">
        <v>49010</v>
      </c>
      <c r="O150" s="11">
        <v>48926</v>
      </c>
      <c r="P150" s="11">
        <v>53858</v>
      </c>
      <c r="Q150" s="11">
        <v>53685</v>
      </c>
      <c r="R150" s="11">
        <f t="shared" si="22"/>
        <v>579947</v>
      </c>
      <c r="S150" s="11">
        <f t="shared" si="23"/>
        <v>276811</v>
      </c>
      <c r="T150" s="142">
        <f t="shared" si="30"/>
        <v>5.9821213427686308E-2</v>
      </c>
    </row>
    <row r="151" spans="1:20" x14ac:dyDescent="0.3">
      <c r="A151" s="8" t="s">
        <v>770</v>
      </c>
      <c r="B151" s="2" t="s">
        <v>737</v>
      </c>
      <c r="C151" s="10">
        <v>53401300</v>
      </c>
      <c r="D151" s="2" t="s">
        <v>742</v>
      </c>
      <c r="E151" s="10" t="s">
        <v>739</v>
      </c>
      <c r="F151" s="11">
        <v>102006</v>
      </c>
      <c r="G151" s="11">
        <v>25326</v>
      </c>
      <c r="H151" s="11">
        <v>32197</v>
      </c>
      <c r="I151" s="11">
        <v>20717</v>
      </c>
      <c r="J151" s="11">
        <v>-2892</v>
      </c>
      <c r="K151" s="11">
        <v>30079</v>
      </c>
      <c r="L151" s="11">
        <v>28341</v>
      </c>
      <c r="M151" s="11">
        <v>29510</v>
      </c>
      <c r="N151" s="11">
        <v>28288</v>
      </c>
      <c r="O151" s="11">
        <v>27909</v>
      </c>
      <c r="P151" s="11">
        <v>36867</v>
      </c>
      <c r="Q151" s="11">
        <v>33734</v>
      </c>
      <c r="R151" s="11">
        <f t="shared" si="22"/>
        <v>392082</v>
      </c>
      <c r="S151" s="11">
        <f t="shared" si="23"/>
        <v>207433</v>
      </c>
      <c r="T151" s="142">
        <f t="shared" si="30"/>
        <v>4.4828037053965535E-2</v>
      </c>
    </row>
    <row r="152" spans="1:20" x14ac:dyDescent="0.3">
      <c r="A152" s="8" t="s">
        <v>770</v>
      </c>
      <c r="B152" s="2" t="s">
        <v>737</v>
      </c>
      <c r="C152" s="10">
        <v>53401400</v>
      </c>
      <c r="D152" s="2" t="s">
        <v>743</v>
      </c>
      <c r="E152" s="10" t="s">
        <v>739</v>
      </c>
      <c r="F152" s="11">
        <v>64510</v>
      </c>
      <c r="G152" s="11">
        <v>57031</v>
      </c>
      <c r="H152" s="11">
        <v>99386</v>
      </c>
      <c r="I152" s="11">
        <v>57637</v>
      </c>
      <c r="J152" s="11">
        <v>86315</v>
      </c>
      <c r="K152" s="11">
        <v>61622</v>
      </c>
      <c r="L152" s="11">
        <v>39716</v>
      </c>
      <c r="M152" s="11">
        <v>40205</v>
      </c>
      <c r="N152" s="11">
        <v>41179</v>
      </c>
      <c r="O152" s="11">
        <v>40438</v>
      </c>
      <c r="P152" s="11">
        <v>55772</v>
      </c>
      <c r="Q152" s="11">
        <v>54361</v>
      </c>
      <c r="R152" s="11">
        <f t="shared" si="22"/>
        <v>698172</v>
      </c>
      <c r="S152" s="11">
        <f t="shared" si="23"/>
        <v>426501</v>
      </c>
      <c r="T152" s="142">
        <f t="shared" si="30"/>
        <v>9.2170496649777792E-2</v>
      </c>
    </row>
    <row r="153" spans="1:20" x14ac:dyDescent="0.3">
      <c r="A153" s="8" t="s">
        <v>770</v>
      </c>
      <c r="B153" s="2" t="s">
        <v>737</v>
      </c>
      <c r="C153" s="10">
        <v>53401500</v>
      </c>
      <c r="D153" s="2" t="s">
        <v>744</v>
      </c>
      <c r="E153" s="10" t="s">
        <v>739</v>
      </c>
      <c r="F153" s="11">
        <v>16200</v>
      </c>
      <c r="G153" s="11">
        <v>28345</v>
      </c>
      <c r="H153" s="11">
        <v>22336</v>
      </c>
      <c r="I153" s="11">
        <v>26435</v>
      </c>
      <c r="J153" s="11">
        <v>31538</v>
      </c>
      <c r="K153" s="11">
        <v>25921</v>
      </c>
      <c r="L153" s="11">
        <v>59162</v>
      </c>
      <c r="M153" s="11">
        <v>53167</v>
      </c>
      <c r="N153" s="11">
        <v>52865</v>
      </c>
      <c r="O153" s="11">
        <v>57029</v>
      </c>
      <c r="P153" s="11">
        <v>29048</v>
      </c>
      <c r="Q153" s="11">
        <v>29435</v>
      </c>
      <c r="R153" s="11">
        <f t="shared" si="22"/>
        <v>431481</v>
      </c>
      <c r="S153" s="11">
        <f t="shared" si="23"/>
        <v>150775</v>
      </c>
      <c r="T153" s="142">
        <f t="shared" si="30"/>
        <v>3.2583760958052259E-2</v>
      </c>
    </row>
    <row r="154" spans="1:20" x14ac:dyDescent="0.3">
      <c r="A154" s="8" t="s">
        <v>770</v>
      </c>
      <c r="B154" s="2" t="s">
        <v>737</v>
      </c>
      <c r="C154" s="10">
        <v>53401600</v>
      </c>
      <c r="D154" s="2" t="s">
        <v>745</v>
      </c>
      <c r="E154" s="10" t="s">
        <v>739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16324</v>
      </c>
      <c r="M154" s="11">
        <v>16450</v>
      </c>
      <c r="N154" s="11">
        <v>16457</v>
      </c>
      <c r="O154" s="11">
        <v>16330</v>
      </c>
      <c r="P154" s="11">
        <v>0</v>
      </c>
      <c r="Q154" s="11">
        <v>0</v>
      </c>
      <c r="R154" s="11">
        <f t="shared" si="22"/>
        <v>65561</v>
      </c>
      <c r="S154" s="11">
        <f t="shared" si="23"/>
        <v>0</v>
      </c>
      <c r="T154" s="142">
        <f t="shared" si="30"/>
        <v>0</v>
      </c>
    </row>
    <row r="155" spans="1:20" x14ac:dyDescent="0.3">
      <c r="A155" s="8" t="s">
        <v>770</v>
      </c>
      <c r="B155" s="2" t="s">
        <v>737</v>
      </c>
      <c r="C155" s="10">
        <v>53401700</v>
      </c>
      <c r="D155" s="2" t="s">
        <v>746</v>
      </c>
      <c r="E155" s="10" t="s">
        <v>739</v>
      </c>
      <c r="F155" s="11">
        <v>28799</v>
      </c>
      <c r="G155" s="11">
        <v>27917</v>
      </c>
      <c r="H155" s="11">
        <v>28895</v>
      </c>
      <c r="I155" s="11">
        <v>27522</v>
      </c>
      <c r="J155" s="11">
        <v>25364</v>
      </c>
      <c r="K155" s="11">
        <v>27953</v>
      </c>
      <c r="L155" s="11">
        <v>27724</v>
      </c>
      <c r="M155" s="11">
        <v>27725</v>
      </c>
      <c r="N155" s="11">
        <v>44817</v>
      </c>
      <c r="O155" s="11">
        <v>44817</v>
      </c>
      <c r="P155" s="11">
        <v>24340</v>
      </c>
      <c r="Q155" s="11">
        <v>24339</v>
      </c>
      <c r="R155" s="11">
        <f t="shared" si="22"/>
        <v>360212</v>
      </c>
      <c r="S155" s="11">
        <f t="shared" si="23"/>
        <v>166450</v>
      </c>
      <c r="T155" s="142">
        <f t="shared" si="30"/>
        <v>3.5971261890020215E-2</v>
      </c>
    </row>
    <row r="156" spans="1:20" x14ac:dyDescent="0.3">
      <c r="A156" s="8" t="s">
        <v>770</v>
      </c>
      <c r="B156" s="2" t="s">
        <v>737</v>
      </c>
      <c r="C156" s="10">
        <v>53401800</v>
      </c>
      <c r="D156" s="2" t="s">
        <v>747</v>
      </c>
      <c r="E156" s="10" t="s">
        <v>739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1808</v>
      </c>
      <c r="M156" s="11">
        <v>7200</v>
      </c>
      <c r="N156" s="11">
        <v>1005</v>
      </c>
      <c r="O156" s="11">
        <v>2166</v>
      </c>
      <c r="P156" s="11">
        <v>48621</v>
      </c>
      <c r="Q156" s="11">
        <v>41877</v>
      </c>
      <c r="R156" s="11">
        <f t="shared" si="22"/>
        <v>102677</v>
      </c>
      <c r="S156" s="11">
        <f t="shared" si="23"/>
        <v>0</v>
      </c>
      <c r="T156" s="142">
        <f t="shared" si="30"/>
        <v>0</v>
      </c>
    </row>
    <row r="157" spans="1:20" x14ac:dyDescent="0.3">
      <c r="A157" s="8" t="s">
        <v>770</v>
      </c>
      <c r="B157" s="2" t="s">
        <v>737</v>
      </c>
      <c r="C157" s="10">
        <v>53401900</v>
      </c>
      <c r="D157" s="2" t="s">
        <v>748</v>
      </c>
      <c r="E157" s="10" t="s">
        <v>739</v>
      </c>
      <c r="F157" s="11">
        <v>15827</v>
      </c>
      <c r="G157" s="11">
        <v>17584</v>
      </c>
      <c r="H157" s="11">
        <v>17889</v>
      </c>
      <c r="I157" s="11">
        <v>14974</v>
      </c>
      <c r="J157" s="11">
        <v>17566</v>
      </c>
      <c r="K157" s="11">
        <v>18833</v>
      </c>
      <c r="L157" s="11">
        <v>21468</v>
      </c>
      <c r="M157" s="11">
        <v>21282</v>
      </c>
      <c r="N157" s="11">
        <v>21282</v>
      </c>
      <c r="O157" s="11">
        <v>21282</v>
      </c>
      <c r="P157" s="11">
        <v>20641</v>
      </c>
      <c r="Q157" s="11">
        <v>20641</v>
      </c>
      <c r="R157" s="11">
        <f t="shared" si="22"/>
        <v>229269</v>
      </c>
      <c r="S157" s="11">
        <f t="shared" si="23"/>
        <v>102673</v>
      </c>
      <c r="T157" s="142">
        <f t="shared" si="30"/>
        <v>2.2188509294286847E-2</v>
      </c>
    </row>
    <row r="158" spans="1:20" x14ac:dyDescent="0.3">
      <c r="A158" s="8" t="s">
        <v>770</v>
      </c>
      <c r="B158" s="2" t="s">
        <v>737</v>
      </c>
      <c r="C158" s="10">
        <v>53402100</v>
      </c>
      <c r="D158" s="2" t="s">
        <v>749</v>
      </c>
      <c r="E158" s="10" t="s">
        <v>739</v>
      </c>
      <c r="F158" s="11">
        <v>31973</v>
      </c>
      <c r="G158" s="11">
        <v>43952</v>
      </c>
      <c r="H158" s="11">
        <v>56600</v>
      </c>
      <c r="I158" s="11">
        <v>44852</v>
      </c>
      <c r="J158" s="11">
        <v>86798</v>
      </c>
      <c r="K158" s="11">
        <v>10255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f t="shared" si="22"/>
        <v>274430</v>
      </c>
      <c r="S158" s="11">
        <f t="shared" si="23"/>
        <v>274430</v>
      </c>
      <c r="T158" s="142">
        <f t="shared" si="30"/>
        <v>5.9306659059647028E-2</v>
      </c>
    </row>
    <row r="159" spans="1:20" x14ac:dyDescent="0.3">
      <c r="A159" s="8" t="s">
        <v>770</v>
      </c>
      <c r="B159" s="2" t="s">
        <v>737</v>
      </c>
      <c r="C159" s="10">
        <v>53402200</v>
      </c>
      <c r="D159" s="2" t="s">
        <v>750</v>
      </c>
      <c r="E159" s="10" t="s">
        <v>739</v>
      </c>
      <c r="F159" s="11">
        <v>61491</v>
      </c>
      <c r="G159" s="11">
        <v>61490</v>
      </c>
      <c r="H159" s="11">
        <v>61484</v>
      </c>
      <c r="I159" s="11">
        <v>72018</v>
      </c>
      <c r="J159" s="11">
        <v>62427</v>
      </c>
      <c r="K159" s="11">
        <v>62657</v>
      </c>
      <c r="L159" s="11">
        <v>75422</v>
      </c>
      <c r="M159" s="11">
        <v>75417</v>
      </c>
      <c r="N159" s="11">
        <v>75410</v>
      </c>
      <c r="O159" s="11">
        <v>73124</v>
      </c>
      <c r="P159" s="11">
        <v>69834</v>
      </c>
      <c r="Q159" s="11">
        <v>67871</v>
      </c>
      <c r="R159" s="11">
        <f t="shared" si="22"/>
        <v>818645</v>
      </c>
      <c r="S159" s="11">
        <f t="shared" si="23"/>
        <v>381567</v>
      </c>
      <c r="T159" s="142">
        <f t="shared" si="30"/>
        <v>8.245987675331537E-2</v>
      </c>
    </row>
    <row r="160" spans="1:20" x14ac:dyDescent="0.3">
      <c r="A160" s="8" t="s">
        <v>770</v>
      </c>
      <c r="B160" s="2" t="s">
        <v>737</v>
      </c>
      <c r="C160" s="10">
        <v>53402300</v>
      </c>
      <c r="D160" s="2" t="s">
        <v>751</v>
      </c>
      <c r="E160" s="10" t="s">
        <v>739</v>
      </c>
      <c r="F160" s="11">
        <v>17507</v>
      </c>
      <c r="G160" s="11">
        <v>26976</v>
      </c>
      <c r="H160" s="11">
        <v>25951</v>
      </c>
      <c r="I160" s="11">
        <v>23797</v>
      </c>
      <c r="J160" s="11">
        <v>23403</v>
      </c>
      <c r="K160" s="11">
        <v>24899</v>
      </c>
      <c r="L160" s="11">
        <v>23765</v>
      </c>
      <c r="M160" s="11">
        <v>24744</v>
      </c>
      <c r="N160" s="11">
        <v>22183</v>
      </c>
      <c r="O160" s="11">
        <v>20198</v>
      </c>
      <c r="P160" s="11">
        <v>54011</v>
      </c>
      <c r="Q160" s="11">
        <v>41330</v>
      </c>
      <c r="R160" s="11">
        <f t="shared" si="22"/>
        <v>328764</v>
      </c>
      <c r="S160" s="11">
        <f t="shared" si="23"/>
        <v>142533</v>
      </c>
      <c r="T160" s="142">
        <f t="shared" si="30"/>
        <v>3.080259459879995E-2</v>
      </c>
    </row>
    <row r="161" spans="1:20" x14ac:dyDescent="0.3">
      <c r="A161" s="8" t="s">
        <v>770</v>
      </c>
      <c r="B161" s="2" t="s">
        <v>737</v>
      </c>
      <c r="C161" s="10">
        <v>53402400</v>
      </c>
      <c r="D161" s="2" t="s">
        <v>752</v>
      </c>
      <c r="E161" s="10" t="s">
        <v>739</v>
      </c>
      <c r="F161" s="11">
        <v>-962</v>
      </c>
      <c r="G161" s="11">
        <v>-1703</v>
      </c>
      <c r="H161" s="11">
        <v>-1885</v>
      </c>
      <c r="I161" s="11">
        <v>-2060</v>
      </c>
      <c r="J161" s="11">
        <v>-1718</v>
      </c>
      <c r="K161" s="11">
        <v>-5862</v>
      </c>
      <c r="L161" s="11">
        <v>10243</v>
      </c>
      <c r="M161" s="11">
        <v>10625</v>
      </c>
      <c r="N161" s="11">
        <v>10370</v>
      </c>
      <c r="O161" s="11">
        <v>10114</v>
      </c>
      <c r="P161" s="11">
        <v>9290</v>
      </c>
      <c r="Q161" s="11">
        <v>9081</v>
      </c>
      <c r="R161" s="11">
        <f t="shared" si="22"/>
        <v>45533</v>
      </c>
      <c r="S161" s="11">
        <f t="shared" si="23"/>
        <v>-14190</v>
      </c>
      <c r="T161" s="142">
        <f t="shared" si="30"/>
        <v>-3.0665797910446792E-3</v>
      </c>
    </row>
    <row r="162" spans="1:20" x14ac:dyDescent="0.3">
      <c r="A162" s="8" t="s">
        <v>770</v>
      </c>
      <c r="B162" s="2" t="s">
        <v>737</v>
      </c>
      <c r="C162" s="10">
        <v>53402500</v>
      </c>
      <c r="D162" s="2" t="s">
        <v>753</v>
      </c>
      <c r="E162" s="10" t="s">
        <v>739</v>
      </c>
      <c r="F162" s="11">
        <v>-5160</v>
      </c>
      <c r="G162" s="11">
        <v>2226</v>
      </c>
      <c r="H162" s="11">
        <v>-16059</v>
      </c>
      <c r="I162" s="11">
        <v>-2538</v>
      </c>
      <c r="J162" s="11">
        <v>-239</v>
      </c>
      <c r="K162" s="11">
        <v>145</v>
      </c>
      <c r="L162" s="11">
        <v>0</v>
      </c>
      <c r="M162" s="11">
        <v>0</v>
      </c>
      <c r="N162" s="11">
        <v>0</v>
      </c>
      <c r="O162" s="11">
        <v>0</v>
      </c>
      <c r="P162" s="11">
        <v>-1540</v>
      </c>
      <c r="Q162" s="11">
        <v>-1540</v>
      </c>
      <c r="R162" s="11">
        <f t="shared" si="22"/>
        <v>-24705</v>
      </c>
      <c r="S162" s="11">
        <f t="shared" si="23"/>
        <v>-21625</v>
      </c>
      <c r="T162" s="142">
        <f t="shared" si="30"/>
        <v>-4.673346580785144E-3</v>
      </c>
    </row>
    <row r="163" spans="1:20" x14ac:dyDescent="0.3">
      <c r="A163" s="8" t="s">
        <v>770</v>
      </c>
      <c r="B163" s="2" t="s">
        <v>737</v>
      </c>
      <c r="C163" s="10">
        <v>53402600</v>
      </c>
      <c r="D163" s="2" t="s">
        <v>754</v>
      </c>
      <c r="E163" s="10" t="s">
        <v>739</v>
      </c>
      <c r="F163" s="11">
        <v>1517</v>
      </c>
      <c r="G163" s="11">
        <v>793</v>
      </c>
      <c r="H163" s="11">
        <v>838</v>
      </c>
      <c r="I163" s="11">
        <v>665</v>
      </c>
      <c r="J163" s="11">
        <v>1173</v>
      </c>
      <c r="K163" s="11">
        <v>58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f t="shared" si="22"/>
        <v>5044</v>
      </c>
      <c r="S163" s="11">
        <f t="shared" si="23"/>
        <v>5044</v>
      </c>
      <c r="T163" s="142">
        <f t="shared" si="30"/>
        <v>1.0900513365771222E-3</v>
      </c>
    </row>
    <row r="164" spans="1:20" x14ac:dyDescent="0.3">
      <c r="A164" s="8" t="s">
        <v>770</v>
      </c>
      <c r="B164" s="2" t="s">
        <v>737</v>
      </c>
      <c r="C164" s="10">
        <v>53481000</v>
      </c>
      <c r="D164" s="2" t="s">
        <v>755</v>
      </c>
      <c r="E164" s="10" t="s">
        <v>739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f t="shared" si="22"/>
        <v>0</v>
      </c>
      <c r="S164" s="11">
        <f t="shared" si="23"/>
        <v>0</v>
      </c>
      <c r="T164" s="142">
        <f t="shared" si="30"/>
        <v>0</v>
      </c>
    </row>
    <row r="165" spans="1:20" x14ac:dyDescent="0.3">
      <c r="A165" s="8" t="s">
        <v>770</v>
      </c>
      <c r="B165" s="2" t="s">
        <v>737</v>
      </c>
      <c r="C165" s="10">
        <v>53481100</v>
      </c>
      <c r="D165" s="2" t="s">
        <v>756</v>
      </c>
      <c r="E165" s="10" t="s">
        <v>739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f t="shared" si="22"/>
        <v>0</v>
      </c>
      <c r="S165" s="11">
        <f t="shared" si="23"/>
        <v>0</v>
      </c>
      <c r="T165" s="142">
        <f t="shared" si="30"/>
        <v>0</v>
      </c>
    </row>
    <row r="166" spans="1:20" x14ac:dyDescent="0.3">
      <c r="A166" s="8" t="s">
        <v>770</v>
      </c>
      <c r="B166" s="2" t="s">
        <v>737</v>
      </c>
      <c r="C166" s="10">
        <v>53481200</v>
      </c>
      <c r="D166" s="2" t="s">
        <v>757</v>
      </c>
      <c r="E166" s="10" t="s">
        <v>739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f t="shared" si="22"/>
        <v>0</v>
      </c>
      <c r="S166" s="11">
        <f t="shared" si="23"/>
        <v>0</v>
      </c>
      <c r="T166" s="142">
        <f t="shared" si="30"/>
        <v>0</v>
      </c>
    </row>
    <row r="167" spans="1:20" x14ac:dyDescent="0.3">
      <c r="A167" s="8" t="s">
        <v>770</v>
      </c>
      <c r="B167" s="2" t="s">
        <v>737</v>
      </c>
      <c r="C167" s="10">
        <v>53481300</v>
      </c>
      <c r="D167" s="2" t="s">
        <v>758</v>
      </c>
      <c r="E167" s="10" t="s">
        <v>739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f t="shared" si="22"/>
        <v>0</v>
      </c>
      <c r="S167" s="11">
        <f t="shared" si="23"/>
        <v>0</v>
      </c>
      <c r="T167" s="142">
        <f t="shared" si="30"/>
        <v>0</v>
      </c>
    </row>
    <row r="168" spans="1:20" x14ac:dyDescent="0.3">
      <c r="A168" s="8" t="s">
        <v>770</v>
      </c>
      <c r="B168" s="2" t="s">
        <v>737</v>
      </c>
      <c r="C168" s="10">
        <v>53481400</v>
      </c>
      <c r="D168" s="2" t="s">
        <v>759</v>
      </c>
      <c r="E168" s="10" t="s">
        <v>739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f t="shared" si="22"/>
        <v>0</v>
      </c>
      <c r="S168" s="11">
        <f t="shared" si="23"/>
        <v>0</v>
      </c>
      <c r="T168" s="142">
        <f t="shared" si="30"/>
        <v>0</v>
      </c>
    </row>
    <row r="169" spans="1:20" x14ac:dyDescent="0.3">
      <c r="A169" s="8" t="s">
        <v>770</v>
      </c>
      <c r="B169" s="2" t="s">
        <v>737</v>
      </c>
      <c r="C169" s="10">
        <v>53481500</v>
      </c>
      <c r="D169" s="2" t="s">
        <v>760</v>
      </c>
      <c r="E169" s="10" t="s">
        <v>739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f t="shared" si="22"/>
        <v>0</v>
      </c>
      <c r="S169" s="11">
        <f t="shared" si="23"/>
        <v>0</v>
      </c>
      <c r="T169" s="142">
        <f t="shared" si="30"/>
        <v>0</v>
      </c>
    </row>
    <row r="170" spans="1:20" x14ac:dyDescent="0.3">
      <c r="A170" s="8" t="s">
        <v>770</v>
      </c>
      <c r="B170" s="2" t="s">
        <v>737</v>
      </c>
      <c r="C170" s="10">
        <v>53481700</v>
      </c>
      <c r="D170" s="2" t="s">
        <v>761</v>
      </c>
      <c r="E170" s="10" t="s">
        <v>739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f t="shared" ref="R170:R237" si="31">SUM(F170:Q170)</f>
        <v>0</v>
      </c>
      <c r="S170" s="11">
        <f t="shared" si="23"/>
        <v>0</v>
      </c>
      <c r="T170" s="142">
        <f t="shared" si="30"/>
        <v>0</v>
      </c>
    </row>
    <row r="171" spans="1:20" x14ac:dyDescent="0.3">
      <c r="A171" s="8" t="s">
        <v>770</v>
      </c>
      <c r="B171" s="2" t="s">
        <v>737</v>
      </c>
      <c r="C171" s="10">
        <v>53481900</v>
      </c>
      <c r="D171" s="2" t="s">
        <v>762</v>
      </c>
      <c r="E171" s="10" t="s">
        <v>739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f t="shared" si="31"/>
        <v>0</v>
      </c>
      <c r="S171" s="11">
        <f t="shared" si="23"/>
        <v>0</v>
      </c>
      <c r="T171" s="142">
        <f t="shared" si="30"/>
        <v>0</v>
      </c>
    </row>
    <row r="172" spans="1:20" x14ac:dyDescent="0.3">
      <c r="A172" s="8" t="s">
        <v>770</v>
      </c>
      <c r="B172" s="2" t="s">
        <v>737</v>
      </c>
      <c r="C172" s="10">
        <v>53482100</v>
      </c>
      <c r="D172" s="2" t="s">
        <v>763</v>
      </c>
      <c r="E172" s="10" t="s">
        <v>739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f t="shared" si="31"/>
        <v>0</v>
      </c>
      <c r="S172" s="11">
        <f t="shared" si="23"/>
        <v>0</v>
      </c>
      <c r="T172" s="142">
        <f t="shared" si="30"/>
        <v>0</v>
      </c>
    </row>
    <row r="173" spans="1:20" x14ac:dyDescent="0.3">
      <c r="A173" s="8" t="s">
        <v>770</v>
      </c>
      <c r="B173" s="2" t="s">
        <v>737</v>
      </c>
      <c r="C173" s="10">
        <v>53482200</v>
      </c>
      <c r="D173" s="2" t="s">
        <v>764</v>
      </c>
      <c r="E173" s="10" t="s">
        <v>739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f t="shared" si="31"/>
        <v>0</v>
      </c>
      <c r="S173" s="11">
        <f t="shared" si="23"/>
        <v>0</v>
      </c>
      <c r="T173" s="142">
        <f t="shared" si="30"/>
        <v>0</v>
      </c>
    </row>
    <row r="174" spans="1:20" x14ac:dyDescent="0.3">
      <c r="A174" s="8" t="s">
        <v>770</v>
      </c>
      <c r="B174" s="2" t="s">
        <v>737</v>
      </c>
      <c r="C174" s="10">
        <v>53482300</v>
      </c>
      <c r="D174" s="2" t="s">
        <v>765</v>
      </c>
      <c r="E174" s="10" t="s">
        <v>739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f t="shared" si="31"/>
        <v>0</v>
      </c>
      <c r="S174" s="11">
        <f t="shared" si="23"/>
        <v>0</v>
      </c>
      <c r="T174" s="142">
        <f t="shared" si="30"/>
        <v>0</v>
      </c>
    </row>
    <row r="175" spans="1:20" x14ac:dyDescent="0.3">
      <c r="A175" s="8" t="s">
        <v>770</v>
      </c>
      <c r="B175" s="2" t="s">
        <v>737</v>
      </c>
      <c r="C175" s="10">
        <v>53482400</v>
      </c>
      <c r="D175" s="2" t="s">
        <v>766</v>
      </c>
      <c r="E175" s="10" t="s">
        <v>739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f t="shared" si="31"/>
        <v>0</v>
      </c>
      <c r="S175" s="11">
        <f t="shared" si="23"/>
        <v>0</v>
      </c>
      <c r="T175" s="142">
        <f t="shared" si="30"/>
        <v>0</v>
      </c>
    </row>
    <row r="176" spans="1:20" x14ac:dyDescent="0.3">
      <c r="A176" s="8" t="s">
        <v>770</v>
      </c>
      <c r="B176" s="2" t="s">
        <v>737</v>
      </c>
      <c r="C176" s="10">
        <v>53482500</v>
      </c>
      <c r="D176" s="2" t="s">
        <v>767</v>
      </c>
      <c r="E176" s="10" t="s">
        <v>739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f t="shared" si="31"/>
        <v>0</v>
      </c>
      <c r="S176" s="11">
        <f t="shared" si="23"/>
        <v>0</v>
      </c>
      <c r="T176" s="142">
        <f t="shared" si="30"/>
        <v>0</v>
      </c>
    </row>
    <row r="177" spans="1:20" x14ac:dyDescent="0.3">
      <c r="A177" s="8" t="s">
        <v>770</v>
      </c>
      <c r="B177" s="2" t="s">
        <v>737</v>
      </c>
      <c r="C177" s="10">
        <v>53482600</v>
      </c>
      <c r="D177" s="2" t="s">
        <v>768</v>
      </c>
      <c r="E177" s="10" t="s">
        <v>739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f t="shared" si="31"/>
        <v>0</v>
      </c>
      <c r="S177" s="11">
        <f t="shared" si="23"/>
        <v>0</v>
      </c>
      <c r="T177" s="142">
        <f t="shared" si="30"/>
        <v>0</v>
      </c>
    </row>
    <row r="178" spans="1:20" x14ac:dyDescent="0.3">
      <c r="A178" s="80" t="s">
        <v>796</v>
      </c>
      <c r="B178" s="80"/>
      <c r="C178" s="80"/>
      <c r="D178" s="80"/>
      <c r="E178" s="80"/>
      <c r="F178" s="81">
        <f>SUM(F148:F177)</f>
        <v>901403</v>
      </c>
      <c r="G178" s="81">
        <f t="shared" ref="G178:R178" si="32">SUM(G148:G177)</f>
        <v>695230</v>
      </c>
      <c r="H178" s="81">
        <f t="shared" si="32"/>
        <v>745612</v>
      </c>
      <c r="I178" s="81">
        <f t="shared" si="32"/>
        <v>822810</v>
      </c>
      <c r="J178" s="81">
        <f t="shared" si="32"/>
        <v>765348</v>
      </c>
      <c r="K178" s="81">
        <f t="shared" si="32"/>
        <v>696902</v>
      </c>
      <c r="L178" s="81">
        <f t="shared" si="32"/>
        <v>820768</v>
      </c>
      <c r="M178" s="81">
        <f t="shared" si="32"/>
        <v>765886</v>
      </c>
      <c r="N178" s="81">
        <f t="shared" si="32"/>
        <v>757863</v>
      </c>
      <c r="O178" s="81">
        <f t="shared" si="32"/>
        <v>848833</v>
      </c>
      <c r="P178" s="81">
        <f t="shared" si="32"/>
        <v>817595</v>
      </c>
      <c r="Q178" s="81">
        <f t="shared" si="32"/>
        <v>746644</v>
      </c>
      <c r="R178" s="81">
        <f t="shared" si="32"/>
        <v>9384894</v>
      </c>
      <c r="S178" s="11">
        <f t="shared" si="23"/>
        <v>4627305</v>
      </c>
      <c r="T178" s="142">
        <f>SUM(T148:T177)</f>
        <v>1</v>
      </c>
    </row>
    <row r="179" spans="1:20" x14ac:dyDescent="0.3">
      <c r="A179" s="8" t="s">
        <v>797</v>
      </c>
      <c r="B179" s="2" t="s">
        <v>771</v>
      </c>
      <c r="C179" s="10">
        <v>53110000</v>
      </c>
      <c r="D179" s="2" t="s">
        <v>772</v>
      </c>
      <c r="E179" s="10" t="s">
        <v>773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f t="shared" si="31"/>
        <v>0</v>
      </c>
      <c r="S179" s="11">
        <f t="shared" si="23"/>
        <v>0</v>
      </c>
      <c r="T179" s="142">
        <f>S179/$S$197</f>
        <v>0</v>
      </c>
    </row>
    <row r="180" spans="1:20" x14ac:dyDescent="0.3">
      <c r="A180" s="8" t="s">
        <v>797</v>
      </c>
      <c r="B180" s="2" t="s">
        <v>771</v>
      </c>
      <c r="C180" s="10">
        <v>53110011</v>
      </c>
      <c r="D180" s="2" t="s">
        <v>774</v>
      </c>
      <c r="E180" s="10" t="s">
        <v>775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f t="shared" si="31"/>
        <v>0</v>
      </c>
      <c r="S180" s="11">
        <f t="shared" si="23"/>
        <v>0</v>
      </c>
      <c r="T180" s="142">
        <f t="shared" ref="T180:T196" si="33">S180/$S$197</f>
        <v>0</v>
      </c>
    </row>
    <row r="181" spans="1:20" x14ac:dyDescent="0.3">
      <c r="A181" s="8" t="s">
        <v>797</v>
      </c>
      <c r="B181" s="2" t="s">
        <v>771</v>
      </c>
      <c r="C181" s="10">
        <v>53110013</v>
      </c>
      <c r="D181" s="2" t="s">
        <v>1343</v>
      </c>
      <c r="E181" s="10" t="s">
        <v>1344</v>
      </c>
      <c r="F181" s="11">
        <v>0</v>
      </c>
      <c r="G181" s="11">
        <v>0</v>
      </c>
      <c r="H181" s="11">
        <v>2182</v>
      </c>
      <c r="I181" s="11">
        <v>0</v>
      </c>
      <c r="J181" s="11">
        <v>0</v>
      </c>
      <c r="K181" s="11">
        <v>9382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f t="shared" si="31"/>
        <v>11564</v>
      </c>
      <c r="S181" s="11">
        <f t="shared" ref="S181:S244" si="34">SUM(F181:K181)</f>
        <v>11564</v>
      </c>
      <c r="T181" s="142">
        <f t="shared" si="33"/>
        <v>2.1037465025487277E-2</v>
      </c>
    </row>
    <row r="182" spans="1:20" x14ac:dyDescent="0.3">
      <c r="A182" s="8" t="s">
        <v>797</v>
      </c>
      <c r="B182" s="2" t="s">
        <v>771</v>
      </c>
      <c r="C182" s="10">
        <v>53110016</v>
      </c>
      <c r="D182" s="2" t="s">
        <v>776</v>
      </c>
      <c r="E182" s="10" t="s">
        <v>773</v>
      </c>
      <c r="F182" s="11">
        <v>0</v>
      </c>
      <c r="G182" s="11">
        <v>3304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f t="shared" si="31"/>
        <v>3304</v>
      </c>
      <c r="S182" s="11">
        <f t="shared" si="34"/>
        <v>3304</v>
      </c>
      <c r="T182" s="142">
        <f t="shared" si="33"/>
        <v>6.0107042929963654E-3</v>
      </c>
    </row>
    <row r="183" spans="1:20" x14ac:dyDescent="0.3">
      <c r="A183" s="8" t="s">
        <v>797</v>
      </c>
      <c r="B183" s="2" t="s">
        <v>771</v>
      </c>
      <c r="C183" s="10">
        <v>53150000</v>
      </c>
      <c r="D183" s="2" t="s">
        <v>777</v>
      </c>
      <c r="E183" s="10" t="s">
        <v>778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26913</v>
      </c>
      <c r="M183" s="11">
        <v>28201</v>
      </c>
      <c r="N183" s="11">
        <v>27999</v>
      </c>
      <c r="O183" s="11">
        <v>23231</v>
      </c>
      <c r="P183" s="11">
        <v>39844</v>
      </c>
      <c r="Q183" s="11">
        <v>29399</v>
      </c>
      <c r="R183" s="11">
        <f t="shared" si="31"/>
        <v>175587</v>
      </c>
      <c r="S183" s="11">
        <f t="shared" si="34"/>
        <v>0</v>
      </c>
      <c r="T183" s="142">
        <f t="shared" si="33"/>
        <v>0</v>
      </c>
    </row>
    <row r="184" spans="1:20" x14ac:dyDescent="0.3">
      <c r="A184" s="8" t="s">
        <v>797</v>
      </c>
      <c r="B184" s="2" t="s">
        <v>771</v>
      </c>
      <c r="C184" s="10">
        <v>53150011</v>
      </c>
      <c r="D184" s="2" t="s">
        <v>779</v>
      </c>
      <c r="E184" s="10" t="s">
        <v>780</v>
      </c>
      <c r="F184" s="11">
        <v>0</v>
      </c>
      <c r="G184" s="11">
        <v>1604</v>
      </c>
      <c r="H184" s="11">
        <v>4799</v>
      </c>
      <c r="I184" s="11">
        <v>0</v>
      </c>
      <c r="J184" s="11">
        <v>0</v>
      </c>
      <c r="K184" s="11">
        <v>3760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f t="shared" si="31"/>
        <v>10163</v>
      </c>
      <c r="S184" s="11">
        <f t="shared" si="34"/>
        <v>10163</v>
      </c>
      <c r="T184" s="142">
        <f t="shared" si="33"/>
        <v>1.8488737206332342E-2</v>
      </c>
    </row>
    <row r="185" spans="1:20" x14ac:dyDescent="0.3">
      <c r="A185" s="8" t="s">
        <v>797</v>
      </c>
      <c r="B185" s="2" t="s">
        <v>771</v>
      </c>
      <c r="C185" s="10">
        <v>53150013</v>
      </c>
      <c r="D185" s="2" t="s">
        <v>781</v>
      </c>
      <c r="E185" s="10" t="s">
        <v>782</v>
      </c>
      <c r="F185" s="11">
        <v>11200</v>
      </c>
      <c r="G185" s="11">
        <v>4944</v>
      </c>
      <c r="H185" s="11">
        <v>-1529</v>
      </c>
      <c r="I185" s="11">
        <v>4876</v>
      </c>
      <c r="J185" s="11">
        <v>5836</v>
      </c>
      <c r="K185" s="11">
        <v>9912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f t="shared" si="31"/>
        <v>35239</v>
      </c>
      <c r="S185" s="11">
        <f t="shared" si="34"/>
        <v>35239</v>
      </c>
      <c r="T185" s="142">
        <f t="shared" si="33"/>
        <v>6.4107508650393136E-2</v>
      </c>
    </row>
    <row r="186" spans="1:20" x14ac:dyDescent="0.3">
      <c r="A186" s="8" t="s">
        <v>797</v>
      </c>
      <c r="B186" s="2" t="s">
        <v>771</v>
      </c>
      <c r="C186" s="10">
        <v>53150014</v>
      </c>
      <c r="D186" s="2" t="s">
        <v>783</v>
      </c>
      <c r="E186" s="10" t="s">
        <v>784</v>
      </c>
      <c r="F186" s="11">
        <v>13366</v>
      </c>
      <c r="G186" s="11">
        <v>12720</v>
      </c>
      <c r="H186" s="11">
        <v>7055</v>
      </c>
      <c r="I186" s="11">
        <v>22028</v>
      </c>
      <c r="J186" s="11">
        <v>7900</v>
      </c>
      <c r="K186" s="11">
        <v>15947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f t="shared" si="31"/>
        <v>79016</v>
      </c>
      <c r="S186" s="11">
        <f t="shared" si="34"/>
        <v>79016</v>
      </c>
      <c r="T186" s="142">
        <f t="shared" si="33"/>
        <v>0.14374752131216731</v>
      </c>
    </row>
    <row r="187" spans="1:20" x14ac:dyDescent="0.3">
      <c r="A187" s="8" t="s">
        <v>797</v>
      </c>
      <c r="B187" s="2" t="s">
        <v>771</v>
      </c>
      <c r="C187" s="10">
        <v>53150015</v>
      </c>
      <c r="D187" s="2" t="s">
        <v>785</v>
      </c>
      <c r="E187" s="10" t="s">
        <v>786</v>
      </c>
      <c r="F187" s="11">
        <v>1738</v>
      </c>
      <c r="G187" s="11">
        <v>-3876</v>
      </c>
      <c r="H187" s="11">
        <v>7954</v>
      </c>
      <c r="I187" s="11">
        <v>-7679</v>
      </c>
      <c r="J187" s="11">
        <v>1100</v>
      </c>
      <c r="K187" s="11">
        <v>-150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f t="shared" si="31"/>
        <v>-913</v>
      </c>
      <c r="S187" s="11">
        <f t="shared" si="34"/>
        <v>-913</v>
      </c>
      <c r="T187" s="142">
        <f t="shared" si="33"/>
        <v>-1.6609482504557147E-3</v>
      </c>
    </row>
    <row r="188" spans="1:20" x14ac:dyDescent="0.3">
      <c r="A188" s="8" t="s">
        <v>797</v>
      </c>
      <c r="B188" s="2" t="s">
        <v>771</v>
      </c>
      <c r="C188" s="10">
        <v>53150016</v>
      </c>
      <c r="D188" s="2" t="s">
        <v>787</v>
      </c>
      <c r="E188" s="10" t="s">
        <v>778</v>
      </c>
      <c r="F188" s="11">
        <v>7857</v>
      </c>
      <c r="G188" s="11">
        <v>9918</v>
      </c>
      <c r="H188" s="11">
        <v>13154</v>
      </c>
      <c r="I188" s="11">
        <v>12899</v>
      </c>
      <c r="J188" s="11">
        <v>13104</v>
      </c>
      <c r="K188" s="11">
        <v>15287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f t="shared" si="31"/>
        <v>72219</v>
      </c>
      <c r="S188" s="11">
        <f t="shared" si="34"/>
        <v>72219</v>
      </c>
      <c r="T188" s="142">
        <f t="shared" si="33"/>
        <v>0.13138228006534639</v>
      </c>
    </row>
    <row r="189" spans="1:20" x14ac:dyDescent="0.3">
      <c r="A189" s="8" t="s">
        <v>797</v>
      </c>
      <c r="B189" s="2" t="s">
        <v>771</v>
      </c>
      <c r="C189" s="10">
        <v>53151000</v>
      </c>
      <c r="D189" s="2" t="s">
        <v>788</v>
      </c>
      <c r="E189" s="10" t="s">
        <v>778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834</v>
      </c>
      <c r="Q189" s="11">
        <v>834</v>
      </c>
      <c r="R189" s="11">
        <f t="shared" si="31"/>
        <v>1668</v>
      </c>
      <c r="S189" s="11">
        <f t="shared" si="34"/>
        <v>0</v>
      </c>
      <c r="T189" s="142">
        <f t="shared" si="33"/>
        <v>0</v>
      </c>
    </row>
    <row r="190" spans="1:20" x14ac:dyDescent="0.3">
      <c r="A190" s="8" t="s">
        <v>797</v>
      </c>
      <c r="B190" s="2" t="s">
        <v>771</v>
      </c>
      <c r="C190" s="10">
        <v>53151013</v>
      </c>
      <c r="D190" s="2" t="s">
        <v>1345</v>
      </c>
      <c r="E190" s="10" t="s">
        <v>782</v>
      </c>
      <c r="F190" s="11">
        <v>0</v>
      </c>
      <c r="G190" s="11">
        <v>871</v>
      </c>
      <c r="H190" s="11">
        <v>3746</v>
      </c>
      <c r="I190" s="11">
        <v>2108</v>
      </c>
      <c r="J190" s="11">
        <v>414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f t="shared" ref="R190" si="35">SUM(F190:Q190)</f>
        <v>7139</v>
      </c>
      <c r="S190" s="11">
        <f t="shared" si="34"/>
        <v>7139</v>
      </c>
      <c r="T190" s="142">
        <f t="shared" si="33"/>
        <v>1.2987414633081432E-2</v>
      </c>
    </row>
    <row r="191" spans="1:20" x14ac:dyDescent="0.3">
      <c r="A191" s="8" t="s">
        <v>797</v>
      </c>
      <c r="B191" s="2" t="s">
        <v>771</v>
      </c>
      <c r="C191" s="10">
        <v>53151016</v>
      </c>
      <c r="D191" s="2" t="s">
        <v>789</v>
      </c>
      <c r="E191" s="10" t="s">
        <v>778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f t="shared" si="31"/>
        <v>0</v>
      </c>
      <c r="S191" s="11">
        <f t="shared" si="34"/>
        <v>0</v>
      </c>
      <c r="T191" s="142">
        <f t="shared" si="33"/>
        <v>0</v>
      </c>
    </row>
    <row r="192" spans="1:20" x14ac:dyDescent="0.3">
      <c r="A192" s="8" t="s">
        <v>797</v>
      </c>
      <c r="B192" s="2" t="s">
        <v>771</v>
      </c>
      <c r="C192" s="10">
        <v>53152000</v>
      </c>
      <c r="D192" s="2" t="s">
        <v>790</v>
      </c>
      <c r="E192" s="10" t="s">
        <v>791</v>
      </c>
      <c r="F192" s="11">
        <v>915</v>
      </c>
      <c r="G192" s="11">
        <v>740</v>
      </c>
      <c r="H192" s="11">
        <v>524</v>
      </c>
      <c r="I192" s="11">
        <v>1032</v>
      </c>
      <c r="J192" s="11">
        <v>1075</v>
      </c>
      <c r="K192" s="11">
        <v>338</v>
      </c>
      <c r="L192" s="11">
        <v>2795</v>
      </c>
      <c r="M192" s="11">
        <v>2795</v>
      </c>
      <c r="N192" s="11">
        <v>2795</v>
      </c>
      <c r="O192" s="11">
        <v>2795</v>
      </c>
      <c r="P192" s="11">
        <v>2584</v>
      </c>
      <c r="Q192" s="11">
        <v>2584</v>
      </c>
      <c r="R192" s="11">
        <f t="shared" si="31"/>
        <v>20972</v>
      </c>
      <c r="S192" s="11">
        <f t="shared" si="34"/>
        <v>4624</v>
      </c>
      <c r="T192" s="142">
        <f t="shared" si="33"/>
        <v>8.4120752575106515E-3</v>
      </c>
    </row>
    <row r="193" spans="1:20" x14ac:dyDescent="0.3">
      <c r="A193" s="8" t="s">
        <v>797</v>
      </c>
      <c r="B193" s="2" t="s">
        <v>771</v>
      </c>
      <c r="C193" s="10">
        <v>53153000</v>
      </c>
      <c r="D193" s="2" t="s">
        <v>1314</v>
      </c>
      <c r="E193" s="10" t="s">
        <v>792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f t="shared" si="31"/>
        <v>0</v>
      </c>
      <c r="S193" s="11">
        <f t="shared" si="34"/>
        <v>0</v>
      </c>
      <c r="T193" s="142">
        <f t="shared" si="33"/>
        <v>0</v>
      </c>
    </row>
    <row r="194" spans="1:20" x14ac:dyDescent="0.3">
      <c r="A194" s="8" t="s">
        <v>797</v>
      </c>
      <c r="B194" s="2" t="s">
        <v>771</v>
      </c>
      <c r="C194" s="10">
        <v>53154000</v>
      </c>
      <c r="D194" s="2" t="s">
        <v>793</v>
      </c>
      <c r="E194" s="10" t="s">
        <v>792</v>
      </c>
      <c r="F194" s="11">
        <v>11713</v>
      </c>
      <c r="G194" s="11">
        <v>10405</v>
      </c>
      <c r="H194" s="11">
        <v>24485</v>
      </c>
      <c r="I194" s="11">
        <v>10405</v>
      </c>
      <c r="J194" s="11">
        <v>11982</v>
      </c>
      <c r="K194" s="11">
        <v>11982</v>
      </c>
      <c r="L194" s="11">
        <v>10548</v>
      </c>
      <c r="M194" s="11">
        <v>10548</v>
      </c>
      <c r="N194" s="11">
        <v>10548</v>
      </c>
      <c r="O194" s="11">
        <v>10548</v>
      </c>
      <c r="P194" s="11">
        <v>13355</v>
      </c>
      <c r="Q194" s="11">
        <v>13355</v>
      </c>
      <c r="R194" s="11">
        <f t="shared" si="31"/>
        <v>149874</v>
      </c>
      <c r="S194" s="11">
        <f t="shared" si="34"/>
        <v>80972</v>
      </c>
      <c r="T194" s="142">
        <f t="shared" si="33"/>
        <v>0.14730591646867483</v>
      </c>
    </row>
    <row r="195" spans="1:20" x14ac:dyDescent="0.3">
      <c r="A195" s="8" t="s">
        <v>797</v>
      </c>
      <c r="B195" s="2" t="s">
        <v>771</v>
      </c>
      <c r="C195" s="10">
        <v>53155000</v>
      </c>
      <c r="D195" s="2" t="s">
        <v>794</v>
      </c>
      <c r="E195" s="10" t="s">
        <v>795</v>
      </c>
      <c r="F195" s="11">
        <v>54389</v>
      </c>
      <c r="G195" s="11">
        <v>44795</v>
      </c>
      <c r="H195" s="11">
        <v>29177</v>
      </c>
      <c r="I195" s="11">
        <v>61179</v>
      </c>
      <c r="J195" s="11">
        <v>22622</v>
      </c>
      <c r="K195" s="11">
        <v>34197</v>
      </c>
      <c r="L195" s="11">
        <v>13167</v>
      </c>
      <c r="M195" s="11">
        <v>13167</v>
      </c>
      <c r="N195" s="11">
        <v>13167</v>
      </c>
      <c r="O195" s="11">
        <v>13167</v>
      </c>
      <c r="P195" s="11">
        <v>24833</v>
      </c>
      <c r="Q195" s="11">
        <v>24833</v>
      </c>
      <c r="R195" s="11">
        <f t="shared" si="31"/>
        <v>348693</v>
      </c>
      <c r="S195" s="11">
        <f t="shared" si="34"/>
        <v>246359</v>
      </c>
      <c r="T195" s="142">
        <f t="shared" si="33"/>
        <v>0.44818132533846594</v>
      </c>
    </row>
    <row r="196" spans="1:20" x14ac:dyDescent="0.3">
      <c r="A196" s="8" t="s">
        <v>797</v>
      </c>
      <c r="B196" s="2" t="s">
        <v>771</v>
      </c>
      <c r="C196" s="10">
        <v>53157000</v>
      </c>
      <c r="D196" s="2" t="s">
        <v>1242</v>
      </c>
      <c r="E196" s="10" t="s">
        <v>799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f t="shared" si="31"/>
        <v>0</v>
      </c>
      <c r="S196" s="11">
        <f t="shared" si="34"/>
        <v>0</v>
      </c>
      <c r="T196" s="142">
        <f t="shared" si="33"/>
        <v>0</v>
      </c>
    </row>
    <row r="197" spans="1:20" x14ac:dyDescent="0.3">
      <c r="A197" s="80" t="s">
        <v>830</v>
      </c>
      <c r="B197" s="80"/>
      <c r="C197" s="80"/>
      <c r="D197" s="80"/>
      <c r="E197" s="80"/>
      <c r="F197" s="81">
        <f>SUM(F179:F196)</f>
        <v>101178</v>
      </c>
      <c r="G197" s="81">
        <f t="shared" ref="G197:R197" si="36">SUM(G179:G196)</f>
        <v>85425</v>
      </c>
      <c r="H197" s="81">
        <f t="shared" si="36"/>
        <v>91547</v>
      </c>
      <c r="I197" s="81">
        <f t="shared" si="36"/>
        <v>106848</v>
      </c>
      <c r="J197" s="81">
        <f t="shared" si="36"/>
        <v>64033</v>
      </c>
      <c r="K197" s="81">
        <f t="shared" si="36"/>
        <v>100655</v>
      </c>
      <c r="L197" s="81">
        <f t="shared" si="36"/>
        <v>53423</v>
      </c>
      <c r="M197" s="81">
        <f t="shared" si="36"/>
        <v>54711</v>
      </c>
      <c r="N197" s="81">
        <f t="shared" si="36"/>
        <v>54509</v>
      </c>
      <c r="O197" s="81">
        <f t="shared" si="36"/>
        <v>49741</v>
      </c>
      <c r="P197" s="81">
        <f t="shared" si="36"/>
        <v>81450</v>
      </c>
      <c r="Q197" s="81">
        <f t="shared" si="36"/>
        <v>71005</v>
      </c>
      <c r="R197" s="81">
        <f t="shared" si="36"/>
        <v>914525</v>
      </c>
      <c r="S197" s="11">
        <f t="shared" si="34"/>
        <v>549686</v>
      </c>
    </row>
    <row r="198" spans="1:20" x14ac:dyDescent="0.3">
      <c r="A198" s="8" t="s">
        <v>831</v>
      </c>
      <c r="B198" s="2" t="s">
        <v>67</v>
      </c>
      <c r="C198" s="10">
        <v>52532000</v>
      </c>
      <c r="D198" s="2" t="s">
        <v>798</v>
      </c>
      <c r="E198" s="10" t="s">
        <v>799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12378</v>
      </c>
      <c r="M198" s="11">
        <v>15588</v>
      </c>
      <c r="N198" s="11">
        <v>10411</v>
      </c>
      <c r="O198" s="11">
        <v>11664</v>
      </c>
      <c r="P198" s="11">
        <v>11576</v>
      </c>
      <c r="Q198" s="11">
        <v>11576</v>
      </c>
      <c r="R198" s="11">
        <f t="shared" si="31"/>
        <v>73193</v>
      </c>
      <c r="S198" s="11">
        <f t="shared" si="34"/>
        <v>0</v>
      </c>
      <c r="T198" s="142">
        <f>S198/$S$230</f>
        <v>0</v>
      </c>
    </row>
    <row r="199" spans="1:20" x14ac:dyDescent="0.3">
      <c r="A199" s="8" t="s">
        <v>831</v>
      </c>
      <c r="B199" s="2" t="s">
        <v>67</v>
      </c>
      <c r="C199" s="10">
        <v>52532011</v>
      </c>
      <c r="D199" s="2" t="s">
        <v>800</v>
      </c>
      <c r="E199" s="10" t="s">
        <v>801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f t="shared" si="31"/>
        <v>0</v>
      </c>
      <c r="S199" s="11">
        <f t="shared" si="34"/>
        <v>0</v>
      </c>
      <c r="T199" s="142">
        <f t="shared" ref="T199:T229" si="37">S199/$S$230</f>
        <v>0</v>
      </c>
    </row>
    <row r="200" spans="1:20" x14ac:dyDescent="0.3">
      <c r="A200" s="8" t="s">
        <v>831</v>
      </c>
      <c r="B200" s="2" t="s">
        <v>67</v>
      </c>
      <c r="C200" s="10">
        <v>52532013</v>
      </c>
      <c r="D200" s="2" t="s">
        <v>802</v>
      </c>
      <c r="E200" s="10" t="s">
        <v>643</v>
      </c>
      <c r="F200" s="11">
        <v>1143</v>
      </c>
      <c r="G200" s="11">
        <v>1105</v>
      </c>
      <c r="H200" s="11">
        <v>126</v>
      </c>
      <c r="I200" s="11">
        <v>437</v>
      </c>
      <c r="J200" s="11">
        <v>465</v>
      </c>
      <c r="K200" s="11">
        <v>431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f t="shared" si="31"/>
        <v>3707</v>
      </c>
      <c r="S200" s="11">
        <f t="shared" si="34"/>
        <v>3707</v>
      </c>
      <c r="T200" s="142">
        <f t="shared" si="37"/>
        <v>9.85435125299392E-3</v>
      </c>
    </row>
    <row r="201" spans="1:20" x14ac:dyDescent="0.3">
      <c r="A201" s="8" t="s">
        <v>831</v>
      </c>
      <c r="B201" s="2" t="s">
        <v>67</v>
      </c>
      <c r="C201" s="10">
        <v>52532014</v>
      </c>
      <c r="D201" s="2" t="s">
        <v>803</v>
      </c>
      <c r="E201" s="10" t="s">
        <v>804</v>
      </c>
      <c r="F201" s="11">
        <v>5228</v>
      </c>
      <c r="G201" s="11">
        <v>10940</v>
      </c>
      <c r="H201" s="11">
        <v>6805</v>
      </c>
      <c r="I201" s="11">
        <v>5739</v>
      </c>
      <c r="J201" s="11">
        <v>5763</v>
      </c>
      <c r="K201" s="11">
        <v>6171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f t="shared" si="31"/>
        <v>40646</v>
      </c>
      <c r="S201" s="11">
        <f t="shared" si="34"/>
        <v>40646</v>
      </c>
      <c r="T201" s="142">
        <f t="shared" si="37"/>
        <v>0.10804962531135444</v>
      </c>
    </row>
    <row r="202" spans="1:20" x14ac:dyDescent="0.3">
      <c r="A202" s="8" t="s">
        <v>831</v>
      </c>
      <c r="B202" s="2" t="s">
        <v>67</v>
      </c>
      <c r="C202" s="10">
        <v>52532016</v>
      </c>
      <c r="D202" s="2" t="s">
        <v>805</v>
      </c>
      <c r="E202" s="10" t="s">
        <v>799</v>
      </c>
      <c r="F202" s="11">
        <v>6675</v>
      </c>
      <c r="G202" s="11">
        <v>6568</v>
      </c>
      <c r="H202" s="11">
        <v>4396</v>
      </c>
      <c r="I202" s="11">
        <v>6384</v>
      </c>
      <c r="J202" s="11">
        <v>6614</v>
      </c>
      <c r="K202" s="11">
        <v>6329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f t="shared" si="31"/>
        <v>36966</v>
      </c>
      <c r="S202" s="11">
        <f t="shared" si="34"/>
        <v>36966</v>
      </c>
      <c r="T202" s="142">
        <f t="shared" si="37"/>
        <v>9.8267048399830928E-2</v>
      </c>
    </row>
    <row r="203" spans="1:20" x14ac:dyDescent="0.3">
      <c r="A203" s="8" t="s">
        <v>831</v>
      </c>
      <c r="B203" s="2" t="s">
        <v>67</v>
      </c>
      <c r="C203" s="10">
        <v>52546000</v>
      </c>
      <c r="D203" s="2" t="s">
        <v>806</v>
      </c>
      <c r="E203" s="10" t="s">
        <v>799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13716</v>
      </c>
      <c r="M203" s="11">
        <v>10979</v>
      </c>
      <c r="N203" s="11">
        <v>9053</v>
      </c>
      <c r="O203" s="11">
        <v>8467</v>
      </c>
      <c r="P203" s="11">
        <v>7645</v>
      </c>
      <c r="Q203" s="11">
        <v>36541</v>
      </c>
      <c r="R203" s="11">
        <f t="shared" si="31"/>
        <v>86401</v>
      </c>
      <c r="S203" s="11">
        <f t="shared" si="34"/>
        <v>0</v>
      </c>
      <c r="T203" s="142">
        <f t="shared" si="37"/>
        <v>0</v>
      </c>
    </row>
    <row r="204" spans="1:20" x14ac:dyDescent="0.3">
      <c r="A204" s="8" t="s">
        <v>831</v>
      </c>
      <c r="B204" s="2" t="s">
        <v>67</v>
      </c>
      <c r="C204" s="10">
        <v>52546011</v>
      </c>
      <c r="D204" s="2" t="s">
        <v>807</v>
      </c>
      <c r="E204" s="10" t="s">
        <v>801</v>
      </c>
      <c r="F204" s="11">
        <v>0</v>
      </c>
      <c r="G204" s="11">
        <v>0</v>
      </c>
      <c r="H204" s="11">
        <v>2000</v>
      </c>
      <c r="I204" s="11">
        <v>0</v>
      </c>
      <c r="J204" s="11">
        <v>0</v>
      </c>
      <c r="K204" s="11">
        <v>2926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f t="shared" si="31"/>
        <v>4926</v>
      </c>
      <c r="S204" s="11">
        <f t="shared" si="34"/>
        <v>4926</v>
      </c>
      <c r="T204" s="142">
        <f t="shared" si="37"/>
        <v>1.3094829854936081E-2</v>
      </c>
    </row>
    <row r="205" spans="1:20" x14ac:dyDescent="0.3">
      <c r="A205" s="8" t="s">
        <v>831</v>
      </c>
      <c r="B205" s="2" t="s">
        <v>67</v>
      </c>
      <c r="C205" s="10">
        <v>52546013</v>
      </c>
      <c r="D205" s="2" t="s">
        <v>808</v>
      </c>
      <c r="E205" s="10" t="s">
        <v>643</v>
      </c>
      <c r="F205" s="11">
        <v>0</v>
      </c>
      <c r="G205" s="11">
        <v>7537</v>
      </c>
      <c r="H205" s="11">
        <v>3683</v>
      </c>
      <c r="I205" s="11">
        <v>0</v>
      </c>
      <c r="J205" s="11">
        <v>1944</v>
      </c>
      <c r="K205" s="11">
        <v>8563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f t="shared" si="31"/>
        <v>21727</v>
      </c>
      <c r="S205" s="11">
        <f t="shared" si="34"/>
        <v>21727</v>
      </c>
      <c r="T205" s="142">
        <f t="shared" si="37"/>
        <v>5.7757078412138903E-2</v>
      </c>
    </row>
    <row r="206" spans="1:20" x14ac:dyDescent="0.3">
      <c r="A206" s="8" t="s">
        <v>831</v>
      </c>
      <c r="B206" s="2" t="s">
        <v>67</v>
      </c>
      <c r="C206" s="10">
        <v>52546014</v>
      </c>
      <c r="D206" s="2" t="s">
        <v>809</v>
      </c>
      <c r="E206" s="10" t="s">
        <v>804</v>
      </c>
      <c r="F206" s="11">
        <v>289</v>
      </c>
      <c r="G206" s="11">
        <v>3068</v>
      </c>
      <c r="H206" s="11">
        <v>1907</v>
      </c>
      <c r="I206" s="11">
        <v>6878</v>
      </c>
      <c r="J206" s="11">
        <v>4280</v>
      </c>
      <c r="K206" s="11">
        <v>5445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f t="shared" si="31"/>
        <v>21867</v>
      </c>
      <c r="S206" s="11">
        <f t="shared" si="34"/>
        <v>21867</v>
      </c>
      <c r="T206" s="142">
        <f t="shared" si="37"/>
        <v>5.8129241664207729E-2</v>
      </c>
    </row>
    <row r="207" spans="1:20" x14ac:dyDescent="0.3">
      <c r="A207" s="8" t="s">
        <v>831</v>
      </c>
      <c r="B207" s="2" t="s">
        <v>67</v>
      </c>
      <c r="C207" s="10">
        <v>52546016</v>
      </c>
      <c r="D207" s="2" t="s">
        <v>810</v>
      </c>
      <c r="E207" s="10" t="s">
        <v>799</v>
      </c>
      <c r="F207" s="11">
        <v>11195</v>
      </c>
      <c r="G207" s="11">
        <v>4305</v>
      </c>
      <c r="H207" s="11">
        <v>28855</v>
      </c>
      <c r="I207" s="11">
        <v>14220</v>
      </c>
      <c r="J207" s="11">
        <v>11486</v>
      </c>
      <c r="K207" s="11">
        <v>22352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f t="shared" si="31"/>
        <v>92413</v>
      </c>
      <c r="S207" s="11">
        <f t="shared" si="34"/>
        <v>92413</v>
      </c>
      <c r="T207" s="142">
        <f t="shared" si="37"/>
        <v>0.24566230438169062</v>
      </c>
    </row>
    <row r="208" spans="1:20" x14ac:dyDescent="0.3">
      <c r="A208" s="8" t="s">
        <v>831</v>
      </c>
      <c r="B208" s="2" t="s">
        <v>67</v>
      </c>
      <c r="C208" s="10">
        <v>52548000</v>
      </c>
      <c r="D208" s="2" t="s">
        <v>811</v>
      </c>
      <c r="E208" s="10" t="s">
        <v>799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246</v>
      </c>
      <c r="M208" s="11">
        <v>429</v>
      </c>
      <c r="N208" s="11">
        <v>1769</v>
      </c>
      <c r="O208" s="11">
        <v>5317</v>
      </c>
      <c r="P208" s="11">
        <v>2667</v>
      </c>
      <c r="Q208" s="11">
        <v>2667</v>
      </c>
      <c r="R208" s="11">
        <f t="shared" si="31"/>
        <v>13095</v>
      </c>
      <c r="S208" s="11">
        <f t="shared" si="34"/>
        <v>0</v>
      </c>
      <c r="T208" s="142">
        <f t="shared" si="37"/>
        <v>0</v>
      </c>
    </row>
    <row r="209" spans="1:20" x14ac:dyDescent="0.3">
      <c r="A209" s="8" t="s">
        <v>831</v>
      </c>
      <c r="B209" s="2" t="s">
        <v>67</v>
      </c>
      <c r="C209" s="10">
        <v>52548013</v>
      </c>
      <c r="D209" s="2" t="s">
        <v>1229</v>
      </c>
      <c r="E209" s="10" t="s">
        <v>643</v>
      </c>
      <c r="F209" s="11">
        <v>3344</v>
      </c>
      <c r="G209" s="11">
        <v>3131</v>
      </c>
      <c r="H209" s="11">
        <v>188</v>
      </c>
      <c r="I209" s="11">
        <v>23</v>
      </c>
      <c r="J209" s="11">
        <v>120</v>
      </c>
      <c r="K209" s="11">
        <v>92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f t="shared" si="31"/>
        <v>6898</v>
      </c>
      <c r="S209" s="11">
        <f t="shared" si="34"/>
        <v>6898</v>
      </c>
      <c r="T209" s="142">
        <f t="shared" si="37"/>
        <v>1.833701509121987E-2</v>
      </c>
    </row>
    <row r="210" spans="1:20" x14ac:dyDescent="0.3">
      <c r="A210" s="8" t="s">
        <v>831</v>
      </c>
      <c r="B210" s="2" t="s">
        <v>67</v>
      </c>
      <c r="C210" s="10">
        <v>52548014</v>
      </c>
      <c r="D210" s="2" t="s">
        <v>812</v>
      </c>
      <c r="E210" s="10" t="s">
        <v>804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1">
        <f t="shared" si="31"/>
        <v>0</v>
      </c>
      <c r="S210" s="11">
        <f t="shared" si="34"/>
        <v>0</v>
      </c>
      <c r="T210" s="142">
        <f t="shared" si="37"/>
        <v>0</v>
      </c>
    </row>
    <row r="211" spans="1:20" x14ac:dyDescent="0.3">
      <c r="A211" s="8" t="s">
        <v>831</v>
      </c>
      <c r="B211" s="2" t="s">
        <v>67</v>
      </c>
      <c r="C211" s="10">
        <v>52548016</v>
      </c>
      <c r="D211" s="2" t="s">
        <v>813</v>
      </c>
      <c r="E211" s="10" t="s">
        <v>799</v>
      </c>
      <c r="F211" s="11">
        <v>1126</v>
      </c>
      <c r="G211" s="11">
        <v>519</v>
      </c>
      <c r="H211" s="11">
        <v>187</v>
      </c>
      <c r="I211" s="11">
        <v>152</v>
      </c>
      <c r="J211" s="11">
        <v>209</v>
      </c>
      <c r="K211" s="11">
        <v>178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1">
        <f t="shared" si="31"/>
        <v>2371</v>
      </c>
      <c r="S211" s="11">
        <f t="shared" si="34"/>
        <v>2371</v>
      </c>
      <c r="T211" s="142">
        <f t="shared" si="37"/>
        <v>6.3028505046799528E-3</v>
      </c>
    </row>
    <row r="212" spans="1:20" x14ac:dyDescent="0.3">
      <c r="A212" s="8" t="s">
        <v>831</v>
      </c>
      <c r="B212" s="2" t="s">
        <v>67</v>
      </c>
      <c r="C212" s="10">
        <v>52550000</v>
      </c>
      <c r="D212" s="2" t="s">
        <v>814</v>
      </c>
      <c r="E212" s="10" t="s">
        <v>799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7654</v>
      </c>
      <c r="M212" s="11">
        <v>2052</v>
      </c>
      <c r="N212" s="11">
        <v>10398</v>
      </c>
      <c r="O212" s="11">
        <v>10110</v>
      </c>
      <c r="P212" s="11">
        <v>12322</v>
      </c>
      <c r="Q212" s="11">
        <v>2581</v>
      </c>
      <c r="R212" s="11">
        <f t="shared" si="31"/>
        <v>45117</v>
      </c>
      <c r="S212" s="11">
        <f t="shared" si="34"/>
        <v>0</v>
      </c>
      <c r="T212" s="142">
        <f t="shared" si="37"/>
        <v>0</v>
      </c>
    </row>
    <row r="213" spans="1:20" x14ac:dyDescent="0.3">
      <c r="A213" s="8" t="s">
        <v>831</v>
      </c>
      <c r="B213" s="2" t="s">
        <v>67</v>
      </c>
      <c r="C213" s="10">
        <v>52550013</v>
      </c>
      <c r="D213" s="2" t="s">
        <v>815</v>
      </c>
      <c r="E213" s="10" t="s">
        <v>643</v>
      </c>
      <c r="F213" s="11">
        <v>1025</v>
      </c>
      <c r="G213" s="11">
        <v>172</v>
      </c>
      <c r="H213" s="11">
        <v>88</v>
      </c>
      <c r="I213" s="11">
        <v>88</v>
      </c>
      <c r="J213" s="11">
        <v>89</v>
      </c>
      <c r="K213" s="11">
        <v>89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f t="shared" si="31"/>
        <v>1551</v>
      </c>
      <c r="S213" s="11">
        <f t="shared" si="34"/>
        <v>1551</v>
      </c>
      <c r="T213" s="142">
        <f t="shared" si="37"/>
        <v>4.1230371711339546E-3</v>
      </c>
    </row>
    <row r="214" spans="1:20" x14ac:dyDescent="0.3">
      <c r="A214" s="8" t="s">
        <v>831</v>
      </c>
      <c r="B214" s="2" t="s">
        <v>67</v>
      </c>
      <c r="C214" s="10">
        <v>52550014</v>
      </c>
      <c r="D214" s="2" t="s">
        <v>816</v>
      </c>
      <c r="E214" s="10" t="s">
        <v>804</v>
      </c>
      <c r="F214" s="11">
        <v>1559</v>
      </c>
      <c r="G214" s="11">
        <v>1026</v>
      </c>
      <c r="H214" s="11">
        <v>1532</v>
      </c>
      <c r="I214" s="11">
        <v>1295</v>
      </c>
      <c r="J214" s="11">
        <v>562</v>
      </c>
      <c r="K214" s="11">
        <v>1663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f t="shared" si="31"/>
        <v>7637</v>
      </c>
      <c r="S214" s="11">
        <f t="shared" si="34"/>
        <v>7637</v>
      </c>
      <c r="T214" s="142">
        <f t="shared" si="37"/>
        <v>2.0301505400354618E-2</v>
      </c>
    </row>
    <row r="215" spans="1:20" x14ac:dyDescent="0.3">
      <c r="A215" s="8" t="s">
        <v>831</v>
      </c>
      <c r="B215" s="2" t="s">
        <v>67</v>
      </c>
      <c r="C215" s="10">
        <v>52550016</v>
      </c>
      <c r="D215" s="2" t="s">
        <v>817</v>
      </c>
      <c r="E215" s="10" t="s">
        <v>799</v>
      </c>
      <c r="F215" s="11">
        <v>5239</v>
      </c>
      <c r="G215" s="11">
        <v>5131</v>
      </c>
      <c r="H215" s="11">
        <v>5195</v>
      </c>
      <c r="I215" s="11">
        <v>5178</v>
      </c>
      <c r="J215" s="11">
        <v>5591</v>
      </c>
      <c r="K215" s="11">
        <v>6510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f t="shared" si="31"/>
        <v>32844</v>
      </c>
      <c r="S215" s="11">
        <f t="shared" si="34"/>
        <v>32844</v>
      </c>
      <c r="T215" s="142">
        <f t="shared" si="37"/>
        <v>8.7309498935347271E-2</v>
      </c>
    </row>
    <row r="216" spans="1:20" x14ac:dyDescent="0.3">
      <c r="A216" s="8" t="s">
        <v>831</v>
      </c>
      <c r="B216" s="2" t="s">
        <v>67</v>
      </c>
      <c r="C216" s="10">
        <v>52571000</v>
      </c>
      <c r="D216" s="2" t="s">
        <v>818</v>
      </c>
      <c r="E216" s="10" t="s">
        <v>799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1787</v>
      </c>
      <c r="M216" s="11">
        <v>1899</v>
      </c>
      <c r="N216" s="11">
        <v>1739</v>
      </c>
      <c r="O216" s="11">
        <v>1787</v>
      </c>
      <c r="P216" s="11">
        <v>2968</v>
      </c>
      <c r="Q216" s="11">
        <v>4307</v>
      </c>
      <c r="R216" s="11">
        <f t="shared" si="31"/>
        <v>14487</v>
      </c>
      <c r="S216" s="11">
        <f t="shared" si="34"/>
        <v>0</v>
      </c>
      <c r="T216" s="142">
        <f t="shared" si="37"/>
        <v>0</v>
      </c>
    </row>
    <row r="217" spans="1:20" x14ac:dyDescent="0.3">
      <c r="A217" s="8" t="s">
        <v>831</v>
      </c>
      <c r="B217" s="2" t="s">
        <v>67</v>
      </c>
      <c r="C217" s="10">
        <v>52571011</v>
      </c>
      <c r="D217" s="2" t="s">
        <v>819</v>
      </c>
      <c r="E217" s="10" t="s">
        <v>801</v>
      </c>
      <c r="F217" s="11">
        <v>2415</v>
      </c>
      <c r="G217" s="11">
        <v>2415</v>
      </c>
      <c r="H217" s="11">
        <v>2415</v>
      </c>
      <c r="I217" s="11">
        <v>2415</v>
      </c>
      <c r="J217" s="11">
        <v>2415</v>
      </c>
      <c r="K217" s="11">
        <v>2415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f t="shared" si="31"/>
        <v>14490</v>
      </c>
      <c r="S217" s="11">
        <f t="shared" si="34"/>
        <v>14490</v>
      </c>
      <c r="T217" s="142">
        <f t="shared" si="37"/>
        <v>3.8518896589123795E-2</v>
      </c>
    </row>
    <row r="218" spans="1:20" x14ac:dyDescent="0.3">
      <c r="A218" s="8" t="s">
        <v>831</v>
      </c>
      <c r="B218" s="2" t="s">
        <v>67</v>
      </c>
      <c r="C218" s="10">
        <v>52571014</v>
      </c>
      <c r="D218" s="2" t="s">
        <v>820</v>
      </c>
      <c r="E218" s="10" t="s">
        <v>804</v>
      </c>
      <c r="F218" s="11">
        <v>0</v>
      </c>
      <c r="G218" s="11">
        <v>0</v>
      </c>
      <c r="H218" s="11">
        <v>0</v>
      </c>
      <c r="I218" s="11">
        <v>0</v>
      </c>
      <c r="J218" s="11">
        <v>222</v>
      </c>
      <c r="K218" s="11">
        <v>83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f t="shared" si="31"/>
        <v>305</v>
      </c>
      <c r="S218" s="11">
        <f t="shared" si="34"/>
        <v>305</v>
      </c>
      <c r="T218" s="142">
        <f t="shared" si="37"/>
        <v>8.1078422772137729E-4</v>
      </c>
    </row>
    <row r="219" spans="1:20" x14ac:dyDescent="0.3">
      <c r="A219" s="8" t="s">
        <v>831</v>
      </c>
      <c r="B219" s="2" t="s">
        <v>67</v>
      </c>
      <c r="C219" s="10">
        <v>52571016</v>
      </c>
      <c r="D219" s="2" t="s">
        <v>821</v>
      </c>
      <c r="E219" s="10" t="s">
        <v>799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f t="shared" si="31"/>
        <v>0</v>
      </c>
      <c r="S219" s="11">
        <f t="shared" si="34"/>
        <v>0</v>
      </c>
      <c r="T219" s="142">
        <f t="shared" si="37"/>
        <v>0</v>
      </c>
    </row>
    <row r="220" spans="1:20" x14ac:dyDescent="0.3">
      <c r="A220" s="8" t="s">
        <v>831</v>
      </c>
      <c r="B220" s="2" t="s">
        <v>67</v>
      </c>
      <c r="C220" s="10">
        <v>52571100</v>
      </c>
      <c r="D220" s="2" t="s">
        <v>822</v>
      </c>
      <c r="E220" s="10" t="s">
        <v>799</v>
      </c>
      <c r="F220" s="11">
        <v>5809</v>
      </c>
      <c r="G220" s="11">
        <v>5809</v>
      </c>
      <c r="H220" s="11">
        <v>3552</v>
      </c>
      <c r="I220" s="11">
        <v>4647</v>
      </c>
      <c r="J220" s="11">
        <v>6971</v>
      </c>
      <c r="K220" s="11">
        <v>4780</v>
      </c>
      <c r="L220" s="11">
        <v>4333</v>
      </c>
      <c r="M220" s="11">
        <v>4333</v>
      </c>
      <c r="N220" s="11">
        <v>4333</v>
      </c>
      <c r="O220" s="11">
        <v>4333</v>
      </c>
      <c r="P220" s="11">
        <v>5833</v>
      </c>
      <c r="Q220" s="11">
        <v>5833</v>
      </c>
      <c r="R220" s="11">
        <f t="shared" si="31"/>
        <v>60566</v>
      </c>
      <c r="S220" s="11">
        <f t="shared" si="34"/>
        <v>31568</v>
      </c>
      <c r="T220" s="142">
        <f t="shared" si="37"/>
        <v>8.391749672363423E-2</v>
      </c>
    </row>
    <row r="221" spans="1:20" x14ac:dyDescent="0.3">
      <c r="A221" s="8" t="s">
        <v>831</v>
      </c>
      <c r="B221" s="2" t="s">
        <v>67</v>
      </c>
      <c r="C221" s="10">
        <v>52578000</v>
      </c>
      <c r="D221" s="2" t="s">
        <v>823</v>
      </c>
      <c r="E221" s="10" t="s">
        <v>799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2006</v>
      </c>
      <c r="M221" s="11">
        <v>2847</v>
      </c>
      <c r="N221" s="11">
        <v>1992</v>
      </c>
      <c r="O221" s="11">
        <v>1950</v>
      </c>
      <c r="P221" s="11">
        <v>1775</v>
      </c>
      <c r="Q221" s="11">
        <v>1622</v>
      </c>
      <c r="R221" s="11">
        <f t="shared" si="31"/>
        <v>12192</v>
      </c>
      <c r="S221" s="11">
        <f t="shared" si="34"/>
        <v>0</v>
      </c>
      <c r="T221" s="142">
        <f t="shared" si="37"/>
        <v>0</v>
      </c>
    </row>
    <row r="222" spans="1:20" x14ac:dyDescent="0.3">
      <c r="A222" s="8" t="s">
        <v>831</v>
      </c>
      <c r="B222" s="2" t="s">
        <v>67</v>
      </c>
      <c r="C222" s="10">
        <v>52578013</v>
      </c>
      <c r="D222" s="2" t="s">
        <v>824</v>
      </c>
      <c r="E222" s="10" t="s">
        <v>643</v>
      </c>
      <c r="F222" s="11">
        <v>570</v>
      </c>
      <c r="G222" s="11">
        <v>981</v>
      </c>
      <c r="H222" s="11">
        <v>601</v>
      </c>
      <c r="I222" s="11">
        <v>780</v>
      </c>
      <c r="J222" s="11">
        <v>504</v>
      </c>
      <c r="K222" s="11">
        <v>748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f t="shared" si="31"/>
        <v>4184</v>
      </c>
      <c r="S222" s="11">
        <f t="shared" si="34"/>
        <v>4184</v>
      </c>
      <c r="T222" s="142">
        <f t="shared" si="37"/>
        <v>1.1122364618971288E-2</v>
      </c>
    </row>
    <row r="223" spans="1:20" x14ac:dyDescent="0.3">
      <c r="A223" s="8" t="s">
        <v>831</v>
      </c>
      <c r="B223" s="2" t="s">
        <v>67</v>
      </c>
      <c r="C223" s="10">
        <v>52578014</v>
      </c>
      <c r="D223" s="2" t="s">
        <v>825</v>
      </c>
      <c r="E223" s="10" t="s">
        <v>804</v>
      </c>
      <c r="F223" s="11">
        <v>1500</v>
      </c>
      <c r="G223" s="11">
        <v>129</v>
      </c>
      <c r="H223" s="11">
        <v>0</v>
      </c>
      <c r="I223" s="11">
        <v>0</v>
      </c>
      <c r="J223" s="11">
        <v>1749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f t="shared" si="31"/>
        <v>3378</v>
      </c>
      <c r="S223" s="11">
        <f t="shared" si="34"/>
        <v>3378</v>
      </c>
      <c r="T223" s="142">
        <f t="shared" si="37"/>
        <v>8.9797676106321729E-3</v>
      </c>
    </row>
    <row r="224" spans="1:20" x14ac:dyDescent="0.3">
      <c r="A224" s="8" t="s">
        <v>831</v>
      </c>
      <c r="B224" s="2" t="s">
        <v>67</v>
      </c>
      <c r="C224" s="10">
        <v>52578016</v>
      </c>
      <c r="D224" s="2" t="s">
        <v>826</v>
      </c>
      <c r="E224" s="10" t="s">
        <v>799</v>
      </c>
      <c r="F224" s="11">
        <v>1230</v>
      </c>
      <c r="G224" s="11">
        <v>1199</v>
      </c>
      <c r="H224" s="11">
        <v>577</v>
      </c>
      <c r="I224" s="11">
        <v>1584</v>
      </c>
      <c r="J224" s="11">
        <v>192</v>
      </c>
      <c r="K224" s="11">
        <v>1563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f t="shared" si="31"/>
        <v>6345</v>
      </c>
      <c r="S224" s="11">
        <f t="shared" si="34"/>
        <v>6345</v>
      </c>
      <c r="T224" s="142">
        <f t="shared" si="37"/>
        <v>1.6866970245547997E-2</v>
      </c>
    </row>
    <row r="225" spans="1:20" x14ac:dyDescent="0.3">
      <c r="A225" s="8" t="s">
        <v>831</v>
      </c>
      <c r="B225" s="2" t="s">
        <v>67</v>
      </c>
      <c r="C225" s="10">
        <v>52583000</v>
      </c>
      <c r="D225" s="2" t="s">
        <v>827</v>
      </c>
      <c r="E225" s="10" t="s">
        <v>799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7134</v>
      </c>
      <c r="M225" s="11">
        <v>7909</v>
      </c>
      <c r="N225" s="11">
        <v>5094</v>
      </c>
      <c r="O225" s="11">
        <v>7973</v>
      </c>
      <c r="P225" s="11">
        <v>7371</v>
      </c>
      <c r="Q225" s="11">
        <v>8026</v>
      </c>
      <c r="R225" s="11">
        <f t="shared" si="31"/>
        <v>43507</v>
      </c>
      <c r="S225" s="11">
        <f t="shared" si="34"/>
        <v>0</v>
      </c>
      <c r="T225" s="142">
        <f t="shared" si="37"/>
        <v>0</v>
      </c>
    </row>
    <row r="226" spans="1:20" x14ac:dyDescent="0.3">
      <c r="A226" s="8" t="s">
        <v>831</v>
      </c>
      <c r="B226" s="2" t="s">
        <v>67</v>
      </c>
      <c r="C226" s="10">
        <v>52583011</v>
      </c>
      <c r="D226" s="2" t="s">
        <v>828</v>
      </c>
      <c r="E226" s="10" t="s">
        <v>801</v>
      </c>
      <c r="F226" s="11">
        <v>6095</v>
      </c>
      <c r="G226" s="11">
        <v>5459</v>
      </c>
      <c r="H226" s="11">
        <v>6038</v>
      </c>
      <c r="I226" s="11">
        <v>4896</v>
      </c>
      <c r="J226" s="11">
        <v>5184</v>
      </c>
      <c r="K226" s="11">
        <v>-4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f t="shared" si="31"/>
        <v>27668</v>
      </c>
      <c r="S226" s="11">
        <f t="shared" si="34"/>
        <v>27668</v>
      </c>
      <c r="T226" s="142">
        <f t="shared" si="37"/>
        <v>7.3550091844573992E-2</v>
      </c>
    </row>
    <row r="227" spans="1:20" x14ac:dyDescent="0.3">
      <c r="A227" s="8" t="s">
        <v>831</v>
      </c>
      <c r="B227" s="2" t="s">
        <v>67</v>
      </c>
      <c r="C227" s="10">
        <v>52583013</v>
      </c>
      <c r="D227" s="2" t="s">
        <v>1346</v>
      </c>
      <c r="E227" s="10" t="s">
        <v>643</v>
      </c>
      <c r="F227" s="11">
        <v>2032</v>
      </c>
      <c r="G227" s="11">
        <v>-1025</v>
      </c>
      <c r="H227" s="11">
        <v>58</v>
      </c>
      <c r="I227" s="11">
        <v>-1875</v>
      </c>
      <c r="J227" s="11">
        <v>965</v>
      </c>
      <c r="K227" s="11">
        <v>5630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f t="shared" ref="R227:R228" si="38">SUM(F227:Q227)</f>
        <v>5785</v>
      </c>
      <c r="S227" s="11">
        <f t="shared" si="34"/>
        <v>5785</v>
      </c>
      <c r="T227" s="142">
        <f t="shared" si="37"/>
        <v>1.5378317237272681E-2</v>
      </c>
    </row>
    <row r="228" spans="1:20" x14ac:dyDescent="0.3">
      <c r="A228" s="8" t="s">
        <v>831</v>
      </c>
      <c r="B228" s="2" t="s">
        <v>67</v>
      </c>
      <c r="C228" s="10">
        <v>52583014</v>
      </c>
      <c r="D228" s="2" t="s">
        <v>1347</v>
      </c>
      <c r="E228" s="10" t="s">
        <v>804</v>
      </c>
      <c r="F228" s="11">
        <v>23</v>
      </c>
      <c r="G228" s="11">
        <v>-21</v>
      </c>
      <c r="H228" s="11">
        <v>-21</v>
      </c>
      <c r="I228" s="11">
        <v>21</v>
      </c>
      <c r="J228" s="11">
        <v>-3</v>
      </c>
      <c r="K228" s="11">
        <v>1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1">
        <f t="shared" si="38"/>
        <v>0</v>
      </c>
      <c r="S228" s="11">
        <f t="shared" si="34"/>
        <v>0</v>
      </c>
      <c r="T228" s="142">
        <f t="shared" si="37"/>
        <v>0</v>
      </c>
    </row>
    <row r="229" spans="1:20" x14ac:dyDescent="0.3">
      <c r="A229" s="8" t="s">
        <v>831</v>
      </c>
      <c r="B229" s="2" t="s">
        <v>67</v>
      </c>
      <c r="C229" s="10">
        <v>52583016</v>
      </c>
      <c r="D229" s="2" t="s">
        <v>829</v>
      </c>
      <c r="E229" s="10" t="s">
        <v>799</v>
      </c>
      <c r="F229" s="11">
        <v>2334</v>
      </c>
      <c r="G229" s="11">
        <v>2005</v>
      </c>
      <c r="H229" s="11">
        <v>896</v>
      </c>
      <c r="I229" s="11">
        <v>2250</v>
      </c>
      <c r="J229" s="11">
        <v>1079</v>
      </c>
      <c r="K229" s="11">
        <v>339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1">
        <f t="shared" si="31"/>
        <v>8903</v>
      </c>
      <c r="S229" s="11">
        <f t="shared" si="34"/>
        <v>8903</v>
      </c>
      <c r="T229" s="142">
        <f t="shared" si="37"/>
        <v>2.3666924522634171E-2</v>
      </c>
    </row>
    <row r="230" spans="1:20" x14ac:dyDescent="0.3">
      <c r="A230" s="80" t="s">
        <v>844</v>
      </c>
      <c r="B230" s="80"/>
      <c r="C230" s="80"/>
      <c r="D230" s="80"/>
      <c r="E230" s="80"/>
      <c r="F230" s="81">
        <f>SUM(F198:F229)</f>
        <v>58831</v>
      </c>
      <c r="G230" s="81">
        <f t="shared" ref="G230:R230" si="39">SUM(G198:G229)</f>
        <v>60453</v>
      </c>
      <c r="H230" s="81">
        <f t="shared" si="39"/>
        <v>69078</v>
      </c>
      <c r="I230" s="81">
        <f t="shared" si="39"/>
        <v>55112</v>
      </c>
      <c r="J230" s="81">
        <f t="shared" si="39"/>
        <v>56401</v>
      </c>
      <c r="K230" s="81">
        <f t="shared" si="39"/>
        <v>76304</v>
      </c>
      <c r="L230" s="81">
        <f t="shared" si="39"/>
        <v>49254</v>
      </c>
      <c r="M230" s="81">
        <f t="shared" si="39"/>
        <v>46036</v>
      </c>
      <c r="N230" s="81">
        <f t="shared" si="39"/>
        <v>44789</v>
      </c>
      <c r="O230" s="81">
        <f t="shared" si="39"/>
        <v>51601</v>
      </c>
      <c r="P230" s="81">
        <f t="shared" si="39"/>
        <v>52157</v>
      </c>
      <c r="Q230" s="81">
        <f t="shared" si="39"/>
        <v>73153</v>
      </c>
      <c r="R230" s="81">
        <f t="shared" si="39"/>
        <v>693169</v>
      </c>
      <c r="S230" s="11">
        <f t="shared" si="34"/>
        <v>376179</v>
      </c>
    </row>
    <row r="231" spans="1:20" x14ac:dyDescent="0.3">
      <c r="A231" s="12" t="s">
        <v>845</v>
      </c>
      <c r="B231" s="2" t="s">
        <v>832</v>
      </c>
      <c r="C231" s="10">
        <v>52574000</v>
      </c>
      <c r="D231" s="2" t="s">
        <v>833</v>
      </c>
      <c r="E231" s="10" t="s">
        <v>799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10023</v>
      </c>
      <c r="M231" s="11">
        <v>10284</v>
      </c>
      <c r="N231" s="11">
        <v>10051</v>
      </c>
      <c r="O231" s="11">
        <v>10366</v>
      </c>
      <c r="P231" s="11">
        <v>9773</v>
      </c>
      <c r="Q231" s="11">
        <v>9810</v>
      </c>
      <c r="R231" s="11">
        <f t="shared" si="31"/>
        <v>60307</v>
      </c>
      <c r="S231" s="11">
        <f t="shared" si="34"/>
        <v>0</v>
      </c>
      <c r="T231" s="142">
        <f>S231/$S$245</f>
        <v>0</v>
      </c>
    </row>
    <row r="232" spans="1:20" x14ac:dyDescent="0.3">
      <c r="A232" s="12" t="s">
        <v>845</v>
      </c>
      <c r="B232" s="2" t="s">
        <v>832</v>
      </c>
      <c r="C232" s="10">
        <v>52574013</v>
      </c>
      <c r="D232" s="2" t="s">
        <v>834</v>
      </c>
      <c r="E232" s="10" t="s">
        <v>643</v>
      </c>
      <c r="F232" s="11">
        <v>3490</v>
      </c>
      <c r="G232" s="11">
        <v>1743</v>
      </c>
      <c r="H232" s="11">
        <v>2953</v>
      </c>
      <c r="I232" s="11">
        <v>2663</v>
      </c>
      <c r="J232" s="11">
        <v>1049</v>
      </c>
      <c r="K232" s="11">
        <v>1856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1">
        <f t="shared" si="31"/>
        <v>13754</v>
      </c>
      <c r="S232" s="11">
        <f t="shared" si="34"/>
        <v>13754</v>
      </c>
      <c r="T232" s="142">
        <f t="shared" ref="T232:T244" si="40">S232/$S$245</f>
        <v>0.11125401409077305</v>
      </c>
    </row>
    <row r="233" spans="1:20" x14ac:dyDescent="0.3">
      <c r="A233" s="12" t="s">
        <v>845</v>
      </c>
      <c r="B233" s="2" t="s">
        <v>832</v>
      </c>
      <c r="C233" s="10">
        <v>52574014</v>
      </c>
      <c r="D233" s="2" t="s">
        <v>835</v>
      </c>
      <c r="E233" s="10" t="s">
        <v>804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v>0</v>
      </c>
      <c r="R233" s="11">
        <f t="shared" si="31"/>
        <v>0</v>
      </c>
      <c r="S233" s="11">
        <f t="shared" si="34"/>
        <v>0</v>
      </c>
      <c r="T233" s="142">
        <f t="shared" si="40"/>
        <v>0</v>
      </c>
    </row>
    <row r="234" spans="1:20" x14ac:dyDescent="0.3">
      <c r="A234" s="12" t="s">
        <v>845</v>
      </c>
      <c r="B234" s="2" t="s">
        <v>832</v>
      </c>
      <c r="C234" s="10">
        <v>52574015</v>
      </c>
      <c r="D234" s="2" t="s">
        <v>836</v>
      </c>
      <c r="E234" s="10" t="s">
        <v>837</v>
      </c>
      <c r="F234" s="11">
        <v>6804</v>
      </c>
      <c r="G234" s="11">
        <v>5119</v>
      </c>
      <c r="H234" s="11">
        <v>6124</v>
      </c>
      <c r="I234" s="11">
        <v>3398</v>
      </c>
      <c r="J234" s="11">
        <v>4170</v>
      </c>
      <c r="K234" s="11">
        <v>5386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f t="shared" si="31"/>
        <v>31001</v>
      </c>
      <c r="S234" s="11">
        <f t="shared" si="34"/>
        <v>31001</v>
      </c>
      <c r="T234" s="142">
        <f t="shared" si="40"/>
        <v>0.25076237391508327</v>
      </c>
    </row>
    <row r="235" spans="1:20" x14ac:dyDescent="0.3">
      <c r="A235" s="12" t="s">
        <v>845</v>
      </c>
      <c r="B235" s="2" t="s">
        <v>832</v>
      </c>
      <c r="C235" s="10">
        <v>52574016</v>
      </c>
      <c r="D235" s="2" t="s">
        <v>838</v>
      </c>
      <c r="E235" s="10" t="s">
        <v>799</v>
      </c>
      <c r="F235" s="11">
        <v>2137</v>
      </c>
      <c r="G235" s="11">
        <v>599</v>
      </c>
      <c r="H235" s="11">
        <v>1516</v>
      </c>
      <c r="I235" s="11">
        <v>835</v>
      </c>
      <c r="J235" s="11">
        <v>1365</v>
      </c>
      <c r="K235" s="11">
        <v>1090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f t="shared" si="31"/>
        <v>7542</v>
      </c>
      <c r="S235" s="11">
        <f t="shared" si="34"/>
        <v>7542</v>
      </c>
      <c r="T235" s="142">
        <f t="shared" si="40"/>
        <v>6.1006090902472762E-2</v>
      </c>
    </row>
    <row r="236" spans="1:20" x14ac:dyDescent="0.3">
      <c r="A236" s="12" t="s">
        <v>845</v>
      </c>
      <c r="B236" s="2" t="s">
        <v>832</v>
      </c>
      <c r="C236" s="10">
        <v>52574100</v>
      </c>
      <c r="D236" s="2" t="s">
        <v>839</v>
      </c>
      <c r="E236" s="10" t="s">
        <v>799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20466</v>
      </c>
      <c r="M236" s="11">
        <v>5797</v>
      </c>
      <c r="N236" s="11">
        <v>10188</v>
      </c>
      <c r="O236" s="11">
        <v>7456</v>
      </c>
      <c r="P236" s="11">
        <v>8942</v>
      </c>
      <c r="Q236" s="11">
        <v>9235</v>
      </c>
      <c r="R236" s="11">
        <f t="shared" si="31"/>
        <v>62084</v>
      </c>
      <c r="S236" s="11">
        <f t="shared" si="34"/>
        <v>0</v>
      </c>
      <c r="T236" s="142">
        <f t="shared" si="40"/>
        <v>0</v>
      </c>
    </row>
    <row r="237" spans="1:20" x14ac:dyDescent="0.3">
      <c r="A237" s="12" t="s">
        <v>845</v>
      </c>
      <c r="B237" s="2" t="s">
        <v>832</v>
      </c>
      <c r="C237" s="10">
        <v>52574111</v>
      </c>
      <c r="D237" s="2" t="s">
        <v>1243</v>
      </c>
      <c r="E237" s="10" t="s">
        <v>801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f t="shared" si="31"/>
        <v>0</v>
      </c>
      <c r="S237" s="11">
        <f t="shared" si="34"/>
        <v>0</v>
      </c>
      <c r="T237" s="142">
        <f t="shared" si="40"/>
        <v>0</v>
      </c>
    </row>
    <row r="238" spans="1:20" x14ac:dyDescent="0.3">
      <c r="A238" s="12" t="s">
        <v>845</v>
      </c>
      <c r="B238" s="2" t="s">
        <v>832</v>
      </c>
      <c r="C238" s="10">
        <v>52574113</v>
      </c>
      <c r="D238" s="2" t="s">
        <v>840</v>
      </c>
      <c r="E238" s="10" t="s">
        <v>643</v>
      </c>
      <c r="F238" s="11">
        <v>-36</v>
      </c>
      <c r="G238" s="11">
        <v>263</v>
      </c>
      <c r="H238" s="11">
        <v>378</v>
      </c>
      <c r="I238" s="11">
        <v>282</v>
      </c>
      <c r="J238" s="11">
        <v>309</v>
      </c>
      <c r="K238" s="11">
        <v>1791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1">
        <f t="shared" ref="R238:R305" si="41">SUM(F238:Q238)</f>
        <v>2987</v>
      </c>
      <c r="S238" s="11">
        <f t="shared" si="34"/>
        <v>2987</v>
      </c>
      <c r="T238" s="142">
        <f t="shared" si="40"/>
        <v>2.4161388693408399E-2</v>
      </c>
    </row>
    <row r="239" spans="1:20" x14ac:dyDescent="0.3">
      <c r="A239" s="12" t="s">
        <v>845</v>
      </c>
      <c r="B239" s="2" t="s">
        <v>832</v>
      </c>
      <c r="C239" s="10">
        <v>52574114</v>
      </c>
      <c r="D239" s="2" t="s">
        <v>841</v>
      </c>
      <c r="E239" s="10" t="s">
        <v>804</v>
      </c>
      <c r="F239" s="11">
        <v>55</v>
      </c>
      <c r="G239" s="11">
        <v>106</v>
      </c>
      <c r="H239" s="11">
        <v>563</v>
      </c>
      <c r="I239" s="11">
        <v>277</v>
      </c>
      <c r="J239" s="11">
        <v>269</v>
      </c>
      <c r="K239" s="11">
        <v>335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f t="shared" si="41"/>
        <v>1605</v>
      </c>
      <c r="S239" s="11">
        <f t="shared" si="34"/>
        <v>1605</v>
      </c>
      <c r="T239" s="142">
        <f t="shared" si="40"/>
        <v>1.2982600888155499E-2</v>
      </c>
    </row>
    <row r="240" spans="1:20" x14ac:dyDescent="0.3">
      <c r="A240" s="12" t="s">
        <v>845</v>
      </c>
      <c r="B240" s="2" t="s">
        <v>832</v>
      </c>
      <c r="C240" s="10">
        <v>52574115</v>
      </c>
      <c r="D240" s="2" t="s">
        <v>842</v>
      </c>
      <c r="E240" s="10" t="s">
        <v>837</v>
      </c>
      <c r="F240" s="11">
        <v>1877</v>
      </c>
      <c r="G240" s="11">
        <v>1299</v>
      </c>
      <c r="H240" s="11">
        <v>3230</v>
      </c>
      <c r="I240" s="11">
        <v>2654</v>
      </c>
      <c r="J240" s="11">
        <v>2565</v>
      </c>
      <c r="K240" s="11">
        <v>2839</v>
      </c>
      <c r="L240" s="11">
        <v>715</v>
      </c>
      <c r="M240" s="11">
        <v>715</v>
      </c>
      <c r="N240" s="11">
        <v>715</v>
      </c>
      <c r="O240" s="11">
        <v>715</v>
      </c>
      <c r="P240" s="11">
        <v>962</v>
      </c>
      <c r="Q240" s="11">
        <v>962</v>
      </c>
      <c r="R240" s="11">
        <f t="shared" si="41"/>
        <v>19248</v>
      </c>
      <c r="S240" s="11">
        <f t="shared" si="34"/>
        <v>14464</v>
      </c>
      <c r="T240" s="142">
        <f t="shared" si="40"/>
        <v>0.11699709610360197</v>
      </c>
    </row>
    <row r="241" spans="1:20" x14ac:dyDescent="0.3">
      <c r="A241" s="12" t="s">
        <v>845</v>
      </c>
      <c r="B241" s="2" t="s">
        <v>832</v>
      </c>
      <c r="C241" s="10">
        <v>52574116</v>
      </c>
      <c r="D241" s="2" t="s">
        <v>843</v>
      </c>
      <c r="E241" s="10" t="s">
        <v>799</v>
      </c>
      <c r="F241" s="11">
        <v>8230</v>
      </c>
      <c r="G241" s="11">
        <v>5202</v>
      </c>
      <c r="H241" s="11">
        <v>9233</v>
      </c>
      <c r="I241" s="11">
        <v>8591</v>
      </c>
      <c r="J241" s="11">
        <v>7887</v>
      </c>
      <c r="K241" s="11">
        <v>13011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1">
        <f t="shared" si="41"/>
        <v>52154</v>
      </c>
      <c r="S241" s="11">
        <f t="shared" si="34"/>
        <v>52154</v>
      </c>
      <c r="T241" s="142">
        <f t="shared" si="40"/>
        <v>0.42186577365785793</v>
      </c>
    </row>
    <row r="242" spans="1:20" x14ac:dyDescent="0.3">
      <c r="A242" s="12" t="s">
        <v>845</v>
      </c>
      <c r="B242" s="2" t="s">
        <v>832</v>
      </c>
      <c r="C242" s="10">
        <v>52574200</v>
      </c>
      <c r="D242" s="2" t="s">
        <v>1244</v>
      </c>
      <c r="E242" s="10" t="s">
        <v>799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1">
        <f t="shared" si="41"/>
        <v>0</v>
      </c>
      <c r="S242" s="11">
        <f t="shared" si="34"/>
        <v>0</v>
      </c>
      <c r="T242" s="142">
        <f t="shared" si="40"/>
        <v>0</v>
      </c>
    </row>
    <row r="243" spans="1:20" x14ac:dyDescent="0.3">
      <c r="A243" s="12" t="s">
        <v>845</v>
      </c>
      <c r="B243" s="2" t="s">
        <v>832</v>
      </c>
      <c r="C243" s="10">
        <v>52574300</v>
      </c>
      <c r="D243" s="2" t="s">
        <v>1348</v>
      </c>
      <c r="E243" s="10" t="s">
        <v>799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f t="shared" si="41"/>
        <v>0</v>
      </c>
      <c r="S243" s="11">
        <f t="shared" si="34"/>
        <v>0</v>
      </c>
      <c r="T243" s="142">
        <f t="shared" si="40"/>
        <v>0</v>
      </c>
    </row>
    <row r="244" spans="1:20" x14ac:dyDescent="0.3">
      <c r="A244" s="12" t="s">
        <v>845</v>
      </c>
      <c r="B244" s="2" t="s">
        <v>832</v>
      </c>
      <c r="C244" s="10">
        <v>52574316</v>
      </c>
      <c r="D244" s="2" t="s">
        <v>1349</v>
      </c>
      <c r="E244" s="10" t="s">
        <v>799</v>
      </c>
      <c r="F244" s="11">
        <v>0</v>
      </c>
      <c r="G244" s="11">
        <v>0</v>
      </c>
      <c r="H244" s="11">
        <v>45</v>
      </c>
      <c r="I244" s="11">
        <v>24</v>
      </c>
      <c r="J244" s="11">
        <v>27</v>
      </c>
      <c r="K244" s="11">
        <v>24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1">
        <f t="shared" si="41"/>
        <v>120</v>
      </c>
      <c r="S244" s="11">
        <f t="shared" si="34"/>
        <v>120</v>
      </c>
      <c r="T244" s="142">
        <f t="shared" si="40"/>
        <v>9.7066174864714021E-4</v>
      </c>
    </row>
    <row r="245" spans="1:20" x14ac:dyDescent="0.3">
      <c r="A245" s="80" t="s">
        <v>855</v>
      </c>
      <c r="B245" s="80"/>
      <c r="C245" s="80"/>
      <c r="D245" s="80"/>
      <c r="E245" s="80"/>
      <c r="F245" s="81">
        <f>SUM(F231:F244)</f>
        <v>22557</v>
      </c>
      <c r="G245" s="81">
        <f t="shared" ref="G245:R245" si="42">SUM(G231:G244)</f>
        <v>14331</v>
      </c>
      <c r="H245" s="81">
        <f t="shared" si="42"/>
        <v>24042</v>
      </c>
      <c r="I245" s="81">
        <f t="shared" si="42"/>
        <v>18724</v>
      </c>
      <c r="J245" s="81">
        <f t="shared" si="42"/>
        <v>17641</v>
      </c>
      <c r="K245" s="81">
        <f t="shared" si="42"/>
        <v>26332</v>
      </c>
      <c r="L245" s="81">
        <f t="shared" si="42"/>
        <v>31204</v>
      </c>
      <c r="M245" s="81">
        <f t="shared" si="42"/>
        <v>16796</v>
      </c>
      <c r="N245" s="81">
        <f t="shared" si="42"/>
        <v>20954</v>
      </c>
      <c r="O245" s="81">
        <f t="shared" si="42"/>
        <v>18537</v>
      </c>
      <c r="P245" s="81">
        <f t="shared" si="42"/>
        <v>19677</v>
      </c>
      <c r="Q245" s="81">
        <f t="shared" si="42"/>
        <v>20007</v>
      </c>
      <c r="R245" s="81">
        <f t="shared" si="42"/>
        <v>250802</v>
      </c>
      <c r="S245" s="11">
        <f t="shared" ref="S245:S308" si="43">SUM(F245:K245)</f>
        <v>123627</v>
      </c>
    </row>
    <row r="246" spans="1:20" x14ac:dyDescent="0.3">
      <c r="A246" s="8" t="s">
        <v>856</v>
      </c>
      <c r="B246" s="2" t="s">
        <v>846</v>
      </c>
      <c r="C246" s="10">
        <v>52562500</v>
      </c>
      <c r="D246" s="2" t="s">
        <v>847</v>
      </c>
      <c r="E246" s="10" t="s">
        <v>799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1269</v>
      </c>
      <c r="M246" s="11">
        <v>1390</v>
      </c>
      <c r="N246" s="11">
        <v>2672</v>
      </c>
      <c r="O246" s="11">
        <v>1311</v>
      </c>
      <c r="P246" s="11">
        <v>2068</v>
      </c>
      <c r="Q246" s="11">
        <v>2122</v>
      </c>
      <c r="R246" s="11">
        <f t="shared" si="41"/>
        <v>10832</v>
      </c>
      <c r="S246" s="11">
        <f t="shared" si="43"/>
        <v>0</v>
      </c>
      <c r="T246" s="142">
        <f>S246/$S$254</f>
        <v>0</v>
      </c>
    </row>
    <row r="247" spans="1:20" x14ac:dyDescent="0.3">
      <c r="A247" s="8" t="s">
        <v>856</v>
      </c>
      <c r="B247" s="2" t="s">
        <v>846</v>
      </c>
      <c r="C247" s="10">
        <v>52562511</v>
      </c>
      <c r="D247" s="2" t="s">
        <v>848</v>
      </c>
      <c r="E247" s="10" t="s">
        <v>801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f t="shared" si="41"/>
        <v>0</v>
      </c>
      <c r="S247" s="11">
        <f t="shared" si="43"/>
        <v>0</v>
      </c>
      <c r="T247" s="142">
        <f t="shared" ref="T247:T253" si="44">S247/$S$254</f>
        <v>0</v>
      </c>
    </row>
    <row r="248" spans="1:20" x14ac:dyDescent="0.3">
      <c r="A248" s="8" t="s">
        <v>856</v>
      </c>
      <c r="B248" s="2" t="s">
        <v>846</v>
      </c>
      <c r="C248" s="10">
        <v>52562513</v>
      </c>
      <c r="D248" s="2" t="s">
        <v>849</v>
      </c>
      <c r="E248" s="10" t="s">
        <v>643</v>
      </c>
      <c r="F248" s="11">
        <v>1511</v>
      </c>
      <c r="G248" s="11">
        <v>1745</v>
      </c>
      <c r="H248" s="11">
        <v>1908</v>
      </c>
      <c r="I248" s="11">
        <v>950</v>
      </c>
      <c r="J248" s="11">
        <v>2305</v>
      </c>
      <c r="K248" s="11">
        <v>1944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f t="shared" si="41"/>
        <v>10363</v>
      </c>
      <c r="S248" s="11">
        <f t="shared" si="43"/>
        <v>10363</v>
      </c>
      <c r="T248" s="142">
        <f t="shared" si="44"/>
        <v>0.68985487951005198</v>
      </c>
    </row>
    <row r="249" spans="1:20" x14ac:dyDescent="0.3">
      <c r="A249" s="8" t="s">
        <v>856</v>
      </c>
      <c r="B249" s="2" t="s">
        <v>846</v>
      </c>
      <c r="C249" s="10">
        <v>52562514</v>
      </c>
      <c r="D249" s="2" t="s">
        <v>850</v>
      </c>
      <c r="E249" s="10" t="s">
        <v>804</v>
      </c>
      <c r="F249" s="11">
        <v>24</v>
      </c>
      <c r="G249" s="11">
        <v>12</v>
      </c>
      <c r="H249" s="11">
        <v>15</v>
      </c>
      <c r="I249" s="11">
        <v>0</v>
      </c>
      <c r="J249" s="11">
        <v>249</v>
      </c>
      <c r="K249" s="11">
        <v>106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v>0</v>
      </c>
      <c r="R249" s="11">
        <f t="shared" si="41"/>
        <v>406</v>
      </c>
      <c r="S249" s="11">
        <f t="shared" si="43"/>
        <v>406</v>
      </c>
      <c r="T249" s="142">
        <f t="shared" si="44"/>
        <v>2.7027027027027029E-2</v>
      </c>
    </row>
    <row r="250" spans="1:20" x14ac:dyDescent="0.3">
      <c r="A250" s="8" t="s">
        <v>856</v>
      </c>
      <c r="B250" s="2" t="s">
        <v>846</v>
      </c>
      <c r="C250" s="10">
        <v>52562516</v>
      </c>
      <c r="D250" s="2" t="s">
        <v>851</v>
      </c>
      <c r="E250" s="10" t="s">
        <v>799</v>
      </c>
      <c r="F250" s="11">
        <v>264</v>
      </c>
      <c r="G250" s="11">
        <v>85</v>
      </c>
      <c r="H250" s="11">
        <v>182</v>
      </c>
      <c r="I250" s="11">
        <v>1192</v>
      </c>
      <c r="J250" s="11">
        <v>188</v>
      </c>
      <c r="K250" s="11">
        <v>307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f t="shared" si="41"/>
        <v>2218</v>
      </c>
      <c r="S250" s="11">
        <f t="shared" si="43"/>
        <v>2218</v>
      </c>
      <c r="T250" s="142">
        <f t="shared" si="44"/>
        <v>0.14765011316735455</v>
      </c>
    </row>
    <row r="251" spans="1:20" x14ac:dyDescent="0.3">
      <c r="A251" s="8" t="s">
        <v>856</v>
      </c>
      <c r="B251" s="2" t="s">
        <v>846</v>
      </c>
      <c r="C251" s="10">
        <v>52566000</v>
      </c>
      <c r="D251" s="2" t="s">
        <v>852</v>
      </c>
      <c r="E251" s="10" t="s">
        <v>799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123</v>
      </c>
      <c r="M251" s="11">
        <v>267</v>
      </c>
      <c r="N251" s="11">
        <v>17</v>
      </c>
      <c r="O251" s="11">
        <v>557</v>
      </c>
      <c r="P251" s="11">
        <v>267</v>
      </c>
      <c r="Q251" s="11">
        <v>17</v>
      </c>
      <c r="R251" s="11">
        <f t="shared" si="41"/>
        <v>1248</v>
      </c>
      <c r="S251" s="11">
        <f t="shared" si="43"/>
        <v>0</v>
      </c>
      <c r="T251" s="142">
        <f t="shared" si="44"/>
        <v>0</v>
      </c>
    </row>
    <row r="252" spans="1:20" x14ac:dyDescent="0.3">
      <c r="A252" s="8" t="s">
        <v>856</v>
      </c>
      <c r="B252" s="2" t="s">
        <v>846</v>
      </c>
      <c r="C252" s="10">
        <v>52566016</v>
      </c>
      <c r="D252" s="2" t="s">
        <v>853</v>
      </c>
      <c r="E252" s="10" t="s">
        <v>799</v>
      </c>
      <c r="F252" s="11">
        <v>540</v>
      </c>
      <c r="G252" s="11">
        <v>225</v>
      </c>
      <c r="H252" s="11">
        <v>0</v>
      </c>
      <c r="I252" s="11">
        <v>5</v>
      </c>
      <c r="J252" s="11">
        <v>0</v>
      </c>
      <c r="K252" s="11">
        <v>6</v>
      </c>
      <c r="L252" s="11">
        <v>0</v>
      </c>
      <c r="M252" s="11">
        <v>0</v>
      </c>
      <c r="N252" s="11">
        <v>0</v>
      </c>
      <c r="O252" s="11">
        <v>0</v>
      </c>
      <c r="P252" s="11">
        <v>0</v>
      </c>
      <c r="Q252" s="11">
        <v>0</v>
      </c>
      <c r="R252" s="11">
        <f t="shared" si="41"/>
        <v>776</v>
      </c>
      <c r="S252" s="11">
        <f t="shared" si="43"/>
        <v>776</v>
      </c>
      <c r="T252" s="142">
        <f t="shared" si="44"/>
        <v>5.1657568898948208E-2</v>
      </c>
    </row>
    <row r="253" spans="1:20" x14ac:dyDescent="0.3">
      <c r="A253" s="8" t="s">
        <v>856</v>
      </c>
      <c r="B253" s="2" t="s">
        <v>846</v>
      </c>
      <c r="C253" s="10">
        <v>52566700</v>
      </c>
      <c r="D253" s="2" t="s">
        <v>854</v>
      </c>
      <c r="E253" s="10" t="s">
        <v>799</v>
      </c>
      <c r="F253" s="11">
        <v>473</v>
      </c>
      <c r="G253" s="11">
        <v>44</v>
      </c>
      <c r="H253" s="11">
        <v>47</v>
      </c>
      <c r="I253" s="11">
        <v>237</v>
      </c>
      <c r="J253" s="11">
        <v>0</v>
      </c>
      <c r="K253" s="11">
        <v>458</v>
      </c>
      <c r="L253" s="11">
        <v>37</v>
      </c>
      <c r="M253" s="11">
        <v>37</v>
      </c>
      <c r="N253" s="11">
        <v>37</v>
      </c>
      <c r="O253" s="11">
        <v>1641</v>
      </c>
      <c r="P253" s="11">
        <v>171</v>
      </c>
      <c r="Q253" s="11">
        <v>171</v>
      </c>
      <c r="R253" s="11">
        <f t="shared" si="41"/>
        <v>3353</v>
      </c>
      <c r="S253" s="11">
        <f t="shared" si="43"/>
        <v>1259</v>
      </c>
      <c r="T253" s="142">
        <f t="shared" si="44"/>
        <v>8.3810411396618295E-2</v>
      </c>
    </row>
    <row r="254" spans="1:20" x14ac:dyDescent="0.3">
      <c r="A254" s="80" t="s">
        <v>878</v>
      </c>
      <c r="B254" s="80"/>
      <c r="C254" s="80"/>
      <c r="D254" s="80"/>
      <c r="E254" s="80"/>
      <c r="F254" s="81">
        <f>SUM(F246:F253)</f>
        <v>2812</v>
      </c>
      <c r="G254" s="81">
        <f t="shared" ref="G254:R254" si="45">SUM(G246:G253)</f>
        <v>2111</v>
      </c>
      <c r="H254" s="81">
        <f t="shared" si="45"/>
        <v>2152</v>
      </c>
      <c r="I254" s="81">
        <f t="shared" si="45"/>
        <v>2384</v>
      </c>
      <c r="J254" s="81">
        <f t="shared" si="45"/>
        <v>2742</v>
      </c>
      <c r="K254" s="81">
        <f t="shared" si="45"/>
        <v>2821</v>
      </c>
      <c r="L254" s="81">
        <f t="shared" si="45"/>
        <v>1429</v>
      </c>
      <c r="M254" s="81">
        <f t="shared" si="45"/>
        <v>1694</v>
      </c>
      <c r="N254" s="81">
        <f t="shared" si="45"/>
        <v>2726</v>
      </c>
      <c r="O254" s="81">
        <f t="shared" si="45"/>
        <v>3509</v>
      </c>
      <c r="P254" s="81">
        <f t="shared" si="45"/>
        <v>2506</v>
      </c>
      <c r="Q254" s="81">
        <f t="shared" si="45"/>
        <v>2310</v>
      </c>
      <c r="R254" s="81">
        <f t="shared" si="45"/>
        <v>29196</v>
      </c>
      <c r="S254" s="11">
        <f t="shared" si="43"/>
        <v>15022</v>
      </c>
    </row>
    <row r="255" spans="1:20" x14ac:dyDescent="0.3">
      <c r="A255" s="8" t="s">
        <v>879</v>
      </c>
      <c r="B255" s="2" t="s">
        <v>857</v>
      </c>
      <c r="C255" s="10">
        <v>52510000</v>
      </c>
      <c r="D255" s="2" t="s">
        <v>858</v>
      </c>
      <c r="E255" s="10" t="s">
        <v>799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f t="shared" si="41"/>
        <v>0</v>
      </c>
      <c r="S255" s="11">
        <f t="shared" si="43"/>
        <v>0</v>
      </c>
      <c r="T255" s="142">
        <f>S255/$S$276</f>
        <v>0</v>
      </c>
    </row>
    <row r="256" spans="1:20" x14ac:dyDescent="0.3">
      <c r="A256" s="8" t="s">
        <v>879</v>
      </c>
      <c r="B256" s="2" t="s">
        <v>857</v>
      </c>
      <c r="C256" s="10">
        <v>52510016</v>
      </c>
      <c r="D256" s="2" t="s">
        <v>859</v>
      </c>
      <c r="E256" s="10" t="s">
        <v>799</v>
      </c>
      <c r="F256" s="11">
        <v>0</v>
      </c>
      <c r="G256" s="11">
        <v>0</v>
      </c>
      <c r="H256" s="11">
        <v>10</v>
      </c>
      <c r="I256" s="11">
        <v>62</v>
      </c>
      <c r="J256" s="11">
        <v>10</v>
      </c>
      <c r="K256" s="11">
        <v>10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1">
        <f t="shared" si="41"/>
        <v>92</v>
      </c>
      <c r="S256" s="11">
        <f t="shared" si="43"/>
        <v>92</v>
      </c>
      <c r="T256" s="142">
        <f t="shared" ref="T256:T275" si="46">S256/$S$276</f>
        <v>7.2518030977811057E-4</v>
      </c>
    </row>
    <row r="257" spans="1:20" x14ac:dyDescent="0.3">
      <c r="A257" s="8" t="s">
        <v>879</v>
      </c>
      <c r="B257" s="2" t="s">
        <v>857</v>
      </c>
      <c r="C257" s="10">
        <v>52512500</v>
      </c>
      <c r="D257" s="2" t="s">
        <v>860</v>
      </c>
      <c r="E257" s="10" t="s">
        <v>799</v>
      </c>
      <c r="F257" s="11">
        <v>0</v>
      </c>
      <c r="G257" s="11">
        <v>0</v>
      </c>
      <c r="H257" s="11">
        <v>37</v>
      </c>
      <c r="I257" s="11">
        <v>0</v>
      </c>
      <c r="J257" s="11">
        <v>0</v>
      </c>
      <c r="K257" s="11">
        <v>211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1">
        <f t="shared" si="41"/>
        <v>248</v>
      </c>
      <c r="S257" s="11">
        <f t="shared" si="43"/>
        <v>248</v>
      </c>
      <c r="T257" s="142">
        <f t="shared" si="46"/>
        <v>1.9548338785322981E-3</v>
      </c>
    </row>
    <row r="258" spans="1:20" x14ac:dyDescent="0.3">
      <c r="A258" s="8" t="s">
        <v>879</v>
      </c>
      <c r="B258" s="2" t="s">
        <v>857</v>
      </c>
      <c r="C258" s="10">
        <v>52526100</v>
      </c>
      <c r="D258" s="2" t="s">
        <v>861</v>
      </c>
      <c r="E258" s="10" t="s">
        <v>799</v>
      </c>
      <c r="F258" s="11">
        <v>4980</v>
      </c>
      <c r="G258" s="11">
        <v>4152</v>
      </c>
      <c r="H258" s="11">
        <v>2308</v>
      </c>
      <c r="I258" s="11">
        <v>3694</v>
      </c>
      <c r="J258" s="11">
        <v>2818</v>
      </c>
      <c r="K258" s="11">
        <v>3484</v>
      </c>
      <c r="L258" s="11">
        <v>6367</v>
      </c>
      <c r="M258" s="11">
        <v>6367</v>
      </c>
      <c r="N258" s="11">
        <v>6367</v>
      </c>
      <c r="O258" s="11">
        <v>6367</v>
      </c>
      <c r="P258" s="11">
        <v>2889</v>
      </c>
      <c r="Q258" s="11">
        <v>2889</v>
      </c>
      <c r="R258" s="11">
        <f t="shared" si="41"/>
        <v>52682</v>
      </c>
      <c r="S258" s="11">
        <f t="shared" si="43"/>
        <v>21436</v>
      </c>
      <c r="T258" s="142">
        <f t="shared" si="46"/>
        <v>0.16896701217829976</v>
      </c>
    </row>
    <row r="259" spans="1:20" x14ac:dyDescent="0.3">
      <c r="A259" s="8" t="s">
        <v>879</v>
      </c>
      <c r="B259" s="2" t="s">
        <v>857</v>
      </c>
      <c r="C259" s="10">
        <v>52542000</v>
      </c>
      <c r="D259" s="2" t="s">
        <v>862</v>
      </c>
      <c r="E259" s="10" t="s">
        <v>799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1">
        <f t="shared" si="41"/>
        <v>0</v>
      </c>
      <c r="S259" s="11">
        <f t="shared" si="43"/>
        <v>0</v>
      </c>
      <c r="T259" s="142">
        <f t="shared" si="46"/>
        <v>0</v>
      </c>
    </row>
    <row r="260" spans="1:20" x14ac:dyDescent="0.3">
      <c r="A260" s="8" t="s">
        <v>879</v>
      </c>
      <c r="B260" s="2" t="s">
        <v>857</v>
      </c>
      <c r="C260" s="10">
        <v>52542016</v>
      </c>
      <c r="D260" s="2" t="s">
        <v>863</v>
      </c>
      <c r="E260" s="10" t="s">
        <v>799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569</v>
      </c>
      <c r="L260" s="11">
        <v>85</v>
      </c>
      <c r="M260" s="11">
        <v>85</v>
      </c>
      <c r="N260" s="11">
        <v>85</v>
      </c>
      <c r="O260" s="11">
        <v>85</v>
      </c>
      <c r="P260" s="11">
        <v>85</v>
      </c>
      <c r="Q260" s="11">
        <v>85</v>
      </c>
      <c r="R260" s="11">
        <f t="shared" si="41"/>
        <v>1079</v>
      </c>
      <c r="S260" s="11">
        <f t="shared" si="43"/>
        <v>569</v>
      </c>
      <c r="T260" s="142">
        <f t="shared" si="46"/>
        <v>4.4850825680841843E-3</v>
      </c>
    </row>
    <row r="261" spans="1:20" x14ac:dyDescent="0.3">
      <c r="A261" s="8" t="s">
        <v>879</v>
      </c>
      <c r="B261" s="2" t="s">
        <v>857</v>
      </c>
      <c r="C261" s="10">
        <v>52562000</v>
      </c>
      <c r="D261" s="2" t="s">
        <v>864</v>
      </c>
      <c r="E261" s="10" t="s">
        <v>799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1917</v>
      </c>
      <c r="M261" s="11">
        <v>3134</v>
      </c>
      <c r="N261" s="11">
        <v>2184</v>
      </c>
      <c r="O261" s="11">
        <v>3328</v>
      </c>
      <c r="P261" s="11">
        <v>4361</v>
      </c>
      <c r="Q261" s="11">
        <v>3716</v>
      </c>
      <c r="R261" s="11">
        <f t="shared" si="41"/>
        <v>18640</v>
      </c>
      <c r="S261" s="11">
        <f t="shared" si="43"/>
        <v>0</v>
      </c>
      <c r="T261" s="142">
        <f t="shared" si="46"/>
        <v>0</v>
      </c>
    </row>
    <row r="262" spans="1:20" x14ac:dyDescent="0.3">
      <c r="A262" s="8" t="s">
        <v>879</v>
      </c>
      <c r="B262" s="2" t="s">
        <v>857</v>
      </c>
      <c r="C262" s="10">
        <v>52562011</v>
      </c>
      <c r="D262" s="2" t="s">
        <v>1245</v>
      </c>
      <c r="E262" s="10" t="s">
        <v>801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33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1">
        <f t="shared" si="41"/>
        <v>33</v>
      </c>
      <c r="S262" s="11">
        <f t="shared" si="43"/>
        <v>33</v>
      </c>
      <c r="T262" s="142">
        <f t="shared" si="46"/>
        <v>2.6011902415953967E-4</v>
      </c>
    </row>
    <row r="263" spans="1:20" x14ac:dyDescent="0.3">
      <c r="A263" s="8" t="s">
        <v>879</v>
      </c>
      <c r="B263" s="2" t="s">
        <v>857</v>
      </c>
      <c r="C263" s="10">
        <v>52562013</v>
      </c>
      <c r="D263" s="2" t="s">
        <v>865</v>
      </c>
      <c r="E263" s="10" t="s">
        <v>643</v>
      </c>
      <c r="F263" s="11">
        <v>3216</v>
      </c>
      <c r="G263" s="11">
        <v>334</v>
      </c>
      <c r="H263" s="11">
        <v>678</v>
      </c>
      <c r="I263" s="11">
        <v>2135</v>
      </c>
      <c r="J263" s="11">
        <v>2427</v>
      </c>
      <c r="K263" s="11">
        <v>659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f t="shared" si="41"/>
        <v>9449</v>
      </c>
      <c r="S263" s="11">
        <f t="shared" si="43"/>
        <v>9449</v>
      </c>
      <c r="T263" s="142">
        <f t="shared" si="46"/>
        <v>7.4480747251014862E-2</v>
      </c>
    </row>
    <row r="264" spans="1:20" x14ac:dyDescent="0.3">
      <c r="A264" s="8" t="s">
        <v>879</v>
      </c>
      <c r="B264" s="2" t="s">
        <v>857</v>
      </c>
      <c r="C264" s="10">
        <v>52562014</v>
      </c>
      <c r="D264" s="2" t="s">
        <v>866</v>
      </c>
      <c r="E264" s="10" t="s">
        <v>804</v>
      </c>
      <c r="F264" s="11">
        <v>620</v>
      </c>
      <c r="G264" s="11">
        <v>744</v>
      </c>
      <c r="H264" s="11">
        <v>469</v>
      </c>
      <c r="I264" s="11">
        <v>923</v>
      </c>
      <c r="J264" s="11">
        <v>303</v>
      </c>
      <c r="K264" s="11">
        <v>759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f t="shared" si="41"/>
        <v>3818</v>
      </c>
      <c r="S264" s="11">
        <f t="shared" si="43"/>
        <v>3818</v>
      </c>
      <c r="T264" s="142">
        <f t="shared" si="46"/>
        <v>3.009498285579159E-2</v>
      </c>
    </row>
    <row r="265" spans="1:20" x14ac:dyDescent="0.3">
      <c r="A265" s="8" t="s">
        <v>879</v>
      </c>
      <c r="B265" s="2" t="s">
        <v>857</v>
      </c>
      <c r="C265" s="10">
        <v>52562015</v>
      </c>
      <c r="D265" s="2" t="s">
        <v>867</v>
      </c>
      <c r="E265" s="10" t="s">
        <v>837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1">
        <f t="shared" si="41"/>
        <v>0</v>
      </c>
      <c r="S265" s="11">
        <f t="shared" si="43"/>
        <v>0</v>
      </c>
      <c r="T265" s="142">
        <f t="shared" si="46"/>
        <v>0</v>
      </c>
    </row>
    <row r="266" spans="1:20" x14ac:dyDescent="0.3">
      <c r="A266" s="8" t="s">
        <v>879</v>
      </c>
      <c r="B266" s="2" t="s">
        <v>857</v>
      </c>
      <c r="C266" s="10">
        <v>52562016</v>
      </c>
      <c r="D266" s="2" t="s">
        <v>868</v>
      </c>
      <c r="E266" s="10" t="s">
        <v>799</v>
      </c>
      <c r="F266" s="11">
        <v>1876</v>
      </c>
      <c r="G266" s="11">
        <v>1604</v>
      </c>
      <c r="H266" s="11">
        <v>2182</v>
      </c>
      <c r="I266" s="11">
        <v>3575</v>
      </c>
      <c r="J266" s="11">
        <v>-860</v>
      </c>
      <c r="K266" s="11">
        <v>1751</v>
      </c>
      <c r="L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f t="shared" si="41"/>
        <v>10128</v>
      </c>
      <c r="S266" s="11">
        <f t="shared" si="43"/>
        <v>10128</v>
      </c>
      <c r="T266" s="142">
        <f t="shared" si="46"/>
        <v>7.9832893232964178E-2</v>
      </c>
    </row>
    <row r="267" spans="1:20" x14ac:dyDescent="0.3">
      <c r="A267" s="8" t="s">
        <v>879</v>
      </c>
      <c r="B267" s="2" t="s">
        <v>857</v>
      </c>
      <c r="C267" s="10">
        <v>52571500</v>
      </c>
      <c r="D267" s="2" t="s">
        <v>869</v>
      </c>
      <c r="E267" s="10" t="s">
        <v>799</v>
      </c>
      <c r="F267" s="11">
        <v>9103</v>
      </c>
      <c r="G267" s="11">
        <v>9103</v>
      </c>
      <c r="H267" s="11">
        <v>9225</v>
      </c>
      <c r="I267" s="11">
        <v>11966</v>
      </c>
      <c r="J267" s="11">
        <v>10643</v>
      </c>
      <c r="K267" s="11">
        <v>10363</v>
      </c>
      <c r="L267" s="11">
        <v>14011</v>
      </c>
      <c r="M267" s="11">
        <v>14011</v>
      </c>
      <c r="N267" s="11">
        <v>14011</v>
      </c>
      <c r="O267" s="11">
        <v>14011</v>
      </c>
      <c r="P267" s="11">
        <v>16908</v>
      </c>
      <c r="Q267" s="11">
        <v>16908</v>
      </c>
      <c r="R267" s="11">
        <f t="shared" si="41"/>
        <v>150263</v>
      </c>
      <c r="S267" s="11">
        <f t="shared" si="43"/>
        <v>60403</v>
      </c>
      <c r="T267" s="142">
        <f t="shared" si="46"/>
        <v>0.47612028534268713</v>
      </c>
    </row>
    <row r="268" spans="1:20" x14ac:dyDescent="0.3">
      <c r="A268" s="8" t="s">
        <v>879</v>
      </c>
      <c r="B268" s="2" t="s">
        <v>857</v>
      </c>
      <c r="C268" s="10">
        <v>52582000</v>
      </c>
      <c r="D268" s="2" t="s">
        <v>870</v>
      </c>
      <c r="E268" s="10" t="s">
        <v>837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3052</v>
      </c>
      <c r="M268" s="11">
        <v>3299</v>
      </c>
      <c r="N268" s="11">
        <v>2918</v>
      </c>
      <c r="O268" s="11">
        <v>2083</v>
      </c>
      <c r="P268" s="11">
        <v>3393</v>
      </c>
      <c r="Q268" s="11">
        <v>3393</v>
      </c>
      <c r="R268" s="11">
        <f t="shared" si="41"/>
        <v>18138</v>
      </c>
      <c r="S268" s="11">
        <f t="shared" si="43"/>
        <v>0</v>
      </c>
      <c r="T268" s="142">
        <f t="shared" si="46"/>
        <v>0</v>
      </c>
    </row>
    <row r="269" spans="1:20" x14ac:dyDescent="0.3">
      <c r="A269" s="8" t="s">
        <v>879</v>
      </c>
      <c r="B269" s="2" t="s">
        <v>857</v>
      </c>
      <c r="C269" s="10">
        <v>52582011</v>
      </c>
      <c r="D269" s="2" t="s">
        <v>871</v>
      </c>
      <c r="E269" s="10" t="s">
        <v>801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  <c r="N269" s="11">
        <v>0</v>
      </c>
      <c r="O269" s="11">
        <v>0</v>
      </c>
      <c r="P269" s="11">
        <v>0</v>
      </c>
      <c r="Q269" s="11">
        <v>0</v>
      </c>
      <c r="R269" s="11">
        <f t="shared" si="41"/>
        <v>0</v>
      </c>
      <c r="S269" s="11">
        <f t="shared" si="43"/>
        <v>0</v>
      </c>
      <c r="T269" s="142">
        <f t="shared" si="46"/>
        <v>0</v>
      </c>
    </row>
    <row r="270" spans="1:20" x14ac:dyDescent="0.3">
      <c r="A270" s="8" t="s">
        <v>879</v>
      </c>
      <c r="B270" s="2" t="s">
        <v>857</v>
      </c>
      <c r="C270" s="10">
        <v>52582012</v>
      </c>
      <c r="D270" s="2" t="s">
        <v>872</v>
      </c>
      <c r="E270" s="10" t="s">
        <v>643</v>
      </c>
      <c r="F270" s="11">
        <v>0</v>
      </c>
      <c r="G270" s="11">
        <v>106</v>
      </c>
      <c r="H270" s="11">
        <v>-106</v>
      </c>
      <c r="I270" s="11">
        <v>0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0</v>
      </c>
      <c r="P270" s="11">
        <v>0</v>
      </c>
      <c r="Q270" s="11">
        <v>0</v>
      </c>
      <c r="R270" s="11">
        <f t="shared" si="41"/>
        <v>0</v>
      </c>
      <c r="S270" s="11">
        <f t="shared" si="43"/>
        <v>0</v>
      </c>
      <c r="T270" s="142">
        <f t="shared" si="46"/>
        <v>0</v>
      </c>
    </row>
    <row r="271" spans="1:20" x14ac:dyDescent="0.3">
      <c r="A271" s="8" t="s">
        <v>879</v>
      </c>
      <c r="B271" s="2" t="s">
        <v>857</v>
      </c>
      <c r="C271" s="10">
        <v>52582013</v>
      </c>
      <c r="D271" s="2" t="s">
        <v>873</v>
      </c>
      <c r="E271" s="10" t="s">
        <v>643</v>
      </c>
      <c r="F271" s="11">
        <v>536</v>
      </c>
      <c r="G271" s="11">
        <v>2422</v>
      </c>
      <c r="H271" s="11">
        <v>1572</v>
      </c>
      <c r="I271" s="11">
        <v>2328</v>
      </c>
      <c r="J271" s="11">
        <v>1173</v>
      </c>
      <c r="K271" s="11">
        <v>1301</v>
      </c>
      <c r="L271" s="11">
        <v>0</v>
      </c>
      <c r="M271" s="11">
        <v>0</v>
      </c>
      <c r="N271" s="11">
        <v>0</v>
      </c>
      <c r="O271" s="11">
        <v>0</v>
      </c>
      <c r="P271" s="11">
        <v>0</v>
      </c>
      <c r="Q271" s="11">
        <v>0</v>
      </c>
      <c r="R271" s="11">
        <f t="shared" si="41"/>
        <v>9332</v>
      </c>
      <c r="S271" s="11">
        <f t="shared" si="43"/>
        <v>9332</v>
      </c>
      <c r="T271" s="142">
        <f t="shared" si="46"/>
        <v>7.355850707444922E-2</v>
      </c>
    </row>
    <row r="272" spans="1:20" x14ac:dyDescent="0.3">
      <c r="A272" s="8" t="s">
        <v>879</v>
      </c>
      <c r="B272" s="2" t="s">
        <v>857</v>
      </c>
      <c r="C272" s="10">
        <v>52582014</v>
      </c>
      <c r="D272" s="2" t="s">
        <v>874</v>
      </c>
      <c r="E272" s="10" t="s">
        <v>804</v>
      </c>
      <c r="F272" s="11">
        <v>1208</v>
      </c>
      <c r="G272" s="11">
        <v>210</v>
      </c>
      <c r="H272" s="11">
        <v>663</v>
      </c>
      <c r="I272" s="11">
        <v>1364</v>
      </c>
      <c r="J272" s="11">
        <v>1991</v>
      </c>
      <c r="K272" s="11">
        <v>4617</v>
      </c>
      <c r="L272" s="11">
        <v>0</v>
      </c>
      <c r="M272" s="11">
        <v>0</v>
      </c>
      <c r="N272" s="11">
        <v>0</v>
      </c>
      <c r="O272" s="11">
        <v>0</v>
      </c>
      <c r="P272" s="11">
        <v>0</v>
      </c>
      <c r="Q272" s="11">
        <v>0</v>
      </c>
      <c r="R272" s="11">
        <f t="shared" si="41"/>
        <v>10053</v>
      </c>
      <c r="S272" s="11">
        <f t="shared" si="43"/>
        <v>10053</v>
      </c>
      <c r="T272" s="142">
        <f t="shared" si="46"/>
        <v>7.9241713632601588E-2</v>
      </c>
    </row>
    <row r="273" spans="1:20" x14ac:dyDescent="0.3">
      <c r="A273" s="8" t="s">
        <v>879</v>
      </c>
      <c r="B273" s="2" t="s">
        <v>857</v>
      </c>
      <c r="C273" s="10">
        <v>52582016</v>
      </c>
      <c r="D273" s="2" t="s">
        <v>875</v>
      </c>
      <c r="E273" s="10" t="s">
        <v>837</v>
      </c>
      <c r="F273" s="11">
        <v>165</v>
      </c>
      <c r="G273" s="11">
        <v>689</v>
      </c>
      <c r="H273" s="11">
        <v>-216</v>
      </c>
      <c r="I273" s="11">
        <v>656</v>
      </c>
      <c r="J273" s="11">
        <v>-131</v>
      </c>
      <c r="K273" s="11">
        <v>141</v>
      </c>
      <c r="L273" s="11">
        <v>0</v>
      </c>
      <c r="M273" s="11">
        <v>0</v>
      </c>
      <c r="N273" s="11">
        <v>0</v>
      </c>
      <c r="O273" s="11">
        <v>0</v>
      </c>
      <c r="P273" s="11">
        <v>0</v>
      </c>
      <c r="Q273" s="11">
        <v>0</v>
      </c>
      <c r="R273" s="11">
        <f t="shared" si="41"/>
        <v>1304</v>
      </c>
      <c r="S273" s="11">
        <f t="shared" si="43"/>
        <v>1304</v>
      </c>
      <c r="T273" s="142">
        <f t="shared" si="46"/>
        <v>1.0278642651637568E-2</v>
      </c>
    </row>
    <row r="274" spans="1:20" x14ac:dyDescent="0.3">
      <c r="A274" s="8" t="s">
        <v>879</v>
      </c>
      <c r="B274" s="2" t="s">
        <v>857</v>
      </c>
      <c r="C274" s="10">
        <v>52801100</v>
      </c>
      <c r="D274" s="2" t="s">
        <v>876</v>
      </c>
      <c r="E274" s="10" t="s">
        <v>799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0</v>
      </c>
      <c r="Q274" s="11">
        <v>0</v>
      </c>
      <c r="R274" s="11">
        <f t="shared" si="41"/>
        <v>0</v>
      </c>
      <c r="S274" s="11">
        <f t="shared" si="43"/>
        <v>0</v>
      </c>
      <c r="T274" s="142">
        <f t="shared" si="46"/>
        <v>0</v>
      </c>
    </row>
    <row r="275" spans="1:20" x14ac:dyDescent="0.3">
      <c r="A275" s="8" t="s">
        <v>879</v>
      </c>
      <c r="B275" s="2" t="s">
        <v>857</v>
      </c>
      <c r="C275" s="10">
        <v>52805100</v>
      </c>
      <c r="D275" s="2" t="s">
        <v>877</v>
      </c>
      <c r="E275" s="10" t="s">
        <v>799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f t="shared" si="41"/>
        <v>0</v>
      </c>
      <c r="S275" s="11">
        <f t="shared" si="43"/>
        <v>0</v>
      </c>
      <c r="T275" s="142">
        <f t="shared" si="46"/>
        <v>0</v>
      </c>
    </row>
    <row r="276" spans="1:20" x14ac:dyDescent="0.3">
      <c r="A276" s="80" t="s">
        <v>883</v>
      </c>
      <c r="B276" s="80"/>
      <c r="C276" s="80"/>
      <c r="D276" s="80"/>
      <c r="E276" s="80"/>
      <c r="F276" s="81">
        <f>SUM(F255:F275)</f>
        <v>21704</v>
      </c>
      <c r="G276" s="81">
        <f t="shared" ref="G276:R276" si="47">SUM(G255:G275)</f>
        <v>19364</v>
      </c>
      <c r="H276" s="81">
        <f t="shared" si="47"/>
        <v>16822</v>
      </c>
      <c r="I276" s="81">
        <f t="shared" si="47"/>
        <v>26703</v>
      </c>
      <c r="J276" s="81">
        <f t="shared" si="47"/>
        <v>18374</v>
      </c>
      <c r="K276" s="81">
        <f t="shared" si="47"/>
        <v>23898</v>
      </c>
      <c r="L276" s="81">
        <f t="shared" si="47"/>
        <v>25432</v>
      </c>
      <c r="M276" s="81">
        <f t="shared" si="47"/>
        <v>26896</v>
      </c>
      <c r="N276" s="81">
        <f t="shared" si="47"/>
        <v>25565</v>
      </c>
      <c r="O276" s="81">
        <f t="shared" si="47"/>
        <v>25874</v>
      </c>
      <c r="P276" s="81">
        <f t="shared" si="47"/>
        <v>27636</v>
      </c>
      <c r="Q276" s="81">
        <f t="shared" si="47"/>
        <v>26991</v>
      </c>
      <c r="R276" s="81">
        <f t="shared" si="47"/>
        <v>285259</v>
      </c>
      <c r="S276" s="11">
        <f t="shared" si="43"/>
        <v>126865</v>
      </c>
    </row>
    <row r="277" spans="1:20" x14ac:dyDescent="0.3">
      <c r="A277" s="12" t="s">
        <v>884</v>
      </c>
      <c r="B277" s="2" t="s">
        <v>880</v>
      </c>
      <c r="C277" s="10">
        <v>52503000</v>
      </c>
      <c r="D277" s="2" t="s">
        <v>881</v>
      </c>
      <c r="E277" s="10" t="s">
        <v>882</v>
      </c>
      <c r="F277" s="11">
        <v>-399</v>
      </c>
      <c r="G277" s="11">
        <v>118</v>
      </c>
      <c r="H277" s="11">
        <v>405</v>
      </c>
      <c r="I277" s="11">
        <v>1455</v>
      </c>
      <c r="J277" s="11">
        <v>144</v>
      </c>
      <c r="K277" s="11">
        <v>713</v>
      </c>
      <c r="L277" s="11">
        <v>1000</v>
      </c>
      <c r="M277" s="11">
        <v>1000</v>
      </c>
      <c r="N277" s="11">
        <v>750</v>
      </c>
      <c r="O277" s="11">
        <v>1052</v>
      </c>
      <c r="P277" s="11">
        <v>1000</v>
      </c>
      <c r="Q277" s="11">
        <v>750</v>
      </c>
      <c r="R277" s="11">
        <f t="shared" si="41"/>
        <v>7988</v>
      </c>
      <c r="S277" s="11">
        <f t="shared" si="43"/>
        <v>2436</v>
      </c>
      <c r="T277" s="142">
        <f>S277/S277</f>
        <v>1</v>
      </c>
    </row>
    <row r="278" spans="1:20" x14ac:dyDescent="0.3">
      <c r="A278" s="80" t="s">
        <v>892</v>
      </c>
      <c r="B278" s="80"/>
      <c r="C278" s="80"/>
      <c r="D278" s="80"/>
      <c r="E278" s="80"/>
      <c r="F278" s="81">
        <f>SUM(F277)</f>
        <v>-399</v>
      </c>
      <c r="G278" s="81">
        <f t="shared" ref="G278:R278" si="48">SUM(G277)</f>
        <v>118</v>
      </c>
      <c r="H278" s="81">
        <f t="shared" si="48"/>
        <v>405</v>
      </c>
      <c r="I278" s="81">
        <f t="shared" si="48"/>
        <v>1455</v>
      </c>
      <c r="J278" s="81">
        <f t="shared" si="48"/>
        <v>144</v>
      </c>
      <c r="K278" s="81">
        <f t="shared" si="48"/>
        <v>713</v>
      </c>
      <c r="L278" s="81">
        <f t="shared" si="48"/>
        <v>1000</v>
      </c>
      <c r="M278" s="81">
        <f t="shared" si="48"/>
        <v>1000</v>
      </c>
      <c r="N278" s="81">
        <f t="shared" si="48"/>
        <v>750</v>
      </c>
      <c r="O278" s="81">
        <f t="shared" si="48"/>
        <v>1052</v>
      </c>
      <c r="P278" s="81">
        <f t="shared" si="48"/>
        <v>1000</v>
      </c>
      <c r="Q278" s="81">
        <f t="shared" si="48"/>
        <v>750</v>
      </c>
      <c r="R278" s="81">
        <f t="shared" si="48"/>
        <v>7988</v>
      </c>
      <c r="S278" s="11">
        <f t="shared" si="43"/>
        <v>2436</v>
      </c>
    </row>
    <row r="279" spans="1:20" x14ac:dyDescent="0.3">
      <c r="A279" s="8" t="s">
        <v>893</v>
      </c>
      <c r="B279" s="2" t="s">
        <v>885</v>
      </c>
      <c r="C279" s="10">
        <v>52534000</v>
      </c>
      <c r="D279" s="2" t="s">
        <v>886</v>
      </c>
      <c r="E279" s="10" t="s">
        <v>799</v>
      </c>
      <c r="F279" s="11">
        <v>419</v>
      </c>
      <c r="G279" s="11">
        <v>10037</v>
      </c>
      <c r="H279" s="11">
        <v>-1015</v>
      </c>
      <c r="I279" s="11">
        <v>11320</v>
      </c>
      <c r="J279" s="11">
        <v>7547</v>
      </c>
      <c r="K279" s="11">
        <v>2110</v>
      </c>
      <c r="L279" s="11">
        <v>9187</v>
      </c>
      <c r="M279" s="11">
        <v>4845</v>
      </c>
      <c r="N279" s="11">
        <v>6871</v>
      </c>
      <c r="O279" s="11">
        <v>7490</v>
      </c>
      <c r="P279" s="11">
        <v>7717</v>
      </c>
      <c r="Q279" s="11">
        <v>5717</v>
      </c>
      <c r="R279" s="11">
        <f t="shared" si="41"/>
        <v>72245</v>
      </c>
      <c r="S279" s="11">
        <f t="shared" si="43"/>
        <v>30418</v>
      </c>
      <c r="T279" s="142">
        <f t="shared" ref="T279:T284" si="49">S279/$S$285</f>
        <v>0.49131818255237358</v>
      </c>
    </row>
    <row r="280" spans="1:20" x14ac:dyDescent="0.3">
      <c r="A280" s="8" t="s">
        <v>893</v>
      </c>
      <c r="B280" s="2" t="s">
        <v>885</v>
      </c>
      <c r="C280" s="10">
        <v>52534021</v>
      </c>
      <c r="D280" s="2" t="s">
        <v>887</v>
      </c>
      <c r="E280" s="10" t="s">
        <v>799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  <c r="Q280" s="11">
        <v>0</v>
      </c>
      <c r="R280" s="11">
        <f t="shared" si="41"/>
        <v>0</v>
      </c>
      <c r="S280" s="11">
        <f t="shared" si="43"/>
        <v>0</v>
      </c>
      <c r="T280" s="142">
        <f t="shared" si="49"/>
        <v>0</v>
      </c>
    </row>
    <row r="281" spans="1:20" x14ac:dyDescent="0.3">
      <c r="A281" s="8" t="s">
        <v>893</v>
      </c>
      <c r="B281" s="2" t="s">
        <v>885</v>
      </c>
      <c r="C281" s="10">
        <v>52534200</v>
      </c>
      <c r="D281" s="2" t="s">
        <v>888</v>
      </c>
      <c r="E281" s="10" t="s">
        <v>799</v>
      </c>
      <c r="F281" s="11">
        <v>630</v>
      </c>
      <c r="G281" s="11">
        <v>538</v>
      </c>
      <c r="H281" s="11">
        <v>532</v>
      </c>
      <c r="I281" s="11">
        <v>499</v>
      </c>
      <c r="J281" s="11">
        <v>1829</v>
      </c>
      <c r="K281" s="11">
        <v>367</v>
      </c>
      <c r="L281" s="11">
        <v>717</v>
      </c>
      <c r="M281" s="11">
        <v>717</v>
      </c>
      <c r="N281" s="11">
        <v>517</v>
      </c>
      <c r="O281" s="11">
        <v>517</v>
      </c>
      <c r="P281" s="11">
        <v>1025</v>
      </c>
      <c r="Q281" s="11">
        <v>925</v>
      </c>
      <c r="R281" s="11">
        <f t="shared" si="41"/>
        <v>8813</v>
      </c>
      <c r="S281" s="11">
        <f t="shared" si="43"/>
        <v>4395</v>
      </c>
      <c r="T281" s="142">
        <f t="shared" si="49"/>
        <v>7.0989000339196584E-2</v>
      </c>
    </row>
    <row r="282" spans="1:20" x14ac:dyDescent="0.3">
      <c r="A282" s="8" t="s">
        <v>893</v>
      </c>
      <c r="B282" s="2" t="s">
        <v>885</v>
      </c>
      <c r="C282" s="10">
        <v>52535000</v>
      </c>
      <c r="D282" s="2" t="s">
        <v>889</v>
      </c>
      <c r="E282" s="10" t="s">
        <v>799</v>
      </c>
      <c r="F282" s="11">
        <v>4480</v>
      </c>
      <c r="G282" s="11">
        <v>2974</v>
      </c>
      <c r="H282" s="11">
        <v>935</v>
      </c>
      <c r="I282" s="11">
        <v>1928</v>
      </c>
      <c r="J282" s="11">
        <v>2508</v>
      </c>
      <c r="K282" s="11">
        <v>4239</v>
      </c>
      <c r="L282" s="11">
        <v>3091</v>
      </c>
      <c r="M282" s="11">
        <v>4688</v>
      </c>
      <c r="N282" s="11">
        <v>2539</v>
      </c>
      <c r="O282" s="11">
        <v>2816</v>
      </c>
      <c r="P282" s="11">
        <v>2838</v>
      </c>
      <c r="Q282" s="11">
        <v>2586</v>
      </c>
      <c r="R282" s="11">
        <f t="shared" si="41"/>
        <v>35622</v>
      </c>
      <c r="S282" s="11">
        <f t="shared" si="43"/>
        <v>17064</v>
      </c>
      <c r="T282" s="142">
        <f t="shared" si="49"/>
        <v>0.275621456607065</v>
      </c>
    </row>
    <row r="283" spans="1:20" x14ac:dyDescent="0.3">
      <c r="A283" s="8" t="s">
        <v>893</v>
      </c>
      <c r="B283" s="2" t="s">
        <v>885</v>
      </c>
      <c r="C283" s="10">
        <v>52535100</v>
      </c>
      <c r="D283" s="2" t="s">
        <v>890</v>
      </c>
      <c r="E283" s="10" t="s">
        <v>799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f t="shared" si="41"/>
        <v>0</v>
      </c>
      <c r="S283" s="11">
        <f t="shared" si="43"/>
        <v>0</v>
      </c>
      <c r="T283" s="142">
        <f t="shared" si="49"/>
        <v>0</v>
      </c>
    </row>
    <row r="284" spans="1:20" x14ac:dyDescent="0.3">
      <c r="A284" s="8" t="s">
        <v>893</v>
      </c>
      <c r="B284" s="2" t="s">
        <v>885</v>
      </c>
      <c r="C284" s="10">
        <v>52567000</v>
      </c>
      <c r="D284" s="2" t="s">
        <v>891</v>
      </c>
      <c r="E284" s="10" t="s">
        <v>799</v>
      </c>
      <c r="F284" s="11">
        <v>5716</v>
      </c>
      <c r="G284" s="11">
        <v>7316</v>
      </c>
      <c r="H284" s="11">
        <v>1326</v>
      </c>
      <c r="I284" s="11">
        <v>24138</v>
      </c>
      <c r="J284" s="11">
        <v>26717</v>
      </c>
      <c r="K284" s="11">
        <v>-55179</v>
      </c>
      <c r="L284" s="11">
        <v>0</v>
      </c>
      <c r="M284" s="11">
        <v>0</v>
      </c>
      <c r="N284" s="11">
        <v>0</v>
      </c>
      <c r="O284" s="11">
        <v>0</v>
      </c>
      <c r="P284" s="11">
        <v>0</v>
      </c>
      <c r="Q284" s="11">
        <v>0</v>
      </c>
      <c r="R284" s="11">
        <f t="shared" si="41"/>
        <v>10034</v>
      </c>
      <c r="S284" s="11">
        <f t="shared" si="43"/>
        <v>10034</v>
      </c>
      <c r="T284" s="142">
        <f t="shared" si="49"/>
        <v>0.16207136050136486</v>
      </c>
    </row>
    <row r="285" spans="1:20" x14ac:dyDescent="0.3">
      <c r="A285" s="80" t="s">
        <v>936</v>
      </c>
      <c r="B285" s="80"/>
      <c r="C285" s="80"/>
      <c r="D285" s="80"/>
      <c r="E285" s="80"/>
      <c r="F285" s="81">
        <f>SUM(F279:F284)</f>
        <v>11245</v>
      </c>
      <c r="G285" s="81">
        <f t="shared" ref="G285:R285" si="50">SUM(G279:G284)</f>
        <v>20865</v>
      </c>
      <c r="H285" s="81">
        <f t="shared" si="50"/>
        <v>1778</v>
      </c>
      <c r="I285" s="81">
        <f t="shared" si="50"/>
        <v>37885</v>
      </c>
      <c r="J285" s="81">
        <f t="shared" si="50"/>
        <v>38601</v>
      </c>
      <c r="K285" s="81">
        <f t="shared" si="50"/>
        <v>-48463</v>
      </c>
      <c r="L285" s="81">
        <f t="shared" si="50"/>
        <v>12995</v>
      </c>
      <c r="M285" s="81">
        <f t="shared" si="50"/>
        <v>10250</v>
      </c>
      <c r="N285" s="81">
        <f t="shared" si="50"/>
        <v>9927</v>
      </c>
      <c r="O285" s="81">
        <f t="shared" si="50"/>
        <v>10823</v>
      </c>
      <c r="P285" s="81">
        <f t="shared" si="50"/>
        <v>11580</v>
      </c>
      <c r="Q285" s="81">
        <f t="shared" si="50"/>
        <v>9228</v>
      </c>
      <c r="R285" s="81">
        <f t="shared" si="50"/>
        <v>126714</v>
      </c>
      <c r="S285" s="11">
        <f t="shared" si="43"/>
        <v>61911</v>
      </c>
    </row>
    <row r="286" spans="1:20" x14ac:dyDescent="0.3">
      <c r="A286" s="8" t="s">
        <v>937</v>
      </c>
      <c r="B286" s="2" t="s">
        <v>894</v>
      </c>
      <c r="C286" s="10">
        <v>52000000</v>
      </c>
      <c r="D286" s="2" t="s">
        <v>895</v>
      </c>
      <c r="E286" s="10" t="s">
        <v>896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12579</v>
      </c>
      <c r="M286" s="11">
        <v>12010</v>
      </c>
      <c r="N286" s="11">
        <v>11761</v>
      </c>
      <c r="O286" s="11">
        <v>12940</v>
      </c>
      <c r="P286" s="11">
        <v>13771</v>
      </c>
      <c r="Q286" s="11">
        <v>15578</v>
      </c>
      <c r="R286" s="110">
        <f t="shared" si="41"/>
        <v>78639</v>
      </c>
      <c r="S286" s="11">
        <f t="shared" si="43"/>
        <v>0</v>
      </c>
      <c r="T286" s="142">
        <f>S286/SUM($S$327-$S$322)</f>
        <v>0</v>
      </c>
    </row>
    <row r="287" spans="1:20" x14ac:dyDescent="0.3">
      <c r="A287" s="8" t="s">
        <v>937</v>
      </c>
      <c r="B287" s="2" t="s">
        <v>894</v>
      </c>
      <c r="C287" s="10">
        <v>52001000</v>
      </c>
      <c r="D287" s="2" t="s">
        <v>895</v>
      </c>
      <c r="E287" s="10" t="s">
        <v>896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1518</v>
      </c>
      <c r="M287" s="11">
        <v>1673</v>
      </c>
      <c r="N287" s="11">
        <v>1341</v>
      </c>
      <c r="O287" s="11">
        <v>3621</v>
      </c>
      <c r="P287" s="144">
        <v>-40402.258050939126</v>
      </c>
      <c r="Q287" s="144">
        <v>-38618.5470729187</v>
      </c>
      <c r="R287" s="110">
        <f t="shared" si="41"/>
        <v>-70867.805123857834</v>
      </c>
      <c r="S287" s="11">
        <f t="shared" si="43"/>
        <v>0</v>
      </c>
      <c r="T287" s="142">
        <f t="shared" ref="T287:T326" si="51">S287/SUM($S$327-$S$322)</f>
        <v>0</v>
      </c>
    </row>
    <row r="288" spans="1:20" x14ac:dyDescent="0.3">
      <c r="A288" s="8" t="s">
        <v>937</v>
      </c>
      <c r="B288" s="2" t="s">
        <v>894</v>
      </c>
      <c r="C288" s="10">
        <v>52001100</v>
      </c>
      <c r="D288" s="2" t="s">
        <v>897</v>
      </c>
      <c r="E288" s="10" t="s">
        <v>898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129</v>
      </c>
      <c r="L288" s="11">
        <v>0</v>
      </c>
      <c r="M288" s="11">
        <v>0</v>
      </c>
      <c r="N288" s="11">
        <v>0</v>
      </c>
      <c r="O288" s="11">
        <v>0</v>
      </c>
      <c r="P288" s="11">
        <v>0</v>
      </c>
      <c r="Q288" s="11">
        <v>0</v>
      </c>
      <c r="R288" s="11">
        <f t="shared" si="41"/>
        <v>129</v>
      </c>
      <c r="S288" s="11">
        <f t="shared" si="43"/>
        <v>129</v>
      </c>
      <c r="T288" s="142">
        <f t="shared" si="51"/>
        <v>4.5693478230068434E-4</v>
      </c>
    </row>
    <row r="289" spans="1:20" x14ac:dyDescent="0.3">
      <c r="A289" s="8" t="s">
        <v>937</v>
      </c>
      <c r="B289" s="2" t="s">
        <v>894</v>
      </c>
      <c r="C289" s="10">
        <v>52001200</v>
      </c>
      <c r="D289" s="2" t="s">
        <v>899</v>
      </c>
      <c r="E289" s="10" t="s">
        <v>898</v>
      </c>
      <c r="F289" s="11">
        <v>-1460</v>
      </c>
      <c r="G289" s="11">
        <v>214</v>
      </c>
      <c r="H289" s="11">
        <v>563</v>
      </c>
      <c r="I289" s="11">
        <v>-717</v>
      </c>
      <c r="J289" s="11">
        <v>-527</v>
      </c>
      <c r="K289" s="11">
        <v>839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v>0</v>
      </c>
      <c r="R289" s="11">
        <f t="shared" si="41"/>
        <v>-1088</v>
      </c>
      <c r="S289" s="11">
        <f t="shared" si="43"/>
        <v>-1088</v>
      </c>
      <c r="T289" s="142">
        <f t="shared" si="51"/>
        <v>-3.8538375437453067E-3</v>
      </c>
    </row>
    <row r="290" spans="1:20" x14ac:dyDescent="0.3">
      <c r="A290" s="8" t="s">
        <v>937</v>
      </c>
      <c r="B290" s="2" t="s">
        <v>894</v>
      </c>
      <c r="C290" s="10">
        <v>52001300</v>
      </c>
      <c r="D290" s="2" t="s">
        <v>900</v>
      </c>
      <c r="E290" s="10" t="s">
        <v>901</v>
      </c>
      <c r="F290" s="11">
        <v>982</v>
      </c>
      <c r="G290" s="11">
        <v>7019</v>
      </c>
      <c r="H290" s="11">
        <v>6879</v>
      </c>
      <c r="I290" s="11">
        <v>7055</v>
      </c>
      <c r="J290" s="11">
        <v>5557</v>
      </c>
      <c r="K290" s="11">
        <v>3628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  <c r="Q290" s="11">
        <v>0</v>
      </c>
      <c r="R290" s="11">
        <f t="shared" si="41"/>
        <v>31120</v>
      </c>
      <c r="S290" s="11">
        <f t="shared" si="43"/>
        <v>31120</v>
      </c>
      <c r="T290" s="142">
        <f t="shared" si="51"/>
        <v>0.11023108856742091</v>
      </c>
    </row>
    <row r="291" spans="1:20" x14ac:dyDescent="0.3">
      <c r="A291" s="8" t="s">
        <v>937</v>
      </c>
      <c r="B291" s="2" t="s">
        <v>894</v>
      </c>
      <c r="C291" s="10">
        <v>52001400</v>
      </c>
      <c r="D291" s="2" t="s">
        <v>902</v>
      </c>
      <c r="E291" s="10" t="s">
        <v>896</v>
      </c>
      <c r="F291" s="11">
        <v>5285</v>
      </c>
      <c r="G291" s="11">
        <v>3331</v>
      </c>
      <c r="H291" s="11">
        <v>3468</v>
      </c>
      <c r="I291" s="11">
        <v>4813</v>
      </c>
      <c r="J291" s="11">
        <v>6590</v>
      </c>
      <c r="K291" s="11">
        <v>6591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v>0</v>
      </c>
      <c r="R291" s="11">
        <f t="shared" si="41"/>
        <v>30078</v>
      </c>
      <c r="S291" s="11">
        <f t="shared" si="43"/>
        <v>30078</v>
      </c>
      <c r="T291" s="142">
        <f t="shared" si="51"/>
        <v>0.10654018900806189</v>
      </c>
    </row>
    <row r="292" spans="1:20" x14ac:dyDescent="0.3">
      <c r="A292" s="8" t="s">
        <v>937</v>
      </c>
      <c r="B292" s="2" t="s">
        <v>894</v>
      </c>
      <c r="C292" s="10">
        <v>52001500</v>
      </c>
      <c r="D292" s="2" t="s">
        <v>1350</v>
      </c>
      <c r="E292" s="10" t="s">
        <v>1351</v>
      </c>
      <c r="F292" s="11">
        <v>0</v>
      </c>
      <c r="G292" s="11">
        <v>0</v>
      </c>
      <c r="H292" s="11">
        <v>504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  <c r="Q292" s="11">
        <v>0</v>
      </c>
      <c r="R292" s="11">
        <f t="shared" ref="R292" si="52">SUM(F292:Q292)</f>
        <v>504</v>
      </c>
      <c r="S292" s="11">
        <f t="shared" si="43"/>
        <v>504</v>
      </c>
      <c r="T292" s="142">
        <f t="shared" si="51"/>
        <v>1.7852335680584876E-3</v>
      </c>
    </row>
    <row r="293" spans="1:20" x14ac:dyDescent="0.3">
      <c r="A293" s="8" t="s">
        <v>937</v>
      </c>
      <c r="B293" s="2" t="s">
        <v>894</v>
      </c>
      <c r="C293" s="10">
        <v>52001600</v>
      </c>
      <c r="D293" s="2" t="s">
        <v>903</v>
      </c>
      <c r="E293" s="10" t="s">
        <v>904</v>
      </c>
      <c r="F293" s="11">
        <v>-2705</v>
      </c>
      <c r="G293" s="11">
        <v>5089</v>
      </c>
      <c r="H293" s="11">
        <v>-590</v>
      </c>
      <c r="I293" s="11">
        <v>5862</v>
      </c>
      <c r="J293" s="11">
        <v>90</v>
      </c>
      <c r="K293" s="11">
        <v>14216</v>
      </c>
      <c r="L293" s="11">
        <v>0</v>
      </c>
      <c r="M293" s="11">
        <v>0</v>
      </c>
      <c r="N293" s="11">
        <v>0</v>
      </c>
      <c r="O293" s="11">
        <v>0</v>
      </c>
      <c r="P293" s="11">
        <v>0</v>
      </c>
      <c r="Q293" s="11">
        <v>0</v>
      </c>
      <c r="R293" s="11">
        <f t="shared" si="41"/>
        <v>21962</v>
      </c>
      <c r="S293" s="11">
        <f t="shared" si="43"/>
        <v>21962</v>
      </c>
      <c r="T293" s="142">
        <f t="shared" si="51"/>
        <v>7.7792261154167666E-2</v>
      </c>
    </row>
    <row r="294" spans="1:20" x14ac:dyDescent="0.3">
      <c r="A294" s="8" t="s">
        <v>937</v>
      </c>
      <c r="B294" s="2" t="s">
        <v>894</v>
      </c>
      <c r="C294" s="10">
        <v>52500000</v>
      </c>
      <c r="D294" s="2" t="s">
        <v>905</v>
      </c>
      <c r="E294" s="10" t="s">
        <v>799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6403</v>
      </c>
      <c r="M294" s="11">
        <v>6997</v>
      </c>
      <c r="N294" s="11">
        <v>5625</v>
      </c>
      <c r="O294" s="11">
        <v>8516</v>
      </c>
      <c r="P294" s="11">
        <v>12914</v>
      </c>
      <c r="Q294" s="11">
        <v>14615</v>
      </c>
      <c r="R294" s="11">
        <f t="shared" si="41"/>
        <v>55070</v>
      </c>
      <c r="S294" s="11">
        <f t="shared" si="43"/>
        <v>0</v>
      </c>
      <c r="T294" s="142">
        <f t="shared" si="51"/>
        <v>0</v>
      </c>
    </row>
    <row r="295" spans="1:20" x14ac:dyDescent="0.3">
      <c r="A295" s="8" t="s">
        <v>937</v>
      </c>
      <c r="B295" s="2" t="s">
        <v>894</v>
      </c>
      <c r="C295" s="10">
        <v>52501100</v>
      </c>
      <c r="D295" s="2" t="s">
        <v>1352</v>
      </c>
      <c r="E295" s="10" t="s">
        <v>801</v>
      </c>
      <c r="F295" s="11">
        <v>0</v>
      </c>
      <c r="G295" s="11">
        <v>0</v>
      </c>
      <c r="H295" s="11">
        <v>0</v>
      </c>
      <c r="I295" s="11">
        <v>0</v>
      </c>
      <c r="J295" s="11">
        <v>938</v>
      </c>
      <c r="K295" s="11">
        <v>1013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f t="shared" ref="R295" si="53">SUM(F295:Q295)</f>
        <v>1951</v>
      </c>
      <c r="S295" s="11">
        <f t="shared" si="43"/>
        <v>1951</v>
      </c>
      <c r="T295" s="142">
        <f t="shared" si="51"/>
        <v>6.9106958160359312E-3</v>
      </c>
    </row>
    <row r="296" spans="1:20" x14ac:dyDescent="0.3">
      <c r="A296" s="8" t="s">
        <v>937</v>
      </c>
      <c r="B296" s="2" t="s">
        <v>894</v>
      </c>
      <c r="C296" s="10">
        <v>52501200</v>
      </c>
      <c r="D296" s="2" t="s">
        <v>906</v>
      </c>
      <c r="E296" s="10" t="s">
        <v>801</v>
      </c>
      <c r="F296" s="11">
        <v>0</v>
      </c>
      <c r="G296" s="11">
        <v>0</v>
      </c>
      <c r="H296" s="11">
        <v>0</v>
      </c>
      <c r="I296" s="11">
        <v>13</v>
      </c>
      <c r="J296" s="11">
        <v>0</v>
      </c>
      <c r="K296" s="11">
        <v>0</v>
      </c>
      <c r="L296" s="11">
        <v>0</v>
      </c>
      <c r="M296" s="11">
        <v>0</v>
      </c>
      <c r="N296" s="11">
        <v>0</v>
      </c>
      <c r="O296" s="11">
        <v>0</v>
      </c>
      <c r="P296" s="11">
        <v>0</v>
      </c>
      <c r="Q296" s="11">
        <v>0</v>
      </c>
      <c r="R296" s="11">
        <f t="shared" si="41"/>
        <v>13</v>
      </c>
      <c r="S296" s="11">
        <f t="shared" si="43"/>
        <v>13</v>
      </c>
      <c r="T296" s="142">
        <f t="shared" si="51"/>
        <v>4.6047691239603847E-5</v>
      </c>
    </row>
    <row r="297" spans="1:20" x14ac:dyDescent="0.3">
      <c r="A297" s="8" t="s">
        <v>937</v>
      </c>
      <c r="B297" s="2" t="s">
        <v>894</v>
      </c>
      <c r="C297" s="10">
        <v>52501300</v>
      </c>
      <c r="D297" s="2" t="s">
        <v>907</v>
      </c>
      <c r="E297" s="10" t="s">
        <v>643</v>
      </c>
      <c r="F297" s="11">
        <v>-7</v>
      </c>
      <c r="G297" s="11">
        <v>2102</v>
      </c>
      <c r="H297" s="11">
        <v>1531</v>
      </c>
      <c r="I297" s="11">
        <v>-1724</v>
      </c>
      <c r="J297" s="11">
        <v>3443</v>
      </c>
      <c r="K297" s="11">
        <v>2898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  <c r="Q297" s="11">
        <v>0</v>
      </c>
      <c r="R297" s="11">
        <f t="shared" si="41"/>
        <v>8243</v>
      </c>
      <c r="S297" s="11">
        <f t="shared" si="43"/>
        <v>8243</v>
      </c>
      <c r="T297" s="142">
        <f t="shared" si="51"/>
        <v>2.9197778376004194E-2</v>
      </c>
    </row>
    <row r="298" spans="1:20" x14ac:dyDescent="0.3">
      <c r="A298" s="8" t="s">
        <v>937</v>
      </c>
      <c r="B298" s="2" t="s">
        <v>894</v>
      </c>
      <c r="C298" s="10">
        <v>52501400</v>
      </c>
      <c r="D298" s="2" t="s">
        <v>908</v>
      </c>
      <c r="E298" s="10" t="s">
        <v>804</v>
      </c>
      <c r="F298" s="11">
        <v>4895</v>
      </c>
      <c r="G298" s="11">
        <v>8730</v>
      </c>
      <c r="H298" s="11">
        <v>4756</v>
      </c>
      <c r="I298" s="11">
        <v>15526</v>
      </c>
      <c r="J298" s="11">
        <v>11418</v>
      </c>
      <c r="K298" s="11">
        <v>19289</v>
      </c>
      <c r="L298" s="11">
        <v>0</v>
      </c>
      <c r="M298" s="11">
        <v>0</v>
      </c>
      <c r="N298" s="11">
        <v>0</v>
      </c>
      <c r="O298" s="11">
        <v>0</v>
      </c>
      <c r="P298" s="11">
        <v>0</v>
      </c>
      <c r="Q298" s="11">
        <v>0</v>
      </c>
      <c r="R298" s="11">
        <f t="shared" si="41"/>
        <v>64614</v>
      </c>
      <c r="S298" s="11">
        <f t="shared" si="43"/>
        <v>64614</v>
      </c>
      <c r="T298" s="142">
        <f t="shared" si="51"/>
        <v>0.22887119398121253</v>
      </c>
    </row>
    <row r="299" spans="1:20" x14ac:dyDescent="0.3">
      <c r="A299" s="8" t="s">
        <v>937</v>
      </c>
      <c r="B299" s="2" t="s">
        <v>894</v>
      </c>
      <c r="C299" s="10">
        <v>52501600</v>
      </c>
      <c r="D299" s="2" t="s">
        <v>909</v>
      </c>
      <c r="E299" s="10" t="s">
        <v>799</v>
      </c>
      <c r="F299" s="11">
        <v>-116466</v>
      </c>
      <c r="G299" s="11">
        <v>334</v>
      </c>
      <c r="H299" s="11">
        <v>19393</v>
      </c>
      <c r="I299" s="11">
        <v>-2120</v>
      </c>
      <c r="J299" s="11">
        <v>10363</v>
      </c>
      <c r="K299" s="11">
        <v>7321</v>
      </c>
      <c r="L299" s="11">
        <v>0</v>
      </c>
      <c r="M299" s="11">
        <v>0</v>
      </c>
      <c r="N299" s="11">
        <v>0</v>
      </c>
      <c r="O299" s="11">
        <v>0</v>
      </c>
      <c r="P299" s="11">
        <v>0</v>
      </c>
      <c r="Q299" s="11">
        <v>0</v>
      </c>
      <c r="R299" s="11">
        <f t="shared" si="41"/>
        <v>-81175</v>
      </c>
      <c r="S299" s="11">
        <f t="shared" si="43"/>
        <v>-81175</v>
      </c>
      <c r="T299" s="142">
        <f t="shared" si="51"/>
        <v>-0.28753241049037248</v>
      </c>
    </row>
    <row r="300" spans="1:20" x14ac:dyDescent="0.3">
      <c r="A300" s="8" t="s">
        <v>937</v>
      </c>
      <c r="B300" s="2" t="s">
        <v>894</v>
      </c>
      <c r="C300" s="10">
        <v>52514000</v>
      </c>
      <c r="D300" s="2" t="s">
        <v>910</v>
      </c>
      <c r="E300" s="10" t="s">
        <v>799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1">
        <v>0</v>
      </c>
      <c r="N300" s="11">
        <v>0</v>
      </c>
      <c r="O300" s="11">
        <v>0</v>
      </c>
      <c r="P300" s="11">
        <v>0</v>
      </c>
      <c r="Q300" s="11">
        <v>0</v>
      </c>
      <c r="R300" s="11">
        <f t="shared" si="41"/>
        <v>0</v>
      </c>
      <c r="S300" s="11">
        <f t="shared" si="43"/>
        <v>0</v>
      </c>
      <c r="T300" s="142">
        <f t="shared" si="51"/>
        <v>0</v>
      </c>
    </row>
    <row r="301" spans="1:20" x14ac:dyDescent="0.3">
      <c r="A301" s="8" t="s">
        <v>937</v>
      </c>
      <c r="B301" s="2" t="s">
        <v>894</v>
      </c>
      <c r="C301" s="10">
        <v>52514500</v>
      </c>
      <c r="D301" s="2" t="s">
        <v>911</v>
      </c>
      <c r="E301" s="10" t="s">
        <v>799</v>
      </c>
      <c r="F301" s="11">
        <v>6548</v>
      </c>
      <c r="G301" s="11">
        <v>500</v>
      </c>
      <c r="H301" s="11">
        <v>10125</v>
      </c>
      <c r="I301" s="11">
        <v>0</v>
      </c>
      <c r="J301" s="11">
        <v>2500</v>
      </c>
      <c r="K301" s="11">
        <v>2607</v>
      </c>
      <c r="L301" s="11">
        <v>4532</v>
      </c>
      <c r="M301" s="11">
        <v>4532</v>
      </c>
      <c r="N301" s="11">
        <v>4532</v>
      </c>
      <c r="O301" s="11">
        <v>4532</v>
      </c>
      <c r="P301" s="11">
        <v>4532</v>
      </c>
      <c r="Q301" s="11">
        <v>4532</v>
      </c>
      <c r="R301" s="11">
        <f t="shared" si="41"/>
        <v>49472</v>
      </c>
      <c r="S301" s="11">
        <f t="shared" si="43"/>
        <v>22280</v>
      </c>
      <c r="T301" s="142">
        <f t="shared" si="51"/>
        <v>7.8918658524490287E-2</v>
      </c>
    </row>
    <row r="302" spans="1:20" x14ac:dyDescent="0.3">
      <c r="A302" s="8" t="s">
        <v>937</v>
      </c>
      <c r="B302" s="2" t="s">
        <v>894</v>
      </c>
      <c r="C302" s="10">
        <v>52514600</v>
      </c>
      <c r="D302" s="2" t="s">
        <v>912</v>
      </c>
      <c r="E302" s="10" t="s">
        <v>799</v>
      </c>
      <c r="F302" s="11">
        <v>1755</v>
      </c>
      <c r="G302" s="11">
        <v>0</v>
      </c>
      <c r="H302" s="11">
        <v>4315</v>
      </c>
      <c r="I302" s="11">
        <v>3509</v>
      </c>
      <c r="J302" s="11">
        <v>2578</v>
      </c>
      <c r="K302" s="11">
        <v>3303</v>
      </c>
      <c r="L302" s="11">
        <v>3588</v>
      </c>
      <c r="M302" s="11">
        <v>3588</v>
      </c>
      <c r="N302" s="11">
        <v>3588</v>
      </c>
      <c r="O302" s="11">
        <v>3588</v>
      </c>
      <c r="P302" s="11">
        <v>3588</v>
      </c>
      <c r="Q302" s="11">
        <v>3588</v>
      </c>
      <c r="R302" s="11">
        <f t="shared" si="41"/>
        <v>36988</v>
      </c>
      <c r="S302" s="11">
        <f t="shared" si="43"/>
        <v>15460</v>
      </c>
      <c r="T302" s="142">
        <f t="shared" si="51"/>
        <v>5.476133127417504E-2</v>
      </c>
    </row>
    <row r="303" spans="1:20" x14ac:dyDescent="0.3">
      <c r="A303" s="8" t="s">
        <v>937</v>
      </c>
      <c r="B303" s="2" t="s">
        <v>894</v>
      </c>
      <c r="C303" s="10">
        <v>52514700</v>
      </c>
      <c r="D303" s="2" t="s">
        <v>913</v>
      </c>
      <c r="E303" s="10" t="s">
        <v>799</v>
      </c>
      <c r="F303" s="11">
        <v>1074</v>
      </c>
      <c r="G303" s="11">
        <v>2500</v>
      </c>
      <c r="H303" s="11">
        <v>722</v>
      </c>
      <c r="I303" s="11">
        <v>8500</v>
      </c>
      <c r="J303" s="11">
        <v>370</v>
      </c>
      <c r="K303" s="11">
        <v>2980</v>
      </c>
      <c r="L303" s="11">
        <v>4258</v>
      </c>
      <c r="M303" s="11">
        <v>4258</v>
      </c>
      <c r="N303" s="11">
        <v>4258</v>
      </c>
      <c r="O303" s="11">
        <v>4258</v>
      </c>
      <c r="P303" s="11">
        <v>4258</v>
      </c>
      <c r="Q303" s="11">
        <v>4258</v>
      </c>
      <c r="R303" s="11">
        <f t="shared" si="41"/>
        <v>41694</v>
      </c>
      <c r="S303" s="11">
        <f t="shared" si="43"/>
        <v>16146</v>
      </c>
      <c r="T303" s="142">
        <f t="shared" si="51"/>
        <v>5.7191232519587978E-2</v>
      </c>
    </row>
    <row r="304" spans="1:20" x14ac:dyDescent="0.3">
      <c r="A304" s="8" t="s">
        <v>937</v>
      </c>
      <c r="B304" s="2" t="s">
        <v>894</v>
      </c>
      <c r="C304" s="10">
        <v>52514901</v>
      </c>
      <c r="D304" s="2" t="s">
        <v>914</v>
      </c>
      <c r="E304" s="10" t="s">
        <v>799</v>
      </c>
      <c r="F304" s="11">
        <v>1015</v>
      </c>
      <c r="G304" s="11">
        <v>2971</v>
      </c>
      <c r="H304" s="11">
        <v>108</v>
      </c>
      <c r="I304" s="11">
        <v>0</v>
      </c>
      <c r="J304" s="11">
        <v>1931</v>
      </c>
      <c r="K304" s="11">
        <v>1736</v>
      </c>
      <c r="L304" s="11">
        <v>660</v>
      </c>
      <c r="M304" s="11">
        <v>660</v>
      </c>
      <c r="N304" s="11">
        <v>660</v>
      </c>
      <c r="O304" s="11">
        <v>660</v>
      </c>
      <c r="P304" s="11">
        <v>660</v>
      </c>
      <c r="Q304" s="11">
        <v>660</v>
      </c>
      <c r="R304" s="11">
        <f t="shared" si="41"/>
        <v>11721</v>
      </c>
      <c r="S304" s="11">
        <f t="shared" si="43"/>
        <v>7761</v>
      </c>
      <c r="T304" s="142">
        <f t="shared" si="51"/>
        <v>2.7490471670043499E-2</v>
      </c>
    </row>
    <row r="305" spans="1:20" x14ac:dyDescent="0.3">
      <c r="A305" s="8" t="s">
        <v>937</v>
      </c>
      <c r="B305" s="2" t="s">
        <v>894</v>
      </c>
      <c r="C305" s="10">
        <v>52514903</v>
      </c>
      <c r="D305" s="2" t="s">
        <v>915</v>
      </c>
      <c r="E305" s="10" t="s">
        <v>799</v>
      </c>
      <c r="F305" s="11">
        <v>0</v>
      </c>
      <c r="G305" s="11">
        <v>0</v>
      </c>
      <c r="H305" s="11">
        <v>583</v>
      </c>
      <c r="I305" s="11">
        <v>1457</v>
      </c>
      <c r="J305" s="11">
        <v>4627</v>
      </c>
      <c r="K305" s="11">
        <v>1408</v>
      </c>
      <c r="L305" s="11">
        <v>1052</v>
      </c>
      <c r="M305" s="11">
        <v>1052</v>
      </c>
      <c r="N305" s="11">
        <v>1052</v>
      </c>
      <c r="O305" s="11">
        <v>1052</v>
      </c>
      <c r="P305" s="11">
        <v>1052</v>
      </c>
      <c r="Q305" s="11">
        <v>1052</v>
      </c>
      <c r="R305" s="11">
        <f t="shared" si="41"/>
        <v>14387</v>
      </c>
      <c r="S305" s="11">
        <f t="shared" si="43"/>
        <v>8075</v>
      </c>
      <c r="T305" s="142">
        <f t="shared" si="51"/>
        <v>2.8602700519984699E-2</v>
      </c>
    </row>
    <row r="306" spans="1:20" x14ac:dyDescent="0.3">
      <c r="A306" s="8" t="s">
        <v>937</v>
      </c>
      <c r="B306" s="2" t="s">
        <v>894</v>
      </c>
      <c r="C306" s="10">
        <v>52514904</v>
      </c>
      <c r="D306" s="2" t="s">
        <v>916</v>
      </c>
      <c r="E306" s="10" t="s">
        <v>799</v>
      </c>
      <c r="F306" s="11">
        <v>2500</v>
      </c>
      <c r="G306" s="11">
        <v>5381</v>
      </c>
      <c r="H306" s="11">
        <v>5408</v>
      </c>
      <c r="I306" s="11">
        <v>1457</v>
      </c>
      <c r="J306" s="11">
        <v>1327</v>
      </c>
      <c r="K306" s="11">
        <v>1408</v>
      </c>
      <c r="L306" s="11">
        <v>6750</v>
      </c>
      <c r="M306" s="11">
        <v>6750</v>
      </c>
      <c r="N306" s="11">
        <v>6750</v>
      </c>
      <c r="O306" s="11">
        <v>6750</v>
      </c>
      <c r="P306" s="11">
        <v>6750</v>
      </c>
      <c r="Q306" s="11">
        <v>6750</v>
      </c>
      <c r="R306" s="11">
        <f t="shared" ref="R306:R371" si="54">SUM(F306:Q306)</f>
        <v>57981</v>
      </c>
      <c r="S306" s="11">
        <f t="shared" si="43"/>
        <v>17481</v>
      </c>
      <c r="T306" s="142">
        <f t="shared" si="51"/>
        <v>6.1919976196885759E-2</v>
      </c>
    </row>
    <row r="307" spans="1:20" x14ac:dyDescent="0.3">
      <c r="A307" s="8" t="s">
        <v>937</v>
      </c>
      <c r="B307" s="2" t="s">
        <v>894</v>
      </c>
      <c r="C307" s="10">
        <v>52514905</v>
      </c>
      <c r="D307" s="2" t="s">
        <v>917</v>
      </c>
      <c r="E307" s="10" t="s">
        <v>799</v>
      </c>
      <c r="F307" s="11">
        <v>782</v>
      </c>
      <c r="G307" s="11">
        <v>-530</v>
      </c>
      <c r="H307" s="11">
        <v>0</v>
      </c>
      <c r="I307" s="11">
        <v>1253</v>
      </c>
      <c r="J307" s="11">
        <v>1365</v>
      </c>
      <c r="K307" s="11">
        <v>1719</v>
      </c>
      <c r="L307" s="11">
        <v>1094</v>
      </c>
      <c r="M307" s="11">
        <v>1094</v>
      </c>
      <c r="N307" s="11">
        <v>1094</v>
      </c>
      <c r="O307" s="11">
        <v>1094</v>
      </c>
      <c r="P307" s="11">
        <v>1094</v>
      </c>
      <c r="Q307" s="11">
        <v>1094</v>
      </c>
      <c r="R307" s="11">
        <f t="shared" si="54"/>
        <v>11153</v>
      </c>
      <c r="S307" s="11">
        <f t="shared" si="43"/>
        <v>4589</v>
      </c>
      <c r="T307" s="142">
        <f t="shared" si="51"/>
        <v>1.6254835007580157E-2</v>
      </c>
    </row>
    <row r="308" spans="1:20" x14ac:dyDescent="0.3">
      <c r="A308" s="8" t="s">
        <v>937</v>
      </c>
      <c r="B308" s="2" t="s">
        <v>894</v>
      </c>
      <c r="C308" s="10">
        <v>52514907</v>
      </c>
      <c r="D308" s="2" t="s">
        <v>918</v>
      </c>
      <c r="E308" s="10" t="s">
        <v>799</v>
      </c>
      <c r="F308" s="11">
        <v>470</v>
      </c>
      <c r="G308" s="11">
        <v>0</v>
      </c>
      <c r="H308" s="11">
        <v>0</v>
      </c>
      <c r="I308" s="11">
        <v>0</v>
      </c>
      <c r="J308" s="11">
        <v>574</v>
      </c>
      <c r="K308" s="11">
        <v>0</v>
      </c>
      <c r="L308" s="11">
        <v>83</v>
      </c>
      <c r="M308" s="11">
        <v>83</v>
      </c>
      <c r="N308" s="11">
        <v>83</v>
      </c>
      <c r="O308" s="11">
        <v>83</v>
      </c>
      <c r="P308" s="11">
        <v>83</v>
      </c>
      <c r="Q308" s="11">
        <v>83</v>
      </c>
      <c r="R308" s="11">
        <f t="shared" si="54"/>
        <v>1542</v>
      </c>
      <c r="S308" s="11">
        <f t="shared" si="43"/>
        <v>1044</v>
      </c>
      <c r="T308" s="142">
        <f t="shared" si="51"/>
        <v>3.6979838195497243E-3</v>
      </c>
    </row>
    <row r="309" spans="1:20" x14ac:dyDescent="0.3">
      <c r="A309" s="8" t="s">
        <v>937</v>
      </c>
      <c r="B309" s="2" t="s">
        <v>894</v>
      </c>
      <c r="C309" s="10">
        <v>52514909</v>
      </c>
      <c r="D309" s="2" t="s">
        <v>919</v>
      </c>
      <c r="E309" s="10" t="s">
        <v>799</v>
      </c>
      <c r="F309" s="11">
        <v>0</v>
      </c>
      <c r="G309" s="11">
        <v>0</v>
      </c>
      <c r="H309" s="11">
        <v>0</v>
      </c>
      <c r="I309" s="11">
        <v>0</v>
      </c>
      <c r="J309" s="11">
        <v>480</v>
      </c>
      <c r="K309" s="11">
        <v>592</v>
      </c>
      <c r="L309" s="11">
        <v>0</v>
      </c>
      <c r="M309" s="11">
        <v>0</v>
      </c>
      <c r="N309" s="11">
        <v>4600</v>
      </c>
      <c r="O309" s="11">
        <v>0</v>
      </c>
      <c r="P309" s="11">
        <v>0</v>
      </c>
      <c r="Q309" s="11">
        <v>0</v>
      </c>
      <c r="R309" s="11">
        <f t="shared" si="54"/>
        <v>5672</v>
      </c>
      <c r="S309" s="11">
        <f t="shared" ref="S309:S372" si="55">SUM(F309:K309)</f>
        <v>1072</v>
      </c>
      <c r="T309" s="142">
        <f t="shared" si="51"/>
        <v>3.7971634622196403E-3</v>
      </c>
    </row>
    <row r="310" spans="1:20" x14ac:dyDescent="0.3">
      <c r="A310" s="8" t="s">
        <v>937</v>
      </c>
      <c r="B310" s="2" t="s">
        <v>894</v>
      </c>
      <c r="C310" s="10">
        <v>52515000</v>
      </c>
      <c r="D310" s="2" t="s">
        <v>920</v>
      </c>
      <c r="E310" s="10" t="s">
        <v>799</v>
      </c>
      <c r="F310" s="11">
        <v>0</v>
      </c>
      <c r="G310" s="11">
        <v>1030</v>
      </c>
      <c r="H310" s="11">
        <v>344</v>
      </c>
      <c r="I310" s="11">
        <v>628</v>
      </c>
      <c r="J310" s="11">
        <v>1861</v>
      </c>
      <c r="K310" s="11">
        <v>2987</v>
      </c>
      <c r="L310" s="11">
        <v>334</v>
      </c>
      <c r="M310" s="11">
        <v>334</v>
      </c>
      <c r="N310" s="11">
        <v>723</v>
      </c>
      <c r="O310" s="11">
        <v>334</v>
      </c>
      <c r="P310" s="11">
        <v>367</v>
      </c>
      <c r="Q310" s="11">
        <v>367</v>
      </c>
      <c r="R310" s="11">
        <f t="shared" si="54"/>
        <v>9309</v>
      </c>
      <c r="S310" s="11">
        <f t="shared" si="55"/>
        <v>6850</v>
      </c>
      <c r="T310" s="142">
        <f t="shared" si="51"/>
        <v>2.4263591153175872E-2</v>
      </c>
    </row>
    <row r="311" spans="1:20" x14ac:dyDescent="0.3">
      <c r="A311" s="8" t="s">
        <v>937</v>
      </c>
      <c r="B311" s="2" t="s">
        <v>894</v>
      </c>
      <c r="C311" s="10">
        <v>52515001</v>
      </c>
      <c r="D311" s="2" t="s">
        <v>921</v>
      </c>
      <c r="E311" s="10" t="s">
        <v>799</v>
      </c>
      <c r="F311" s="11">
        <v>41</v>
      </c>
      <c r="G311" s="11">
        <v>0</v>
      </c>
      <c r="H311" s="11">
        <v>245</v>
      </c>
      <c r="I311" s="11">
        <v>0</v>
      </c>
      <c r="J311" s="11">
        <v>1255</v>
      </c>
      <c r="K311" s="11">
        <v>836</v>
      </c>
      <c r="L311" s="11">
        <v>182</v>
      </c>
      <c r="M311" s="11">
        <v>182</v>
      </c>
      <c r="N311" s="11">
        <v>182</v>
      </c>
      <c r="O311" s="11">
        <v>182</v>
      </c>
      <c r="P311" s="11">
        <v>182</v>
      </c>
      <c r="Q311" s="11">
        <v>182</v>
      </c>
      <c r="R311" s="11">
        <f t="shared" si="54"/>
        <v>3469</v>
      </c>
      <c r="S311" s="11">
        <f t="shared" si="55"/>
        <v>2377</v>
      </c>
      <c r="T311" s="142">
        <f t="shared" si="51"/>
        <v>8.4196432366567958E-3</v>
      </c>
    </row>
    <row r="312" spans="1:20" x14ac:dyDescent="0.3">
      <c r="A312" s="8" t="s">
        <v>937</v>
      </c>
      <c r="B312" s="2" t="s">
        <v>894</v>
      </c>
      <c r="C312" s="10">
        <v>52522000</v>
      </c>
      <c r="D312" s="2" t="s">
        <v>922</v>
      </c>
      <c r="E312" s="10" t="s">
        <v>799</v>
      </c>
      <c r="F312" s="11">
        <v>0</v>
      </c>
      <c r="G312" s="11">
        <v>0</v>
      </c>
      <c r="H312" s="11">
        <v>250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  <c r="Q312" s="11">
        <v>0</v>
      </c>
      <c r="R312" s="11">
        <f t="shared" si="54"/>
        <v>250</v>
      </c>
      <c r="S312" s="11">
        <f t="shared" si="55"/>
        <v>250</v>
      </c>
      <c r="T312" s="142">
        <f t="shared" si="51"/>
        <v>8.8553252383853556E-4</v>
      </c>
    </row>
    <row r="313" spans="1:20" x14ac:dyDescent="0.3">
      <c r="A313" s="8" t="s">
        <v>937</v>
      </c>
      <c r="B313" s="2" t="s">
        <v>894</v>
      </c>
      <c r="C313" s="10">
        <v>52524000</v>
      </c>
      <c r="D313" s="2" t="s">
        <v>923</v>
      </c>
      <c r="E313" s="10" t="s">
        <v>799</v>
      </c>
      <c r="F313" s="11">
        <v>6939</v>
      </c>
      <c r="G313" s="11">
        <v>5108</v>
      </c>
      <c r="H313" s="11">
        <v>8497</v>
      </c>
      <c r="I313" s="11">
        <v>5235</v>
      </c>
      <c r="J313" s="11">
        <v>8240</v>
      </c>
      <c r="K313" s="11">
        <v>5435</v>
      </c>
      <c r="L313" s="11">
        <v>6048</v>
      </c>
      <c r="M313" s="11">
        <v>4833</v>
      </c>
      <c r="N313" s="11">
        <v>4833</v>
      </c>
      <c r="O313" s="11">
        <v>12333</v>
      </c>
      <c r="P313" s="11">
        <v>10885</v>
      </c>
      <c r="Q313" s="11">
        <v>15685</v>
      </c>
      <c r="R313" s="11">
        <f t="shared" si="54"/>
        <v>94071</v>
      </c>
      <c r="S313" s="11">
        <f t="shared" si="55"/>
        <v>39454</v>
      </c>
      <c r="T313" s="142">
        <f t="shared" si="51"/>
        <v>0.13975120078210232</v>
      </c>
    </row>
    <row r="314" spans="1:20" x14ac:dyDescent="0.3">
      <c r="A314" s="8" t="s">
        <v>937</v>
      </c>
      <c r="B314" s="2" t="s">
        <v>894</v>
      </c>
      <c r="C314" s="10">
        <v>52527000</v>
      </c>
      <c r="D314" s="2" t="s">
        <v>924</v>
      </c>
      <c r="E314" s="10" t="s">
        <v>799</v>
      </c>
      <c r="F314" s="11">
        <v>13750</v>
      </c>
      <c r="G314" s="11">
        <v>200</v>
      </c>
      <c r="H314" s="11">
        <v>150</v>
      </c>
      <c r="I314" s="11">
        <v>0</v>
      </c>
      <c r="J314" s="11">
        <v>7700</v>
      </c>
      <c r="K314" s="11">
        <v>250</v>
      </c>
      <c r="L314" s="11">
        <v>200</v>
      </c>
      <c r="M314" s="11">
        <v>7700</v>
      </c>
      <c r="N314" s="11">
        <v>200</v>
      </c>
      <c r="O314" s="11">
        <v>7700</v>
      </c>
      <c r="P314" s="11">
        <v>250</v>
      </c>
      <c r="Q314" s="11">
        <v>5250</v>
      </c>
      <c r="R314" s="11">
        <f t="shared" si="54"/>
        <v>43350</v>
      </c>
      <c r="S314" s="11">
        <f t="shared" si="55"/>
        <v>22050</v>
      </c>
      <c r="T314" s="142">
        <f t="shared" si="51"/>
        <v>7.8103968602558832E-2</v>
      </c>
    </row>
    <row r="315" spans="1:20" x14ac:dyDescent="0.3">
      <c r="A315" s="8" t="s">
        <v>937</v>
      </c>
      <c r="B315" s="2" t="s">
        <v>894</v>
      </c>
      <c r="C315" s="10">
        <v>52528000</v>
      </c>
      <c r="D315" s="2" t="s">
        <v>925</v>
      </c>
      <c r="E315" s="10" t="s">
        <v>799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f t="shared" si="54"/>
        <v>0</v>
      </c>
      <c r="S315" s="11">
        <f t="shared" si="55"/>
        <v>0</v>
      </c>
      <c r="T315" s="142">
        <f t="shared" si="51"/>
        <v>0</v>
      </c>
    </row>
    <row r="316" spans="1:20" x14ac:dyDescent="0.3">
      <c r="A316" s="8" t="s">
        <v>937</v>
      </c>
      <c r="B316" s="2" t="s">
        <v>894</v>
      </c>
      <c r="C316" s="10">
        <v>52540000</v>
      </c>
      <c r="D316" s="2" t="s">
        <v>926</v>
      </c>
      <c r="E316" s="10" t="s">
        <v>799</v>
      </c>
      <c r="F316" s="11">
        <v>140</v>
      </c>
      <c r="G316" s="11">
        <v>0</v>
      </c>
      <c r="H316" s="11">
        <v>0</v>
      </c>
      <c r="I316" s="11">
        <v>66</v>
      </c>
      <c r="J316" s="11">
        <v>0</v>
      </c>
      <c r="K316" s="11">
        <v>0</v>
      </c>
      <c r="L316" s="11">
        <v>86</v>
      </c>
      <c r="M316" s="11">
        <v>92</v>
      </c>
      <c r="N316" s="11">
        <v>0</v>
      </c>
      <c r="O316" s="11">
        <v>0</v>
      </c>
      <c r="P316" s="11">
        <v>95</v>
      </c>
      <c r="Q316" s="11">
        <v>95</v>
      </c>
      <c r="R316" s="11">
        <f t="shared" si="54"/>
        <v>574</v>
      </c>
      <c r="S316" s="11">
        <f t="shared" si="55"/>
        <v>206</v>
      </c>
      <c r="T316" s="142">
        <f t="shared" si="51"/>
        <v>7.296787996429533E-4</v>
      </c>
    </row>
    <row r="317" spans="1:20" x14ac:dyDescent="0.3">
      <c r="A317" s="8" t="s">
        <v>937</v>
      </c>
      <c r="B317" s="2" t="s">
        <v>894</v>
      </c>
      <c r="C317" s="10">
        <v>52548100</v>
      </c>
      <c r="D317" s="2" t="s">
        <v>927</v>
      </c>
      <c r="E317" s="10" t="s">
        <v>799</v>
      </c>
      <c r="F317" s="11">
        <v>0</v>
      </c>
      <c r="G317" s="11">
        <v>0</v>
      </c>
      <c r="H317" s="11">
        <v>500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v>0</v>
      </c>
      <c r="R317" s="11">
        <f t="shared" si="54"/>
        <v>500</v>
      </c>
      <c r="S317" s="11">
        <f t="shared" si="55"/>
        <v>500</v>
      </c>
      <c r="T317" s="142">
        <f t="shared" si="51"/>
        <v>1.7710650476770711E-3</v>
      </c>
    </row>
    <row r="318" spans="1:20" x14ac:dyDescent="0.3">
      <c r="A318" s="8" t="s">
        <v>937</v>
      </c>
      <c r="B318" s="2" t="s">
        <v>894</v>
      </c>
      <c r="C318" s="10">
        <v>52549000</v>
      </c>
      <c r="D318" s="2" t="s">
        <v>1246</v>
      </c>
      <c r="E318" s="10" t="s">
        <v>799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1">
        <v>0</v>
      </c>
      <c r="N318" s="11">
        <v>0</v>
      </c>
      <c r="O318" s="11">
        <v>0</v>
      </c>
      <c r="P318" s="11">
        <v>0</v>
      </c>
      <c r="Q318" s="11">
        <v>0</v>
      </c>
      <c r="R318" s="11">
        <f t="shared" si="54"/>
        <v>0</v>
      </c>
      <c r="S318" s="11">
        <f t="shared" si="55"/>
        <v>0</v>
      </c>
      <c r="T318" s="142">
        <f t="shared" si="51"/>
        <v>0</v>
      </c>
    </row>
    <row r="319" spans="1:20" x14ac:dyDescent="0.3">
      <c r="A319" s="8" t="s">
        <v>937</v>
      </c>
      <c r="B319" s="2" t="s">
        <v>894</v>
      </c>
      <c r="C319" s="10">
        <v>52549500</v>
      </c>
      <c r="D319" s="2" t="s">
        <v>928</v>
      </c>
      <c r="E319" s="10" t="s">
        <v>799</v>
      </c>
      <c r="F319" s="11">
        <v>0</v>
      </c>
      <c r="G319" s="11">
        <v>0</v>
      </c>
      <c r="H319" s="11">
        <v>0</v>
      </c>
      <c r="I319" s="11">
        <v>-686</v>
      </c>
      <c r="J319" s="11">
        <v>-203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208</v>
      </c>
      <c r="Q319" s="11">
        <v>208</v>
      </c>
      <c r="R319" s="11">
        <f t="shared" si="54"/>
        <v>-473</v>
      </c>
      <c r="S319" s="11">
        <f t="shared" si="55"/>
        <v>-889</v>
      </c>
      <c r="T319" s="142">
        <f t="shared" si="51"/>
        <v>-3.1489536547698324E-3</v>
      </c>
    </row>
    <row r="320" spans="1:20" x14ac:dyDescent="0.3">
      <c r="A320" s="8" t="s">
        <v>937</v>
      </c>
      <c r="B320" s="2" t="s">
        <v>894</v>
      </c>
      <c r="C320" s="10">
        <v>52554500</v>
      </c>
      <c r="D320" s="2" t="s">
        <v>929</v>
      </c>
      <c r="E320" s="10" t="s">
        <v>643</v>
      </c>
      <c r="F320" s="11">
        <v>8161</v>
      </c>
      <c r="G320" s="11">
        <v>15836</v>
      </c>
      <c r="H320" s="11">
        <v>3039</v>
      </c>
      <c r="I320" s="11">
        <v>6626</v>
      </c>
      <c r="J320" s="11">
        <v>6601</v>
      </c>
      <c r="K320" s="11">
        <v>12015</v>
      </c>
      <c r="L320" s="11">
        <v>10762</v>
      </c>
      <c r="M320" s="11">
        <v>10765</v>
      </c>
      <c r="N320" s="11">
        <v>5792</v>
      </c>
      <c r="O320" s="11">
        <v>5635</v>
      </c>
      <c r="P320" s="11">
        <v>9459</v>
      </c>
      <c r="Q320" s="11">
        <v>9459</v>
      </c>
      <c r="R320" s="11">
        <f t="shared" si="54"/>
        <v>104150</v>
      </c>
      <c r="S320" s="11">
        <f t="shared" si="55"/>
        <v>52278</v>
      </c>
      <c r="T320" s="142">
        <f t="shared" si="51"/>
        <v>0.18517547712492385</v>
      </c>
    </row>
    <row r="321" spans="1:20" x14ac:dyDescent="0.3">
      <c r="A321" s="8" t="s">
        <v>937</v>
      </c>
      <c r="B321" s="2" t="s">
        <v>894</v>
      </c>
      <c r="C321" s="10">
        <v>52556500</v>
      </c>
      <c r="D321" s="2" t="s">
        <v>930</v>
      </c>
      <c r="E321" s="10" t="s">
        <v>799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5000</v>
      </c>
      <c r="L321" s="11">
        <v>0</v>
      </c>
      <c r="M321" s="11">
        <v>0</v>
      </c>
      <c r="N321" s="11">
        <v>0</v>
      </c>
      <c r="O321" s="11">
        <v>0</v>
      </c>
      <c r="P321" s="11">
        <v>62500</v>
      </c>
      <c r="Q321" s="11">
        <v>0</v>
      </c>
      <c r="R321" s="11">
        <f t="shared" si="54"/>
        <v>67500</v>
      </c>
      <c r="S321" s="11">
        <f t="shared" si="55"/>
        <v>5000</v>
      </c>
      <c r="T321" s="142">
        <f t="shared" si="51"/>
        <v>1.7710650476770711E-2</v>
      </c>
    </row>
    <row r="322" spans="1:20" x14ac:dyDescent="0.3">
      <c r="A322" s="8" t="s">
        <v>937</v>
      </c>
      <c r="B322" s="2" t="s">
        <v>894</v>
      </c>
      <c r="C322" s="10">
        <v>52564000</v>
      </c>
      <c r="D322" s="2" t="s">
        <v>931</v>
      </c>
      <c r="E322" s="10" t="s">
        <v>799</v>
      </c>
      <c r="F322" s="11">
        <v>0</v>
      </c>
      <c r="G322" s="11">
        <v>0</v>
      </c>
      <c r="H322" s="11">
        <v>518</v>
      </c>
      <c r="I322" s="11">
        <v>0</v>
      </c>
      <c r="J322" s="11">
        <v>409</v>
      </c>
      <c r="K322" s="11">
        <v>-409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f t="shared" si="54"/>
        <v>518</v>
      </c>
      <c r="S322" s="11">
        <f t="shared" si="55"/>
        <v>518</v>
      </c>
      <c r="T322" s="142">
        <f t="shared" si="51"/>
        <v>1.8348233893934456E-3</v>
      </c>
    </row>
    <row r="323" spans="1:20" x14ac:dyDescent="0.3">
      <c r="A323" s="8" t="s">
        <v>937</v>
      </c>
      <c r="B323" s="2" t="s">
        <v>894</v>
      </c>
      <c r="C323" s="10">
        <v>52568000</v>
      </c>
      <c r="D323" s="2" t="s">
        <v>932</v>
      </c>
      <c r="E323" s="10" t="s">
        <v>799</v>
      </c>
      <c r="F323" s="11">
        <v>1999</v>
      </c>
      <c r="G323" s="11">
        <v>1999</v>
      </c>
      <c r="H323" s="11">
        <v>1999</v>
      </c>
      <c r="I323" s="11">
        <v>1999</v>
      </c>
      <c r="J323" s="11">
        <v>1999</v>
      </c>
      <c r="K323" s="11">
        <v>1999</v>
      </c>
      <c r="L323" s="11">
        <v>1910</v>
      </c>
      <c r="M323" s="11">
        <v>1910</v>
      </c>
      <c r="N323" s="11">
        <v>1910</v>
      </c>
      <c r="O323" s="11">
        <v>1910</v>
      </c>
      <c r="P323" s="11">
        <v>1999</v>
      </c>
      <c r="Q323" s="11">
        <v>1999</v>
      </c>
      <c r="R323" s="11">
        <f t="shared" si="54"/>
        <v>23632</v>
      </c>
      <c r="S323" s="11">
        <f t="shared" si="55"/>
        <v>11994</v>
      </c>
      <c r="T323" s="142">
        <f t="shared" si="51"/>
        <v>4.248430836367758E-2</v>
      </c>
    </row>
    <row r="324" spans="1:20" x14ac:dyDescent="0.3">
      <c r="A324" s="8" t="s">
        <v>937</v>
      </c>
      <c r="B324" s="2" t="s">
        <v>894</v>
      </c>
      <c r="C324" s="10">
        <v>52579000</v>
      </c>
      <c r="D324" s="2" t="s">
        <v>933</v>
      </c>
      <c r="E324" s="10" t="s">
        <v>799</v>
      </c>
      <c r="F324" s="11">
        <v>0</v>
      </c>
      <c r="G324" s="11">
        <v>0</v>
      </c>
      <c r="H324" s="11">
        <v>0</v>
      </c>
      <c r="I324" s="11">
        <v>0</v>
      </c>
      <c r="J324" s="11">
        <v>15391</v>
      </c>
      <c r="K324" s="11">
        <v>0</v>
      </c>
      <c r="L324" s="11">
        <v>5104</v>
      </c>
      <c r="M324" s="11">
        <v>534</v>
      </c>
      <c r="N324" s="11">
        <v>0</v>
      </c>
      <c r="O324" s="11">
        <v>0</v>
      </c>
      <c r="P324" s="11">
        <v>0</v>
      </c>
      <c r="Q324" s="11">
        <v>0</v>
      </c>
      <c r="R324" s="11">
        <f t="shared" si="54"/>
        <v>21029</v>
      </c>
      <c r="S324" s="11">
        <f t="shared" si="55"/>
        <v>15391</v>
      </c>
      <c r="T324" s="142">
        <f t="shared" si="51"/>
        <v>5.4516924297595602E-2</v>
      </c>
    </row>
    <row r="325" spans="1:20" x14ac:dyDescent="0.3">
      <c r="A325" s="8" t="s">
        <v>937</v>
      </c>
      <c r="B325" s="2" t="s">
        <v>894</v>
      </c>
      <c r="C325" s="10">
        <v>52585000</v>
      </c>
      <c r="D325" s="2" t="s">
        <v>934</v>
      </c>
      <c r="E325" s="10" t="s">
        <v>799</v>
      </c>
      <c r="F325" s="11">
        <v>-7754</v>
      </c>
      <c r="G325" s="11">
        <v>-6632</v>
      </c>
      <c r="H325" s="11">
        <v>-7499</v>
      </c>
      <c r="I325" s="11">
        <v>-6276</v>
      </c>
      <c r="J325" s="11">
        <v>-4486</v>
      </c>
      <c r="K325" s="11">
        <v>-10941</v>
      </c>
      <c r="L325" s="11">
        <v>-10183</v>
      </c>
      <c r="M325" s="11">
        <v>-7081</v>
      </c>
      <c r="N325" s="11">
        <v>-5869</v>
      </c>
      <c r="O325" s="11">
        <v>-4769</v>
      </c>
      <c r="P325" s="11">
        <v>-4907</v>
      </c>
      <c r="Q325" s="11">
        <v>-4695</v>
      </c>
      <c r="R325" s="11">
        <f t="shared" si="54"/>
        <v>-81092</v>
      </c>
      <c r="S325" s="11">
        <f t="shared" si="55"/>
        <v>-43588</v>
      </c>
      <c r="T325" s="142">
        <f t="shared" si="51"/>
        <v>-0.15439436659629635</v>
      </c>
    </row>
    <row r="326" spans="1:20" x14ac:dyDescent="0.3">
      <c r="A326" s="8" t="s">
        <v>937</v>
      </c>
      <c r="B326" s="2" t="s">
        <v>894</v>
      </c>
      <c r="C326" s="10">
        <v>52586000</v>
      </c>
      <c r="D326" s="2" t="s">
        <v>935</v>
      </c>
      <c r="E326" s="10" t="s">
        <v>799</v>
      </c>
      <c r="F326" s="11">
        <v>61</v>
      </c>
      <c r="G326" s="11">
        <v>27</v>
      </c>
      <c r="H326" s="11">
        <v>51</v>
      </c>
      <c r="I326" s="11">
        <v>-33</v>
      </c>
      <c r="J326" s="11">
        <v>74</v>
      </c>
      <c r="K326" s="11">
        <v>4</v>
      </c>
      <c r="L326" s="11">
        <v>0</v>
      </c>
      <c r="M326" s="11">
        <v>0</v>
      </c>
      <c r="N326" s="11">
        <v>0</v>
      </c>
      <c r="O326" s="11">
        <v>0</v>
      </c>
      <c r="P326" s="11">
        <v>0</v>
      </c>
      <c r="Q326" s="11">
        <v>0</v>
      </c>
      <c r="R326" s="11">
        <f t="shared" si="54"/>
        <v>184</v>
      </c>
      <c r="S326" s="11">
        <f t="shared" si="55"/>
        <v>184</v>
      </c>
      <c r="T326" s="142">
        <f t="shared" si="51"/>
        <v>6.5175193754516217E-4</v>
      </c>
    </row>
    <row r="327" spans="1:20" x14ac:dyDescent="0.3">
      <c r="A327" s="80" t="s">
        <v>953</v>
      </c>
      <c r="B327" s="80"/>
      <c r="C327" s="80"/>
      <c r="D327" s="80"/>
      <c r="E327" s="80"/>
      <c r="F327" s="81">
        <f>SUM(F286:F326)</f>
        <v>-71995</v>
      </c>
      <c r="G327" s="81">
        <f t="shared" ref="G327:R327" si="56">SUM(G286:G326)</f>
        <v>55209</v>
      </c>
      <c r="H327" s="81">
        <f t="shared" si="56"/>
        <v>65859</v>
      </c>
      <c r="I327" s="81">
        <f t="shared" si="56"/>
        <v>52443</v>
      </c>
      <c r="J327" s="81">
        <f t="shared" si="56"/>
        <v>92465</v>
      </c>
      <c r="K327" s="81">
        <f t="shared" si="56"/>
        <v>88853</v>
      </c>
      <c r="L327" s="81">
        <f t="shared" si="56"/>
        <v>56960</v>
      </c>
      <c r="M327" s="81">
        <f t="shared" si="56"/>
        <v>61966</v>
      </c>
      <c r="N327" s="81">
        <f t="shared" si="56"/>
        <v>53115</v>
      </c>
      <c r="O327" s="81">
        <f t="shared" si="56"/>
        <v>70419</v>
      </c>
      <c r="P327" s="81">
        <f t="shared" si="56"/>
        <v>89337.741949060874</v>
      </c>
      <c r="Q327" s="81">
        <f t="shared" si="56"/>
        <v>42141.4529270813</v>
      </c>
      <c r="R327" s="81">
        <f t="shared" si="56"/>
        <v>656773.1948761422</v>
      </c>
      <c r="S327" s="11">
        <f t="shared" si="55"/>
        <v>282834</v>
      </c>
    </row>
    <row r="328" spans="1:20" x14ac:dyDescent="0.3">
      <c r="A328" s="8" t="s">
        <v>954</v>
      </c>
      <c r="B328" s="2" t="s">
        <v>35</v>
      </c>
      <c r="C328" s="10">
        <v>54110000</v>
      </c>
      <c r="D328" s="2" t="s">
        <v>938</v>
      </c>
      <c r="E328" s="10" t="s">
        <v>939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1256</v>
      </c>
      <c r="M328" s="11">
        <v>467</v>
      </c>
      <c r="N328" s="11">
        <v>467</v>
      </c>
      <c r="O328" s="11">
        <v>467</v>
      </c>
      <c r="P328" s="11">
        <v>1200</v>
      </c>
      <c r="Q328" s="11">
        <v>1200</v>
      </c>
      <c r="R328" s="11">
        <f t="shared" si="54"/>
        <v>5057</v>
      </c>
      <c r="S328" s="11">
        <f t="shared" si="55"/>
        <v>0</v>
      </c>
      <c r="T328" s="142">
        <f>S328/$S$337</f>
        <v>0</v>
      </c>
    </row>
    <row r="329" spans="1:20" x14ac:dyDescent="0.3">
      <c r="A329" s="8" t="s">
        <v>954</v>
      </c>
      <c r="B329" s="2" t="s">
        <v>35</v>
      </c>
      <c r="C329" s="10">
        <v>54110013</v>
      </c>
      <c r="D329" s="2" t="s">
        <v>940</v>
      </c>
      <c r="E329" s="10" t="s">
        <v>941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1">
        <v>0</v>
      </c>
      <c r="N329" s="11">
        <v>0</v>
      </c>
      <c r="O329" s="11">
        <v>0</v>
      </c>
      <c r="P329" s="11">
        <v>0</v>
      </c>
      <c r="Q329" s="11">
        <v>0</v>
      </c>
      <c r="R329" s="11">
        <f t="shared" si="54"/>
        <v>0</v>
      </c>
      <c r="S329" s="11">
        <f t="shared" si="55"/>
        <v>0</v>
      </c>
      <c r="T329" s="142">
        <f t="shared" ref="T329:T336" si="57">S329/$S$337</f>
        <v>0</v>
      </c>
    </row>
    <row r="330" spans="1:20" x14ac:dyDescent="0.3">
      <c r="A330" s="8" t="s">
        <v>954</v>
      </c>
      <c r="B330" s="2" t="s">
        <v>35</v>
      </c>
      <c r="C330" s="10">
        <v>54110014</v>
      </c>
      <c r="D330" s="2" t="s">
        <v>942</v>
      </c>
      <c r="E330" s="10" t="s">
        <v>943</v>
      </c>
      <c r="F330" s="11">
        <v>500</v>
      </c>
      <c r="G330" s="11">
        <v>4407</v>
      </c>
      <c r="H330" s="11">
        <v>511</v>
      </c>
      <c r="I330" s="11">
        <v>231</v>
      </c>
      <c r="J330" s="11">
        <v>500</v>
      </c>
      <c r="K330" s="11">
        <v>999</v>
      </c>
      <c r="L330" s="11">
        <v>0</v>
      </c>
      <c r="M330" s="11">
        <v>0</v>
      </c>
      <c r="N330" s="11">
        <v>0</v>
      </c>
      <c r="O330" s="11">
        <v>0</v>
      </c>
      <c r="P330" s="11">
        <v>0</v>
      </c>
      <c r="Q330" s="11">
        <v>0</v>
      </c>
      <c r="R330" s="11">
        <f t="shared" si="54"/>
        <v>7148</v>
      </c>
      <c r="S330" s="11">
        <f t="shared" si="55"/>
        <v>7148</v>
      </c>
      <c r="T330" s="142">
        <f t="shared" si="57"/>
        <v>0.4630733350608966</v>
      </c>
    </row>
    <row r="331" spans="1:20" x14ac:dyDescent="0.3">
      <c r="A331" s="8" t="s">
        <v>954</v>
      </c>
      <c r="B331" s="2" t="s">
        <v>35</v>
      </c>
      <c r="C331" s="10">
        <v>54110016</v>
      </c>
      <c r="D331" s="2" t="s">
        <v>1353</v>
      </c>
      <c r="E331" s="10" t="s">
        <v>939</v>
      </c>
      <c r="F331" s="11">
        <v>0</v>
      </c>
      <c r="G331" s="11">
        <v>0</v>
      </c>
      <c r="H331" s="11">
        <v>0</v>
      </c>
      <c r="I331" s="11">
        <v>0</v>
      </c>
      <c r="J331" s="11">
        <v>1500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0</v>
      </c>
      <c r="R331" s="11">
        <f t="shared" si="54"/>
        <v>1500</v>
      </c>
      <c r="S331" s="11">
        <f t="shared" si="55"/>
        <v>1500</v>
      </c>
      <c r="T331" s="142">
        <f t="shared" si="57"/>
        <v>9.7175434050272097E-2</v>
      </c>
    </row>
    <row r="332" spans="1:20" x14ac:dyDescent="0.3">
      <c r="A332" s="8" t="s">
        <v>954</v>
      </c>
      <c r="B332" s="2" t="s">
        <v>35</v>
      </c>
      <c r="C332" s="10">
        <v>54140000</v>
      </c>
      <c r="D332" s="2" t="s">
        <v>944</v>
      </c>
      <c r="E332" s="10" t="s">
        <v>945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80</v>
      </c>
      <c r="M332" s="11">
        <v>80</v>
      </c>
      <c r="N332" s="11">
        <v>80</v>
      </c>
      <c r="O332" s="11">
        <v>80</v>
      </c>
      <c r="P332" s="11">
        <v>580</v>
      </c>
      <c r="Q332" s="11">
        <v>729</v>
      </c>
      <c r="R332" s="11">
        <f t="shared" si="54"/>
        <v>1629</v>
      </c>
      <c r="S332" s="11">
        <f t="shared" si="55"/>
        <v>0</v>
      </c>
      <c r="T332" s="142">
        <f t="shared" si="57"/>
        <v>0</v>
      </c>
    </row>
    <row r="333" spans="1:20" x14ac:dyDescent="0.3">
      <c r="A333" s="8" t="s">
        <v>954</v>
      </c>
      <c r="B333" s="2" t="s">
        <v>35</v>
      </c>
      <c r="C333" s="10">
        <v>54140011</v>
      </c>
      <c r="D333" s="2" t="s">
        <v>946</v>
      </c>
      <c r="E333" s="10" t="s">
        <v>947</v>
      </c>
      <c r="F333" s="11">
        <v>0</v>
      </c>
      <c r="G333" s="11">
        <v>565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1">
        <v>0</v>
      </c>
      <c r="N333" s="11">
        <v>0</v>
      </c>
      <c r="O333" s="11">
        <v>0</v>
      </c>
      <c r="P333" s="11">
        <v>0</v>
      </c>
      <c r="Q333" s="11">
        <v>0</v>
      </c>
      <c r="R333" s="11">
        <f t="shared" si="54"/>
        <v>565</v>
      </c>
      <c r="S333" s="11">
        <f t="shared" si="55"/>
        <v>565</v>
      </c>
      <c r="T333" s="142">
        <f t="shared" si="57"/>
        <v>3.6602746825602488E-2</v>
      </c>
    </row>
    <row r="334" spans="1:20" x14ac:dyDescent="0.3">
      <c r="A334" s="8" t="s">
        <v>954</v>
      </c>
      <c r="B334" s="2" t="s">
        <v>35</v>
      </c>
      <c r="C334" s="10">
        <v>54140013</v>
      </c>
      <c r="D334" s="2" t="s">
        <v>948</v>
      </c>
      <c r="E334" s="10" t="s">
        <v>949</v>
      </c>
      <c r="F334" s="11">
        <v>0</v>
      </c>
      <c r="G334" s="11">
        <v>5740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11">
        <v>0</v>
      </c>
      <c r="Q334" s="11">
        <v>0</v>
      </c>
      <c r="R334" s="11">
        <f t="shared" si="54"/>
        <v>5740</v>
      </c>
      <c r="S334" s="11">
        <f t="shared" si="55"/>
        <v>5740</v>
      </c>
      <c r="T334" s="142">
        <f t="shared" si="57"/>
        <v>0.37185799429904121</v>
      </c>
    </row>
    <row r="335" spans="1:20" x14ac:dyDescent="0.3">
      <c r="A335" s="8" t="s">
        <v>954</v>
      </c>
      <c r="B335" s="2" t="s">
        <v>35</v>
      </c>
      <c r="C335" s="10">
        <v>54140014</v>
      </c>
      <c r="D335" s="2" t="s">
        <v>950</v>
      </c>
      <c r="E335" s="10" t="s">
        <v>951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f t="shared" si="54"/>
        <v>0</v>
      </c>
      <c r="S335" s="11">
        <f t="shared" si="55"/>
        <v>0</v>
      </c>
      <c r="T335" s="142">
        <f t="shared" si="57"/>
        <v>0</v>
      </c>
    </row>
    <row r="336" spans="1:20" x14ac:dyDescent="0.3">
      <c r="A336" s="8" t="s">
        <v>954</v>
      </c>
      <c r="B336" s="2" t="s">
        <v>35</v>
      </c>
      <c r="C336" s="10">
        <v>54140016</v>
      </c>
      <c r="D336" s="2" t="s">
        <v>952</v>
      </c>
      <c r="E336" s="10" t="s">
        <v>945</v>
      </c>
      <c r="F336" s="11">
        <v>80</v>
      </c>
      <c r="G336" s="11">
        <v>80</v>
      </c>
      <c r="H336" s="11">
        <v>80</v>
      </c>
      <c r="I336" s="11">
        <v>81</v>
      </c>
      <c r="J336" s="11">
        <v>81</v>
      </c>
      <c r="K336" s="11">
        <v>81</v>
      </c>
      <c r="L336" s="11">
        <v>0</v>
      </c>
      <c r="M336" s="11">
        <v>0</v>
      </c>
      <c r="N336" s="11">
        <v>0</v>
      </c>
      <c r="O336" s="11">
        <v>0</v>
      </c>
      <c r="P336" s="11">
        <v>0</v>
      </c>
      <c r="Q336" s="11">
        <v>0</v>
      </c>
      <c r="R336" s="11">
        <f t="shared" si="54"/>
        <v>483</v>
      </c>
      <c r="S336" s="11">
        <f t="shared" si="55"/>
        <v>483</v>
      </c>
      <c r="T336" s="142">
        <f t="shared" si="57"/>
        <v>3.1290489764187614E-2</v>
      </c>
    </row>
    <row r="337" spans="1:20" x14ac:dyDescent="0.3">
      <c r="A337" s="80" t="s">
        <v>976</v>
      </c>
      <c r="B337" s="80"/>
      <c r="C337" s="80"/>
      <c r="D337" s="80"/>
      <c r="E337" s="80"/>
      <c r="F337" s="81">
        <f>SUM(F328:F336)</f>
        <v>580</v>
      </c>
      <c r="G337" s="81">
        <f t="shared" ref="G337:R337" si="58">SUM(G328:G336)</f>
        <v>10792</v>
      </c>
      <c r="H337" s="81">
        <f t="shared" si="58"/>
        <v>591</v>
      </c>
      <c r="I337" s="81">
        <f t="shared" si="58"/>
        <v>312</v>
      </c>
      <c r="J337" s="81">
        <f t="shared" si="58"/>
        <v>2081</v>
      </c>
      <c r="K337" s="81">
        <f t="shared" si="58"/>
        <v>1080</v>
      </c>
      <c r="L337" s="81">
        <f t="shared" si="58"/>
        <v>1336</v>
      </c>
      <c r="M337" s="81">
        <f t="shared" si="58"/>
        <v>547</v>
      </c>
      <c r="N337" s="81">
        <f t="shared" si="58"/>
        <v>547</v>
      </c>
      <c r="O337" s="81">
        <f t="shared" si="58"/>
        <v>547</v>
      </c>
      <c r="P337" s="81">
        <f t="shared" si="58"/>
        <v>1780</v>
      </c>
      <c r="Q337" s="81">
        <f t="shared" si="58"/>
        <v>1929</v>
      </c>
      <c r="R337" s="81">
        <f t="shared" si="58"/>
        <v>22122</v>
      </c>
      <c r="S337" s="11">
        <f t="shared" si="55"/>
        <v>15436</v>
      </c>
    </row>
    <row r="338" spans="1:20" x14ac:dyDescent="0.3">
      <c r="A338" s="8" t="s">
        <v>977</v>
      </c>
      <c r="B338" s="2" t="s">
        <v>80</v>
      </c>
      <c r="C338" s="10">
        <v>55000000</v>
      </c>
      <c r="D338" s="2" t="s">
        <v>955</v>
      </c>
      <c r="E338" s="10" t="s">
        <v>956</v>
      </c>
      <c r="F338" s="11">
        <v>-661</v>
      </c>
      <c r="G338" s="11">
        <v>-886</v>
      </c>
      <c r="H338" s="11">
        <v>-1181</v>
      </c>
      <c r="I338" s="11">
        <v>-810</v>
      </c>
      <c r="J338" s="11">
        <v>-824</v>
      </c>
      <c r="K338" s="11">
        <v>-1382</v>
      </c>
      <c r="L338" s="11">
        <v>480</v>
      </c>
      <c r="M338" s="11">
        <v>338</v>
      </c>
      <c r="N338" s="11">
        <v>625</v>
      </c>
      <c r="O338" s="11">
        <v>481</v>
      </c>
      <c r="P338" s="11">
        <v>415</v>
      </c>
      <c r="Q338" s="11">
        <v>462</v>
      </c>
      <c r="R338" s="11">
        <f t="shared" si="54"/>
        <v>-2943</v>
      </c>
      <c r="S338" s="11">
        <f t="shared" si="55"/>
        <v>-5744</v>
      </c>
      <c r="T338" s="142">
        <v>0</v>
      </c>
    </row>
    <row r="339" spans="1:20" x14ac:dyDescent="0.3">
      <c r="A339" s="8" t="s">
        <v>977</v>
      </c>
      <c r="B339" s="2" t="s">
        <v>80</v>
      </c>
      <c r="C339" s="10">
        <v>55000010</v>
      </c>
      <c r="D339" s="2" t="s">
        <v>80</v>
      </c>
      <c r="E339" s="10" t="s">
        <v>956</v>
      </c>
      <c r="F339" s="11">
        <v>0</v>
      </c>
      <c r="G339" s="11">
        <v>0</v>
      </c>
      <c r="H339" s="11">
        <v>0</v>
      </c>
      <c r="I339" s="11">
        <v>0</v>
      </c>
      <c r="J339" s="11">
        <v>0</v>
      </c>
      <c r="K339" s="11">
        <v>0</v>
      </c>
      <c r="L339" s="11">
        <v>0</v>
      </c>
      <c r="M339" s="11">
        <v>0</v>
      </c>
      <c r="N339" s="11">
        <v>0</v>
      </c>
      <c r="O339" s="11">
        <v>0</v>
      </c>
      <c r="P339" s="11">
        <v>0</v>
      </c>
      <c r="Q339" s="11">
        <v>0</v>
      </c>
      <c r="R339" s="11">
        <f t="shared" si="54"/>
        <v>0</v>
      </c>
      <c r="S339" s="11">
        <f t="shared" si="55"/>
        <v>0</v>
      </c>
      <c r="T339" s="142">
        <f t="shared" ref="T339:T352" si="59">S339/SUM($S$353-$S$338)</f>
        <v>0</v>
      </c>
    </row>
    <row r="340" spans="1:20" x14ac:dyDescent="0.3">
      <c r="A340" s="8" t="s">
        <v>977</v>
      </c>
      <c r="B340" s="2" t="s">
        <v>80</v>
      </c>
      <c r="C340" s="10">
        <v>55000012</v>
      </c>
      <c r="D340" s="2" t="s">
        <v>957</v>
      </c>
      <c r="E340" s="10" t="s">
        <v>958</v>
      </c>
      <c r="F340" s="11">
        <v>0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0</v>
      </c>
      <c r="P340" s="11">
        <v>0</v>
      </c>
      <c r="Q340" s="11">
        <v>0</v>
      </c>
      <c r="R340" s="11">
        <f t="shared" si="54"/>
        <v>0</v>
      </c>
      <c r="S340" s="11">
        <f t="shared" si="55"/>
        <v>0</v>
      </c>
      <c r="T340" s="142">
        <f t="shared" si="59"/>
        <v>0</v>
      </c>
    </row>
    <row r="341" spans="1:20" x14ac:dyDescent="0.3">
      <c r="A341" s="8" t="s">
        <v>977</v>
      </c>
      <c r="B341" s="2" t="s">
        <v>80</v>
      </c>
      <c r="C341" s="10">
        <v>55000013</v>
      </c>
      <c r="D341" s="2" t="s">
        <v>959</v>
      </c>
      <c r="E341" s="10" t="s">
        <v>960</v>
      </c>
      <c r="F341" s="11">
        <v>306</v>
      </c>
      <c r="G341" s="11">
        <v>9</v>
      </c>
      <c r="H341" s="11">
        <v>10</v>
      </c>
      <c r="I341" s="11">
        <v>16</v>
      </c>
      <c r="J341" s="11">
        <v>0</v>
      </c>
      <c r="K341" s="11">
        <v>118</v>
      </c>
      <c r="L341" s="11">
        <v>0</v>
      </c>
      <c r="M341" s="11">
        <v>0</v>
      </c>
      <c r="N341" s="11">
        <v>0</v>
      </c>
      <c r="O341" s="11">
        <v>0</v>
      </c>
      <c r="P341" s="11">
        <v>0</v>
      </c>
      <c r="Q341" s="11">
        <v>0</v>
      </c>
      <c r="R341" s="11">
        <f t="shared" si="54"/>
        <v>459</v>
      </c>
      <c r="S341" s="11">
        <f t="shared" si="55"/>
        <v>459</v>
      </c>
      <c r="T341" s="142">
        <f t="shared" si="59"/>
        <v>2.2312964853434445E-3</v>
      </c>
    </row>
    <row r="342" spans="1:20" x14ac:dyDescent="0.3">
      <c r="A342" s="8" t="s">
        <v>977</v>
      </c>
      <c r="B342" s="2" t="s">
        <v>80</v>
      </c>
      <c r="C342" s="10">
        <v>55000014</v>
      </c>
      <c r="D342" s="2" t="s">
        <v>961</v>
      </c>
      <c r="E342" s="10" t="s">
        <v>962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  <c r="R342" s="11">
        <f t="shared" si="54"/>
        <v>0</v>
      </c>
      <c r="S342" s="11">
        <f t="shared" si="55"/>
        <v>0</v>
      </c>
      <c r="T342" s="142">
        <f t="shared" si="59"/>
        <v>0</v>
      </c>
    </row>
    <row r="343" spans="1:20" x14ac:dyDescent="0.3">
      <c r="A343" s="8" t="s">
        <v>977</v>
      </c>
      <c r="B343" s="2" t="s">
        <v>80</v>
      </c>
      <c r="C343" s="10">
        <v>55000015</v>
      </c>
      <c r="D343" s="2" t="s">
        <v>963</v>
      </c>
      <c r="E343" s="10" t="s">
        <v>964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f t="shared" si="54"/>
        <v>0</v>
      </c>
      <c r="S343" s="11">
        <f t="shared" si="55"/>
        <v>0</v>
      </c>
      <c r="T343" s="142">
        <f t="shared" si="59"/>
        <v>0</v>
      </c>
    </row>
    <row r="344" spans="1:20" x14ac:dyDescent="0.3">
      <c r="A344" s="8" t="s">
        <v>977</v>
      </c>
      <c r="B344" s="2" t="s">
        <v>80</v>
      </c>
      <c r="C344" s="10">
        <v>55000016</v>
      </c>
      <c r="D344" s="2" t="s">
        <v>965</v>
      </c>
      <c r="E344" s="10" t="s">
        <v>956</v>
      </c>
      <c r="F344" s="11">
        <v>1169</v>
      </c>
      <c r="G344" s="11">
        <v>1571</v>
      </c>
      <c r="H344" s="11">
        <v>9</v>
      </c>
      <c r="I344" s="11">
        <v>616</v>
      </c>
      <c r="J344" s="11">
        <v>3197</v>
      </c>
      <c r="K344" s="11">
        <v>1252</v>
      </c>
      <c r="L344" s="11">
        <v>0</v>
      </c>
      <c r="M344" s="11">
        <v>0</v>
      </c>
      <c r="N344" s="11">
        <v>0</v>
      </c>
      <c r="O344" s="11">
        <v>0</v>
      </c>
      <c r="P344" s="11">
        <v>0</v>
      </c>
      <c r="Q344" s="11">
        <v>0</v>
      </c>
      <c r="R344" s="11">
        <f t="shared" si="54"/>
        <v>7814</v>
      </c>
      <c r="S344" s="11">
        <f t="shared" si="55"/>
        <v>7814</v>
      </c>
      <c r="T344" s="142">
        <f t="shared" si="59"/>
        <v>3.7985513587088619E-2</v>
      </c>
    </row>
    <row r="345" spans="1:20" x14ac:dyDescent="0.3">
      <c r="A345" s="8" t="s">
        <v>977</v>
      </c>
      <c r="B345" s="2" t="s">
        <v>80</v>
      </c>
      <c r="C345" s="10">
        <v>55000023</v>
      </c>
      <c r="D345" s="2" t="s">
        <v>966</v>
      </c>
      <c r="E345" s="10" t="s">
        <v>967</v>
      </c>
      <c r="F345" s="11">
        <v>137</v>
      </c>
      <c r="G345" s="11">
        <v>114</v>
      </c>
      <c r="H345" s="11">
        <v>38</v>
      </c>
      <c r="I345" s="11">
        <v>52</v>
      </c>
      <c r="J345" s="11">
        <v>95</v>
      </c>
      <c r="K345" s="11">
        <v>81</v>
      </c>
      <c r="L345" s="11">
        <v>0</v>
      </c>
      <c r="M345" s="11">
        <v>0</v>
      </c>
      <c r="N345" s="11">
        <v>0</v>
      </c>
      <c r="O345" s="11">
        <v>0</v>
      </c>
      <c r="P345" s="11">
        <v>0</v>
      </c>
      <c r="Q345" s="11">
        <v>0</v>
      </c>
      <c r="R345" s="11">
        <f t="shared" si="54"/>
        <v>517</v>
      </c>
      <c r="S345" s="11">
        <f t="shared" si="55"/>
        <v>517</v>
      </c>
      <c r="T345" s="142">
        <f t="shared" si="59"/>
        <v>2.5132468037528562E-3</v>
      </c>
    </row>
    <row r="346" spans="1:20" x14ac:dyDescent="0.3">
      <c r="A346" s="8" t="s">
        <v>977</v>
      </c>
      <c r="B346" s="2" t="s">
        <v>80</v>
      </c>
      <c r="C346" s="10">
        <v>55000024</v>
      </c>
      <c r="D346" s="2" t="s">
        <v>968</v>
      </c>
      <c r="E346" s="10" t="s">
        <v>969</v>
      </c>
      <c r="F346" s="11">
        <v>0</v>
      </c>
      <c r="G346" s="11">
        <v>0</v>
      </c>
      <c r="H346" s="11">
        <v>0</v>
      </c>
      <c r="I346" s="11">
        <v>0</v>
      </c>
      <c r="J346" s="11">
        <v>0</v>
      </c>
      <c r="K346" s="11">
        <v>80</v>
      </c>
      <c r="L346" s="11">
        <v>0</v>
      </c>
      <c r="M346" s="11">
        <v>0</v>
      </c>
      <c r="N346" s="11">
        <v>0</v>
      </c>
      <c r="O346" s="11">
        <v>0</v>
      </c>
      <c r="P346" s="11">
        <v>0</v>
      </c>
      <c r="Q346" s="11">
        <v>0</v>
      </c>
      <c r="R346" s="11">
        <f t="shared" si="54"/>
        <v>80</v>
      </c>
      <c r="S346" s="11">
        <f t="shared" si="55"/>
        <v>80</v>
      </c>
      <c r="T346" s="142">
        <f t="shared" si="59"/>
        <v>3.8889699090953282E-4</v>
      </c>
    </row>
    <row r="347" spans="1:20" x14ac:dyDescent="0.3">
      <c r="A347" s="8" t="s">
        <v>977</v>
      </c>
      <c r="B347" s="2" t="s">
        <v>80</v>
      </c>
      <c r="C347" s="10">
        <v>55000100</v>
      </c>
      <c r="D347" s="2" t="s">
        <v>970</v>
      </c>
      <c r="E347" s="10" t="s">
        <v>956</v>
      </c>
      <c r="F347" s="11">
        <v>-11274</v>
      </c>
      <c r="G347" s="11">
        <v>-10580</v>
      </c>
      <c r="H347" s="11">
        <v>-12433</v>
      </c>
      <c r="I347" s="11">
        <v>-13256</v>
      </c>
      <c r="J347" s="11">
        <v>-12248</v>
      </c>
      <c r="K347" s="11">
        <v>-14486</v>
      </c>
      <c r="L347" s="11">
        <v>-11149</v>
      </c>
      <c r="M347" s="11">
        <v>-6886</v>
      </c>
      <c r="N347" s="11">
        <v>-14356</v>
      </c>
      <c r="O347" s="11">
        <v>-8479</v>
      </c>
      <c r="P347" s="11">
        <v>-8600</v>
      </c>
      <c r="Q347" s="11">
        <v>-8454</v>
      </c>
      <c r="R347" s="11">
        <f t="shared" si="54"/>
        <v>-132201</v>
      </c>
      <c r="S347" s="11">
        <f t="shared" si="55"/>
        <v>-74277</v>
      </c>
      <c r="T347" s="142">
        <f t="shared" si="59"/>
        <v>-0.36107627242234214</v>
      </c>
    </row>
    <row r="348" spans="1:20" x14ac:dyDescent="0.3">
      <c r="A348" s="8" t="s">
        <v>977</v>
      </c>
      <c r="B348" s="2" t="s">
        <v>80</v>
      </c>
      <c r="C348" s="10">
        <v>55010100</v>
      </c>
      <c r="D348" s="2" t="s">
        <v>971</v>
      </c>
      <c r="E348" s="10" t="s">
        <v>956</v>
      </c>
      <c r="F348" s="11">
        <v>26602</v>
      </c>
      <c r="G348" s="11">
        <v>1742</v>
      </c>
      <c r="H348" s="11">
        <v>798</v>
      </c>
      <c r="I348" s="11">
        <v>-2377</v>
      </c>
      <c r="J348" s="11">
        <v>1259</v>
      </c>
      <c r="K348" s="11">
        <v>975</v>
      </c>
      <c r="L348" s="11">
        <v>-3106</v>
      </c>
      <c r="M348" s="11">
        <v>8117</v>
      </c>
      <c r="N348" s="11">
        <v>2964</v>
      </c>
      <c r="O348" s="11">
        <v>-1493</v>
      </c>
      <c r="P348" s="11">
        <v>1000</v>
      </c>
      <c r="Q348" s="11">
        <v>6000</v>
      </c>
      <c r="R348" s="11">
        <f t="shared" si="54"/>
        <v>42481</v>
      </c>
      <c r="S348" s="11">
        <f t="shared" si="55"/>
        <v>28999</v>
      </c>
      <c r="T348" s="142">
        <f t="shared" si="59"/>
        <v>0.14097029799231928</v>
      </c>
    </row>
    <row r="349" spans="1:20" x14ac:dyDescent="0.3">
      <c r="A349" s="8" t="s">
        <v>977</v>
      </c>
      <c r="B349" s="2" t="s">
        <v>80</v>
      </c>
      <c r="C349" s="10">
        <v>55010200</v>
      </c>
      <c r="D349" s="2" t="s">
        <v>972</v>
      </c>
      <c r="E349" s="10" t="s">
        <v>956</v>
      </c>
      <c r="F349" s="11">
        <v>17734</v>
      </c>
      <c r="G349" s="11">
        <v>19145</v>
      </c>
      <c r="H349" s="11">
        <v>24385</v>
      </c>
      <c r="I349" s="11">
        <v>28034</v>
      </c>
      <c r="J349" s="11">
        <v>24500</v>
      </c>
      <c r="K349" s="11">
        <v>26249</v>
      </c>
      <c r="L349" s="11">
        <v>21182</v>
      </c>
      <c r="M349" s="11">
        <v>15100</v>
      </c>
      <c r="N349" s="11">
        <v>17297</v>
      </c>
      <c r="O349" s="11">
        <v>15944</v>
      </c>
      <c r="P349" s="11">
        <v>21000</v>
      </c>
      <c r="Q349" s="11">
        <v>21000</v>
      </c>
      <c r="R349" s="11">
        <f t="shared" si="54"/>
        <v>251570</v>
      </c>
      <c r="S349" s="11">
        <f t="shared" si="55"/>
        <v>140047</v>
      </c>
      <c r="T349" s="142">
        <f t="shared" si="59"/>
        <v>0.68079821107384186</v>
      </c>
    </row>
    <row r="350" spans="1:20" x14ac:dyDescent="0.3">
      <c r="A350" s="8" t="s">
        <v>977</v>
      </c>
      <c r="B350" s="2" t="s">
        <v>80</v>
      </c>
      <c r="C350" s="10">
        <v>55010300</v>
      </c>
      <c r="D350" s="2" t="s">
        <v>973</v>
      </c>
      <c r="E350" s="10" t="s">
        <v>956</v>
      </c>
      <c r="F350" s="11">
        <v>13697</v>
      </c>
      <c r="G350" s="11">
        <v>12299</v>
      </c>
      <c r="H350" s="11">
        <v>10867</v>
      </c>
      <c r="I350" s="11">
        <v>10622</v>
      </c>
      <c r="J350" s="11">
        <v>14290</v>
      </c>
      <c r="K350" s="11">
        <v>29369</v>
      </c>
      <c r="L350" s="11">
        <v>17887</v>
      </c>
      <c r="M350" s="11">
        <v>17383</v>
      </c>
      <c r="N350" s="11">
        <v>13987</v>
      </c>
      <c r="O350" s="11">
        <v>12271</v>
      </c>
      <c r="P350" s="11">
        <v>16000</v>
      </c>
      <c r="Q350" s="11">
        <v>16000</v>
      </c>
      <c r="R350" s="11">
        <f t="shared" si="54"/>
        <v>184672</v>
      </c>
      <c r="S350" s="11">
        <f t="shared" si="55"/>
        <v>91144</v>
      </c>
      <c r="T350" s="142">
        <f t="shared" si="59"/>
        <v>0.44307034174323079</v>
      </c>
    </row>
    <row r="351" spans="1:20" x14ac:dyDescent="0.3">
      <c r="A351" s="8" t="s">
        <v>977</v>
      </c>
      <c r="B351" s="2" t="s">
        <v>80</v>
      </c>
      <c r="C351" s="10">
        <v>55010400</v>
      </c>
      <c r="D351" s="2" t="s">
        <v>974</v>
      </c>
      <c r="E351" s="10" t="s">
        <v>956</v>
      </c>
      <c r="F351" s="11">
        <v>0</v>
      </c>
      <c r="G351" s="11">
        <v>0</v>
      </c>
      <c r="H351" s="11">
        <v>0</v>
      </c>
      <c r="I351" s="11">
        <v>0</v>
      </c>
      <c r="J351" s="11">
        <v>0</v>
      </c>
      <c r="K351" s="11">
        <v>0</v>
      </c>
      <c r="L351" s="11">
        <v>0</v>
      </c>
      <c r="M351" s="11">
        <v>0</v>
      </c>
      <c r="N351" s="11">
        <v>0</v>
      </c>
      <c r="O351" s="11">
        <v>0</v>
      </c>
      <c r="P351" s="11">
        <v>0</v>
      </c>
      <c r="Q351" s="11">
        <v>0</v>
      </c>
      <c r="R351" s="11">
        <f t="shared" si="54"/>
        <v>0</v>
      </c>
      <c r="S351" s="11">
        <f t="shared" si="55"/>
        <v>0</v>
      </c>
      <c r="T351" s="142">
        <f t="shared" si="59"/>
        <v>0</v>
      </c>
    </row>
    <row r="352" spans="1:20" x14ac:dyDescent="0.3">
      <c r="A352" s="8" t="s">
        <v>977</v>
      </c>
      <c r="B352" s="2" t="s">
        <v>80</v>
      </c>
      <c r="C352" s="10">
        <v>55010500</v>
      </c>
      <c r="D352" s="2" t="s">
        <v>975</v>
      </c>
      <c r="E352" s="10" t="s">
        <v>956</v>
      </c>
      <c r="F352" s="11">
        <v>2203</v>
      </c>
      <c r="G352" s="11">
        <v>1531</v>
      </c>
      <c r="H352" s="11">
        <v>1287</v>
      </c>
      <c r="I352" s="11">
        <v>1315</v>
      </c>
      <c r="J352" s="11">
        <v>1948</v>
      </c>
      <c r="K352" s="11">
        <v>2643</v>
      </c>
      <c r="L352" s="11">
        <v>1742</v>
      </c>
      <c r="M352" s="11">
        <v>2261</v>
      </c>
      <c r="N352" s="11">
        <v>2183</v>
      </c>
      <c r="O352" s="11">
        <v>2239</v>
      </c>
      <c r="P352" s="11">
        <v>964</v>
      </c>
      <c r="Q352" s="11">
        <v>829</v>
      </c>
      <c r="R352" s="11">
        <f t="shared" si="54"/>
        <v>21145</v>
      </c>
      <c r="S352" s="11">
        <f t="shared" si="55"/>
        <v>10927</v>
      </c>
      <c r="T352" s="142">
        <f t="shared" si="59"/>
        <v>5.3118467745855817E-2</v>
      </c>
    </row>
    <row r="353" spans="1:20" x14ac:dyDescent="0.3">
      <c r="A353" s="80" t="s">
        <v>983</v>
      </c>
      <c r="B353" s="80"/>
      <c r="C353" s="80"/>
      <c r="D353" s="80"/>
      <c r="E353" s="80"/>
      <c r="F353" s="81">
        <f>SUM(F338:F352)</f>
        <v>49913</v>
      </c>
      <c r="G353" s="81">
        <f t="shared" ref="G353:R353" si="60">SUM(G338:G352)</f>
        <v>24945</v>
      </c>
      <c r="H353" s="81">
        <f t="shared" si="60"/>
        <v>23780</v>
      </c>
      <c r="I353" s="81">
        <f t="shared" si="60"/>
        <v>24212</v>
      </c>
      <c r="J353" s="81">
        <f t="shared" si="60"/>
        <v>32217</v>
      </c>
      <c r="K353" s="81">
        <f t="shared" si="60"/>
        <v>44899</v>
      </c>
      <c r="L353" s="81">
        <f t="shared" si="60"/>
        <v>27036</v>
      </c>
      <c r="M353" s="81">
        <f t="shared" si="60"/>
        <v>36313</v>
      </c>
      <c r="N353" s="81">
        <f t="shared" si="60"/>
        <v>22700</v>
      </c>
      <c r="O353" s="81">
        <f t="shared" si="60"/>
        <v>20963</v>
      </c>
      <c r="P353" s="81">
        <f t="shared" si="60"/>
        <v>30779</v>
      </c>
      <c r="Q353" s="81">
        <f t="shared" si="60"/>
        <v>35837</v>
      </c>
      <c r="R353" s="81">
        <f t="shared" si="60"/>
        <v>373594</v>
      </c>
      <c r="S353" s="11">
        <f t="shared" si="55"/>
        <v>199966</v>
      </c>
    </row>
    <row r="354" spans="1:20" x14ac:dyDescent="0.3">
      <c r="A354" s="8" t="s">
        <v>984</v>
      </c>
      <c r="B354" s="2" t="s">
        <v>978</v>
      </c>
      <c r="C354" s="10">
        <v>57010000</v>
      </c>
      <c r="D354" s="2" t="s">
        <v>979</v>
      </c>
      <c r="E354" s="10" t="s">
        <v>980</v>
      </c>
      <c r="F354" s="11">
        <v>0</v>
      </c>
      <c r="G354" s="11">
        <v>0</v>
      </c>
      <c r="H354" s="11">
        <v>0</v>
      </c>
      <c r="I354" s="11">
        <v>0</v>
      </c>
      <c r="J354" s="11">
        <v>0</v>
      </c>
      <c r="K354" s="11">
        <v>0</v>
      </c>
      <c r="L354" s="11">
        <v>0</v>
      </c>
      <c r="M354" s="11">
        <v>0</v>
      </c>
      <c r="N354" s="11">
        <v>0</v>
      </c>
      <c r="O354" s="11">
        <v>0</v>
      </c>
      <c r="P354" s="11">
        <v>0</v>
      </c>
      <c r="Q354" s="11">
        <v>0</v>
      </c>
      <c r="R354" s="11">
        <f t="shared" si="54"/>
        <v>0</v>
      </c>
      <c r="S354" s="11">
        <f t="shared" si="55"/>
        <v>0</v>
      </c>
      <c r="T354" s="142">
        <v>0</v>
      </c>
    </row>
    <row r="355" spans="1:20" x14ac:dyDescent="0.3">
      <c r="A355" s="8" t="s">
        <v>984</v>
      </c>
      <c r="B355" s="2" t="s">
        <v>978</v>
      </c>
      <c r="C355" s="10">
        <v>57010015</v>
      </c>
      <c r="D355" s="2" t="s">
        <v>981</v>
      </c>
      <c r="E355" s="10" t="s">
        <v>980</v>
      </c>
      <c r="F355" s="11">
        <v>64961</v>
      </c>
      <c r="G355" s="11">
        <v>52784</v>
      </c>
      <c r="H355" s="11">
        <v>47063</v>
      </c>
      <c r="I355" s="11">
        <v>157225</v>
      </c>
      <c r="J355" s="11">
        <v>63165</v>
      </c>
      <c r="K355" s="11">
        <v>97243</v>
      </c>
      <c r="L355" s="11">
        <v>66881</v>
      </c>
      <c r="M355" s="11">
        <v>64448</v>
      </c>
      <c r="N355" s="11">
        <v>29350</v>
      </c>
      <c r="O355" s="11">
        <v>41278</v>
      </c>
      <c r="P355" s="144">
        <v>64177.75795964351</v>
      </c>
      <c r="Q355" s="144">
        <v>61192.080043636437</v>
      </c>
      <c r="R355" s="11">
        <f t="shared" si="54"/>
        <v>809767.83800327987</v>
      </c>
      <c r="S355" s="11">
        <f t="shared" si="55"/>
        <v>482441</v>
      </c>
      <c r="T355" s="142">
        <f>S355/$S$357</f>
        <v>0.91577450779405178</v>
      </c>
    </row>
    <row r="356" spans="1:20" x14ac:dyDescent="0.3">
      <c r="A356" s="8" t="s">
        <v>984</v>
      </c>
      <c r="B356" s="2" t="s">
        <v>978</v>
      </c>
      <c r="C356" s="10">
        <v>57010016</v>
      </c>
      <c r="D356" s="2" t="s">
        <v>982</v>
      </c>
      <c r="E356" s="10" t="s">
        <v>980</v>
      </c>
      <c r="F356" s="11">
        <v>13459</v>
      </c>
      <c r="G356" s="11">
        <v>0</v>
      </c>
      <c r="H356" s="11">
        <v>0</v>
      </c>
      <c r="I356" s="11">
        <v>30912</v>
      </c>
      <c r="J356" s="11">
        <v>0</v>
      </c>
      <c r="K356" s="11">
        <v>0</v>
      </c>
      <c r="L356" s="11">
        <v>0</v>
      </c>
      <c r="M356" s="11">
        <v>0</v>
      </c>
      <c r="N356" s="11">
        <v>0</v>
      </c>
      <c r="O356" s="11">
        <v>0</v>
      </c>
      <c r="P356" s="11">
        <v>2500</v>
      </c>
      <c r="Q356" s="11">
        <v>2500</v>
      </c>
      <c r="R356" s="11">
        <f t="shared" si="54"/>
        <v>49371</v>
      </c>
      <c r="S356" s="11">
        <f t="shared" si="55"/>
        <v>44371</v>
      </c>
      <c r="T356" s="142">
        <f>S356/$S$357</f>
        <v>8.422549220594823E-2</v>
      </c>
    </row>
    <row r="357" spans="1:20" x14ac:dyDescent="0.3">
      <c r="A357" s="80" t="s">
        <v>992</v>
      </c>
      <c r="B357" s="80"/>
      <c r="C357" s="80"/>
      <c r="D357" s="80"/>
      <c r="E357" s="80"/>
      <c r="F357" s="81">
        <f>SUM(F354:F356)</f>
        <v>78420</v>
      </c>
      <c r="G357" s="81">
        <f t="shared" ref="G357:R357" si="61">SUM(G354:G356)</f>
        <v>52784</v>
      </c>
      <c r="H357" s="81">
        <f t="shared" si="61"/>
        <v>47063</v>
      </c>
      <c r="I357" s="81">
        <f t="shared" si="61"/>
        <v>188137</v>
      </c>
      <c r="J357" s="81">
        <f t="shared" si="61"/>
        <v>63165</v>
      </c>
      <c r="K357" s="81">
        <f t="shared" si="61"/>
        <v>97243</v>
      </c>
      <c r="L357" s="81">
        <f t="shared" si="61"/>
        <v>66881</v>
      </c>
      <c r="M357" s="81">
        <f t="shared" si="61"/>
        <v>64448</v>
      </c>
      <c r="N357" s="81">
        <f t="shared" si="61"/>
        <v>29350</v>
      </c>
      <c r="O357" s="81">
        <f t="shared" si="61"/>
        <v>41278</v>
      </c>
      <c r="P357" s="81">
        <f t="shared" si="61"/>
        <v>66677.75795964351</v>
      </c>
      <c r="Q357" s="81">
        <f t="shared" si="61"/>
        <v>63692.080043636437</v>
      </c>
      <c r="R357" s="81">
        <f t="shared" si="61"/>
        <v>859138.83800327987</v>
      </c>
      <c r="S357" s="11">
        <f t="shared" si="55"/>
        <v>526812</v>
      </c>
    </row>
    <row r="358" spans="1:20" x14ac:dyDescent="0.3">
      <c r="A358" s="8" t="s">
        <v>993</v>
      </c>
      <c r="B358" s="2" t="s">
        <v>985</v>
      </c>
      <c r="C358" s="10">
        <v>52501500</v>
      </c>
      <c r="D358" s="2" t="s">
        <v>986</v>
      </c>
      <c r="E358" s="10" t="s">
        <v>837</v>
      </c>
      <c r="F358" s="11">
        <v>901</v>
      </c>
      <c r="G358" s="11">
        <v>-54</v>
      </c>
      <c r="H358" s="11">
        <v>27</v>
      </c>
      <c r="I358" s="11">
        <v>0</v>
      </c>
      <c r="J358" s="11">
        <v>0</v>
      </c>
      <c r="K358" s="11">
        <v>450</v>
      </c>
      <c r="L358" s="11">
        <v>0</v>
      </c>
      <c r="M358" s="11">
        <v>0</v>
      </c>
      <c r="N358" s="11">
        <v>0</v>
      </c>
      <c r="O358" s="11">
        <v>0</v>
      </c>
      <c r="P358" s="11">
        <v>100</v>
      </c>
      <c r="Q358" s="11">
        <v>0</v>
      </c>
      <c r="R358" s="11">
        <f t="shared" si="54"/>
        <v>1424</v>
      </c>
      <c r="S358" s="11">
        <f t="shared" si="55"/>
        <v>1324</v>
      </c>
      <c r="T358" s="142">
        <f>S358/$S$364</f>
        <v>2.1885418922291885E-3</v>
      </c>
    </row>
    <row r="359" spans="1:20" x14ac:dyDescent="0.3">
      <c r="A359" s="8" t="s">
        <v>993</v>
      </c>
      <c r="B359" s="2" t="s">
        <v>985</v>
      </c>
      <c r="C359" s="10">
        <v>52510015</v>
      </c>
      <c r="D359" s="2" t="s">
        <v>987</v>
      </c>
      <c r="E359" s="10" t="s">
        <v>837</v>
      </c>
      <c r="F359" s="11">
        <v>9770</v>
      </c>
      <c r="G359" s="11">
        <v>12547</v>
      </c>
      <c r="H359" s="11">
        <v>10676</v>
      </c>
      <c r="I359" s="11">
        <v>11848</v>
      </c>
      <c r="J359" s="11">
        <v>9755</v>
      </c>
      <c r="K359" s="11">
        <v>11479</v>
      </c>
      <c r="L359" s="11">
        <v>16162</v>
      </c>
      <c r="M359" s="11">
        <v>11963</v>
      </c>
      <c r="N359" s="11">
        <v>14142</v>
      </c>
      <c r="O359" s="11">
        <v>10444</v>
      </c>
      <c r="P359" s="11">
        <v>10184</v>
      </c>
      <c r="Q359" s="11">
        <v>11677</v>
      </c>
      <c r="R359" s="11">
        <f t="shared" si="54"/>
        <v>140647</v>
      </c>
      <c r="S359" s="11">
        <f t="shared" si="55"/>
        <v>66075</v>
      </c>
      <c r="T359" s="142">
        <f t="shared" ref="T359:T363" si="62">S359/$S$364</f>
        <v>0.10922047245396045</v>
      </c>
    </row>
    <row r="360" spans="1:20" x14ac:dyDescent="0.3">
      <c r="A360" s="8" t="s">
        <v>993</v>
      </c>
      <c r="B360" s="2" t="s">
        <v>985</v>
      </c>
      <c r="C360" s="10">
        <v>52514906</v>
      </c>
      <c r="D360" s="2" t="s">
        <v>988</v>
      </c>
      <c r="E360" s="10" t="s">
        <v>799</v>
      </c>
      <c r="F360" s="11">
        <v>0</v>
      </c>
      <c r="G360" s="11">
        <v>0</v>
      </c>
      <c r="H360" s="11">
        <v>0</v>
      </c>
      <c r="I360" s="11">
        <v>0</v>
      </c>
      <c r="J360" s="11">
        <v>0</v>
      </c>
      <c r="K360" s="11">
        <v>0</v>
      </c>
      <c r="L360" s="11">
        <v>1666</v>
      </c>
      <c r="M360" s="11">
        <v>1666</v>
      </c>
      <c r="N360" s="11">
        <v>1666</v>
      </c>
      <c r="O360" s="11">
        <v>1674</v>
      </c>
      <c r="P360" s="11">
        <v>1666</v>
      </c>
      <c r="Q360" s="11">
        <v>1666</v>
      </c>
      <c r="R360" s="11">
        <f t="shared" si="54"/>
        <v>10004</v>
      </c>
      <c r="S360" s="11">
        <f t="shared" si="55"/>
        <v>0</v>
      </c>
      <c r="T360" s="142">
        <f t="shared" si="62"/>
        <v>0</v>
      </c>
    </row>
    <row r="361" spans="1:20" x14ac:dyDescent="0.3">
      <c r="A361" s="8" t="s">
        <v>993</v>
      </c>
      <c r="B361" s="2" t="s">
        <v>985</v>
      </c>
      <c r="C361" s="10">
        <v>52520000</v>
      </c>
      <c r="D361" s="2" t="s">
        <v>989</v>
      </c>
      <c r="E361" s="10" t="s">
        <v>837</v>
      </c>
      <c r="F361" s="11">
        <v>23368</v>
      </c>
      <c r="G361" s="11">
        <v>26741</v>
      </c>
      <c r="H361" s="11">
        <v>38009</v>
      </c>
      <c r="I361" s="11">
        <v>33126</v>
      </c>
      <c r="J361" s="11">
        <v>33733</v>
      </c>
      <c r="K361" s="11">
        <v>42678</v>
      </c>
      <c r="L361" s="11">
        <v>16988</v>
      </c>
      <c r="M361" s="11">
        <v>16988</v>
      </c>
      <c r="N361" s="11">
        <v>16988</v>
      </c>
      <c r="O361" s="11">
        <v>16988</v>
      </c>
      <c r="P361" s="11">
        <v>18958</v>
      </c>
      <c r="Q361" s="11">
        <v>18958</v>
      </c>
      <c r="R361" s="11">
        <f t="shared" si="54"/>
        <v>303523</v>
      </c>
      <c r="S361" s="11">
        <f t="shared" si="55"/>
        <v>197655</v>
      </c>
      <c r="T361" s="142">
        <f t="shared" si="62"/>
        <v>0.326719220323686</v>
      </c>
    </row>
    <row r="362" spans="1:20" x14ac:dyDescent="0.3">
      <c r="A362" s="8" t="s">
        <v>993</v>
      </c>
      <c r="B362" s="2" t="s">
        <v>985</v>
      </c>
      <c r="C362" s="10">
        <v>52542015</v>
      </c>
      <c r="D362" s="2" t="s">
        <v>990</v>
      </c>
      <c r="E362" s="10" t="s">
        <v>837</v>
      </c>
      <c r="F362" s="11">
        <v>10166</v>
      </c>
      <c r="G362" s="11">
        <v>11850</v>
      </c>
      <c r="H362" s="11">
        <v>11058</v>
      </c>
      <c r="I362" s="11">
        <v>10041</v>
      </c>
      <c r="J362" s="11">
        <v>9342</v>
      </c>
      <c r="K362" s="11">
        <v>7850</v>
      </c>
      <c r="L362" s="11">
        <v>12083</v>
      </c>
      <c r="M362" s="11">
        <v>12083</v>
      </c>
      <c r="N362" s="11">
        <v>12083</v>
      </c>
      <c r="O362" s="11">
        <v>12083</v>
      </c>
      <c r="P362" s="11">
        <v>13627</v>
      </c>
      <c r="Q362" s="11">
        <v>13627</v>
      </c>
      <c r="R362" s="11">
        <f t="shared" si="54"/>
        <v>135893</v>
      </c>
      <c r="S362" s="11">
        <f t="shared" si="55"/>
        <v>60307</v>
      </c>
      <c r="T362" s="142">
        <f t="shared" si="62"/>
        <v>9.9686099618327556E-2</v>
      </c>
    </row>
    <row r="363" spans="1:20" x14ac:dyDescent="0.3">
      <c r="A363" s="8" t="s">
        <v>993</v>
      </c>
      <c r="B363" s="2" t="s">
        <v>985</v>
      </c>
      <c r="C363" s="10">
        <v>52566015</v>
      </c>
      <c r="D363" s="2" t="s">
        <v>991</v>
      </c>
      <c r="E363" s="10" t="s">
        <v>837</v>
      </c>
      <c r="F363" s="11">
        <v>45892</v>
      </c>
      <c r="G363" s="11">
        <v>47781</v>
      </c>
      <c r="H363" s="11">
        <v>46974</v>
      </c>
      <c r="I363" s="11">
        <v>42064</v>
      </c>
      <c r="J363" s="11">
        <v>50695</v>
      </c>
      <c r="K363" s="11">
        <v>46202</v>
      </c>
      <c r="L363" s="11">
        <v>48854</v>
      </c>
      <c r="M363" s="11">
        <v>48854</v>
      </c>
      <c r="N363" s="11">
        <v>48854</v>
      </c>
      <c r="O363" s="11">
        <v>48854</v>
      </c>
      <c r="P363" s="11">
        <v>47716</v>
      </c>
      <c r="Q363" s="11">
        <v>47716</v>
      </c>
      <c r="R363" s="11">
        <f t="shared" si="54"/>
        <v>570456</v>
      </c>
      <c r="S363" s="11">
        <f t="shared" si="55"/>
        <v>279608</v>
      </c>
      <c r="T363" s="142">
        <f t="shared" si="62"/>
        <v>0.46218566571179681</v>
      </c>
    </row>
    <row r="364" spans="1:20" x14ac:dyDescent="0.3">
      <c r="A364" s="80" t="s">
        <v>1000</v>
      </c>
      <c r="B364" s="80"/>
      <c r="C364" s="80"/>
      <c r="D364" s="80"/>
      <c r="E364" s="80"/>
      <c r="F364" s="81">
        <f>SUM(F358:F363)</f>
        <v>90097</v>
      </c>
      <c r="G364" s="81">
        <f t="shared" ref="G364:R364" si="63">SUM(G358:G363)</f>
        <v>98865</v>
      </c>
      <c r="H364" s="81">
        <f t="shared" si="63"/>
        <v>106744</v>
      </c>
      <c r="I364" s="81">
        <f t="shared" si="63"/>
        <v>97079</v>
      </c>
      <c r="J364" s="81">
        <f t="shared" si="63"/>
        <v>103525</v>
      </c>
      <c r="K364" s="81">
        <f t="shared" si="63"/>
        <v>108659</v>
      </c>
      <c r="L364" s="81">
        <f t="shared" si="63"/>
        <v>95753</v>
      </c>
      <c r="M364" s="81">
        <f t="shared" si="63"/>
        <v>91554</v>
      </c>
      <c r="N364" s="81">
        <f t="shared" si="63"/>
        <v>93733</v>
      </c>
      <c r="O364" s="81">
        <f t="shared" si="63"/>
        <v>90043</v>
      </c>
      <c r="P364" s="81">
        <f t="shared" si="63"/>
        <v>92251</v>
      </c>
      <c r="Q364" s="81">
        <f t="shared" si="63"/>
        <v>93644</v>
      </c>
      <c r="R364" s="81">
        <f t="shared" si="63"/>
        <v>1161947</v>
      </c>
      <c r="S364" s="11">
        <f t="shared" si="55"/>
        <v>604969</v>
      </c>
    </row>
    <row r="365" spans="1:20" x14ac:dyDescent="0.3">
      <c r="A365" s="8" t="s">
        <v>1001</v>
      </c>
      <c r="B365" s="2" t="s">
        <v>994</v>
      </c>
      <c r="C365" s="10">
        <v>56610000</v>
      </c>
      <c r="D365" s="2" t="s">
        <v>995</v>
      </c>
      <c r="E365" s="10" t="s">
        <v>996</v>
      </c>
      <c r="F365" s="11">
        <v>24115</v>
      </c>
      <c r="G365" s="11">
        <v>24115</v>
      </c>
      <c r="H365" s="11">
        <v>24115</v>
      </c>
      <c r="I365" s="11">
        <v>24115</v>
      </c>
      <c r="J365" s="11">
        <v>24115</v>
      </c>
      <c r="K365" s="11">
        <v>24115</v>
      </c>
      <c r="L365" s="11">
        <v>24200</v>
      </c>
      <c r="M365" s="11">
        <v>24200</v>
      </c>
      <c r="N365" s="11">
        <v>24200</v>
      </c>
      <c r="O365" s="11">
        <v>24200</v>
      </c>
      <c r="P365" s="11">
        <v>24115</v>
      </c>
      <c r="Q365" s="11">
        <v>24115</v>
      </c>
      <c r="R365" s="11">
        <f t="shared" si="54"/>
        <v>289720</v>
      </c>
      <c r="S365" s="11">
        <f t="shared" si="55"/>
        <v>144690</v>
      </c>
      <c r="T365" s="142">
        <f>S365/$S$369</f>
        <v>1</v>
      </c>
    </row>
    <row r="366" spans="1:20" x14ac:dyDescent="0.3">
      <c r="A366" s="8" t="s">
        <v>1001</v>
      </c>
      <c r="B366" s="2" t="s">
        <v>994</v>
      </c>
      <c r="C366" s="10">
        <v>56611000</v>
      </c>
      <c r="D366" s="2" t="s">
        <v>997</v>
      </c>
      <c r="E366" s="10" t="s">
        <v>996</v>
      </c>
      <c r="F366" s="11">
        <v>0</v>
      </c>
      <c r="G366" s="11">
        <v>0</v>
      </c>
      <c r="H366" s="11">
        <v>0</v>
      </c>
      <c r="I366" s="11">
        <v>0</v>
      </c>
      <c r="J366" s="11">
        <v>0</v>
      </c>
      <c r="K366" s="11">
        <v>0</v>
      </c>
      <c r="L366" s="11">
        <v>0</v>
      </c>
      <c r="M366" s="11">
        <v>0</v>
      </c>
      <c r="N366" s="11">
        <v>0</v>
      </c>
      <c r="O366" s="11">
        <v>0</v>
      </c>
      <c r="P366" s="11">
        <v>0</v>
      </c>
      <c r="Q366" s="11">
        <v>0</v>
      </c>
      <c r="R366" s="11">
        <f t="shared" si="54"/>
        <v>0</v>
      </c>
      <c r="S366" s="11">
        <f t="shared" si="55"/>
        <v>0</v>
      </c>
      <c r="T366" s="142">
        <f t="shared" ref="T366:T368" si="64">S366/$S$369</f>
        <v>0</v>
      </c>
    </row>
    <row r="367" spans="1:20" x14ac:dyDescent="0.3">
      <c r="A367" s="8" t="s">
        <v>1001</v>
      </c>
      <c r="B367" s="2" t="s">
        <v>994</v>
      </c>
      <c r="C367" s="10">
        <v>56620000</v>
      </c>
      <c r="D367" s="2" t="s">
        <v>998</v>
      </c>
      <c r="E367" s="10" t="s">
        <v>999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f t="shared" si="54"/>
        <v>0</v>
      </c>
      <c r="S367" s="11">
        <f t="shared" si="55"/>
        <v>0</v>
      </c>
      <c r="T367" s="142">
        <f t="shared" si="64"/>
        <v>0</v>
      </c>
    </row>
    <row r="368" spans="1:20" x14ac:dyDescent="0.3">
      <c r="A368" s="8" t="s">
        <v>1001</v>
      </c>
      <c r="B368" s="2" t="s">
        <v>994</v>
      </c>
      <c r="C368" s="10">
        <v>56670000</v>
      </c>
      <c r="D368" s="2" t="s">
        <v>1354</v>
      </c>
      <c r="E368" s="10">
        <v>667.8</v>
      </c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>
        <f t="shared" ref="R368" si="65">SUM(F368:Q368)</f>
        <v>0</v>
      </c>
      <c r="S368" s="11">
        <f t="shared" si="55"/>
        <v>0</v>
      </c>
      <c r="T368" s="142">
        <f t="shared" si="64"/>
        <v>0</v>
      </c>
    </row>
    <row r="369" spans="1:20" x14ac:dyDescent="0.3">
      <c r="A369" s="80" t="s">
        <v>1012</v>
      </c>
      <c r="B369" s="80"/>
      <c r="C369" s="80"/>
      <c r="D369" s="80"/>
      <c r="E369" s="80"/>
      <c r="F369" s="81">
        <f>SUM(F365:F368)</f>
        <v>24115</v>
      </c>
      <c r="G369" s="81">
        <f t="shared" ref="G369:R369" si="66">SUM(G365:G368)</f>
        <v>24115</v>
      </c>
      <c r="H369" s="81">
        <f t="shared" si="66"/>
        <v>24115</v>
      </c>
      <c r="I369" s="81">
        <f t="shared" si="66"/>
        <v>24115</v>
      </c>
      <c r="J369" s="81">
        <f t="shared" si="66"/>
        <v>24115</v>
      </c>
      <c r="K369" s="81">
        <f t="shared" si="66"/>
        <v>24115</v>
      </c>
      <c r="L369" s="81">
        <f t="shared" si="66"/>
        <v>24200</v>
      </c>
      <c r="M369" s="81">
        <f t="shared" si="66"/>
        <v>24200</v>
      </c>
      <c r="N369" s="81">
        <f t="shared" si="66"/>
        <v>24200</v>
      </c>
      <c r="O369" s="81">
        <f t="shared" si="66"/>
        <v>24200</v>
      </c>
      <c r="P369" s="81">
        <f t="shared" si="66"/>
        <v>24115</v>
      </c>
      <c r="Q369" s="81">
        <f t="shared" si="66"/>
        <v>24115</v>
      </c>
      <c r="R369" s="81">
        <f t="shared" si="66"/>
        <v>289720</v>
      </c>
      <c r="S369" s="11">
        <f t="shared" si="55"/>
        <v>144690</v>
      </c>
    </row>
    <row r="370" spans="1:20" x14ac:dyDescent="0.3">
      <c r="A370" s="8" t="s">
        <v>1013</v>
      </c>
      <c r="B370" s="2" t="s">
        <v>1002</v>
      </c>
      <c r="C370" s="10">
        <v>55110000</v>
      </c>
      <c r="D370" s="2" t="s">
        <v>1003</v>
      </c>
      <c r="E370" s="10" t="s">
        <v>1004</v>
      </c>
      <c r="F370" s="11">
        <v>2352</v>
      </c>
      <c r="G370" s="11">
        <v>2352</v>
      </c>
      <c r="H370" s="11">
        <v>2352</v>
      </c>
      <c r="I370" s="11">
        <v>2352</v>
      </c>
      <c r="J370" s="11">
        <v>2352</v>
      </c>
      <c r="K370" s="11">
        <v>2352</v>
      </c>
      <c r="L370" s="11">
        <v>2655</v>
      </c>
      <c r="M370" s="11">
        <v>2655</v>
      </c>
      <c r="N370" s="11">
        <v>2655</v>
      </c>
      <c r="O370" s="11">
        <v>2655</v>
      </c>
      <c r="P370" s="11">
        <v>2313</v>
      </c>
      <c r="Q370" s="11">
        <v>2313</v>
      </c>
      <c r="R370" s="11">
        <f t="shared" si="54"/>
        <v>29358</v>
      </c>
      <c r="S370" s="11">
        <f t="shared" si="55"/>
        <v>14112</v>
      </c>
      <c r="T370" s="142">
        <f>S370/$S$380</f>
        <v>4.3900663549570236E-2</v>
      </c>
    </row>
    <row r="371" spans="1:20" x14ac:dyDescent="0.3">
      <c r="A371" s="8" t="s">
        <v>1013</v>
      </c>
      <c r="B371" s="2" t="s">
        <v>1002</v>
      </c>
      <c r="C371" s="10">
        <v>55115000</v>
      </c>
      <c r="D371" s="2" t="s">
        <v>1247</v>
      </c>
      <c r="E371" s="10" t="s">
        <v>1004</v>
      </c>
      <c r="F371" s="11">
        <v>0</v>
      </c>
      <c r="G371" s="11">
        <v>0</v>
      </c>
      <c r="H371" s="11">
        <v>0</v>
      </c>
      <c r="I371" s="11">
        <v>0</v>
      </c>
      <c r="J371" s="11">
        <v>0</v>
      </c>
      <c r="K371" s="11">
        <v>0</v>
      </c>
      <c r="L371" s="11">
        <v>0</v>
      </c>
      <c r="M371" s="11">
        <v>0</v>
      </c>
      <c r="N371" s="11">
        <v>0</v>
      </c>
      <c r="O371" s="11">
        <v>0</v>
      </c>
      <c r="P371" s="11">
        <v>0</v>
      </c>
      <c r="Q371" s="11">
        <v>0</v>
      </c>
      <c r="R371" s="11">
        <f t="shared" si="54"/>
        <v>0</v>
      </c>
      <c r="S371" s="11">
        <f t="shared" si="55"/>
        <v>0</v>
      </c>
      <c r="T371" s="142">
        <f t="shared" ref="T371:T379" si="67">S371/$S$380</f>
        <v>0</v>
      </c>
    </row>
    <row r="372" spans="1:20" x14ac:dyDescent="0.3">
      <c r="A372" s="8" t="s">
        <v>1013</v>
      </c>
      <c r="B372" s="2" t="s">
        <v>1002</v>
      </c>
      <c r="C372" s="10">
        <v>55710000</v>
      </c>
      <c r="D372" s="2" t="s">
        <v>1005</v>
      </c>
      <c r="E372" s="10" t="s">
        <v>1006</v>
      </c>
      <c r="F372" s="11">
        <v>39132</v>
      </c>
      <c r="G372" s="11">
        <v>39132</v>
      </c>
      <c r="H372" s="11">
        <v>39129</v>
      </c>
      <c r="I372" s="11">
        <v>39129</v>
      </c>
      <c r="J372" s="11">
        <v>39129</v>
      </c>
      <c r="K372" s="11">
        <v>39129</v>
      </c>
      <c r="L372" s="11">
        <v>31541</v>
      </c>
      <c r="M372" s="11">
        <v>31541</v>
      </c>
      <c r="N372" s="11">
        <v>31541</v>
      </c>
      <c r="O372" s="11">
        <v>31541</v>
      </c>
      <c r="P372" s="11">
        <v>33067</v>
      </c>
      <c r="Q372" s="11">
        <v>33067</v>
      </c>
      <c r="R372" s="11">
        <f t="shared" ref="R372:R436" si="68">SUM(F372:Q372)</f>
        <v>427078</v>
      </c>
      <c r="S372" s="11">
        <f t="shared" si="55"/>
        <v>234780</v>
      </c>
      <c r="T372" s="142">
        <f t="shared" si="67"/>
        <v>0.73037115845862377</v>
      </c>
    </row>
    <row r="373" spans="1:20" x14ac:dyDescent="0.3">
      <c r="A373" s="8" t="s">
        <v>1013</v>
      </c>
      <c r="B373" s="2" t="s">
        <v>1002</v>
      </c>
      <c r="C373" s="10">
        <v>55715000</v>
      </c>
      <c r="D373" s="2" t="s">
        <v>1248</v>
      </c>
      <c r="E373" s="10" t="s">
        <v>1006</v>
      </c>
      <c r="F373" s="11">
        <v>0</v>
      </c>
      <c r="G373" s="11">
        <v>0</v>
      </c>
      <c r="H373" s="11">
        <v>0</v>
      </c>
      <c r="I373" s="11">
        <v>0</v>
      </c>
      <c r="J373" s="11">
        <v>0</v>
      </c>
      <c r="K373" s="11">
        <v>0</v>
      </c>
      <c r="L373" s="11">
        <v>0</v>
      </c>
      <c r="M373" s="11">
        <v>0</v>
      </c>
      <c r="N373" s="11">
        <v>0</v>
      </c>
      <c r="O373" s="11">
        <v>0</v>
      </c>
      <c r="P373" s="11">
        <v>0</v>
      </c>
      <c r="Q373" s="11">
        <v>0</v>
      </c>
      <c r="R373" s="11">
        <f t="shared" si="68"/>
        <v>0</v>
      </c>
      <c r="S373" s="11">
        <f t="shared" ref="S373:S436" si="69">SUM(F373:K373)</f>
        <v>0</v>
      </c>
      <c r="T373" s="142">
        <f t="shared" si="67"/>
        <v>0</v>
      </c>
    </row>
    <row r="374" spans="1:20" x14ac:dyDescent="0.3">
      <c r="A374" s="8" t="s">
        <v>1013</v>
      </c>
      <c r="B374" s="2" t="s">
        <v>1002</v>
      </c>
      <c r="C374" s="10">
        <v>55720000</v>
      </c>
      <c r="D374" s="2" t="s">
        <v>1007</v>
      </c>
      <c r="E374" s="10" t="s">
        <v>1008</v>
      </c>
      <c r="F374" s="11">
        <v>6271</v>
      </c>
      <c r="G374" s="11">
        <v>6321</v>
      </c>
      <c r="H374" s="11">
        <v>6212</v>
      </c>
      <c r="I374" s="11">
        <v>6349</v>
      </c>
      <c r="J374" s="11">
        <v>6344</v>
      </c>
      <c r="K374" s="11">
        <v>6137</v>
      </c>
      <c r="L374" s="11">
        <v>13726</v>
      </c>
      <c r="M374" s="11">
        <v>13726</v>
      </c>
      <c r="N374" s="11">
        <v>13726</v>
      </c>
      <c r="O374" s="11">
        <v>13726</v>
      </c>
      <c r="P374" s="11">
        <v>6445</v>
      </c>
      <c r="Q374" s="11">
        <v>6445</v>
      </c>
      <c r="R374" s="11">
        <f t="shared" si="68"/>
        <v>105428</v>
      </c>
      <c r="S374" s="11">
        <f t="shared" si="69"/>
        <v>37634</v>
      </c>
      <c r="T374" s="142">
        <f t="shared" si="67"/>
        <v>0.11707465788155656</v>
      </c>
    </row>
    <row r="375" spans="1:20" x14ac:dyDescent="0.3">
      <c r="A375" s="8" t="s">
        <v>1013</v>
      </c>
      <c r="B375" s="2" t="s">
        <v>1002</v>
      </c>
      <c r="C375" s="10">
        <v>55720100</v>
      </c>
      <c r="D375" s="2" t="s">
        <v>1009</v>
      </c>
      <c r="E375" s="10" t="s">
        <v>1008</v>
      </c>
      <c r="F375" s="11">
        <v>-4045</v>
      </c>
      <c r="G375" s="11">
        <v>-3921</v>
      </c>
      <c r="H375" s="11">
        <v>-4608</v>
      </c>
      <c r="I375" s="11">
        <v>-4913</v>
      </c>
      <c r="J375" s="11">
        <v>-4539</v>
      </c>
      <c r="K375" s="11">
        <v>-5353</v>
      </c>
      <c r="L375" s="11">
        <v>-3705</v>
      </c>
      <c r="M375" s="11">
        <v>-3705</v>
      </c>
      <c r="N375" s="11">
        <v>-3705</v>
      </c>
      <c r="O375" s="11">
        <v>-3705</v>
      </c>
      <c r="P375" s="11">
        <v>-1715</v>
      </c>
      <c r="Q375" s="11">
        <v>-1715</v>
      </c>
      <c r="R375" s="11">
        <f t="shared" si="68"/>
        <v>-45629</v>
      </c>
      <c r="S375" s="11">
        <f t="shared" si="69"/>
        <v>-27379</v>
      </c>
      <c r="T375" s="142">
        <f t="shared" si="67"/>
        <v>-8.5172637990623828E-2</v>
      </c>
    </row>
    <row r="376" spans="1:20" x14ac:dyDescent="0.3">
      <c r="A376" s="8" t="s">
        <v>1013</v>
      </c>
      <c r="B376" s="2" t="s">
        <v>1002</v>
      </c>
      <c r="C376" s="10">
        <v>55725000</v>
      </c>
      <c r="D376" s="2" t="s">
        <v>1249</v>
      </c>
      <c r="E376" s="10" t="s">
        <v>1008</v>
      </c>
      <c r="F376" s="11">
        <v>0</v>
      </c>
      <c r="G376" s="11">
        <v>0</v>
      </c>
      <c r="H376" s="11">
        <v>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0</v>
      </c>
      <c r="O376" s="11">
        <v>0</v>
      </c>
      <c r="P376" s="11">
        <v>0</v>
      </c>
      <c r="Q376" s="11">
        <v>0</v>
      </c>
      <c r="R376" s="11">
        <f t="shared" si="68"/>
        <v>0</v>
      </c>
      <c r="S376" s="11">
        <f t="shared" si="69"/>
        <v>0</v>
      </c>
      <c r="T376" s="142">
        <f t="shared" si="67"/>
        <v>0</v>
      </c>
    </row>
    <row r="377" spans="1:20" x14ac:dyDescent="0.3">
      <c r="A377" s="8" t="s">
        <v>1013</v>
      </c>
      <c r="B377" s="2" t="s">
        <v>1002</v>
      </c>
      <c r="C377" s="10">
        <v>55730000</v>
      </c>
      <c r="D377" s="2" t="s">
        <v>1010</v>
      </c>
      <c r="E377" s="10" t="s">
        <v>1011</v>
      </c>
      <c r="F377" s="11">
        <v>776</v>
      </c>
      <c r="G377" s="11">
        <v>776</v>
      </c>
      <c r="H377" s="11">
        <v>776</v>
      </c>
      <c r="I377" s="11">
        <v>776</v>
      </c>
      <c r="J377" s="11">
        <v>776</v>
      </c>
      <c r="K377" s="11">
        <v>946</v>
      </c>
      <c r="L377" s="11">
        <v>18727</v>
      </c>
      <c r="M377" s="11">
        <v>18727</v>
      </c>
      <c r="N377" s="11">
        <v>18727</v>
      </c>
      <c r="O377" s="11">
        <v>18727</v>
      </c>
      <c r="P377" s="11">
        <v>16310</v>
      </c>
      <c r="Q377" s="11">
        <v>16310</v>
      </c>
      <c r="R377" s="11">
        <f t="shared" si="68"/>
        <v>112354</v>
      </c>
      <c r="S377" s="11">
        <f t="shared" si="69"/>
        <v>4826</v>
      </c>
      <c r="T377" s="142">
        <f t="shared" si="67"/>
        <v>1.501308122804889E-2</v>
      </c>
    </row>
    <row r="378" spans="1:20" x14ac:dyDescent="0.3">
      <c r="A378" s="8" t="s">
        <v>1013</v>
      </c>
      <c r="B378" s="2" t="s">
        <v>1002</v>
      </c>
      <c r="C378" s="10">
        <v>55735000</v>
      </c>
      <c r="D378" s="2" t="s">
        <v>1250</v>
      </c>
      <c r="E378" s="10" t="s">
        <v>1011</v>
      </c>
      <c r="F378" s="11">
        <v>0</v>
      </c>
      <c r="G378" s="11">
        <v>0</v>
      </c>
      <c r="H378" s="11">
        <v>0</v>
      </c>
      <c r="I378" s="11">
        <v>0</v>
      </c>
      <c r="J378" s="11">
        <v>0</v>
      </c>
      <c r="K378" s="11">
        <v>0</v>
      </c>
      <c r="L378" s="11">
        <v>0</v>
      </c>
      <c r="M378" s="11">
        <v>0</v>
      </c>
      <c r="N378" s="11">
        <v>0</v>
      </c>
      <c r="O378" s="11">
        <v>0</v>
      </c>
      <c r="P378" s="11">
        <v>0</v>
      </c>
      <c r="Q378" s="11">
        <v>0</v>
      </c>
      <c r="R378" s="11">
        <f t="shared" si="68"/>
        <v>0</v>
      </c>
      <c r="S378" s="11">
        <f t="shared" si="69"/>
        <v>0</v>
      </c>
      <c r="T378" s="142">
        <f t="shared" si="67"/>
        <v>0</v>
      </c>
    </row>
    <row r="379" spans="1:20" x14ac:dyDescent="0.3">
      <c r="A379" s="8" t="s">
        <v>1013</v>
      </c>
      <c r="B379" s="2" t="s">
        <v>1002</v>
      </c>
      <c r="C379" s="10">
        <v>55740000</v>
      </c>
      <c r="D379" s="2" t="s">
        <v>1355</v>
      </c>
      <c r="E379" s="10" t="s">
        <v>1011</v>
      </c>
      <c r="F379" s="11">
        <v>9580</v>
      </c>
      <c r="G379" s="11">
        <v>9580</v>
      </c>
      <c r="H379" s="11">
        <v>9580</v>
      </c>
      <c r="I379" s="11">
        <v>9580</v>
      </c>
      <c r="J379" s="11">
        <v>9580</v>
      </c>
      <c r="K379" s="11">
        <v>9580</v>
      </c>
      <c r="L379" s="11">
        <v>0</v>
      </c>
      <c r="M379" s="11">
        <v>0</v>
      </c>
      <c r="N379" s="11">
        <v>0</v>
      </c>
      <c r="O379" s="11">
        <v>0</v>
      </c>
      <c r="P379" s="11">
        <v>0</v>
      </c>
      <c r="Q379" s="11">
        <v>0</v>
      </c>
      <c r="R379" s="11">
        <f t="shared" ref="R379" si="70">SUM(F379:Q379)</f>
        <v>57480</v>
      </c>
      <c r="S379" s="11">
        <f t="shared" si="69"/>
        <v>57480</v>
      </c>
      <c r="T379" s="142">
        <f t="shared" si="67"/>
        <v>0.17881307687282433</v>
      </c>
    </row>
    <row r="380" spans="1:20" x14ac:dyDescent="0.3">
      <c r="A380" s="80" t="s">
        <v>1044</v>
      </c>
      <c r="B380" s="80"/>
      <c r="C380" s="80"/>
      <c r="D380" s="80"/>
      <c r="E380" s="80"/>
      <c r="F380" s="81">
        <f t="shared" ref="F380:Q380" si="71">SUM(F370:F379)</f>
        <v>54066</v>
      </c>
      <c r="G380" s="81">
        <f t="shared" si="71"/>
        <v>54240</v>
      </c>
      <c r="H380" s="81">
        <f t="shared" si="71"/>
        <v>53441</v>
      </c>
      <c r="I380" s="81">
        <f t="shared" si="71"/>
        <v>53273</v>
      </c>
      <c r="J380" s="81">
        <f t="shared" si="71"/>
        <v>53642</v>
      </c>
      <c r="K380" s="81">
        <f t="shared" si="71"/>
        <v>52791</v>
      </c>
      <c r="L380" s="81">
        <f t="shared" si="71"/>
        <v>62944</v>
      </c>
      <c r="M380" s="81">
        <f t="shared" si="71"/>
        <v>62944</v>
      </c>
      <c r="N380" s="81">
        <f t="shared" si="71"/>
        <v>62944</v>
      </c>
      <c r="O380" s="81">
        <f t="shared" si="71"/>
        <v>62944</v>
      </c>
      <c r="P380" s="81">
        <f t="shared" si="71"/>
        <v>56420</v>
      </c>
      <c r="Q380" s="81">
        <f t="shared" si="71"/>
        <v>56420</v>
      </c>
      <c r="R380" s="81">
        <f>SUM(R370:R379)</f>
        <v>686069</v>
      </c>
      <c r="S380" s="11">
        <f t="shared" si="69"/>
        <v>321453</v>
      </c>
    </row>
    <row r="381" spans="1:20" x14ac:dyDescent="0.3">
      <c r="A381" s="8" t="s">
        <v>1045</v>
      </c>
      <c r="B381" s="2" t="s">
        <v>1014</v>
      </c>
      <c r="C381" s="10">
        <v>62002100</v>
      </c>
      <c r="D381" s="2" t="s">
        <v>1015</v>
      </c>
      <c r="E381" s="10" t="s">
        <v>1016</v>
      </c>
      <c r="F381" s="11">
        <v>346</v>
      </c>
      <c r="G381" s="11">
        <v>441</v>
      </c>
      <c r="H381" s="11">
        <v>1205</v>
      </c>
      <c r="I381" s="11">
        <v>662</v>
      </c>
      <c r="J381" s="11">
        <v>434</v>
      </c>
      <c r="K381" s="11">
        <v>612</v>
      </c>
      <c r="L381" s="11">
        <v>2585</v>
      </c>
      <c r="M381" s="11">
        <v>488</v>
      </c>
      <c r="N381" s="11">
        <v>489</v>
      </c>
      <c r="O381" s="11">
        <v>2661</v>
      </c>
      <c r="P381" s="11">
        <v>818</v>
      </c>
      <c r="Q381" s="11">
        <v>818</v>
      </c>
      <c r="R381" s="11">
        <f t="shared" si="68"/>
        <v>11559</v>
      </c>
      <c r="S381" s="11">
        <f t="shared" si="69"/>
        <v>3700</v>
      </c>
      <c r="T381" s="142">
        <f>S381/$S$404</f>
        <v>3.738551947684523E-3</v>
      </c>
    </row>
    <row r="382" spans="1:20" x14ac:dyDescent="0.3">
      <c r="A382" s="8" t="s">
        <v>1045</v>
      </c>
      <c r="B382" s="2" t="s">
        <v>1014</v>
      </c>
      <c r="C382" s="10">
        <v>62002300</v>
      </c>
      <c r="D382" s="2" t="s">
        <v>1017</v>
      </c>
      <c r="E382" s="10" t="s">
        <v>1018</v>
      </c>
      <c r="F382" s="11">
        <v>6297</v>
      </c>
      <c r="G382" s="11">
        <v>10216</v>
      </c>
      <c r="H382" s="11">
        <v>9760</v>
      </c>
      <c r="I382" s="11">
        <v>8373</v>
      </c>
      <c r="J382" s="11">
        <v>10261</v>
      </c>
      <c r="K382" s="11">
        <v>3972</v>
      </c>
      <c r="L382" s="11">
        <v>11549</v>
      </c>
      <c r="M382" s="11">
        <v>11549</v>
      </c>
      <c r="N382" s="11">
        <v>11549</v>
      </c>
      <c r="O382" s="11">
        <v>11549</v>
      </c>
      <c r="P382" s="11">
        <v>12933</v>
      </c>
      <c r="Q382" s="11">
        <v>12933</v>
      </c>
      <c r="R382" s="11">
        <f t="shared" si="68"/>
        <v>120941</v>
      </c>
      <c r="S382" s="11">
        <f t="shared" si="69"/>
        <v>48879</v>
      </c>
      <c r="T382" s="142">
        <f t="shared" ref="T382:T403" si="72">S382/$S$404</f>
        <v>4.9388292067803187E-2</v>
      </c>
    </row>
    <row r="383" spans="1:20" x14ac:dyDescent="0.3">
      <c r="A383" s="8" t="s">
        <v>1045</v>
      </c>
      <c r="B383" s="2" t="s">
        <v>1014</v>
      </c>
      <c r="C383" s="10">
        <v>62002400</v>
      </c>
      <c r="D383" s="2" t="s">
        <v>1019</v>
      </c>
      <c r="E383" s="10" t="s">
        <v>1020</v>
      </c>
      <c r="F383" s="11">
        <v>37459</v>
      </c>
      <c r="G383" s="11">
        <v>-902</v>
      </c>
      <c r="H383" s="11">
        <v>24512</v>
      </c>
      <c r="I383" s="11">
        <v>-9273</v>
      </c>
      <c r="J383" s="11">
        <v>12871</v>
      </c>
      <c r="K383" s="11">
        <v>25697</v>
      </c>
      <c r="L383" s="11">
        <v>13879</v>
      </c>
      <c r="M383" s="11">
        <v>13913</v>
      </c>
      <c r="N383" s="11">
        <v>13879</v>
      </c>
      <c r="O383" s="11">
        <v>13879</v>
      </c>
      <c r="P383" s="11">
        <v>13043</v>
      </c>
      <c r="Q383" s="11">
        <v>13043</v>
      </c>
      <c r="R383" s="11">
        <f t="shared" si="68"/>
        <v>172000</v>
      </c>
      <c r="S383" s="11">
        <f t="shared" si="69"/>
        <v>90364</v>
      </c>
      <c r="T383" s="142">
        <f t="shared" si="72"/>
        <v>9.1305542756909247E-2</v>
      </c>
    </row>
    <row r="384" spans="1:20" x14ac:dyDescent="0.3">
      <c r="A384" s="8" t="s">
        <v>1045</v>
      </c>
      <c r="B384" s="2" t="s">
        <v>1014</v>
      </c>
      <c r="C384" s="10">
        <v>62002600</v>
      </c>
      <c r="D384" s="2" t="s">
        <v>1021</v>
      </c>
      <c r="E384" s="10" t="s">
        <v>904</v>
      </c>
      <c r="F384" s="11">
        <v>0</v>
      </c>
      <c r="G384" s="11">
        <v>0</v>
      </c>
      <c r="H384" s="11">
        <v>0</v>
      </c>
      <c r="I384" s="11">
        <v>0</v>
      </c>
      <c r="J384" s="11">
        <v>0</v>
      </c>
      <c r="K384" s="11">
        <v>0</v>
      </c>
      <c r="L384" s="11">
        <v>0</v>
      </c>
      <c r="M384" s="11">
        <v>0</v>
      </c>
      <c r="N384" s="11">
        <v>0</v>
      </c>
      <c r="O384" s="11">
        <v>0</v>
      </c>
      <c r="P384" s="11">
        <v>0</v>
      </c>
      <c r="Q384" s="11">
        <v>0</v>
      </c>
      <c r="R384" s="11">
        <f t="shared" si="68"/>
        <v>0</v>
      </c>
      <c r="S384" s="11">
        <f t="shared" si="69"/>
        <v>0</v>
      </c>
      <c r="T384" s="142">
        <f t="shared" si="72"/>
        <v>0</v>
      </c>
    </row>
    <row r="385" spans="1:20" x14ac:dyDescent="0.3">
      <c r="A385" s="8" t="s">
        <v>1045</v>
      </c>
      <c r="B385" s="2" t="s">
        <v>1014</v>
      </c>
      <c r="C385" s="10">
        <v>62502100</v>
      </c>
      <c r="D385" s="2" t="s">
        <v>1022</v>
      </c>
      <c r="E385" s="10" t="s">
        <v>1023</v>
      </c>
      <c r="F385" s="11">
        <v>432</v>
      </c>
      <c r="G385" s="11">
        <v>0</v>
      </c>
      <c r="H385" s="11">
        <v>354</v>
      </c>
      <c r="I385" s="11">
        <v>545</v>
      </c>
      <c r="J385" s="11">
        <v>0</v>
      </c>
      <c r="K385" s="11">
        <v>2314</v>
      </c>
      <c r="L385" s="11">
        <v>20</v>
      </c>
      <c r="M385" s="11">
        <v>20</v>
      </c>
      <c r="N385" s="11">
        <v>20</v>
      </c>
      <c r="O385" s="11">
        <v>20</v>
      </c>
      <c r="P385" s="11">
        <v>350</v>
      </c>
      <c r="Q385" s="11">
        <v>350</v>
      </c>
      <c r="R385" s="11">
        <f t="shared" si="68"/>
        <v>4425</v>
      </c>
      <c r="S385" s="11">
        <f t="shared" si="69"/>
        <v>3645</v>
      </c>
      <c r="T385" s="142">
        <f t="shared" si="72"/>
        <v>3.682978878191915E-3</v>
      </c>
    </row>
    <row r="386" spans="1:20" x14ac:dyDescent="0.3">
      <c r="A386" s="8" t="s">
        <v>1045</v>
      </c>
      <c r="B386" s="2" t="s">
        <v>1014</v>
      </c>
      <c r="C386" s="10">
        <v>62502300</v>
      </c>
      <c r="D386" s="2" t="s">
        <v>1024</v>
      </c>
      <c r="E386" s="10" t="s">
        <v>1025</v>
      </c>
      <c r="F386" s="11">
        <v>1769</v>
      </c>
      <c r="G386" s="11">
        <v>11703</v>
      </c>
      <c r="H386" s="11">
        <v>17865</v>
      </c>
      <c r="I386" s="11">
        <v>4115</v>
      </c>
      <c r="J386" s="11">
        <v>11364</v>
      </c>
      <c r="K386" s="11">
        <v>790</v>
      </c>
      <c r="L386" s="11">
        <v>3817</v>
      </c>
      <c r="M386" s="11">
        <v>3817</v>
      </c>
      <c r="N386" s="11">
        <v>3817</v>
      </c>
      <c r="O386" s="11">
        <v>3817</v>
      </c>
      <c r="P386" s="11">
        <v>7125</v>
      </c>
      <c r="Q386" s="11">
        <v>7125</v>
      </c>
      <c r="R386" s="11">
        <f t="shared" si="68"/>
        <v>77124</v>
      </c>
      <c r="S386" s="11">
        <f t="shared" si="69"/>
        <v>47606</v>
      </c>
      <c r="T386" s="142">
        <f t="shared" si="72"/>
        <v>4.810202811391065E-2</v>
      </c>
    </row>
    <row r="387" spans="1:20" x14ac:dyDescent="0.3">
      <c r="A387" s="8" t="s">
        <v>1045</v>
      </c>
      <c r="B387" s="2" t="s">
        <v>1014</v>
      </c>
      <c r="C387" s="10">
        <v>62502400</v>
      </c>
      <c r="D387" s="2" t="s">
        <v>1026</v>
      </c>
      <c r="E387" s="10" t="s">
        <v>1027</v>
      </c>
      <c r="F387" s="11">
        <v>6463</v>
      </c>
      <c r="G387" s="11">
        <v>20723</v>
      </c>
      <c r="H387" s="11">
        <v>6490</v>
      </c>
      <c r="I387" s="11">
        <v>8068</v>
      </c>
      <c r="J387" s="11">
        <v>8790</v>
      </c>
      <c r="K387" s="11">
        <v>5699</v>
      </c>
      <c r="L387" s="11">
        <v>5547</v>
      </c>
      <c r="M387" s="11">
        <v>5547</v>
      </c>
      <c r="N387" s="11">
        <v>5547</v>
      </c>
      <c r="O387" s="11">
        <v>5547</v>
      </c>
      <c r="P387" s="11">
        <v>7767</v>
      </c>
      <c r="Q387" s="11">
        <v>7767</v>
      </c>
      <c r="R387" s="11">
        <f t="shared" si="68"/>
        <v>93955</v>
      </c>
      <c r="S387" s="11">
        <f t="shared" si="69"/>
        <v>56233</v>
      </c>
      <c r="T387" s="142">
        <f t="shared" si="72"/>
        <v>5.6818916668687505E-2</v>
      </c>
    </row>
    <row r="388" spans="1:20" x14ac:dyDescent="0.3">
      <c r="A388" s="8" t="s">
        <v>1045</v>
      </c>
      <c r="B388" s="2" t="s">
        <v>1014</v>
      </c>
      <c r="C388" s="10">
        <v>62502420</v>
      </c>
      <c r="D388" s="2" t="s">
        <v>1028</v>
      </c>
      <c r="E388" s="10" t="s">
        <v>1027</v>
      </c>
      <c r="F388" s="11">
        <v>0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0</v>
      </c>
      <c r="P388" s="11">
        <v>0</v>
      </c>
      <c r="Q388" s="11">
        <v>0</v>
      </c>
      <c r="R388" s="11">
        <f t="shared" si="68"/>
        <v>0</v>
      </c>
      <c r="S388" s="11">
        <f t="shared" si="69"/>
        <v>0</v>
      </c>
      <c r="T388" s="142">
        <f t="shared" si="72"/>
        <v>0</v>
      </c>
    </row>
    <row r="389" spans="1:20" x14ac:dyDescent="0.3">
      <c r="A389" s="8" t="s">
        <v>1045</v>
      </c>
      <c r="B389" s="2" t="s">
        <v>1014</v>
      </c>
      <c r="C389" s="10">
        <v>62502435</v>
      </c>
      <c r="D389" s="2" t="s">
        <v>1230</v>
      </c>
      <c r="E389" s="10" t="s">
        <v>1027</v>
      </c>
      <c r="F389" s="11">
        <v>0</v>
      </c>
      <c r="G389" s="11">
        <v>0</v>
      </c>
      <c r="H389" s="11">
        <v>0</v>
      </c>
      <c r="I389" s="11">
        <v>0</v>
      </c>
      <c r="J389" s="11">
        <v>0</v>
      </c>
      <c r="K389" s="11">
        <v>0</v>
      </c>
      <c r="L389" s="11">
        <v>0</v>
      </c>
      <c r="M389" s="11">
        <v>0</v>
      </c>
      <c r="N389" s="11">
        <v>0</v>
      </c>
      <c r="O389" s="11">
        <v>0</v>
      </c>
      <c r="P389" s="11">
        <v>0</v>
      </c>
      <c r="Q389" s="11">
        <v>0</v>
      </c>
      <c r="R389" s="11">
        <f t="shared" si="68"/>
        <v>0</v>
      </c>
      <c r="S389" s="11">
        <f t="shared" si="69"/>
        <v>0</v>
      </c>
      <c r="T389" s="142">
        <f t="shared" si="72"/>
        <v>0</v>
      </c>
    </row>
    <row r="390" spans="1:20" x14ac:dyDescent="0.3">
      <c r="A390" s="8" t="s">
        <v>1045</v>
      </c>
      <c r="B390" s="2" t="s">
        <v>1014</v>
      </c>
      <c r="C390" s="10">
        <v>62502600</v>
      </c>
      <c r="D390" s="2" t="s">
        <v>1029</v>
      </c>
      <c r="E390" s="10" t="s">
        <v>799</v>
      </c>
      <c r="F390" s="11">
        <v>17747</v>
      </c>
      <c r="G390" s="11">
        <v>32737</v>
      </c>
      <c r="H390" s="11">
        <v>24915</v>
      </c>
      <c r="I390" s="11">
        <v>28729</v>
      </c>
      <c r="J390" s="11">
        <v>27851</v>
      </c>
      <c r="K390" s="11">
        <v>30730</v>
      </c>
      <c r="L390" s="11">
        <v>32382</v>
      </c>
      <c r="M390" s="11">
        <v>32382</v>
      </c>
      <c r="N390" s="11">
        <v>32382</v>
      </c>
      <c r="O390" s="11">
        <v>33439</v>
      </c>
      <c r="P390" s="11">
        <v>32403</v>
      </c>
      <c r="Q390" s="11">
        <v>32403</v>
      </c>
      <c r="R390" s="11">
        <f t="shared" si="68"/>
        <v>358100</v>
      </c>
      <c r="S390" s="11">
        <f t="shared" si="69"/>
        <v>162709</v>
      </c>
      <c r="T390" s="142">
        <f t="shared" si="72"/>
        <v>0.16440433752859487</v>
      </c>
    </row>
    <row r="391" spans="1:20" x14ac:dyDescent="0.3">
      <c r="A391" s="8" t="s">
        <v>1045</v>
      </c>
      <c r="B391" s="2" t="s">
        <v>1014</v>
      </c>
      <c r="C391" s="10">
        <v>62510000</v>
      </c>
      <c r="D391" s="2" t="s">
        <v>1030</v>
      </c>
      <c r="E391" s="10" t="s">
        <v>1027</v>
      </c>
      <c r="F391" s="11">
        <v>0</v>
      </c>
      <c r="G391" s="11">
        <v>0</v>
      </c>
      <c r="H391" s="11">
        <v>0</v>
      </c>
      <c r="I391" s="11">
        <v>0</v>
      </c>
      <c r="J391" s="11">
        <v>0</v>
      </c>
      <c r="K391" s="11">
        <v>0</v>
      </c>
      <c r="L391" s="11">
        <v>0</v>
      </c>
      <c r="M391" s="11">
        <v>0</v>
      </c>
      <c r="N391" s="11">
        <v>0</v>
      </c>
      <c r="O391" s="11">
        <v>0</v>
      </c>
      <c r="P391" s="11">
        <v>0</v>
      </c>
      <c r="Q391" s="11">
        <v>0</v>
      </c>
      <c r="R391" s="11">
        <f t="shared" si="68"/>
        <v>0</v>
      </c>
      <c r="S391" s="11">
        <f t="shared" si="69"/>
        <v>0</v>
      </c>
      <c r="T391" s="142">
        <f t="shared" si="72"/>
        <v>0</v>
      </c>
    </row>
    <row r="392" spans="1:20" x14ac:dyDescent="0.3">
      <c r="A392" s="8" t="s">
        <v>1045</v>
      </c>
      <c r="B392" s="2" t="s">
        <v>1014</v>
      </c>
      <c r="C392" s="10">
        <v>62512000</v>
      </c>
      <c r="D392" s="2" t="s">
        <v>1030</v>
      </c>
      <c r="E392" s="10" t="s">
        <v>1027</v>
      </c>
      <c r="F392" s="11">
        <v>0</v>
      </c>
      <c r="G392" s="11">
        <v>0</v>
      </c>
      <c r="H392" s="11">
        <v>0</v>
      </c>
      <c r="I392" s="11">
        <v>0</v>
      </c>
      <c r="J392" s="11">
        <v>0</v>
      </c>
      <c r="K392" s="11">
        <v>0</v>
      </c>
      <c r="L392" s="11">
        <v>63974</v>
      </c>
      <c r="M392" s="11">
        <v>63974</v>
      </c>
      <c r="N392" s="11">
        <v>63974</v>
      </c>
      <c r="O392" s="11">
        <v>63974</v>
      </c>
      <c r="P392" s="11">
        <v>66749</v>
      </c>
      <c r="Q392" s="11">
        <v>66749</v>
      </c>
      <c r="R392" s="11">
        <f t="shared" si="68"/>
        <v>389394</v>
      </c>
      <c r="S392" s="11">
        <f t="shared" si="69"/>
        <v>0</v>
      </c>
      <c r="T392" s="142">
        <f t="shared" si="72"/>
        <v>0</v>
      </c>
    </row>
    <row r="393" spans="1:20" x14ac:dyDescent="0.3">
      <c r="A393" s="8" t="s">
        <v>1045</v>
      </c>
      <c r="B393" s="2" t="s">
        <v>1014</v>
      </c>
      <c r="C393" s="10">
        <v>62512300</v>
      </c>
      <c r="D393" s="2" t="s">
        <v>1031</v>
      </c>
      <c r="E393" s="10" t="s">
        <v>1025</v>
      </c>
      <c r="F393" s="11">
        <v>20334</v>
      </c>
      <c r="G393" s="11">
        <v>20334</v>
      </c>
      <c r="H393" s="11">
        <v>20334</v>
      </c>
      <c r="I393" s="11">
        <v>20334</v>
      </c>
      <c r="J393" s="11">
        <v>20334</v>
      </c>
      <c r="K393" s="11">
        <v>20334</v>
      </c>
      <c r="L393" s="11">
        <v>0</v>
      </c>
      <c r="M393" s="11">
        <v>0</v>
      </c>
      <c r="N393" s="11">
        <v>0</v>
      </c>
      <c r="O393" s="11">
        <v>0</v>
      </c>
      <c r="P393" s="11">
        <v>0</v>
      </c>
      <c r="Q393" s="11">
        <v>0</v>
      </c>
      <c r="R393" s="11">
        <f t="shared" si="68"/>
        <v>122004</v>
      </c>
      <c r="S393" s="11">
        <f t="shared" si="69"/>
        <v>122004</v>
      </c>
      <c r="T393" s="142">
        <f t="shared" si="72"/>
        <v>0.12327521400683852</v>
      </c>
    </row>
    <row r="394" spans="1:20" x14ac:dyDescent="0.3">
      <c r="A394" s="8" t="s">
        <v>1045</v>
      </c>
      <c r="B394" s="2" t="s">
        <v>1014</v>
      </c>
      <c r="C394" s="10">
        <v>62512400</v>
      </c>
      <c r="D394" s="2" t="s">
        <v>1032</v>
      </c>
      <c r="E394" s="10" t="s">
        <v>1027</v>
      </c>
      <c r="F394" s="11">
        <v>38696</v>
      </c>
      <c r="G394" s="11">
        <v>38696</v>
      </c>
      <c r="H394" s="11">
        <v>38696</v>
      </c>
      <c r="I394" s="11">
        <v>122702</v>
      </c>
      <c r="J394" s="11">
        <v>44520</v>
      </c>
      <c r="K394" s="11">
        <v>44520</v>
      </c>
      <c r="L394" s="11">
        <v>0</v>
      </c>
      <c r="M394" s="11">
        <v>0</v>
      </c>
      <c r="N394" s="11">
        <v>0</v>
      </c>
      <c r="O394" s="11">
        <v>0</v>
      </c>
      <c r="P394" s="11">
        <v>0</v>
      </c>
      <c r="Q394" s="11">
        <v>0</v>
      </c>
      <c r="R394" s="11">
        <f t="shared" si="68"/>
        <v>327830</v>
      </c>
      <c r="S394" s="11">
        <f t="shared" si="69"/>
        <v>327830</v>
      </c>
      <c r="T394" s="142">
        <f t="shared" si="72"/>
        <v>0.33124580675930193</v>
      </c>
    </row>
    <row r="395" spans="1:20" x14ac:dyDescent="0.3">
      <c r="A395" s="8" t="s">
        <v>1045</v>
      </c>
      <c r="B395" s="2" t="s">
        <v>1014</v>
      </c>
      <c r="C395" s="10">
        <v>62520700</v>
      </c>
      <c r="D395" s="2" t="s">
        <v>1033</v>
      </c>
      <c r="E395" s="10" t="s">
        <v>1027</v>
      </c>
      <c r="F395" s="11">
        <v>-235</v>
      </c>
      <c r="G395" s="11">
        <v>-175</v>
      </c>
      <c r="H395" s="11">
        <v>0</v>
      </c>
      <c r="I395" s="11">
        <v>-719</v>
      </c>
      <c r="J395" s="11">
        <v>612</v>
      </c>
      <c r="K395" s="11">
        <v>-1490</v>
      </c>
      <c r="L395" s="11">
        <v>3381</v>
      </c>
      <c r="M395" s="11">
        <v>3381</v>
      </c>
      <c r="N395" s="11">
        <v>3381</v>
      </c>
      <c r="O395" s="11">
        <v>3381</v>
      </c>
      <c r="P395" s="11">
        <v>1950</v>
      </c>
      <c r="Q395" s="11">
        <v>1950</v>
      </c>
      <c r="R395" s="11">
        <f t="shared" si="68"/>
        <v>15417</v>
      </c>
      <c r="S395" s="11">
        <f t="shared" si="69"/>
        <v>-2007</v>
      </c>
      <c r="T395" s="142">
        <f t="shared" si="72"/>
        <v>-2.0279118267575234E-3</v>
      </c>
    </row>
    <row r="396" spans="1:20" x14ac:dyDescent="0.3">
      <c r="A396" s="8" t="s">
        <v>1045</v>
      </c>
      <c r="B396" s="2" t="s">
        <v>1014</v>
      </c>
      <c r="C396" s="10">
        <v>62520800</v>
      </c>
      <c r="D396" s="2" t="s">
        <v>1034</v>
      </c>
      <c r="E396" s="10" t="s">
        <v>1027</v>
      </c>
      <c r="F396" s="11">
        <v>0</v>
      </c>
      <c r="G396" s="11">
        <v>0</v>
      </c>
      <c r="H396" s="11">
        <v>0</v>
      </c>
      <c r="I396" s="11">
        <v>0</v>
      </c>
      <c r="J396" s="11">
        <v>0</v>
      </c>
      <c r="K396" s="11">
        <v>0</v>
      </c>
      <c r="L396" s="11">
        <v>0</v>
      </c>
      <c r="M396" s="11">
        <v>0</v>
      </c>
      <c r="N396" s="11">
        <v>0</v>
      </c>
      <c r="O396" s="11">
        <v>0</v>
      </c>
      <c r="P396" s="11">
        <v>0</v>
      </c>
      <c r="Q396" s="11">
        <v>0</v>
      </c>
      <c r="R396" s="11">
        <f t="shared" si="68"/>
        <v>0</v>
      </c>
      <c r="S396" s="11">
        <f t="shared" si="69"/>
        <v>0</v>
      </c>
      <c r="T396" s="142">
        <f t="shared" si="72"/>
        <v>0</v>
      </c>
    </row>
    <row r="397" spans="1:20" x14ac:dyDescent="0.3">
      <c r="A397" s="8" t="s">
        <v>1045</v>
      </c>
      <c r="B397" s="2" t="s">
        <v>1014</v>
      </c>
      <c r="C397" s="10">
        <v>63110000</v>
      </c>
      <c r="D397" s="2" t="s">
        <v>1313</v>
      </c>
      <c r="E397" s="10" t="s">
        <v>1035</v>
      </c>
      <c r="F397" s="11">
        <v>0</v>
      </c>
      <c r="G397" s="11">
        <v>0</v>
      </c>
      <c r="H397" s="11">
        <v>0</v>
      </c>
      <c r="I397" s="11">
        <v>0</v>
      </c>
      <c r="J397" s="11">
        <v>0</v>
      </c>
      <c r="K397" s="11">
        <v>0</v>
      </c>
      <c r="L397" s="11">
        <v>17054</v>
      </c>
      <c r="M397" s="11">
        <v>30932</v>
      </c>
      <c r="N397" s="11">
        <v>16161</v>
      </c>
      <c r="O397" s="11">
        <v>26938</v>
      </c>
      <c r="P397" s="11">
        <v>25743</v>
      </c>
      <c r="Q397" s="11">
        <v>25743</v>
      </c>
      <c r="R397" s="11">
        <f t="shared" si="68"/>
        <v>142571</v>
      </c>
      <c r="S397" s="11">
        <f t="shared" si="69"/>
        <v>0</v>
      </c>
      <c r="T397" s="142">
        <f t="shared" si="72"/>
        <v>0</v>
      </c>
    </row>
    <row r="398" spans="1:20" x14ac:dyDescent="0.3">
      <c r="A398" s="8" t="s">
        <v>1045</v>
      </c>
      <c r="B398" s="2" t="s">
        <v>1014</v>
      </c>
      <c r="C398" s="10">
        <v>63110024</v>
      </c>
      <c r="D398" s="2" t="s">
        <v>1036</v>
      </c>
      <c r="E398" s="10" t="s">
        <v>1035</v>
      </c>
      <c r="F398" s="11">
        <v>0</v>
      </c>
      <c r="G398" s="11">
        <v>0</v>
      </c>
      <c r="H398" s="11">
        <v>0</v>
      </c>
      <c r="I398" s="11">
        <v>0</v>
      </c>
      <c r="J398" s="11">
        <v>0</v>
      </c>
      <c r="K398" s="11">
        <v>0</v>
      </c>
      <c r="L398" s="11">
        <v>0</v>
      </c>
      <c r="M398" s="11">
        <v>0</v>
      </c>
      <c r="N398" s="11">
        <v>0</v>
      </c>
      <c r="O398" s="11">
        <v>0</v>
      </c>
      <c r="P398" s="11">
        <v>0</v>
      </c>
      <c r="Q398" s="11">
        <v>0</v>
      </c>
      <c r="R398" s="11">
        <f t="shared" si="68"/>
        <v>0</v>
      </c>
      <c r="S398" s="11">
        <f t="shared" si="69"/>
        <v>0</v>
      </c>
      <c r="T398" s="142">
        <f t="shared" si="72"/>
        <v>0</v>
      </c>
    </row>
    <row r="399" spans="1:20" x14ac:dyDescent="0.3">
      <c r="A399" s="8" t="s">
        <v>1045</v>
      </c>
      <c r="B399" s="2" t="s">
        <v>1014</v>
      </c>
      <c r="C399" s="10">
        <v>63150021</v>
      </c>
      <c r="D399" s="2" t="s">
        <v>1037</v>
      </c>
      <c r="E399" s="10" t="s">
        <v>1038</v>
      </c>
      <c r="F399" s="11">
        <v>11433</v>
      </c>
      <c r="G399" s="11">
        <v>210</v>
      </c>
      <c r="H399" s="11">
        <v>3943</v>
      </c>
      <c r="I399" s="11">
        <v>3105</v>
      </c>
      <c r="J399" s="11">
        <v>588</v>
      </c>
      <c r="K399" s="11">
        <v>3447</v>
      </c>
      <c r="L399" s="11">
        <v>0</v>
      </c>
      <c r="M399" s="11">
        <v>0</v>
      </c>
      <c r="N399" s="11">
        <v>0</v>
      </c>
      <c r="O399" s="11">
        <v>0</v>
      </c>
      <c r="P399" s="11">
        <v>0</v>
      </c>
      <c r="Q399" s="11">
        <v>0</v>
      </c>
      <c r="R399" s="11">
        <f t="shared" si="68"/>
        <v>22726</v>
      </c>
      <c r="S399" s="11">
        <f t="shared" si="69"/>
        <v>22726</v>
      </c>
      <c r="T399" s="142">
        <f t="shared" si="72"/>
        <v>2.2962792314345531E-2</v>
      </c>
    </row>
    <row r="400" spans="1:20" x14ac:dyDescent="0.3">
      <c r="A400" s="8" t="s">
        <v>1045</v>
      </c>
      <c r="B400" s="2" t="s">
        <v>1014</v>
      </c>
      <c r="C400" s="10">
        <v>63150022</v>
      </c>
      <c r="D400" s="2" t="s">
        <v>1039</v>
      </c>
      <c r="E400" s="10" t="s">
        <v>782</v>
      </c>
      <c r="F400" s="11">
        <v>0</v>
      </c>
      <c r="G400" s="11">
        <v>0</v>
      </c>
      <c r="H400" s="11">
        <v>0</v>
      </c>
      <c r="I400" s="11">
        <v>0</v>
      </c>
      <c r="J400" s="11">
        <v>0</v>
      </c>
      <c r="K400" s="11">
        <v>0</v>
      </c>
      <c r="L400" s="11">
        <v>0</v>
      </c>
      <c r="M400" s="11">
        <v>0</v>
      </c>
      <c r="N400" s="11">
        <v>0</v>
      </c>
      <c r="O400" s="11">
        <v>0</v>
      </c>
      <c r="P400" s="11">
        <v>0</v>
      </c>
      <c r="Q400" s="11">
        <v>0</v>
      </c>
      <c r="R400" s="11">
        <f t="shared" si="68"/>
        <v>0</v>
      </c>
      <c r="S400" s="11">
        <f t="shared" si="69"/>
        <v>0</v>
      </c>
      <c r="T400" s="142">
        <f t="shared" si="72"/>
        <v>0</v>
      </c>
    </row>
    <row r="401" spans="1:20" x14ac:dyDescent="0.3">
      <c r="A401" s="8" t="s">
        <v>1045</v>
      </c>
      <c r="B401" s="2" t="s">
        <v>1014</v>
      </c>
      <c r="C401" s="10">
        <v>63150023</v>
      </c>
      <c r="D401" s="2" t="s">
        <v>1040</v>
      </c>
      <c r="E401" s="10" t="s">
        <v>1041</v>
      </c>
      <c r="F401" s="11">
        <v>-1445</v>
      </c>
      <c r="G401" s="11">
        <v>1382</v>
      </c>
      <c r="H401" s="11">
        <v>10189</v>
      </c>
      <c r="I401" s="11">
        <v>14676</v>
      </c>
      <c r="J401" s="11">
        <v>5896</v>
      </c>
      <c r="K401" s="11">
        <v>6075</v>
      </c>
      <c r="L401" s="11">
        <v>0</v>
      </c>
      <c r="M401" s="11">
        <v>0</v>
      </c>
      <c r="N401" s="11">
        <v>0</v>
      </c>
      <c r="O401" s="11">
        <v>0</v>
      </c>
      <c r="P401" s="11">
        <v>0</v>
      </c>
      <c r="Q401" s="11">
        <v>0</v>
      </c>
      <c r="R401" s="11">
        <f t="shared" si="68"/>
        <v>36773</v>
      </c>
      <c r="S401" s="11">
        <f t="shared" si="69"/>
        <v>36773</v>
      </c>
      <c r="T401" s="142">
        <f t="shared" si="72"/>
        <v>3.7156154262757556E-2</v>
      </c>
    </row>
    <row r="402" spans="1:20" x14ac:dyDescent="0.3">
      <c r="A402" s="8" t="s">
        <v>1045</v>
      </c>
      <c r="B402" s="2" t="s">
        <v>1014</v>
      </c>
      <c r="C402" s="10">
        <v>63150024</v>
      </c>
      <c r="D402" s="2" t="s">
        <v>1036</v>
      </c>
      <c r="E402" s="10" t="s">
        <v>1042</v>
      </c>
      <c r="F402" s="11">
        <v>1485</v>
      </c>
      <c r="G402" s="11">
        <v>16747</v>
      </c>
      <c r="H402" s="11">
        <v>6155</v>
      </c>
      <c r="I402" s="11">
        <v>5184</v>
      </c>
      <c r="J402" s="11">
        <v>5185</v>
      </c>
      <c r="K402" s="11">
        <v>4599</v>
      </c>
      <c r="L402" s="11">
        <v>0</v>
      </c>
      <c r="M402" s="11">
        <v>0</v>
      </c>
      <c r="N402" s="11">
        <v>0</v>
      </c>
      <c r="O402" s="11">
        <v>0</v>
      </c>
      <c r="P402" s="11">
        <v>0</v>
      </c>
      <c r="Q402" s="11">
        <v>0</v>
      </c>
      <c r="R402" s="11">
        <f t="shared" si="68"/>
        <v>39355</v>
      </c>
      <c r="S402" s="11">
        <f t="shared" si="69"/>
        <v>39355</v>
      </c>
      <c r="T402" s="142">
        <f t="shared" si="72"/>
        <v>3.976505727057416E-2</v>
      </c>
    </row>
    <row r="403" spans="1:20" x14ac:dyDescent="0.3">
      <c r="A403" s="8" t="s">
        <v>1045</v>
      </c>
      <c r="B403" s="2" t="s">
        <v>1014</v>
      </c>
      <c r="C403" s="10">
        <v>63150026</v>
      </c>
      <c r="D403" s="2" t="s">
        <v>1043</v>
      </c>
      <c r="E403" s="10" t="s">
        <v>778</v>
      </c>
      <c r="F403" s="11">
        <v>19814</v>
      </c>
      <c r="G403" s="11">
        <v>0</v>
      </c>
      <c r="H403" s="11">
        <v>0</v>
      </c>
      <c r="I403" s="11">
        <v>4539</v>
      </c>
      <c r="J403" s="11">
        <v>2757</v>
      </c>
      <c r="K403" s="11">
        <v>2761</v>
      </c>
      <c r="L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f t="shared" si="68"/>
        <v>29871</v>
      </c>
      <c r="S403" s="11">
        <f t="shared" si="69"/>
        <v>29871</v>
      </c>
      <c r="T403" s="142">
        <f t="shared" si="72"/>
        <v>3.0182239251157941E-2</v>
      </c>
    </row>
    <row r="404" spans="1:20" x14ac:dyDescent="0.3">
      <c r="A404" s="80" t="s">
        <v>1048</v>
      </c>
      <c r="B404" s="80"/>
      <c r="C404" s="80"/>
      <c r="D404" s="80"/>
      <c r="E404" s="80"/>
      <c r="F404" s="81">
        <f>SUM(F381:F403)</f>
        <v>160595</v>
      </c>
      <c r="G404" s="81">
        <f t="shared" ref="G404:R404" si="73">SUM(G381:G403)</f>
        <v>152112</v>
      </c>
      <c r="H404" s="81">
        <f t="shared" si="73"/>
        <v>164418</v>
      </c>
      <c r="I404" s="81">
        <f t="shared" si="73"/>
        <v>211040</v>
      </c>
      <c r="J404" s="81">
        <f t="shared" si="73"/>
        <v>151463</v>
      </c>
      <c r="K404" s="81">
        <f t="shared" si="73"/>
        <v>150060</v>
      </c>
      <c r="L404" s="81">
        <f t="shared" si="73"/>
        <v>154188</v>
      </c>
      <c r="M404" s="81">
        <f t="shared" si="73"/>
        <v>166003</v>
      </c>
      <c r="N404" s="81">
        <f t="shared" si="73"/>
        <v>151199</v>
      </c>
      <c r="O404" s="81">
        <f t="shared" si="73"/>
        <v>165205</v>
      </c>
      <c r="P404" s="81">
        <f t="shared" si="73"/>
        <v>168881</v>
      </c>
      <c r="Q404" s="81">
        <f t="shared" si="73"/>
        <v>168881</v>
      </c>
      <c r="R404" s="81">
        <f t="shared" si="73"/>
        <v>1964045</v>
      </c>
      <c r="S404" s="11">
        <f t="shared" si="69"/>
        <v>989688</v>
      </c>
    </row>
    <row r="405" spans="1:20" x14ac:dyDescent="0.3">
      <c r="A405" s="12" t="s">
        <v>1049</v>
      </c>
      <c r="B405" s="2" t="s">
        <v>1046</v>
      </c>
      <c r="C405" s="10">
        <v>52801200</v>
      </c>
      <c r="D405" s="2" t="s">
        <v>1047</v>
      </c>
      <c r="E405" s="10" t="s">
        <v>799</v>
      </c>
      <c r="F405" s="11">
        <v>0</v>
      </c>
      <c r="G405" s="11">
        <v>0</v>
      </c>
      <c r="H405" s="11">
        <v>0</v>
      </c>
      <c r="I405" s="11">
        <v>0</v>
      </c>
      <c r="J405" s="11">
        <v>0</v>
      </c>
      <c r="K405" s="11">
        <v>0</v>
      </c>
      <c r="L405" s="11">
        <v>0</v>
      </c>
      <c r="M405" s="11">
        <v>0</v>
      </c>
      <c r="N405" s="11">
        <v>0</v>
      </c>
      <c r="O405" s="11">
        <v>0</v>
      </c>
      <c r="P405" s="11">
        <v>0</v>
      </c>
      <c r="Q405" s="11">
        <v>0</v>
      </c>
      <c r="R405" s="11">
        <f t="shared" si="68"/>
        <v>0</v>
      </c>
      <c r="S405" s="11">
        <f t="shared" si="69"/>
        <v>0</v>
      </c>
    </row>
    <row r="406" spans="1:20" x14ac:dyDescent="0.3">
      <c r="A406" s="80" t="s">
        <v>1065</v>
      </c>
      <c r="B406" s="80"/>
      <c r="C406" s="80"/>
      <c r="D406" s="80"/>
      <c r="E406" s="80"/>
      <c r="F406" s="81">
        <f>SUM(F405)</f>
        <v>0</v>
      </c>
      <c r="G406" s="81">
        <f t="shared" ref="G406:R406" si="74">SUM(G405)</f>
        <v>0</v>
      </c>
      <c r="H406" s="81">
        <f t="shared" si="74"/>
        <v>0</v>
      </c>
      <c r="I406" s="81">
        <f t="shared" si="74"/>
        <v>0</v>
      </c>
      <c r="J406" s="81">
        <f t="shared" si="74"/>
        <v>0</v>
      </c>
      <c r="K406" s="81">
        <f t="shared" si="74"/>
        <v>0</v>
      </c>
      <c r="L406" s="81">
        <f t="shared" si="74"/>
        <v>0</v>
      </c>
      <c r="M406" s="81">
        <f t="shared" si="74"/>
        <v>0</v>
      </c>
      <c r="N406" s="81">
        <f t="shared" si="74"/>
        <v>0</v>
      </c>
      <c r="O406" s="81">
        <f t="shared" si="74"/>
        <v>0</v>
      </c>
      <c r="P406" s="81">
        <f t="shared" si="74"/>
        <v>0</v>
      </c>
      <c r="Q406" s="81">
        <f t="shared" si="74"/>
        <v>0</v>
      </c>
      <c r="R406" s="81">
        <f t="shared" si="74"/>
        <v>0</v>
      </c>
      <c r="S406" s="11">
        <f t="shared" si="69"/>
        <v>0</v>
      </c>
    </row>
    <row r="407" spans="1:20" x14ac:dyDescent="0.3">
      <c r="A407" s="8" t="s">
        <v>1066</v>
      </c>
      <c r="B407" s="2" t="s">
        <v>1050</v>
      </c>
      <c r="C407" s="10">
        <v>88101000</v>
      </c>
      <c r="D407" s="2" t="s">
        <v>1051</v>
      </c>
      <c r="E407" s="10" t="s">
        <v>799</v>
      </c>
      <c r="F407" s="11">
        <v>320179</v>
      </c>
      <c r="G407" s="11">
        <v>2117788</v>
      </c>
      <c r="H407" s="11">
        <v>2383085</v>
      </c>
      <c r="I407" s="11">
        <v>1995616</v>
      </c>
      <c r="J407" s="11">
        <v>3064751</v>
      </c>
      <c r="K407" s="11">
        <v>3008000</v>
      </c>
      <c r="L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0</v>
      </c>
      <c r="R407" s="11">
        <f t="shared" si="68"/>
        <v>12889419</v>
      </c>
      <c r="S407" s="11">
        <f t="shared" si="69"/>
        <v>12889419</v>
      </c>
    </row>
    <row r="408" spans="1:20" x14ac:dyDescent="0.3">
      <c r="A408" s="8" t="s">
        <v>1066</v>
      </c>
      <c r="B408" s="2" t="s">
        <v>1050</v>
      </c>
      <c r="C408" s="10">
        <v>88106000</v>
      </c>
      <c r="D408" s="2" t="s">
        <v>1052</v>
      </c>
      <c r="E408" s="10" t="s">
        <v>799</v>
      </c>
      <c r="F408" s="11">
        <v>849060</v>
      </c>
      <c r="G408" s="11">
        <v>1567739</v>
      </c>
      <c r="H408" s="11">
        <v>2105985</v>
      </c>
      <c r="I408" s="11">
        <v>31670</v>
      </c>
      <c r="J408" s="11">
        <v>-1275250</v>
      </c>
      <c r="K408" s="11">
        <v>-373423</v>
      </c>
      <c r="L408" s="11">
        <v>0</v>
      </c>
      <c r="M408" s="11">
        <v>0</v>
      </c>
      <c r="N408" s="11">
        <v>0</v>
      </c>
      <c r="O408" s="11">
        <v>0</v>
      </c>
      <c r="P408" s="11">
        <v>0</v>
      </c>
      <c r="Q408" s="11">
        <v>0</v>
      </c>
      <c r="R408" s="11">
        <f t="shared" si="68"/>
        <v>2905781</v>
      </c>
      <c r="S408" s="11">
        <f t="shared" si="69"/>
        <v>2905781</v>
      </c>
    </row>
    <row r="409" spans="1:20" x14ac:dyDescent="0.3">
      <c r="A409" s="8" t="s">
        <v>1066</v>
      </c>
      <c r="B409" s="2" t="s">
        <v>1050</v>
      </c>
      <c r="C409" s="10">
        <v>88107000</v>
      </c>
      <c r="D409" s="2" t="s">
        <v>1053</v>
      </c>
      <c r="E409" s="10" t="s">
        <v>799</v>
      </c>
      <c r="F409" s="11">
        <v>1346925</v>
      </c>
      <c r="G409" s="11">
        <v>303566</v>
      </c>
      <c r="H409" s="11">
        <v>-827915</v>
      </c>
      <c r="I409" s="11">
        <v>1217396</v>
      </c>
      <c r="J409" s="11">
        <v>-183462</v>
      </c>
      <c r="K409" s="11">
        <v>-399931</v>
      </c>
      <c r="L409" s="11">
        <v>0</v>
      </c>
      <c r="M409" s="11">
        <v>0</v>
      </c>
      <c r="N409" s="11">
        <v>0</v>
      </c>
      <c r="O409" s="11">
        <v>0</v>
      </c>
      <c r="P409" s="11">
        <v>0</v>
      </c>
      <c r="Q409" s="11">
        <v>0</v>
      </c>
      <c r="R409" s="11">
        <f t="shared" si="68"/>
        <v>1456579</v>
      </c>
      <c r="S409" s="11">
        <f t="shared" si="69"/>
        <v>1456579</v>
      </c>
    </row>
    <row r="410" spans="1:20" x14ac:dyDescent="0.3">
      <c r="A410" s="8" t="s">
        <v>1066</v>
      </c>
      <c r="B410" s="2" t="s">
        <v>1050</v>
      </c>
      <c r="C410" s="10">
        <v>88108020</v>
      </c>
      <c r="D410" s="2" t="s">
        <v>1054</v>
      </c>
      <c r="E410" s="10" t="s">
        <v>799</v>
      </c>
      <c r="F410" s="11">
        <v>-153292</v>
      </c>
      <c r="G410" s="11">
        <v>0</v>
      </c>
      <c r="H410" s="11">
        <v>-33400</v>
      </c>
      <c r="I410" s="11">
        <v>0</v>
      </c>
      <c r="J410" s="11">
        <v>-7894</v>
      </c>
      <c r="K410" s="11">
        <v>0</v>
      </c>
      <c r="L410" s="11">
        <v>0</v>
      </c>
      <c r="M410" s="11">
        <v>0</v>
      </c>
      <c r="N410" s="11">
        <v>0</v>
      </c>
      <c r="O410" s="11">
        <v>0</v>
      </c>
      <c r="P410" s="11">
        <v>0</v>
      </c>
      <c r="Q410" s="11">
        <v>0</v>
      </c>
      <c r="R410" s="11">
        <f t="shared" si="68"/>
        <v>-194586</v>
      </c>
      <c r="S410" s="11">
        <f t="shared" si="69"/>
        <v>-194586</v>
      </c>
    </row>
    <row r="411" spans="1:20" x14ac:dyDescent="0.3">
      <c r="A411" s="8" t="s">
        <v>1066</v>
      </c>
      <c r="B411" s="2" t="s">
        <v>1050</v>
      </c>
      <c r="C411" s="10">
        <v>88252100</v>
      </c>
      <c r="D411" s="2" t="s">
        <v>1055</v>
      </c>
      <c r="E411" s="10" t="s">
        <v>799</v>
      </c>
      <c r="F411" s="11">
        <v>79128</v>
      </c>
      <c r="G411" s="11">
        <v>123482</v>
      </c>
      <c r="H411" s="11">
        <v>58307</v>
      </c>
      <c r="I411" s="11">
        <v>272644</v>
      </c>
      <c r="J411" s="11">
        <v>-54052</v>
      </c>
      <c r="K411" s="11">
        <v>233313</v>
      </c>
      <c r="L411" s="11">
        <v>0</v>
      </c>
      <c r="M411" s="11">
        <v>0</v>
      </c>
      <c r="N411" s="11">
        <v>0</v>
      </c>
      <c r="O411" s="11">
        <v>0</v>
      </c>
      <c r="P411" s="11">
        <v>0</v>
      </c>
      <c r="Q411" s="11">
        <v>0</v>
      </c>
      <c r="R411" s="11">
        <f t="shared" si="68"/>
        <v>712822</v>
      </c>
      <c r="S411" s="11">
        <f t="shared" si="69"/>
        <v>712822</v>
      </c>
    </row>
    <row r="412" spans="1:20" x14ac:dyDescent="0.3">
      <c r="A412" s="8" t="s">
        <v>1066</v>
      </c>
      <c r="B412" s="2" t="s">
        <v>1050</v>
      </c>
      <c r="C412" s="10">
        <v>88252170</v>
      </c>
      <c r="D412" s="2" t="s">
        <v>1056</v>
      </c>
      <c r="E412" s="10" t="s">
        <v>799</v>
      </c>
      <c r="F412" s="11">
        <v>42592</v>
      </c>
      <c r="G412" s="11">
        <v>-114020</v>
      </c>
      <c r="H412" s="11">
        <v>-21440</v>
      </c>
      <c r="I412" s="11">
        <v>-48597</v>
      </c>
      <c r="J412" s="11">
        <v>0</v>
      </c>
      <c r="K412" s="11">
        <v>86132</v>
      </c>
      <c r="L412" s="11">
        <v>0</v>
      </c>
      <c r="M412" s="11">
        <v>0</v>
      </c>
      <c r="N412" s="11">
        <v>0</v>
      </c>
      <c r="O412" s="11">
        <v>0</v>
      </c>
      <c r="P412" s="11">
        <v>0</v>
      </c>
      <c r="Q412" s="11">
        <v>0</v>
      </c>
      <c r="R412" s="11">
        <f t="shared" si="68"/>
        <v>-55333</v>
      </c>
      <c r="S412" s="11">
        <f t="shared" si="69"/>
        <v>-55333</v>
      </c>
    </row>
    <row r="413" spans="1:20" x14ac:dyDescent="0.3">
      <c r="A413" s="8" t="s">
        <v>1066</v>
      </c>
      <c r="B413" s="2" t="s">
        <v>1050</v>
      </c>
      <c r="C413" s="10">
        <v>88252270</v>
      </c>
      <c r="D413" s="2" t="s">
        <v>1057</v>
      </c>
      <c r="E413" s="10" t="s">
        <v>799</v>
      </c>
      <c r="F413" s="11">
        <v>0</v>
      </c>
      <c r="G413" s="11">
        <v>0</v>
      </c>
      <c r="H413" s="11">
        <v>0</v>
      </c>
      <c r="I413" s="11">
        <v>-83080</v>
      </c>
      <c r="J413" s="11">
        <v>69</v>
      </c>
      <c r="K413" s="11">
        <v>-321960</v>
      </c>
      <c r="L413" s="11">
        <v>0</v>
      </c>
      <c r="M413" s="11">
        <v>0</v>
      </c>
      <c r="N413" s="11">
        <v>0</v>
      </c>
      <c r="O413" s="11">
        <v>0</v>
      </c>
      <c r="P413" s="11">
        <v>0</v>
      </c>
      <c r="Q413" s="11">
        <v>0</v>
      </c>
      <c r="R413" s="11">
        <f t="shared" si="68"/>
        <v>-404971</v>
      </c>
      <c r="S413" s="11">
        <f t="shared" si="69"/>
        <v>-404971</v>
      </c>
    </row>
    <row r="414" spans="1:20" x14ac:dyDescent="0.3">
      <c r="A414" s="8" t="s">
        <v>1066</v>
      </c>
      <c r="B414" s="2" t="s">
        <v>1050</v>
      </c>
      <c r="C414" s="10">
        <v>88257000</v>
      </c>
      <c r="D414" s="2" t="s">
        <v>1058</v>
      </c>
      <c r="E414" s="10" t="s">
        <v>799</v>
      </c>
      <c r="F414" s="11">
        <v>32158</v>
      </c>
      <c r="G414" s="11">
        <v>83022</v>
      </c>
      <c r="H414" s="11">
        <v>77490</v>
      </c>
      <c r="I414" s="11">
        <v>282108</v>
      </c>
      <c r="J414" s="11">
        <v>93065</v>
      </c>
      <c r="K414" s="11">
        <v>276001</v>
      </c>
      <c r="L414" s="11">
        <v>0</v>
      </c>
      <c r="M414" s="11">
        <v>0</v>
      </c>
      <c r="N414" s="11">
        <v>0</v>
      </c>
      <c r="O414" s="11">
        <v>0</v>
      </c>
      <c r="P414" s="11">
        <v>0</v>
      </c>
      <c r="Q414" s="11">
        <v>0</v>
      </c>
      <c r="R414" s="11">
        <f t="shared" si="68"/>
        <v>843844</v>
      </c>
      <c r="S414" s="11">
        <f t="shared" si="69"/>
        <v>843844</v>
      </c>
    </row>
    <row r="415" spans="1:20" x14ac:dyDescent="0.3">
      <c r="A415" s="8" t="s">
        <v>1066</v>
      </c>
      <c r="B415" s="2" t="s">
        <v>1050</v>
      </c>
      <c r="C415" s="10">
        <v>88257100</v>
      </c>
      <c r="D415" s="2" t="s">
        <v>1059</v>
      </c>
      <c r="E415" s="10" t="s">
        <v>799</v>
      </c>
      <c r="F415" s="11">
        <v>182960</v>
      </c>
      <c r="G415" s="11">
        <v>21525</v>
      </c>
      <c r="H415" s="11">
        <v>191740</v>
      </c>
      <c r="I415" s="11">
        <v>227544</v>
      </c>
      <c r="J415" s="11">
        <v>180911</v>
      </c>
      <c r="K415" s="11">
        <v>-114591</v>
      </c>
      <c r="L415" s="11">
        <v>0</v>
      </c>
      <c r="M415" s="11">
        <v>0</v>
      </c>
      <c r="N415" s="11">
        <v>0</v>
      </c>
      <c r="O415" s="11">
        <v>0</v>
      </c>
      <c r="P415" s="11">
        <v>0</v>
      </c>
      <c r="Q415" s="11">
        <v>0</v>
      </c>
      <c r="R415" s="11">
        <f t="shared" si="68"/>
        <v>690089</v>
      </c>
      <c r="S415" s="11">
        <f t="shared" si="69"/>
        <v>690089</v>
      </c>
    </row>
    <row r="416" spans="1:20" x14ac:dyDescent="0.3">
      <c r="A416" s="8" t="s">
        <v>1066</v>
      </c>
      <c r="B416" s="2" t="s">
        <v>1050</v>
      </c>
      <c r="C416" s="10">
        <v>88271100</v>
      </c>
      <c r="D416" s="2" t="s">
        <v>1060</v>
      </c>
      <c r="E416" s="10" t="s">
        <v>799</v>
      </c>
      <c r="F416" s="11">
        <v>-379104</v>
      </c>
      <c r="G416" s="11">
        <v>-68047</v>
      </c>
      <c r="H416" s="11">
        <v>-152949</v>
      </c>
      <c r="I416" s="11">
        <v>-272594</v>
      </c>
      <c r="J416" s="11">
        <v>10334</v>
      </c>
      <c r="K416" s="11">
        <v>-110099</v>
      </c>
      <c r="L416" s="11">
        <v>0</v>
      </c>
      <c r="M416" s="11">
        <v>0</v>
      </c>
      <c r="N416" s="11">
        <v>0</v>
      </c>
      <c r="O416" s="11">
        <v>0</v>
      </c>
      <c r="P416" s="11">
        <v>0</v>
      </c>
      <c r="Q416" s="11">
        <v>0</v>
      </c>
      <c r="R416" s="11">
        <f t="shared" si="68"/>
        <v>-972459</v>
      </c>
      <c r="S416" s="11">
        <f t="shared" si="69"/>
        <v>-972459</v>
      </c>
    </row>
    <row r="417" spans="1:19" x14ac:dyDescent="0.3">
      <c r="A417" s="8" t="s">
        <v>1066</v>
      </c>
      <c r="B417" s="2" t="s">
        <v>1050</v>
      </c>
      <c r="C417" s="10">
        <v>88271170</v>
      </c>
      <c r="D417" s="2" t="s">
        <v>1061</v>
      </c>
      <c r="E417" s="10" t="s">
        <v>799</v>
      </c>
      <c r="F417" s="11">
        <v>-7884</v>
      </c>
      <c r="G417" s="11">
        <v>-68011</v>
      </c>
      <c r="H417" s="11">
        <v>-1592</v>
      </c>
      <c r="I417" s="11">
        <v>2439288</v>
      </c>
      <c r="J417" s="11">
        <v>-184220</v>
      </c>
      <c r="K417" s="11">
        <v>-92323</v>
      </c>
      <c r="L417" s="11">
        <v>0</v>
      </c>
      <c r="M417" s="11">
        <v>0</v>
      </c>
      <c r="N417" s="11">
        <v>0</v>
      </c>
      <c r="O417" s="11">
        <v>0</v>
      </c>
      <c r="P417" s="11">
        <v>0</v>
      </c>
      <c r="Q417" s="11">
        <v>0</v>
      </c>
      <c r="R417" s="11">
        <f t="shared" si="68"/>
        <v>2085258</v>
      </c>
      <c r="S417" s="11">
        <f t="shared" si="69"/>
        <v>2085258</v>
      </c>
    </row>
    <row r="418" spans="1:19" x14ac:dyDescent="0.3">
      <c r="A418" s="8" t="s">
        <v>1066</v>
      </c>
      <c r="B418" s="2" t="s">
        <v>1050</v>
      </c>
      <c r="C418" s="10">
        <v>88271200</v>
      </c>
      <c r="D418" s="2" t="s">
        <v>1062</v>
      </c>
      <c r="E418" s="10" t="s">
        <v>799</v>
      </c>
      <c r="F418" s="11">
        <v>34904</v>
      </c>
      <c r="G418" s="11">
        <v>-1156</v>
      </c>
      <c r="H418" s="11">
        <v>0</v>
      </c>
      <c r="I418" s="11">
        <v>-1955372</v>
      </c>
      <c r="J418" s="11">
        <v>0</v>
      </c>
      <c r="K418" s="11">
        <v>-32947</v>
      </c>
      <c r="L418" s="11">
        <v>0</v>
      </c>
      <c r="M418" s="11">
        <v>0</v>
      </c>
      <c r="N418" s="11">
        <v>0</v>
      </c>
      <c r="O418" s="11">
        <v>0</v>
      </c>
      <c r="P418" s="11">
        <v>0</v>
      </c>
      <c r="Q418" s="11">
        <v>0</v>
      </c>
      <c r="R418" s="11">
        <f t="shared" si="68"/>
        <v>-1954571</v>
      </c>
      <c r="S418" s="11">
        <f t="shared" si="69"/>
        <v>-1954571</v>
      </c>
    </row>
    <row r="419" spans="1:19" x14ac:dyDescent="0.3">
      <c r="A419" s="8" t="s">
        <v>1066</v>
      </c>
      <c r="B419" s="2" t="s">
        <v>1050</v>
      </c>
      <c r="C419" s="10">
        <v>88271270</v>
      </c>
      <c r="D419" s="2" t="s">
        <v>1063</v>
      </c>
      <c r="E419" s="10" t="s">
        <v>799</v>
      </c>
      <c r="F419" s="11">
        <v>-2560</v>
      </c>
      <c r="G419" s="11">
        <v>-3400</v>
      </c>
      <c r="H419" s="11">
        <v>-52752</v>
      </c>
      <c r="I419" s="11">
        <v>-583407</v>
      </c>
      <c r="J419" s="11">
        <v>-26260</v>
      </c>
      <c r="K419" s="11">
        <v>-41678</v>
      </c>
      <c r="L419" s="11">
        <v>0</v>
      </c>
      <c r="M419" s="11">
        <v>0</v>
      </c>
      <c r="N419" s="11">
        <v>0</v>
      </c>
      <c r="O419" s="11">
        <v>0</v>
      </c>
      <c r="P419" s="11">
        <v>0</v>
      </c>
      <c r="Q419" s="11">
        <v>0</v>
      </c>
      <c r="R419" s="11">
        <f t="shared" si="68"/>
        <v>-710057</v>
      </c>
      <c r="S419" s="11">
        <f t="shared" si="69"/>
        <v>-710057</v>
      </c>
    </row>
    <row r="420" spans="1:19" x14ac:dyDescent="0.3">
      <c r="A420" s="8" t="s">
        <v>1066</v>
      </c>
      <c r="B420" s="2" t="s">
        <v>1050</v>
      </c>
      <c r="C420" s="10">
        <v>88900000</v>
      </c>
      <c r="D420" s="2" t="s">
        <v>1064</v>
      </c>
      <c r="E420" s="10" t="s">
        <v>799</v>
      </c>
      <c r="F420" s="11">
        <v>-2345066</v>
      </c>
      <c r="G420" s="11">
        <v>-3962488</v>
      </c>
      <c r="H420" s="11">
        <v>-3726559</v>
      </c>
      <c r="I420" s="11">
        <v>-3523216</v>
      </c>
      <c r="J420" s="11">
        <v>-1617992</v>
      </c>
      <c r="K420" s="11">
        <v>-2116494</v>
      </c>
      <c r="L420" s="11">
        <v>0</v>
      </c>
      <c r="M420" s="11">
        <v>0</v>
      </c>
      <c r="N420" s="11">
        <v>0</v>
      </c>
      <c r="O420" s="11">
        <v>0</v>
      </c>
      <c r="P420" s="11">
        <v>0</v>
      </c>
      <c r="Q420" s="11">
        <v>0</v>
      </c>
      <c r="R420" s="11">
        <f t="shared" si="68"/>
        <v>-17291815</v>
      </c>
      <c r="S420" s="11">
        <f t="shared" si="69"/>
        <v>-17291815</v>
      </c>
    </row>
    <row r="421" spans="1:19" x14ac:dyDescent="0.3">
      <c r="A421" s="80" t="s">
        <v>1072</v>
      </c>
      <c r="B421" s="80"/>
      <c r="C421" s="80"/>
      <c r="D421" s="80"/>
      <c r="E421" s="80"/>
      <c r="F421" s="81">
        <f>SUM(F407:F420)</f>
        <v>0</v>
      </c>
      <c r="G421" s="81">
        <f t="shared" ref="G421:R421" si="75">SUM(G407:G420)</f>
        <v>0</v>
      </c>
      <c r="H421" s="81">
        <f t="shared" si="75"/>
        <v>0</v>
      </c>
      <c r="I421" s="81">
        <f t="shared" si="75"/>
        <v>0</v>
      </c>
      <c r="J421" s="81">
        <f t="shared" si="75"/>
        <v>0</v>
      </c>
      <c r="K421" s="81">
        <f t="shared" si="75"/>
        <v>0</v>
      </c>
      <c r="L421" s="81">
        <f t="shared" si="75"/>
        <v>0</v>
      </c>
      <c r="M421" s="81">
        <f t="shared" si="75"/>
        <v>0</v>
      </c>
      <c r="N421" s="81">
        <f t="shared" si="75"/>
        <v>0</v>
      </c>
      <c r="O421" s="81">
        <f t="shared" si="75"/>
        <v>0</v>
      </c>
      <c r="P421" s="81">
        <f t="shared" si="75"/>
        <v>0</v>
      </c>
      <c r="Q421" s="81">
        <f t="shared" si="75"/>
        <v>0</v>
      </c>
      <c r="R421" s="81">
        <f t="shared" si="75"/>
        <v>0</v>
      </c>
      <c r="S421" s="11">
        <f t="shared" si="69"/>
        <v>0</v>
      </c>
    </row>
    <row r="422" spans="1:19" x14ac:dyDescent="0.3">
      <c r="A422" s="8" t="s">
        <v>1073</v>
      </c>
      <c r="B422" s="2" t="s">
        <v>98</v>
      </c>
      <c r="C422" s="10">
        <v>68011000</v>
      </c>
      <c r="D422" s="2" t="s">
        <v>1067</v>
      </c>
      <c r="E422" s="10" t="s">
        <v>1068</v>
      </c>
      <c r="F422" s="11">
        <v>1278369</v>
      </c>
      <c r="G422" s="11">
        <v>1278693</v>
      </c>
      <c r="H422" s="11">
        <v>1284030</v>
      </c>
      <c r="I422" s="11">
        <v>1290180</v>
      </c>
      <c r="J422" s="11">
        <v>1291316</v>
      </c>
      <c r="K422" s="11">
        <v>1310123</v>
      </c>
      <c r="L422" s="11">
        <v>1312792</v>
      </c>
      <c r="M422" s="11">
        <v>1321417</v>
      </c>
      <c r="N422" s="11">
        <v>1323377</v>
      </c>
      <c r="O422" s="11">
        <v>1324914</v>
      </c>
      <c r="P422" s="11">
        <v>1323088</v>
      </c>
      <c r="Q422" s="11">
        <v>1324167</v>
      </c>
      <c r="R422" s="11">
        <f t="shared" si="68"/>
        <v>15662466</v>
      </c>
      <c r="S422" s="11">
        <f t="shared" si="69"/>
        <v>7732711</v>
      </c>
    </row>
    <row r="423" spans="1:19" x14ac:dyDescent="0.3">
      <c r="A423" s="8" t="s">
        <v>1073</v>
      </c>
      <c r="B423" s="2" t="s">
        <v>98</v>
      </c>
      <c r="C423" s="10">
        <v>68011500</v>
      </c>
      <c r="D423" s="2" t="s">
        <v>1069</v>
      </c>
      <c r="E423" s="10" t="s">
        <v>1068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f t="shared" si="68"/>
        <v>0</v>
      </c>
      <c r="S423" s="11">
        <f t="shared" si="69"/>
        <v>0</v>
      </c>
    </row>
    <row r="424" spans="1:19" x14ac:dyDescent="0.3">
      <c r="A424" s="8" t="s">
        <v>1073</v>
      </c>
      <c r="B424" s="2" t="s">
        <v>98</v>
      </c>
      <c r="C424" s="10">
        <v>68012000</v>
      </c>
      <c r="D424" s="2" t="s">
        <v>1070</v>
      </c>
      <c r="E424" s="10" t="s">
        <v>1068</v>
      </c>
      <c r="F424" s="11">
        <v>-20685</v>
      </c>
      <c r="G424" s="11">
        <v>-20632</v>
      </c>
      <c r="H424" s="11">
        <v>-20633</v>
      </c>
      <c r="I424" s="11">
        <v>-20633</v>
      </c>
      <c r="J424" s="11">
        <v>-23648</v>
      </c>
      <c r="K424" s="11">
        <v>-23648</v>
      </c>
      <c r="L424" s="11">
        <v>-22581</v>
      </c>
      <c r="M424" s="11">
        <v>-22966</v>
      </c>
      <c r="N424" s="11">
        <v>-23255</v>
      </c>
      <c r="O424" s="11">
        <v>-23447</v>
      </c>
      <c r="P424" s="11">
        <v>-25206</v>
      </c>
      <c r="Q424" s="11">
        <v>-25577</v>
      </c>
      <c r="R424" s="11">
        <f t="shared" si="68"/>
        <v>-272911</v>
      </c>
      <c r="S424" s="11">
        <f t="shared" si="69"/>
        <v>-129879</v>
      </c>
    </row>
    <row r="425" spans="1:19" x14ac:dyDescent="0.3">
      <c r="A425" s="8" t="s">
        <v>1073</v>
      </c>
      <c r="B425" s="2" t="s">
        <v>98</v>
      </c>
      <c r="C425" s="10">
        <v>68012500</v>
      </c>
      <c r="D425" s="2" t="s">
        <v>1071</v>
      </c>
      <c r="E425" s="10" t="s">
        <v>1068</v>
      </c>
      <c r="F425" s="11">
        <v>-118601</v>
      </c>
      <c r="G425" s="11">
        <v>-119028</v>
      </c>
      <c r="H425" s="11">
        <v>-119127</v>
      </c>
      <c r="I425" s="11">
        <v>-119319</v>
      </c>
      <c r="J425" s="11">
        <v>-119604</v>
      </c>
      <c r="K425" s="11">
        <v>-119622</v>
      </c>
      <c r="L425" s="11">
        <v>-110445</v>
      </c>
      <c r="M425" s="11">
        <v>-110445</v>
      </c>
      <c r="N425" s="11">
        <v>-110445</v>
      </c>
      <c r="O425" s="11">
        <v>-110445</v>
      </c>
      <c r="P425" s="11">
        <v>-119028</v>
      </c>
      <c r="Q425" s="11">
        <v>-119028</v>
      </c>
      <c r="R425" s="11">
        <f t="shared" si="68"/>
        <v>-1395137</v>
      </c>
      <c r="S425" s="11">
        <f t="shared" si="69"/>
        <v>-715301</v>
      </c>
    </row>
    <row r="426" spans="1:19" x14ac:dyDescent="0.3">
      <c r="A426" s="80" t="s">
        <v>1082</v>
      </c>
      <c r="B426" s="80"/>
      <c r="C426" s="80"/>
      <c r="D426" s="80"/>
      <c r="E426" s="80"/>
      <c r="F426" s="81">
        <f>SUM(F422:F425)</f>
        <v>1139083</v>
      </c>
      <c r="G426" s="81">
        <f t="shared" ref="G426:R426" si="76">SUM(G422:G425)</f>
        <v>1139033</v>
      </c>
      <c r="H426" s="81">
        <f t="shared" si="76"/>
        <v>1144270</v>
      </c>
      <c r="I426" s="81">
        <f t="shared" si="76"/>
        <v>1150228</v>
      </c>
      <c r="J426" s="81">
        <f t="shared" si="76"/>
        <v>1148064</v>
      </c>
      <c r="K426" s="81">
        <f t="shared" si="76"/>
        <v>1166853</v>
      </c>
      <c r="L426" s="81">
        <f t="shared" si="76"/>
        <v>1179766</v>
      </c>
      <c r="M426" s="81">
        <f t="shared" si="76"/>
        <v>1188006</v>
      </c>
      <c r="N426" s="81">
        <f t="shared" si="76"/>
        <v>1189677</v>
      </c>
      <c r="O426" s="81">
        <f t="shared" si="76"/>
        <v>1191022</v>
      </c>
      <c r="P426" s="81">
        <f t="shared" si="76"/>
        <v>1178854</v>
      </c>
      <c r="Q426" s="81">
        <f t="shared" si="76"/>
        <v>1179562</v>
      </c>
      <c r="R426" s="81">
        <f t="shared" si="76"/>
        <v>13994418</v>
      </c>
      <c r="S426" s="11">
        <f t="shared" si="69"/>
        <v>6887531</v>
      </c>
    </row>
    <row r="427" spans="1:19" x14ac:dyDescent="0.3">
      <c r="A427" s="8" t="s">
        <v>1083</v>
      </c>
      <c r="B427" s="2" t="s">
        <v>36</v>
      </c>
      <c r="C427" s="10">
        <v>68254000</v>
      </c>
      <c r="D427" s="2" t="s">
        <v>1074</v>
      </c>
      <c r="E427" s="10" t="s">
        <v>1075</v>
      </c>
      <c r="F427" s="11">
        <v>16312</v>
      </c>
      <c r="G427" s="11">
        <v>16312</v>
      </c>
      <c r="H427" s="11">
        <v>16312</v>
      </c>
      <c r="I427" s="11">
        <v>16312</v>
      </c>
      <c r="J427" s="11">
        <v>16312</v>
      </c>
      <c r="K427" s="11">
        <v>16312</v>
      </c>
      <c r="L427" s="11">
        <v>17918</v>
      </c>
      <c r="M427" s="11">
        <v>17918</v>
      </c>
      <c r="N427" s="11">
        <v>17918</v>
      </c>
      <c r="O427" s="11">
        <v>17918</v>
      </c>
      <c r="P427" s="11">
        <v>17196</v>
      </c>
      <c r="Q427" s="11">
        <v>17196</v>
      </c>
      <c r="R427" s="11">
        <f t="shared" si="68"/>
        <v>203936</v>
      </c>
      <c r="S427" s="11">
        <f t="shared" si="69"/>
        <v>97872</v>
      </c>
    </row>
    <row r="428" spans="1:19" x14ac:dyDescent="0.3">
      <c r="A428" s="8" t="s">
        <v>1083</v>
      </c>
      <c r="B428" s="2" t="s">
        <v>36</v>
      </c>
      <c r="C428" s="10">
        <v>68255000</v>
      </c>
      <c r="D428" s="2" t="s">
        <v>1076</v>
      </c>
      <c r="E428" s="10" t="s">
        <v>1077</v>
      </c>
      <c r="F428" s="11">
        <v>713</v>
      </c>
      <c r="G428" s="11">
        <v>713</v>
      </c>
      <c r="H428" s="11">
        <v>713</v>
      </c>
      <c r="I428" s="11">
        <v>713</v>
      </c>
      <c r="J428" s="11">
        <v>713</v>
      </c>
      <c r="K428" s="11">
        <v>713</v>
      </c>
      <c r="L428" s="11">
        <v>713</v>
      </c>
      <c r="M428" s="11">
        <v>713</v>
      </c>
      <c r="N428" s="11">
        <v>713</v>
      </c>
      <c r="O428" s="11">
        <v>713</v>
      </c>
      <c r="P428" s="11">
        <v>713</v>
      </c>
      <c r="Q428" s="11">
        <v>713</v>
      </c>
      <c r="R428" s="11">
        <f t="shared" si="68"/>
        <v>8556</v>
      </c>
      <c r="S428" s="11">
        <f t="shared" si="69"/>
        <v>4278</v>
      </c>
    </row>
    <row r="429" spans="1:19" x14ac:dyDescent="0.3">
      <c r="A429" s="8" t="s">
        <v>1083</v>
      </c>
      <c r="B429" s="2" t="s">
        <v>36</v>
      </c>
      <c r="C429" s="10">
        <v>68257000</v>
      </c>
      <c r="D429" s="2" t="s">
        <v>1078</v>
      </c>
      <c r="E429" s="10" t="s">
        <v>1079</v>
      </c>
      <c r="F429" s="11">
        <v>4757</v>
      </c>
      <c r="G429" s="11">
        <v>4757</v>
      </c>
      <c r="H429" s="11">
        <v>4757</v>
      </c>
      <c r="I429" s="11">
        <v>4757</v>
      </c>
      <c r="J429" s="11">
        <v>4757</v>
      </c>
      <c r="K429" s="11">
        <v>4757</v>
      </c>
      <c r="L429" s="11">
        <v>4757</v>
      </c>
      <c r="M429" s="11">
        <v>4757</v>
      </c>
      <c r="N429" s="11">
        <v>4757</v>
      </c>
      <c r="O429" s="11">
        <v>4757</v>
      </c>
      <c r="P429" s="11">
        <v>4757</v>
      </c>
      <c r="Q429" s="11">
        <v>4757</v>
      </c>
      <c r="R429" s="11">
        <f t="shared" si="68"/>
        <v>57084</v>
      </c>
      <c r="S429" s="11">
        <f t="shared" si="69"/>
        <v>28542</v>
      </c>
    </row>
    <row r="430" spans="1:19" x14ac:dyDescent="0.3">
      <c r="A430" s="8" t="s">
        <v>1083</v>
      </c>
      <c r="B430" s="2" t="s">
        <v>36</v>
      </c>
      <c r="C430" s="10">
        <v>68258000</v>
      </c>
      <c r="D430" s="2" t="s">
        <v>1080</v>
      </c>
      <c r="E430" s="10" t="s">
        <v>1081</v>
      </c>
      <c r="F430" s="11">
        <v>575</v>
      </c>
      <c r="G430" s="11">
        <v>575</v>
      </c>
      <c r="H430" s="11">
        <v>575</v>
      </c>
      <c r="I430" s="11">
        <v>575</v>
      </c>
      <c r="J430" s="11">
        <v>575</v>
      </c>
      <c r="K430" s="11">
        <v>575</v>
      </c>
      <c r="L430" s="11">
        <v>575</v>
      </c>
      <c r="M430" s="11">
        <v>575</v>
      </c>
      <c r="N430" s="11">
        <v>575</v>
      </c>
      <c r="O430" s="11">
        <v>575</v>
      </c>
      <c r="P430" s="11">
        <v>575</v>
      </c>
      <c r="Q430" s="11">
        <v>575</v>
      </c>
      <c r="R430" s="11">
        <f t="shared" si="68"/>
        <v>6900</v>
      </c>
      <c r="S430" s="11">
        <f t="shared" si="69"/>
        <v>3450</v>
      </c>
    </row>
    <row r="431" spans="1:19" x14ac:dyDescent="0.3">
      <c r="A431" s="80" t="s">
        <v>1088</v>
      </c>
      <c r="B431" s="80"/>
      <c r="C431" s="80"/>
      <c r="D431" s="80"/>
      <c r="E431" s="80"/>
      <c r="F431" s="81">
        <f>SUM(F427:F430)</f>
        <v>22357</v>
      </c>
      <c r="G431" s="81">
        <f t="shared" ref="G431:R431" si="77">SUM(G427:G430)</f>
        <v>22357</v>
      </c>
      <c r="H431" s="81">
        <f t="shared" si="77"/>
        <v>22357</v>
      </c>
      <c r="I431" s="81">
        <f t="shared" si="77"/>
        <v>22357</v>
      </c>
      <c r="J431" s="81">
        <f t="shared" si="77"/>
        <v>22357</v>
      </c>
      <c r="K431" s="81">
        <f t="shared" si="77"/>
        <v>22357</v>
      </c>
      <c r="L431" s="81">
        <f t="shared" si="77"/>
        <v>23963</v>
      </c>
      <c r="M431" s="81">
        <f t="shared" si="77"/>
        <v>23963</v>
      </c>
      <c r="N431" s="81">
        <f t="shared" si="77"/>
        <v>23963</v>
      </c>
      <c r="O431" s="81">
        <f t="shared" si="77"/>
        <v>23963</v>
      </c>
      <c r="P431" s="81">
        <f t="shared" si="77"/>
        <v>23241</v>
      </c>
      <c r="Q431" s="81">
        <f t="shared" si="77"/>
        <v>23241</v>
      </c>
      <c r="R431" s="81">
        <f t="shared" si="77"/>
        <v>276476</v>
      </c>
      <c r="S431" s="11">
        <f t="shared" si="69"/>
        <v>134142</v>
      </c>
    </row>
    <row r="432" spans="1:19" x14ac:dyDescent="0.3">
      <c r="A432" s="8" t="s">
        <v>1089</v>
      </c>
      <c r="B432" s="2" t="s">
        <v>1084</v>
      </c>
      <c r="C432" s="10">
        <v>68311000</v>
      </c>
      <c r="D432" s="2" t="s">
        <v>1085</v>
      </c>
      <c r="E432" s="10" t="s">
        <v>1068</v>
      </c>
      <c r="F432" s="11">
        <v>233506</v>
      </c>
      <c r="G432" s="11">
        <v>233981</v>
      </c>
      <c r="H432" s="11">
        <v>235438</v>
      </c>
      <c r="I432" s="11">
        <v>236948</v>
      </c>
      <c r="J432" s="11">
        <v>237820</v>
      </c>
      <c r="K432" s="11">
        <v>238353</v>
      </c>
      <c r="L432" s="11">
        <v>235581</v>
      </c>
      <c r="M432" s="11">
        <v>236969</v>
      </c>
      <c r="N432" s="11">
        <v>237216</v>
      </c>
      <c r="O432" s="11">
        <v>237421</v>
      </c>
      <c r="P432" s="11">
        <v>238914</v>
      </c>
      <c r="Q432" s="11">
        <v>238975</v>
      </c>
      <c r="R432" s="11">
        <f t="shared" si="68"/>
        <v>2841122</v>
      </c>
      <c r="S432" s="11">
        <f t="shared" si="69"/>
        <v>1416046</v>
      </c>
    </row>
    <row r="433" spans="1:19" x14ac:dyDescent="0.3">
      <c r="A433" s="8" t="s">
        <v>1089</v>
      </c>
      <c r="B433" s="2" t="s">
        <v>1084</v>
      </c>
      <c r="C433" s="10">
        <v>68312000</v>
      </c>
      <c r="D433" s="2" t="s">
        <v>1086</v>
      </c>
      <c r="E433" s="10" t="s">
        <v>1068</v>
      </c>
      <c r="F433" s="11">
        <v>-13311</v>
      </c>
      <c r="G433" s="11">
        <v>-13270</v>
      </c>
      <c r="H433" s="11">
        <v>-13272</v>
      </c>
      <c r="I433" s="11">
        <v>-13272</v>
      </c>
      <c r="J433" s="11">
        <v>-15537</v>
      </c>
      <c r="K433" s="11">
        <v>-15537</v>
      </c>
      <c r="L433" s="11">
        <v>-10862</v>
      </c>
      <c r="M433" s="11">
        <v>-10862</v>
      </c>
      <c r="N433" s="11">
        <v>-10862</v>
      </c>
      <c r="O433" s="11">
        <v>-10862</v>
      </c>
      <c r="P433" s="11">
        <v>-13270</v>
      </c>
      <c r="Q433" s="11">
        <v>-13270</v>
      </c>
      <c r="R433" s="11">
        <f t="shared" si="68"/>
        <v>-154187</v>
      </c>
      <c r="S433" s="11">
        <f t="shared" si="69"/>
        <v>-84199</v>
      </c>
    </row>
    <row r="434" spans="1:19" x14ac:dyDescent="0.3">
      <c r="A434" s="8" t="s">
        <v>1089</v>
      </c>
      <c r="B434" s="2" t="s">
        <v>1084</v>
      </c>
      <c r="C434" s="10">
        <v>68312500</v>
      </c>
      <c r="D434" s="2" t="s">
        <v>1087</v>
      </c>
      <c r="E434" s="10" t="s">
        <v>1068</v>
      </c>
      <c r="F434" s="11">
        <v>-34564</v>
      </c>
      <c r="G434" s="11">
        <v>-34788</v>
      </c>
      <c r="H434" s="11">
        <v>-34848</v>
      </c>
      <c r="I434" s="11">
        <v>-34926</v>
      </c>
      <c r="J434" s="11">
        <v>-35007</v>
      </c>
      <c r="K434" s="11">
        <v>-35051</v>
      </c>
      <c r="L434" s="11">
        <v>-31871</v>
      </c>
      <c r="M434" s="11">
        <v>-31871</v>
      </c>
      <c r="N434" s="11">
        <v>-31871</v>
      </c>
      <c r="O434" s="11">
        <v>-31871</v>
      </c>
      <c r="P434" s="11">
        <v>-34788</v>
      </c>
      <c r="Q434" s="11">
        <v>-34788</v>
      </c>
      <c r="R434" s="11">
        <f t="shared" si="68"/>
        <v>-406244</v>
      </c>
      <c r="S434" s="11">
        <f t="shared" si="69"/>
        <v>-209184</v>
      </c>
    </row>
    <row r="435" spans="1:19" x14ac:dyDescent="0.3">
      <c r="A435" s="80" t="s">
        <v>1094</v>
      </c>
      <c r="B435" s="80"/>
      <c r="C435" s="80"/>
      <c r="D435" s="80"/>
      <c r="E435" s="80"/>
      <c r="F435" s="81">
        <f>SUM(F432:F434)</f>
        <v>185631</v>
      </c>
      <c r="G435" s="81">
        <f t="shared" ref="G435:R435" si="78">SUM(G432:G434)</f>
        <v>185923</v>
      </c>
      <c r="H435" s="81">
        <f t="shared" si="78"/>
        <v>187318</v>
      </c>
      <c r="I435" s="81">
        <f t="shared" si="78"/>
        <v>188750</v>
      </c>
      <c r="J435" s="81">
        <f t="shared" si="78"/>
        <v>187276</v>
      </c>
      <c r="K435" s="81">
        <f t="shared" si="78"/>
        <v>187765</v>
      </c>
      <c r="L435" s="81">
        <f t="shared" si="78"/>
        <v>192848</v>
      </c>
      <c r="M435" s="81">
        <f t="shared" si="78"/>
        <v>194236</v>
      </c>
      <c r="N435" s="81">
        <f t="shared" si="78"/>
        <v>194483</v>
      </c>
      <c r="O435" s="81">
        <f t="shared" si="78"/>
        <v>194688</v>
      </c>
      <c r="P435" s="81">
        <f t="shared" si="78"/>
        <v>190856</v>
      </c>
      <c r="Q435" s="81">
        <f t="shared" si="78"/>
        <v>190917</v>
      </c>
      <c r="R435" s="81">
        <f t="shared" si="78"/>
        <v>2280691</v>
      </c>
      <c r="S435" s="11">
        <f t="shared" si="69"/>
        <v>1122663</v>
      </c>
    </row>
    <row r="436" spans="1:19" x14ac:dyDescent="0.3">
      <c r="A436" s="8" t="s">
        <v>1095</v>
      </c>
      <c r="B436" s="2" t="s">
        <v>1090</v>
      </c>
      <c r="C436" s="10">
        <v>69011000</v>
      </c>
      <c r="D436" s="2" t="s">
        <v>1091</v>
      </c>
      <c r="E436" s="10" t="s">
        <v>1092</v>
      </c>
      <c r="F436" s="11">
        <v>141540</v>
      </c>
      <c r="G436" s="11">
        <v>-65849</v>
      </c>
      <c r="H436" s="11">
        <v>471850</v>
      </c>
      <c r="I436" s="11">
        <v>1414568</v>
      </c>
      <c r="J436" s="11">
        <v>672762</v>
      </c>
      <c r="K436" s="11">
        <v>594149</v>
      </c>
      <c r="L436" s="11">
        <v>330768.24689799623</v>
      </c>
      <c r="M436" s="11">
        <v>548926.80856512208</v>
      </c>
      <c r="N436" s="11">
        <v>215261.50443389569</v>
      </c>
      <c r="O436" s="11">
        <v>170476.87575604825</v>
      </c>
      <c r="P436" s="11">
        <v>172830.92501241717</v>
      </c>
      <c r="Q436" s="11">
        <v>164205.58933678016</v>
      </c>
      <c r="R436" s="11">
        <f t="shared" si="68"/>
        <v>4831489.9500022596</v>
      </c>
      <c r="S436" s="11">
        <f t="shared" si="69"/>
        <v>3229020</v>
      </c>
    </row>
    <row r="437" spans="1:19" x14ac:dyDescent="0.3">
      <c r="A437" s="8" t="s">
        <v>1095</v>
      </c>
      <c r="B437" s="2" t="s">
        <v>1090</v>
      </c>
      <c r="C437" s="10">
        <v>69012000</v>
      </c>
      <c r="D437" s="2" t="s">
        <v>1093</v>
      </c>
      <c r="E437" s="10" t="s">
        <v>1092</v>
      </c>
      <c r="F437" s="11">
        <v>0</v>
      </c>
      <c r="G437" s="11">
        <v>0</v>
      </c>
      <c r="H437" s="11">
        <v>0</v>
      </c>
      <c r="I437" s="11">
        <v>0</v>
      </c>
      <c r="J437" s="11">
        <v>0</v>
      </c>
      <c r="K437" s="11">
        <v>0</v>
      </c>
      <c r="L437" s="11">
        <v>0</v>
      </c>
      <c r="M437" s="11">
        <v>0</v>
      </c>
      <c r="N437" s="11">
        <v>0</v>
      </c>
      <c r="O437" s="11">
        <v>0</v>
      </c>
      <c r="P437" s="11">
        <v>0</v>
      </c>
      <c r="Q437" s="11">
        <v>0</v>
      </c>
      <c r="R437" s="11">
        <f t="shared" ref="R437" si="79">SUM(F437:Q437)</f>
        <v>0</v>
      </c>
      <c r="S437" s="11">
        <f t="shared" ref="S437:S500" si="80">SUM(F437:K437)</f>
        <v>0</v>
      </c>
    </row>
    <row r="438" spans="1:19" x14ac:dyDescent="0.3">
      <c r="A438" s="80" t="s">
        <v>1100</v>
      </c>
      <c r="B438" s="80"/>
      <c r="C438" s="80"/>
      <c r="D438" s="80"/>
      <c r="E438" s="80"/>
      <c r="F438" s="81">
        <f>SUM(F436:F437)</f>
        <v>141540</v>
      </c>
      <c r="G438" s="81">
        <f t="shared" ref="G438:R438" si="81">SUM(G436:G437)</f>
        <v>-65849</v>
      </c>
      <c r="H438" s="81">
        <f t="shared" si="81"/>
        <v>471850</v>
      </c>
      <c r="I438" s="81">
        <f t="shared" si="81"/>
        <v>1414568</v>
      </c>
      <c r="J438" s="81">
        <f t="shared" si="81"/>
        <v>672762</v>
      </c>
      <c r="K438" s="81">
        <f t="shared" si="81"/>
        <v>594149</v>
      </c>
      <c r="L438" s="81">
        <f t="shared" si="81"/>
        <v>330768.24689799623</v>
      </c>
      <c r="M438" s="81">
        <f t="shared" si="81"/>
        <v>548926.80856512208</v>
      </c>
      <c r="N438" s="81">
        <f t="shared" si="81"/>
        <v>215261.50443389569</v>
      </c>
      <c r="O438" s="81">
        <f t="shared" si="81"/>
        <v>170476.87575604825</v>
      </c>
      <c r="P438" s="81">
        <f t="shared" si="81"/>
        <v>172830.92501241717</v>
      </c>
      <c r="Q438" s="81">
        <f t="shared" si="81"/>
        <v>164205.58933678016</v>
      </c>
      <c r="R438" s="81">
        <f t="shared" si="81"/>
        <v>4831489.9500022596</v>
      </c>
      <c r="S438" s="11">
        <f t="shared" si="80"/>
        <v>3229020</v>
      </c>
    </row>
    <row r="439" spans="1:19" x14ac:dyDescent="0.3">
      <c r="A439" s="8" t="s">
        <v>1101</v>
      </c>
      <c r="B439" s="2" t="s">
        <v>1096</v>
      </c>
      <c r="C439" s="10">
        <v>69021000</v>
      </c>
      <c r="D439" s="2" t="s">
        <v>1097</v>
      </c>
      <c r="E439" s="10" t="s">
        <v>1098</v>
      </c>
      <c r="F439" s="11">
        <v>37789</v>
      </c>
      <c r="G439" s="11">
        <v>-8361</v>
      </c>
      <c r="H439" s="11">
        <v>152031</v>
      </c>
      <c r="I439" s="11">
        <v>310127</v>
      </c>
      <c r="J439" s="11">
        <v>189391</v>
      </c>
      <c r="K439" s="11">
        <v>156495</v>
      </c>
      <c r="L439" s="11">
        <v>42437.469162761445</v>
      </c>
      <c r="M439" s="11">
        <v>70943.302158986378</v>
      </c>
      <c r="N439" s="11">
        <v>27344.704132326358</v>
      </c>
      <c r="O439" s="11">
        <v>21492.890955098959</v>
      </c>
      <c r="P439" s="11">
        <v>21800.484360804163</v>
      </c>
      <c r="Q439" s="11">
        <v>20673.449160227199</v>
      </c>
      <c r="R439" s="11">
        <f t="shared" ref="R439:R440" si="82">SUM(F439:Q439)</f>
        <v>1042164.2999302045</v>
      </c>
      <c r="S439" s="11">
        <f t="shared" si="80"/>
        <v>837472</v>
      </c>
    </row>
    <row r="440" spans="1:19" x14ac:dyDescent="0.3">
      <c r="A440" s="8" t="s">
        <v>1101</v>
      </c>
      <c r="B440" s="2" t="s">
        <v>1096</v>
      </c>
      <c r="C440" s="10">
        <v>69022000</v>
      </c>
      <c r="D440" s="2" t="s">
        <v>1099</v>
      </c>
      <c r="E440" s="10" t="s">
        <v>1098</v>
      </c>
      <c r="F440" s="11">
        <v>0</v>
      </c>
      <c r="G440" s="11">
        <v>0</v>
      </c>
      <c r="H440" s="11">
        <v>0</v>
      </c>
      <c r="I440" s="11">
        <v>0</v>
      </c>
      <c r="J440" s="11">
        <v>0</v>
      </c>
      <c r="K440" s="11">
        <v>0</v>
      </c>
      <c r="L440" s="11">
        <v>0</v>
      </c>
      <c r="M440" s="11">
        <v>0</v>
      </c>
      <c r="N440" s="11">
        <v>0</v>
      </c>
      <c r="O440" s="11">
        <v>0</v>
      </c>
      <c r="P440" s="11">
        <v>0</v>
      </c>
      <c r="Q440" s="11">
        <v>0</v>
      </c>
      <c r="R440" s="11">
        <f t="shared" si="82"/>
        <v>0</v>
      </c>
      <c r="S440" s="11">
        <f t="shared" si="80"/>
        <v>0</v>
      </c>
    </row>
    <row r="441" spans="1:19" x14ac:dyDescent="0.3">
      <c r="A441" s="80" t="s">
        <v>1109</v>
      </c>
      <c r="B441" s="80"/>
      <c r="C441" s="80"/>
      <c r="D441" s="80"/>
      <c r="E441" s="80"/>
      <c r="F441" s="81">
        <f>SUM(F439:F440)</f>
        <v>37789</v>
      </c>
      <c r="G441" s="81">
        <f t="shared" ref="G441:R441" si="83">SUM(G439:G440)</f>
        <v>-8361</v>
      </c>
      <c r="H441" s="81">
        <f t="shared" si="83"/>
        <v>152031</v>
      </c>
      <c r="I441" s="81">
        <f t="shared" si="83"/>
        <v>310127</v>
      </c>
      <c r="J441" s="81">
        <f t="shared" si="83"/>
        <v>189391</v>
      </c>
      <c r="K441" s="81">
        <f t="shared" si="83"/>
        <v>156495</v>
      </c>
      <c r="L441" s="81">
        <f t="shared" si="83"/>
        <v>42437.469162761445</v>
      </c>
      <c r="M441" s="81">
        <f t="shared" si="83"/>
        <v>70943.302158986378</v>
      </c>
      <c r="N441" s="81">
        <f t="shared" si="83"/>
        <v>27344.704132326358</v>
      </c>
      <c r="O441" s="81">
        <f t="shared" si="83"/>
        <v>21492.890955098959</v>
      </c>
      <c r="P441" s="81">
        <f t="shared" si="83"/>
        <v>21800.484360804163</v>
      </c>
      <c r="Q441" s="81">
        <f t="shared" si="83"/>
        <v>20673.449160227199</v>
      </c>
      <c r="R441" s="81">
        <f t="shared" si="83"/>
        <v>1042164.2999302045</v>
      </c>
      <c r="S441" s="11">
        <f t="shared" si="80"/>
        <v>837472</v>
      </c>
    </row>
    <row r="442" spans="1:19" x14ac:dyDescent="0.3">
      <c r="A442" s="8" t="s">
        <v>1110</v>
      </c>
      <c r="B442" s="2" t="s">
        <v>1102</v>
      </c>
      <c r="C442" s="10">
        <v>69061000</v>
      </c>
      <c r="D442" s="2" t="s">
        <v>1103</v>
      </c>
      <c r="E442" s="10" t="s">
        <v>1104</v>
      </c>
      <c r="F442" s="11">
        <v>0</v>
      </c>
      <c r="G442" s="11">
        <v>0</v>
      </c>
      <c r="H442" s="11">
        <v>0</v>
      </c>
      <c r="I442" s="11">
        <v>0</v>
      </c>
      <c r="J442" s="11">
        <v>0</v>
      </c>
      <c r="K442" s="11">
        <v>0</v>
      </c>
      <c r="L442" s="11">
        <v>0</v>
      </c>
      <c r="M442" s="11">
        <v>0</v>
      </c>
      <c r="N442" s="11">
        <v>0</v>
      </c>
      <c r="O442" s="11">
        <v>0</v>
      </c>
      <c r="P442" s="11">
        <v>0</v>
      </c>
      <c r="Q442" s="11">
        <v>0</v>
      </c>
      <c r="R442" s="11">
        <v>0</v>
      </c>
      <c r="S442" s="11">
        <f t="shared" si="80"/>
        <v>0</v>
      </c>
    </row>
    <row r="443" spans="1:19" x14ac:dyDescent="0.3">
      <c r="A443" s="8" t="s">
        <v>1110</v>
      </c>
      <c r="B443" s="2" t="s">
        <v>1102</v>
      </c>
      <c r="C443" s="10">
        <v>69062000</v>
      </c>
      <c r="D443" s="2" t="s">
        <v>1105</v>
      </c>
      <c r="E443" s="10" t="s">
        <v>1104</v>
      </c>
      <c r="F443" s="11">
        <v>0</v>
      </c>
      <c r="G443" s="11">
        <v>0</v>
      </c>
      <c r="H443" s="11">
        <v>0</v>
      </c>
      <c r="I443" s="11">
        <v>0</v>
      </c>
      <c r="J443" s="11">
        <v>0</v>
      </c>
      <c r="K443" s="11">
        <v>0</v>
      </c>
      <c r="L443" s="11">
        <v>0</v>
      </c>
      <c r="M443" s="11">
        <v>0</v>
      </c>
      <c r="N443" s="11">
        <v>0</v>
      </c>
      <c r="O443" s="11">
        <v>0</v>
      </c>
      <c r="P443" s="11">
        <v>0</v>
      </c>
      <c r="Q443" s="11">
        <v>0</v>
      </c>
      <c r="R443" s="11">
        <f t="shared" ref="R443:R512" si="84">SUM(F443:Q443)</f>
        <v>0</v>
      </c>
      <c r="S443" s="11">
        <f t="shared" si="80"/>
        <v>0</v>
      </c>
    </row>
    <row r="444" spans="1:19" x14ac:dyDescent="0.3">
      <c r="A444" s="8" t="s">
        <v>1110</v>
      </c>
      <c r="B444" s="2" t="s">
        <v>1102</v>
      </c>
      <c r="C444" s="10">
        <v>69063000</v>
      </c>
      <c r="D444" s="2" t="s">
        <v>1106</v>
      </c>
      <c r="E444" s="10" t="s">
        <v>1104</v>
      </c>
      <c r="F444" s="11">
        <v>10913</v>
      </c>
      <c r="G444" s="11">
        <v>-5935</v>
      </c>
      <c r="H444" s="11">
        <v>-5935</v>
      </c>
      <c r="I444" s="11">
        <v>-4588</v>
      </c>
      <c r="J444" s="11">
        <v>-5935</v>
      </c>
      <c r="K444" s="11">
        <v>-5935</v>
      </c>
      <c r="L444" s="11">
        <v>-10016.634358061474</v>
      </c>
      <c r="M444" s="11">
        <v>-16623.116584797375</v>
      </c>
      <c r="N444" s="11">
        <v>-6518.7508217664517</v>
      </c>
      <c r="O444" s="11">
        <v>-5162.5406820855096</v>
      </c>
      <c r="P444" s="11">
        <v>-5233.8282100844881</v>
      </c>
      <c r="Q444" s="11">
        <v>-4972.6277034196437</v>
      </c>
      <c r="R444" s="11">
        <f t="shared" si="84"/>
        <v>-65942.498360214944</v>
      </c>
      <c r="S444" s="11">
        <f t="shared" si="80"/>
        <v>-17415</v>
      </c>
    </row>
    <row r="445" spans="1:19" x14ac:dyDescent="0.3">
      <c r="A445" s="8" t="s">
        <v>1110</v>
      </c>
      <c r="B445" s="2" t="s">
        <v>1102</v>
      </c>
      <c r="C445" s="10">
        <v>69063200</v>
      </c>
      <c r="D445" s="2" t="s">
        <v>1107</v>
      </c>
      <c r="E445" s="10" t="s">
        <v>1104</v>
      </c>
      <c r="F445" s="11">
        <v>0</v>
      </c>
      <c r="G445" s="11">
        <v>0</v>
      </c>
      <c r="H445" s="11">
        <v>0</v>
      </c>
      <c r="I445" s="11">
        <v>0</v>
      </c>
      <c r="J445" s="11">
        <v>0</v>
      </c>
      <c r="K445" s="11">
        <v>0</v>
      </c>
      <c r="L445" s="11">
        <v>0</v>
      </c>
      <c r="M445" s="11">
        <v>0</v>
      </c>
      <c r="N445" s="11">
        <v>0</v>
      </c>
      <c r="O445" s="11">
        <v>0</v>
      </c>
      <c r="P445" s="11">
        <v>0</v>
      </c>
      <c r="Q445" s="11">
        <v>0</v>
      </c>
      <c r="R445" s="11">
        <v>0</v>
      </c>
      <c r="S445" s="11">
        <f t="shared" si="80"/>
        <v>0</v>
      </c>
    </row>
    <row r="446" spans="1:19" x14ac:dyDescent="0.3">
      <c r="A446" s="8" t="s">
        <v>1110</v>
      </c>
      <c r="B446" s="2" t="s">
        <v>1102</v>
      </c>
      <c r="C446" s="10">
        <v>69065000</v>
      </c>
      <c r="D446" s="2" t="s">
        <v>1108</v>
      </c>
      <c r="E446" s="10" t="s">
        <v>1104</v>
      </c>
      <c r="F446" s="11">
        <v>132486</v>
      </c>
      <c r="G446" s="11">
        <v>164152</v>
      </c>
      <c r="H446" s="11">
        <v>28030</v>
      </c>
      <c r="I446" s="11">
        <v>-1020522</v>
      </c>
      <c r="J446" s="11">
        <v>-95515</v>
      </c>
      <c r="K446" s="11">
        <v>-17708</v>
      </c>
      <c r="L446" s="11">
        <v>40491.060736390529</v>
      </c>
      <c r="M446" s="11">
        <v>67196.984456303384</v>
      </c>
      <c r="N446" s="11">
        <v>26351.279882459814</v>
      </c>
      <c r="O446" s="11">
        <v>20868.960654850776</v>
      </c>
      <c r="P446" s="11">
        <v>21157.132062807854</v>
      </c>
      <c r="Q446" s="11">
        <v>20101.259880428519</v>
      </c>
      <c r="R446" s="11">
        <f t="shared" si="84"/>
        <v>-612910.32232675899</v>
      </c>
      <c r="S446" s="11">
        <f t="shared" si="80"/>
        <v>-809077</v>
      </c>
    </row>
    <row r="447" spans="1:19" x14ac:dyDescent="0.3">
      <c r="A447" s="80" t="s">
        <v>1118</v>
      </c>
      <c r="B447" s="80"/>
      <c r="C447" s="80"/>
      <c r="D447" s="80"/>
      <c r="E447" s="80"/>
      <c r="F447" s="81">
        <f>SUM(F442:F446)</f>
        <v>143399</v>
      </c>
      <c r="G447" s="81">
        <f t="shared" ref="G447:R447" si="85">SUM(G442:G446)</f>
        <v>158217</v>
      </c>
      <c r="H447" s="81">
        <f t="shared" si="85"/>
        <v>22095</v>
      </c>
      <c r="I447" s="81">
        <f t="shared" si="85"/>
        <v>-1025110</v>
      </c>
      <c r="J447" s="81">
        <f t="shared" si="85"/>
        <v>-101450</v>
      </c>
      <c r="K447" s="81">
        <f t="shared" si="85"/>
        <v>-23643</v>
      </c>
      <c r="L447" s="81">
        <f t="shared" si="85"/>
        <v>30474.426378329055</v>
      </c>
      <c r="M447" s="81">
        <f t="shared" si="85"/>
        <v>50573.867871506009</v>
      </c>
      <c r="N447" s="81">
        <f t="shared" si="85"/>
        <v>19832.529060693363</v>
      </c>
      <c r="O447" s="81">
        <f t="shared" si="85"/>
        <v>15706.419972765267</v>
      </c>
      <c r="P447" s="81">
        <f t="shared" si="85"/>
        <v>15923.303852723366</v>
      </c>
      <c r="Q447" s="81">
        <f t="shared" si="85"/>
        <v>15128.632177008876</v>
      </c>
      <c r="R447" s="81">
        <f t="shared" si="85"/>
        <v>-678852.82068697398</v>
      </c>
      <c r="S447" s="11">
        <f t="shared" si="80"/>
        <v>-826492</v>
      </c>
    </row>
    <row r="448" spans="1:19" x14ac:dyDescent="0.3">
      <c r="A448" s="8" t="s">
        <v>1119</v>
      </c>
      <c r="B448" s="2" t="s">
        <v>1111</v>
      </c>
      <c r="C448" s="10">
        <v>69071000</v>
      </c>
      <c r="D448" s="2" t="s">
        <v>1112</v>
      </c>
      <c r="E448" s="10" t="s">
        <v>1113</v>
      </c>
      <c r="F448" s="11">
        <v>0</v>
      </c>
      <c r="G448" s="11">
        <v>0</v>
      </c>
      <c r="H448" s="11">
        <v>0</v>
      </c>
      <c r="I448" s="11">
        <v>0</v>
      </c>
      <c r="J448" s="11">
        <v>0</v>
      </c>
      <c r="K448" s="11">
        <v>0</v>
      </c>
      <c r="L448" s="11">
        <v>0</v>
      </c>
      <c r="M448" s="11">
        <v>0</v>
      </c>
      <c r="N448" s="11">
        <v>0</v>
      </c>
      <c r="O448" s="11">
        <v>0</v>
      </c>
      <c r="P448" s="11">
        <v>0</v>
      </c>
      <c r="Q448" s="11">
        <v>0</v>
      </c>
      <c r="R448" s="11">
        <f t="shared" si="84"/>
        <v>0</v>
      </c>
      <c r="S448" s="11">
        <f t="shared" si="80"/>
        <v>0</v>
      </c>
    </row>
    <row r="449" spans="1:19" x14ac:dyDescent="0.3">
      <c r="A449" s="8" t="s">
        <v>1119</v>
      </c>
      <c r="B449" s="2" t="s">
        <v>1111</v>
      </c>
      <c r="C449" s="10">
        <v>69072000</v>
      </c>
      <c r="D449" s="2" t="s">
        <v>1114</v>
      </c>
      <c r="E449" s="10" t="s">
        <v>1113</v>
      </c>
      <c r="F449" s="11">
        <v>0</v>
      </c>
      <c r="G449" s="11">
        <v>0</v>
      </c>
      <c r="H449" s="11">
        <v>0</v>
      </c>
      <c r="I449" s="11">
        <v>0</v>
      </c>
      <c r="J449" s="11">
        <v>0</v>
      </c>
      <c r="K449" s="11">
        <v>0</v>
      </c>
      <c r="L449" s="11">
        <v>0</v>
      </c>
      <c r="M449" s="11">
        <v>0</v>
      </c>
      <c r="N449" s="11">
        <v>0</v>
      </c>
      <c r="O449" s="11">
        <v>0</v>
      </c>
      <c r="P449" s="11">
        <v>0</v>
      </c>
      <c r="Q449" s="11">
        <v>0</v>
      </c>
      <c r="R449" s="11">
        <f t="shared" si="84"/>
        <v>0</v>
      </c>
      <c r="S449" s="11">
        <f t="shared" si="80"/>
        <v>0</v>
      </c>
    </row>
    <row r="450" spans="1:19" x14ac:dyDescent="0.3">
      <c r="A450" s="8" t="s">
        <v>1119</v>
      </c>
      <c r="B450" s="2" t="s">
        <v>1111</v>
      </c>
      <c r="C450" s="10">
        <v>69073000</v>
      </c>
      <c r="D450" s="2" t="s">
        <v>1115</v>
      </c>
      <c r="E450" s="10" t="s">
        <v>1113</v>
      </c>
      <c r="F450" s="11">
        <v>-5364</v>
      </c>
      <c r="G450" s="11">
        <v>-5007</v>
      </c>
      <c r="H450" s="11">
        <v>-5007</v>
      </c>
      <c r="I450" s="11">
        <v>-6353</v>
      </c>
      <c r="J450" s="11">
        <v>-5007</v>
      </c>
      <c r="K450" s="11">
        <v>-5007</v>
      </c>
      <c r="L450" s="11">
        <v>-6473.8752387277682</v>
      </c>
      <c r="M450" s="11">
        <v>-10822.466472709857</v>
      </c>
      <c r="N450" s="11">
        <v>-4171.4599500185004</v>
      </c>
      <c r="O450" s="11">
        <v>-3278.7604281781128</v>
      </c>
      <c r="P450" s="11">
        <v>-3325.6840872010744</v>
      </c>
      <c r="Q450" s="11">
        <v>-3153.7538231646836</v>
      </c>
      <c r="R450" s="11">
        <f t="shared" si="84"/>
        <v>-62970.999999999993</v>
      </c>
      <c r="S450" s="11">
        <f t="shared" si="80"/>
        <v>-31745</v>
      </c>
    </row>
    <row r="451" spans="1:19" x14ac:dyDescent="0.3">
      <c r="A451" s="8" t="s">
        <v>1119</v>
      </c>
      <c r="B451" s="2" t="s">
        <v>1111</v>
      </c>
      <c r="C451" s="10">
        <v>69073200</v>
      </c>
      <c r="D451" s="2" t="s">
        <v>1116</v>
      </c>
      <c r="E451" s="10" t="s">
        <v>1113</v>
      </c>
      <c r="F451" s="11">
        <v>0</v>
      </c>
      <c r="G451" s="11">
        <v>0</v>
      </c>
      <c r="H451" s="11">
        <v>0</v>
      </c>
      <c r="I451" s="11">
        <v>0</v>
      </c>
      <c r="J451" s="11">
        <v>0</v>
      </c>
      <c r="K451" s="11">
        <v>0</v>
      </c>
      <c r="L451" s="11">
        <v>0</v>
      </c>
      <c r="M451" s="11">
        <v>0</v>
      </c>
      <c r="N451" s="11">
        <v>0</v>
      </c>
      <c r="O451" s="11">
        <v>0</v>
      </c>
      <c r="P451" s="11">
        <v>0</v>
      </c>
      <c r="Q451" s="11">
        <v>0</v>
      </c>
      <c r="R451" s="11">
        <f t="shared" si="84"/>
        <v>0</v>
      </c>
      <c r="S451" s="11">
        <f t="shared" si="80"/>
        <v>0</v>
      </c>
    </row>
    <row r="452" spans="1:19" x14ac:dyDescent="0.3">
      <c r="A452" s="8" t="s">
        <v>1119</v>
      </c>
      <c r="B452" s="2" t="s">
        <v>1111</v>
      </c>
      <c r="C452" s="10">
        <v>69073500</v>
      </c>
      <c r="D452" s="2" t="s">
        <v>1117</v>
      </c>
      <c r="E452" s="10" t="s">
        <v>1113</v>
      </c>
      <c r="F452" s="11">
        <v>47524</v>
      </c>
      <c r="G452" s="11">
        <v>37797</v>
      </c>
      <c r="H452" s="11">
        <v>-90</v>
      </c>
      <c r="I452" s="11">
        <v>-271017</v>
      </c>
      <c r="J452" s="11">
        <v>-61967</v>
      </c>
      <c r="K452" s="11">
        <v>-11331</v>
      </c>
      <c r="L452" s="11">
        <v>55961.042626930895</v>
      </c>
      <c r="M452" s="11">
        <v>93550.846328460466</v>
      </c>
      <c r="N452" s="11">
        <v>36058.657214005143</v>
      </c>
      <c r="O452" s="11">
        <v>28342.043261375424</v>
      </c>
      <c r="P452" s="11">
        <v>28747.65764008433</v>
      </c>
      <c r="Q452" s="11">
        <v>27261.46946379029</v>
      </c>
      <c r="R452" s="11">
        <f t="shared" si="84"/>
        <v>10837.716534646548</v>
      </c>
      <c r="S452" s="11">
        <f t="shared" si="80"/>
        <v>-259084</v>
      </c>
    </row>
    <row r="453" spans="1:19" x14ac:dyDescent="0.3">
      <c r="A453" s="80" t="s">
        <v>1126</v>
      </c>
      <c r="B453" s="80"/>
      <c r="C453" s="80"/>
      <c r="D453" s="80"/>
      <c r="E453" s="80"/>
      <c r="F453" s="81">
        <f>SUM(F448:F452)</f>
        <v>42160</v>
      </c>
      <c r="G453" s="81">
        <f t="shared" ref="G453:R453" si="86">SUM(G448:G452)</f>
        <v>32790</v>
      </c>
      <c r="H453" s="81">
        <f t="shared" si="86"/>
        <v>-5097</v>
      </c>
      <c r="I453" s="81">
        <f t="shared" si="86"/>
        <v>-277370</v>
      </c>
      <c r="J453" s="81">
        <f t="shared" si="86"/>
        <v>-66974</v>
      </c>
      <c r="K453" s="81">
        <f t="shared" si="86"/>
        <v>-16338</v>
      </c>
      <c r="L453" s="81">
        <f t="shared" si="86"/>
        <v>49487.167388203125</v>
      </c>
      <c r="M453" s="81">
        <f t="shared" si="86"/>
        <v>82728.379855750609</v>
      </c>
      <c r="N453" s="81">
        <f t="shared" si="86"/>
        <v>31887.197263986644</v>
      </c>
      <c r="O453" s="81">
        <f t="shared" si="86"/>
        <v>25063.282833197311</v>
      </c>
      <c r="P453" s="81">
        <f t="shared" si="86"/>
        <v>25421.973552883253</v>
      </c>
      <c r="Q453" s="81">
        <f t="shared" si="86"/>
        <v>24107.715640625607</v>
      </c>
      <c r="R453" s="81">
        <f t="shared" si="86"/>
        <v>-52133.283465353445</v>
      </c>
      <c r="S453" s="11">
        <f t="shared" si="80"/>
        <v>-290829</v>
      </c>
    </row>
    <row r="454" spans="1:19" x14ac:dyDescent="0.3">
      <c r="A454" s="8" t="s">
        <v>1127</v>
      </c>
      <c r="B454" s="2" t="s">
        <v>1120</v>
      </c>
      <c r="C454" s="10">
        <v>69520000</v>
      </c>
      <c r="D454" s="2" t="s">
        <v>1121</v>
      </c>
      <c r="E454" s="10" t="s">
        <v>1122</v>
      </c>
      <c r="F454" s="11">
        <v>0</v>
      </c>
      <c r="G454" s="11">
        <v>0</v>
      </c>
      <c r="H454" s="11">
        <v>0</v>
      </c>
      <c r="I454" s="11">
        <v>0</v>
      </c>
      <c r="J454" s="11">
        <v>0</v>
      </c>
      <c r="K454" s="11">
        <v>0</v>
      </c>
      <c r="L454" s="11">
        <v>0</v>
      </c>
      <c r="M454" s="11">
        <v>0</v>
      </c>
      <c r="N454" s="11">
        <v>0</v>
      </c>
      <c r="O454" s="11">
        <v>0</v>
      </c>
      <c r="P454" s="11">
        <v>0</v>
      </c>
      <c r="Q454" s="11">
        <v>0</v>
      </c>
      <c r="R454" s="11">
        <f t="shared" si="84"/>
        <v>0</v>
      </c>
      <c r="S454" s="11">
        <f t="shared" si="80"/>
        <v>0</v>
      </c>
    </row>
    <row r="455" spans="1:19" x14ac:dyDescent="0.3">
      <c r="A455" s="8" t="s">
        <v>1127</v>
      </c>
      <c r="B455" s="2" t="s">
        <v>1120</v>
      </c>
      <c r="C455" s="10">
        <v>69522000</v>
      </c>
      <c r="D455" s="2" t="s">
        <v>1123</v>
      </c>
      <c r="E455" s="10" t="s">
        <v>1122</v>
      </c>
      <c r="F455" s="11">
        <v>-638</v>
      </c>
      <c r="G455" s="11">
        <v>-638</v>
      </c>
      <c r="H455" s="11">
        <v>-638</v>
      </c>
      <c r="I455" s="11">
        <v>-638</v>
      </c>
      <c r="J455" s="11">
        <v>-638</v>
      </c>
      <c r="K455" s="11">
        <v>-638</v>
      </c>
      <c r="L455" s="11">
        <v>-638</v>
      </c>
      <c r="M455" s="11">
        <v>-638</v>
      </c>
      <c r="N455" s="11">
        <v>-638</v>
      </c>
      <c r="O455" s="11">
        <v>-638</v>
      </c>
      <c r="P455" s="11">
        <v>-638</v>
      </c>
      <c r="Q455" s="11">
        <v>-638</v>
      </c>
      <c r="R455" s="11">
        <f t="shared" si="84"/>
        <v>-7656</v>
      </c>
      <c r="S455" s="11">
        <f t="shared" si="80"/>
        <v>-3828</v>
      </c>
    </row>
    <row r="456" spans="1:19" x14ac:dyDescent="0.3">
      <c r="A456" s="8" t="s">
        <v>1127</v>
      </c>
      <c r="B456" s="2" t="s">
        <v>1120</v>
      </c>
      <c r="C456" s="10">
        <v>69523000</v>
      </c>
      <c r="D456" s="2" t="s">
        <v>1124</v>
      </c>
      <c r="E456" s="10" t="s">
        <v>1122</v>
      </c>
      <c r="F456" s="11">
        <v>0</v>
      </c>
      <c r="G456" s="11">
        <v>0</v>
      </c>
      <c r="H456" s="11">
        <v>0</v>
      </c>
      <c r="I456" s="11">
        <v>0</v>
      </c>
      <c r="J456" s="11">
        <v>0</v>
      </c>
      <c r="K456" s="11">
        <v>0</v>
      </c>
      <c r="L456" s="11">
        <v>0</v>
      </c>
      <c r="M456" s="11">
        <v>0</v>
      </c>
      <c r="N456" s="11">
        <v>0</v>
      </c>
      <c r="O456" s="11">
        <v>0</v>
      </c>
      <c r="P456" s="11">
        <v>0</v>
      </c>
      <c r="Q456" s="11">
        <v>0</v>
      </c>
      <c r="R456" s="11">
        <f t="shared" si="84"/>
        <v>0</v>
      </c>
      <c r="S456" s="11">
        <f t="shared" si="80"/>
        <v>0</v>
      </c>
    </row>
    <row r="457" spans="1:19" x14ac:dyDescent="0.3">
      <c r="A457" s="8" t="s">
        <v>1127</v>
      </c>
      <c r="B457" s="2" t="s">
        <v>1120</v>
      </c>
      <c r="C457" s="10">
        <v>69524000</v>
      </c>
      <c r="D457" s="2" t="s">
        <v>1125</v>
      </c>
      <c r="E457" s="10" t="s">
        <v>1122</v>
      </c>
      <c r="F457" s="11">
        <v>-5903</v>
      </c>
      <c r="G457" s="11">
        <v>-5903</v>
      </c>
      <c r="H457" s="11">
        <v>-5903</v>
      </c>
      <c r="I457" s="11">
        <v>-5903</v>
      </c>
      <c r="J457" s="11">
        <v>-5903</v>
      </c>
      <c r="K457" s="11">
        <v>-5903</v>
      </c>
      <c r="L457" s="11">
        <v>-5903</v>
      </c>
      <c r="M457" s="11">
        <v>-5903</v>
      </c>
      <c r="N457" s="11">
        <v>-5903</v>
      </c>
      <c r="O457" s="11">
        <v>-5903</v>
      </c>
      <c r="P457" s="11">
        <v>-5903</v>
      </c>
      <c r="Q457" s="11">
        <v>-5903</v>
      </c>
      <c r="R457" s="11">
        <f t="shared" si="84"/>
        <v>-70836</v>
      </c>
      <c r="S457" s="11">
        <f t="shared" si="80"/>
        <v>-35418</v>
      </c>
    </row>
    <row r="458" spans="1:19" x14ac:dyDescent="0.3">
      <c r="A458" s="80" t="s">
        <v>1144</v>
      </c>
      <c r="B458" s="80"/>
      <c r="C458" s="80"/>
      <c r="D458" s="80"/>
      <c r="E458" s="80"/>
      <c r="F458" s="81">
        <f>SUM(F454:F457)</f>
        <v>-6541</v>
      </c>
      <c r="G458" s="81">
        <f t="shared" ref="G458:R458" si="87">SUM(G454:G457)</f>
        <v>-6541</v>
      </c>
      <c r="H458" s="81">
        <f t="shared" si="87"/>
        <v>-6541</v>
      </c>
      <c r="I458" s="81">
        <f t="shared" si="87"/>
        <v>-6541</v>
      </c>
      <c r="J458" s="81">
        <f t="shared" si="87"/>
        <v>-6541</v>
      </c>
      <c r="K458" s="81">
        <f t="shared" si="87"/>
        <v>-6541</v>
      </c>
      <c r="L458" s="81">
        <f t="shared" si="87"/>
        <v>-6541</v>
      </c>
      <c r="M458" s="81">
        <f t="shared" si="87"/>
        <v>-6541</v>
      </c>
      <c r="N458" s="81">
        <f t="shared" si="87"/>
        <v>-6541</v>
      </c>
      <c r="O458" s="81">
        <f t="shared" si="87"/>
        <v>-6541</v>
      </c>
      <c r="P458" s="81">
        <f t="shared" si="87"/>
        <v>-6541</v>
      </c>
      <c r="Q458" s="81">
        <f t="shared" si="87"/>
        <v>-6541</v>
      </c>
      <c r="R458" s="81">
        <f t="shared" si="87"/>
        <v>-78492</v>
      </c>
      <c r="S458" s="11">
        <f t="shared" si="80"/>
        <v>-39246</v>
      </c>
    </row>
    <row r="459" spans="1:19" x14ac:dyDescent="0.3">
      <c r="A459" s="8" t="s">
        <v>1145</v>
      </c>
      <c r="B459" s="2" t="s">
        <v>1128</v>
      </c>
      <c r="C459" s="10">
        <v>68520000</v>
      </c>
      <c r="D459" s="2" t="s">
        <v>1129</v>
      </c>
      <c r="E459" s="10" t="s">
        <v>1130</v>
      </c>
      <c r="F459" s="11">
        <v>1229056</v>
      </c>
      <c r="G459" s="11">
        <v>527782</v>
      </c>
      <c r="H459" s="11">
        <v>408199</v>
      </c>
      <c r="I459" s="11">
        <v>501322</v>
      </c>
      <c r="J459" s="11">
        <v>501322</v>
      </c>
      <c r="K459" s="11">
        <v>501322</v>
      </c>
      <c r="L459" s="11">
        <v>474331</v>
      </c>
      <c r="M459" s="11">
        <v>474331</v>
      </c>
      <c r="N459" s="11">
        <v>474331</v>
      </c>
      <c r="O459" s="11">
        <v>474331</v>
      </c>
      <c r="P459" s="11">
        <v>518213</v>
      </c>
      <c r="Q459" s="11">
        <v>518213</v>
      </c>
      <c r="R459" s="11">
        <f t="shared" si="84"/>
        <v>6602753</v>
      </c>
      <c r="S459" s="11">
        <f t="shared" si="80"/>
        <v>3669003</v>
      </c>
    </row>
    <row r="460" spans="1:19" x14ac:dyDescent="0.3">
      <c r="A460" s="8" t="s">
        <v>1145</v>
      </c>
      <c r="B460" s="2" t="s">
        <v>1128</v>
      </c>
      <c r="C460" s="10">
        <v>68520100</v>
      </c>
      <c r="D460" s="2" t="s">
        <v>1131</v>
      </c>
      <c r="E460" s="10" t="s">
        <v>1130</v>
      </c>
      <c r="F460" s="11">
        <v>-50</v>
      </c>
      <c r="G460" s="11">
        <v>-50</v>
      </c>
      <c r="H460" s="11">
        <v>-50</v>
      </c>
      <c r="I460" s="11">
        <v>-53</v>
      </c>
      <c r="J460" s="11">
        <v>-50</v>
      </c>
      <c r="K460" s="11">
        <v>-50</v>
      </c>
      <c r="L460" s="11">
        <v>-50</v>
      </c>
      <c r="M460" s="11">
        <v>-50</v>
      </c>
      <c r="N460" s="11">
        <v>-50</v>
      </c>
      <c r="O460" s="11">
        <v>-50</v>
      </c>
      <c r="P460" s="11">
        <v>0</v>
      </c>
      <c r="Q460" s="11">
        <v>0</v>
      </c>
      <c r="R460" s="11">
        <f t="shared" si="84"/>
        <v>-503</v>
      </c>
      <c r="S460" s="11">
        <f t="shared" si="80"/>
        <v>-303</v>
      </c>
    </row>
    <row r="461" spans="1:19" x14ac:dyDescent="0.3">
      <c r="A461" s="8" t="s">
        <v>1145</v>
      </c>
      <c r="B461" s="2" t="s">
        <v>1128</v>
      </c>
      <c r="C461" s="10">
        <v>68532000</v>
      </c>
      <c r="D461" s="2" t="s">
        <v>1132</v>
      </c>
      <c r="E461" s="10" t="s">
        <v>1133</v>
      </c>
      <c r="F461" s="11">
        <v>187</v>
      </c>
      <c r="G461" s="11">
        <v>101</v>
      </c>
      <c r="H461" s="11">
        <v>60</v>
      </c>
      <c r="I461" s="11">
        <v>78</v>
      </c>
      <c r="J461" s="11">
        <v>73</v>
      </c>
      <c r="K461" s="11">
        <v>250</v>
      </c>
      <c r="L461" s="11">
        <v>7</v>
      </c>
      <c r="M461" s="11">
        <v>7</v>
      </c>
      <c r="N461" s="11">
        <v>7</v>
      </c>
      <c r="O461" s="11">
        <v>7</v>
      </c>
      <c r="P461" s="11">
        <v>5112</v>
      </c>
      <c r="Q461" s="11">
        <v>1128</v>
      </c>
      <c r="R461" s="11">
        <f t="shared" si="84"/>
        <v>7017</v>
      </c>
      <c r="S461" s="11">
        <f t="shared" si="80"/>
        <v>749</v>
      </c>
    </row>
    <row r="462" spans="1:19" x14ac:dyDescent="0.3">
      <c r="A462" s="8" t="s">
        <v>1145</v>
      </c>
      <c r="B462" s="2" t="s">
        <v>1128</v>
      </c>
      <c r="C462" s="10">
        <v>68532100</v>
      </c>
      <c r="D462" s="2" t="s">
        <v>1134</v>
      </c>
      <c r="E462" s="10" t="s">
        <v>1133</v>
      </c>
      <c r="F462" s="11">
        <v>-175</v>
      </c>
      <c r="G462" s="11">
        <v>-20</v>
      </c>
      <c r="H462" s="11">
        <v>-16</v>
      </c>
      <c r="I462" s="11">
        <v>-26</v>
      </c>
      <c r="J462" s="11">
        <v>-22</v>
      </c>
      <c r="K462" s="11">
        <v>-132</v>
      </c>
      <c r="L462" s="11">
        <v>-1</v>
      </c>
      <c r="M462" s="11">
        <v>-1</v>
      </c>
      <c r="N462" s="11">
        <v>-1</v>
      </c>
      <c r="O462" s="11">
        <v>-1</v>
      </c>
      <c r="P462" s="11">
        <v>-1364</v>
      </c>
      <c r="Q462" s="11">
        <v>-299</v>
      </c>
      <c r="R462" s="11">
        <f t="shared" si="84"/>
        <v>-2058</v>
      </c>
      <c r="S462" s="11">
        <f t="shared" si="80"/>
        <v>-391</v>
      </c>
    </row>
    <row r="463" spans="1:19" x14ac:dyDescent="0.3">
      <c r="A463" s="8" t="s">
        <v>1145</v>
      </c>
      <c r="B463" s="2" t="s">
        <v>1128</v>
      </c>
      <c r="C463" s="10">
        <v>68533000</v>
      </c>
      <c r="D463" s="2" t="s">
        <v>1135</v>
      </c>
      <c r="E463" s="10" t="s">
        <v>1133</v>
      </c>
      <c r="F463" s="11">
        <v>51433</v>
      </c>
      <c r="G463" s="11">
        <v>59984</v>
      </c>
      <c r="H463" s="11">
        <v>67047</v>
      </c>
      <c r="I463" s="11">
        <v>62598</v>
      </c>
      <c r="J463" s="11">
        <v>62841</v>
      </c>
      <c r="K463" s="11">
        <v>68426</v>
      </c>
      <c r="L463" s="11">
        <v>61581</v>
      </c>
      <c r="M463" s="11">
        <v>69628</v>
      </c>
      <c r="N463" s="11">
        <v>67368</v>
      </c>
      <c r="O463" s="11">
        <v>63512</v>
      </c>
      <c r="P463" s="11">
        <v>69367</v>
      </c>
      <c r="Q463" s="11">
        <v>60807</v>
      </c>
      <c r="R463" s="11">
        <f t="shared" si="84"/>
        <v>764592</v>
      </c>
      <c r="S463" s="11">
        <f t="shared" si="80"/>
        <v>372329</v>
      </c>
    </row>
    <row r="464" spans="1:19" x14ac:dyDescent="0.3">
      <c r="A464" s="8" t="s">
        <v>1145</v>
      </c>
      <c r="B464" s="2" t="s">
        <v>1128</v>
      </c>
      <c r="C464" s="10">
        <v>68533100</v>
      </c>
      <c r="D464" s="2" t="s">
        <v>1136</v>
      </c>
      <c r="E464" s="10" t="s">
        <v>1133</v>
      </c>
      <c r="F464" s="11">
        <v>-23982</v>
      </c>
      <c r="G464" s="11">
        <v>-16080</v>
      </c>
      <c r="H464" s="11">
        <v>-18970</v>
      </c>
      <c r="I464" s="11">
        <v>-20471</v>
      </c>
      <c r="J464" s="11">
        <v>-18652</v>
      </c>
      <c r="K464" s="11">
        <v>-21562</v>
      </c>
      <c r="L464" s="11">
        <v>-15675</v>
      </c>
      <c r="M464" s="11">
        <v>-17819</v>
      </c>
      <c r="N464" s="11">
        <v>-17190</v>
      </c>
      <c r="O464" s="11">
        <v>-16462</v>
      </c>
      <c r="P464" s="11">
        <v>-18538</v>
      </c>
      <c r="Q464" s="11">
        <v>-16157</v>
      </c>
      <c r="R464" s="11">
        <f t="shared" si="84"/>
        <v>-221558</v>
      </c>
      <c r="S464" s="11">
        <f t="shared" si="80"/>
        <v>-119717</v>
      </c>
    </row>
    <row r="465" spans="1:19" x14ac:dyDescent="0.3">
      <c r="A465" s="8" t="s">
        <v>1145</v>
      </c>
      <c r="B465" s="2" t="s">
        <v>1128</v>
      </c>
      <c r="C465" s="10">
        <v>68535000</v>
      </c>
      <c r="D465" s="2" t="s">
        <v>1137</v>
      </c>
      <c r="E465" s="10" t="s">
        <v>1133</v>
      </c>
      <c r="F465" s="11">
        <v>986</v>
      </c>
      <c r="G465" s="11">
        <v>325</v>
      </c>
      <c r="H465" s="11">
        <v>200</v>
      </c>
      <c r="I465" s="11">
        <v>209</v>
      </c>
      <c r="J465" s="11">
        <v>231</v>
      </c>
      <c r="K465" s="11">
        <v>613</v>
      </c>
      <c r="L465" s="11">
        <v>27</v>
      </c>
      <c r="M465" s="11">
        <v>27</v>
      </c>
      <c r="N465" s="11">
        <v>27</v>
      </c>
      <c r="O465" s="11">
        <v>27</v>
      </c>
      <c r="P465" s="11">
        <v>14355</v>
      </c>
      <c r="Q465" s="11">
        <v>8848</v>
      </c>
      <c r="R465" s="11">
        <f t="shared" si="84"/>
        <v>25875</v>
      </c>
      <c r="S465" s="11">
        <f t="shared" si="80"/>
        <v>2564</v>
      </c>
    </row>
    <row r="466" spans="1:19" x14ac:dyDescent="0.3">
      <c r="A466" s="8" t="s">
        <v>1145</v>
      </c>
      <c r="B466" s="2" t="s">
        <v>1128</v>
      </c>
      <c r="C466" s="10">
        <v>68535100</v>
      </c>
      <c r="D466" s="2" t="s">
        <v>1138</v>
      </c>
      <c r="E466" s="10" t="s">
        <v>1133</v>
      </c>
      <c r="F466" s="11">
        <v>-569</v>
      </c>
      <c r="G466" s="11">
        <v>-81</v>
      </c>
      <c r="H466" s="11">
        <v>-35</v>
      </c>
      <c r="I466" s="11">
        <v>-65</v>
      </c>
      <c r="J466" s="11">
        <v>-76</v>
      </c>
      <c r="K466" s="11">
        <v>-304</v>
      </c>
      <c r="L466" s="11">
        <v>-3</v>
      </c>
      <c r="M466" s="11">
        <v>-3</v>
      </c>
      <c r="N466" s="11">
        <v>-3</v>
      </c>
      <c r="O466" s="11">
        <v>-3</v>
      </c>
      <c r="P466" s="11">
        <v>-3874</v>
      </c>
      <c r="Q466" s="11">
        <v>-2294</v>
      </c>
      <c r="R466" s="11">
        <f t="shared" si="84"/>
        <v>-7310</v>
      </c>
      <c r="S466" s="11">
        <f t="shared" si="80"/>
        <v>-1130</v>
      </c>
    </row>
    <row r="467" spans="1:19" x14ac:dyDescent="0.3">
      <c r="A467" s="8" t="s">
        <v>1145</v>
      </c>
      <c r="B467" s="2" t="s">
        <v>1128</v>
      </c>
      <c r="C467" s="10">
        <v>68543000</v>
      </c>
      <c r="D467" s="2" t="s">
        <v>1139</v>
      </c>
      <c r="E467" s="10" t="s">
        <v>1140</v>
      </c>
      <c r="F467" s="11">
        <v>0</v>
      </c>
      <c r="G467" s="11">
        <v>0</v>
      </c>
      <c r="H467" s="11">
        <v>0</v>
      </c>
      <c r="I467" s="11">
        <v>0</v>
      </c>
      <c r="J467" s="11">
        <v>0</v>
      </c>
      <c r="K467" s="11">
        <v>0</v>
      </c>
      <c r="L467" s="11">
        <v>1764</v>
      </c>
      <c r="M467" s="11">
        <v>833</v>
      </c>
      <c r="N467" s="11">
        <v>833</v>
      </c>
      <c r="O467" s="11">
        <v>833</v>
      </c>
      <c r="P467" s="11">
        <v>0</v>
      </c>
      <c r="Q467" s="11">
        <v>0</v>
      </c>
      <c r="R467" s="11">
        <f t="shared" si="84"/>
        <v>4263</v>
      </c>
      <c r="S467" s="11">
        <f t="shared" si="80"/>
        <v>0</v>
      </c>
    </row>
    <row r="468" spans="1:19" x14ac:dyDescent="0.3">
      <c r="A468" s="8" t="s">
        <v>1145</v>
      </c>
      <c r="B468" s="2" t="s">
        <v>1128</v>
      </c>
      <c r="C468" s="10">
        <v>68544000</v>
      </c>
      <c r="D468" s="2" t="s">
        <v>1141</v>
      </c>
      <c r="E468" s="10" t="s">
        <v>1140</v>
      </c>
      <c r="F468" s="11">
        <v>0</v>
      </c>
      <c r="G468" s="11">
        <v>0</v>
      </c>
      <c r="H468" s="11">
        <v>0</v>
      </c>
      <c r="I468" s="11">
        <v>0</v>
      </c>
      <c r="J468" s="11">
        <v>0</v>
      </c>
      <c r="K468" s="11">
        <v>0</v>
      </c>
      <c r="L468" s="11">
        <v>1176</v>
      </c>
      <c r="M468" s="11">
        <v>0</v>
      </c>
      <c r="N468" s="11">
        <v>1206</v>
      </c>
      <c r="O468" s="11">
        <v>0</v>
      </c>
      <c r="P468" s="11">
        <v>0</v>
      </c>
      <c r="Q468" s="11">
        <v>0</v>
      </c>
      <c r="R468" s="11">
        <f t="shared" si="84"/>
        <v>2382</v>
      </c>
      <c r="S468" s="11">
        <f t="shared" si="80"/>
        <v>0</v>
      </c>
    </row>
    <row r="469" spans="1:19" x14ac:dyDescent="0.3">
      <c r="A469" s="8" t="s">
        <v>1145</v>
      </c>
      <c r="B469" s="2" t="s">
        <v>1128</v>
      </c>
      <c r="C469" s="10">
        <v>68545000</v>
      </c>
      <c r="D469" s="2" t="s">
        <v>1142</v>
      </c>
      <c r="E469" s="10" t="s">
        <v>1143</v>
      </c>
      <c r="F469" s="11">
        <v>15859</v>
      </c>
      <c r="G469" s="11">
        <v>15859</v>
      </c>
      <c r="H469" s="11">
        <v>15859</v>
      </c>
      <c r="I469" s="11">
        <v>15859</v>
      </c>
      <c r="J469" s="11">
        <v>16386</v>
      </c>
      <c r="K469" s="11">
        <v>16386</v>
      </c>
      <c r="L469" s="11">
        <v>14762</v>
      </c>
      <c r="M469" s="11">
        <v>14762</v>
      </c>
      <c r="N469" s="11">
        <v>14762</v>
      </c>
      <c r="O469" s="11">
        <v>14762</v>
      </c>
      <c r="P469" s="11">
        <v>15859</v>
      </c>
      <c r="Q469" s="11">
        <v>15859</v>
      </c>
      <c r="R469" s="11">
        <f t="shared" si="84"/>
        <v>186974</v>
      </c>
      <c r="S469" s="11">
        <f t="shared" si="80"/>
        <v>96208</v>
      </c>
    </row>
    <row r="470" spans="1:19" x14ac:dyDescent="0.3">
      <c r="A470" s="80" t="s">
        <v>1149</v>
      </c>
      <c r="B470" s="80"/>
      <c r="C470" s="80"/>
      <c r="D470" s="80"/>
      <c r="E470" s="80"/>
      <c r="F470" s="81">
        <f>SUM(F459:F469)</f>
        <v>1272745</v>
      </c>
      <c r="G470" s="81">
        <f t="shared" ref="G470:R470" si="88">SUM(G459:G469)</f>
        <v>587820</v>
      </c>
      <c r="H470" s="81">
        <f t="shared" si="88"/>
        <v>472294</v>
      </c>
      <c r="I470" s="81">
        <f t="shared" si="88"/>
        <v>559451</v>
      </c>
      <c r="J470" s="81">
        <f t="shared" si="88"/>
        <v>562053</v>
      </c>
      <c r="K470" s="81">
        <f t="shared" si="88"/>
        <v>564949</v>
      </c>
      <c r="L470" s="81">
        <f t="shared" si="88"/>
        <v>537919</v>
      </c>
      <c r="M470" s="81">
        <f t="shared" si="88"/>
        <v>541715</v>
      </c>
      <c r="N470" s="81">
        <f t="shared" si="88"/>
        <v>541290</v>
      </c>
      <c r="O470" s="81">
        <f t="shared" si="88"/>
        <v>536956</v>
      </c>
      <c r="P470" s="81">
        <f t="shared" si="88"/>
        <v>599130</v>
      </c>
      <c r="Q470" s="81">
        <f t="shared" si="88"/>
        <v>586105</v>
      </c>
      <c r="R470" s="81">
        <f t="shared" si="88"/>
        <v>7362427</v>
      </c>
      <c r="S470" s="11">
        <f t="shared" si="80"/>
        <v>4019312</v>
      </c>
    </row>
    <row r="471" spans="1:19" x14ac:dyDescent="0.3">
      <c r="A471" s="12" t="s">
        <v>1383</v>
      </c>
      <c r="B471" s="2" t="s">
        <v>1146</v>
      </c>
      <c r="C471">
        <v>59011500</v>
      </c>
      <c r="D471" s="93" t="s">
        <v>1413</v>
      </c>
      <c r="E471" t="s">
        <v>1148</v>
      </c>
      <c r="F471" s="94">
        <v>0</v>
      </c>
      <c r="G471" s="94">
        <v>0</v>
      </c>
      <c r="H471" s="94">
        <v>0</v>
      </c>
      <c r="I471" s="94">
        <v>0</v>
      </c>
      <c r="J471" s="94">
        <v>0</v>
      </c>
      <c r="K471" s="94">
        <v>0</v>
      </c>
      <c r="L471" s="94">
        <v>0</v>
      </c>
      <c r="M471" s="94">
        <v>-1900000</v>
      </c>
      <c r="N471" s="94">
        <v>0</v>
      </c>
      <c r="O471" s="94">
        <v>0</v>
      </c>
      <c r="P471" s="94">
        <v>0</v>
      </c>
      <c r="Q471" s="94">
        <v>0</v>
      </c>
      <c r="R471" s="11">
        <f t="shared" si="84"/>
        <v>-1900000</v>
      </c>
      <c r="S471" s="11">
        <f t="shared" si="80"/>
        <v>0</v>
      </c>
    </row>
    <row r="472" spans="1:19" x14ac:dyDescent="0.3">
      <c r="A472" s="12" t="s">
        <v>1383</v>
      </c>
      <c r="B472" s="2" t="s">
        <v>1146</v>
      </c>
      <c r="C472" s="10">
        <v>59021000</v>
      </c>
      <c r="D472" s="2" t="s">
        <v>1147</v>
      </c>
      <c r="E472" s="10" t="s">
        <v>1148</v>
      </c>
      <c r="F472" s="11">
        <v>0</v>
      </c>
      <c r="G472" s="11">
        <v>0</v>
      </c>
      <c r="H472" s="11">
        <v>0</v>
      </c>
      <c r="I472" s="11">
        <v>0</v>
      </c>
      <c r="J472" s="11">
        <v>0</v>
      </c>
      <c r="K472" s="11">
        <v>0</v>
      </c>
      <c r="L472" s="11">
        <v>0</v>
      </c>
      <c r="M472" s="11">
        <v>0</v>
      </c>
      <c r="N472" s="11">
        <v>0</v>
      </c>
      <c r="O472" s="11">
        <v>0</v>
      </c>
      <c r="P472" s="11">
        <v>0</v>
      </c>
      <c r="Q472" s="11">
        <v>0</v>
      </c>
      <c r="R472" s="11">
        <f t="shared" si="84"/>
        <v>0</v>
      </c>
      <c r="S472" s="11">
        <f t="shared" si="80"/>
        <v>0</v>
      </c>
    </row>
    <row r="473" spans="1:19" x14ac:dyDescent="0.3">
      <c r="A473" s="12" t="s">
        <v>1383</v>
      </c>
      <c r="B473" s="2" t="s">
        <v>1146</v>
      </c>
      <c r="C473">
        <v>59022000</v>
      </c>
      <c r="D473" s="93" t="s">
        <v>1414</v>
      </c>
      <c r="E473" t="s">
        <v>1148</v>
      </c>
      <c r="F473" s="11">
        <v>79392</v>
      </c>
      <c r="G473" s="11">
        <v>0</v>
      </c>
      <c r="H473" s="11">
        <v>0</v>
      </c>
      <c r="I473" s="11">
        <v>0</v>
      </c>
      <c r="J473" s="11">
        <v>0</v>
      </c>
      <c r="K473" s="11">
        <v>0</v>
      </c>
      <c r="L473" s="11">
        <v>0</v>
      </c>
      <c r="M473" s="11">
        <v>0</v>
      </c>
      <c r="N473" s="11">
        <v>0</v>
      </c>
      <c r="O473" s="11">
        <v>0</v>
      </c>
      <c r="P473" s="11">
        <v>0</v>
      </c>
      <c r="Q473" s="11">
        <v>0</v>
      </c>
      <c r="R473" s="11">
        <f t="shared" si="84"/>
        <v>79392</v>
      </c>
      <c r="S473" s="11">
        <f t="shared" si="80"/>
        <v>79392</v>
      </c>
    </row>
    <row r="474" spans="1:19" x14ac:dyDescent="0.3">
      <c r="A474" s="80" t="s">
        <v>1382</v>
      </c>
      <c r="B474" s="80"/>
      <c r="C474" s="80"/>
      <c r="D474" s="80"/>
      <c r="E474" s="80"/>
      <c r="F474" s="81">
        <f>SUM(F471:F473)</f>
        <v>79392</v>
      </c>
      <c r="G474" s="81">
        <f t="shared" ref="G474:R474" si="89">SUM(G471:G473)</f>
        <v>0</v>
      </c>
      <c r="H474" s="81">
        <f t="shared" si="89"/>
        <v>0</v>
      </c>
      <c r="I474" s="81">
        <f t="shared" si="89"/>
        <v>0</v>
      </c>
      <c r="J474" s="81">
        <f t="shared" si="89"/>
        <v>0</v>
      </c>
      <c r="K474" s="81">
        <f t="shared" si="89"/>
        <v>0</v>
      </c>
      <c r="L474" s="81">
        <f t="shared" si="89"/>
        <v>0</v>
      </c>
      <c r="M474" s="81">
        <f t="shared" si="89"/>
        <v>-1900000</v>
      </c>
      <c r="N474" s="81">
        <f t="shared" si="89"/>
        <v>0</v>
      </c>
      <c r="O474" s="81">
        <f t="shared" si="89"/>
        <v>0</v>
      </c>
      <c r="P474" s="81">
        <f t="shared" si="89"/>
        <v>0</v>
      </c>
      <c r="Q474" s="81">
        <f t="shared" si="89"/>
        <v>0</v>
      </c>
      <c r="R474" s="81">
        <f t="shared" si="89"/>
        <v>-1820608</v>
      </c>
      <c r="S474" s="11">
        <f t="shared" si="80"/>
        <v>79392</v>
      </c>
    </row>
    <row r="475" spans="1:19" x14ac:dyDescent="0.3">
      <c r="A475" s="12" t="s">
        <v>1150</v>
      </c>
      <c r="B475" s="2" t="s">
        <v>1151</v>
      </c>
      <c r="C475" s="10">
        <v>70510000</v>
      </c>
      <c r="D475" s="2" t="s">
        <v>1152</v>
      </c>
      <c r="E475" s="10" t="s">
        <v>1153</v>
      </c>
      <c r="F475" s="11">
        <v>-58346</v>
      </c>
      <c r="G475" s="11">
        <v>-64673</v>
      </c>
      <c r="H475" s="11">
        <v>-61490</v>
      </c>
      <c r="I475" s="11">
        <v>-61374</v>
      </c>
      <c r="J475" s="11">
        <v>-65385</v>
      </c>
      <c r="K475" s="11">
        <v>-65367</v>
      </c>
      <c r="L475" s="11">
        <v>-70350</v>
      </c>
      <c r="M475" s="11">
        <v>-60771</v>
      </c>
      <c r="N475" s="11">
        <v>-45812</v>
      </c>
      <c r="O475" s="11">
        <v>-39579</v>
      </c>
      <c r="P475" s="11">
        <v>-29839</v>
      </c>
      <c r="Q475" s="11">
        <v>-32800</v>
      </c>
      <c r="R475" s="11">
        <f t="shared" si="84"/>
        <v>-655786</v>
      </c>
      <c r="S475" s="11">
        <f t="shared" si="80"/>
        <v>-376635</v>
      </c>
    </row>
    <row r="476" spans="1:19" x14ac:dyDescent="0.3">
      <c r="A476" s="80" t="s">
        <v>1154</v>
      </c>
      <c r="B476" s="80"/>
      <c r="C476" s="80"/>
      <c r="D476" s="80"/>
      <c r="E476" s="80"/>
      <c r="F476" s="81">
        <f>SUM(F475)</f>
        <v>-58346</v>
      </c>
      <c r="G476" s="81">
        <f t="shared" ref="G476:R476" si="90">SUM(G475)</f>
        <v>-64673</v>
      </c>
      <c r="H476" s="81">
        <f t="shared" si="90"/>
        <v>-61490</v>
      </c>
      <c r="I476" s="81">
        <f t="shared" si="90"/>
        <v>-61374</v>
      </c>
      <c r="J476" s="81">
        <f t="shared" si="90"/>
        <v>-65385</v>
      </c>
      <c r="K476" s="81">
        <f t="shared" si="90"/>
        <v>-65367</v>
      </c>
      <c r="L476" s="81">
        <f t="shared" si="90"/>
        <v>-70350</v>
      </c>
      <c r="M476" s="81">
        <f t="shared" si="90"/>
        <v>-60771</v>
      </c>
      <c r="N476" s="81">
        <f t="shared" si="90"/>
        <v>-45812</v>
      </c>
      <c r="O476" s="81">
        <f t="shared" si="90"/>
        <v>-39579</v>
      </c>
      <c r="P476" s="81">
        <f t="shared" si="90"/>
        <v>-29839</v>
      </c>
      <c r="Q476" s="81">
        <f t="shared" si="90"/>
        <v>-32800</v>
      </c>
      <c r="R476" s="81">
        <f t="shared" si="90"/>
        <v>-655786</v>
      </c>
      <c r="S476" s="11">
        <f t="shared" si="80"/>
        <v>-376635</v>
      </c>
    </row>
    <row r="477" spans="1:19" x14ac:dyDescent="0.3">
      <c r="A477" s="8" t="s">
        <v>1155</v>
      </c>
      <c r="B477" s="2" t="s">
        <v>1156</v>
      </c>
      <c r="C477" s="10">
        <v>71511000</v>
      </c>
      <c r="D477" s="2" t="s">
        <v>1157</v>
      </c>
      <c r="E477" s="10" t="s">
        <v>1158</v>
      </c>
      <c r="F477" s="11">
        <v>0</v>
      </c>
      <c r="G477" s="11">
        <v>0</v>
      </c>
      <c r="H477" s="11">
        <v>0</v>
      </c>
      <c r="I477" s="11">
        <v>0</v>
      </c>
      <c r="J477" s="11">
        <v>0</v>
      </c>
      <c r="K477" s="11">
        <v>0</v>
      </c>
      <c r="L477" s="11">
        <v>0</v>
      </c>
      <c r="M477" s="11">
        <v>0</v>
      </c>
      <c r="N477" s="11">
        <v>0</v>
      </c>
      <c r="O477" s="11">
        <v>0</v>
      </c>
      <c r="P477" s="11">
        <v>0</v>
      </c>
      <c r="Q477" s="11">
        <v>0</v>
      </c>
      <c r="R477" s="11">
        <f t="shared" si="84"/>
        <v>0</v>
      </c>
      <c r="S477" s="11">
        <f t="shared" si="80"/>
        <v>0</v>
      </c>
    </row>
    <row r="478" spans="1:19" x14ac:dyDescent="0.3">
      <c r="A478" s="8" t="s">
        <v>1155</v>
      </c>
      <c r="B478" s="2" t="s">
        <v>1156</v>
      </c>
      <c r="C478" s="10">
        <v>71521000</v>
      </c>
      <c r="D478" s="2" t="s">
        <v>1159</v>
      </c>
      <c r="E478" s="10" t="s">
        <v>1160</v>
      </c>
      <c r="F478" s="11">
        <v>0</v>
      </c>
      <c r="G478" s="11">
        <v>0</v>
      </c>
      <c r="H478" s="11">
        <v>-9629</v>
      </c>
      <c r="I478" s="11">
        <v>0</v>
      </c>
      <c r="J478" s="11">
        <v>-4705</v>
      </c>
      <c r="K478" s="11">
        <v>0</v>
      </c>
      <c r="L478" s="11">
        <v>0</v>
      </c>
      <c r="M478" s="11">
        <v>0</v>
      </c>
      <c r="N478" s="11">
        <v>0</v>
      </c>
      <c r="O478" s="11">
        <v>0</v>
      </c>
      <c r="P478" s="11">
        <v>0</v>
      </c>
      <c r="Q478" s="11">
        <v>0</v>
      </c>
      <c r="R478" s="11">
        <f t="shared" si="84"/>
        <v>-14334</v>
      </c>
      <c r="S478" s="11">
        <f t="shared" si="80"/>
        <v>-14334</v>
      </c>
    </row>
    <row r="479" spans="1:19" x14ac:dyDescent="0.3">
      <c r="A479" s="8" t="s">
        <v>1155</v>
      </c>
      <c r="B479" s="2" t="s">
        <v>1156</v>
      </c>
      <c r="C479" s="10">
        <v>71611000</v>
      </c>
      <c r="D479" s="2" t="s">
        <v>1161</v>
      </c>
      <c r="E479" s="10" t="s">
        <v>1162</v>
      </c>
      <c r="F479" s="11">
        <v>0</v>
      </c>
      <c r="G479" s="11">
        <v>0</v>
      </c>
      <c r="H479" s="11">
        <v>0</v>
      </c>
      <c r="I479" s="11">
        <v>0</v>
      </c>
      <c r="J479" s="11">
        <v>0</v>
      </c>
      <c r="K479" s="11">
        <v>0</v>
      </c>
      <c r="L479" s="11">
        <v>0</v>
      </c>
      <c r="M479" s="11">
        <v>0</v>
      </c>
      <c r="N479" s="11">
        <v>0</v>
      </c>
      <c r="O479" s="11">
        <v>0</v>
      </c>
      <c r="P479" s="11">
        <v>0</v>
      </c>
      <c r="Q479" s="11">
        <v>0</v>
      </c>
      <c r="R479" s="11">
        <f t="shared" si="84"/>
        <v>0</v>
      </c>
      <c r="S479" s="11">
        <f t="shared" si="80"/>
        <v>0</v>
      </c>
    </row>
    <row r="480" spans="1:19" x14ac:dyDescent="0.3">
      <c r="A480" s="8" t="s">
        <v>1155</v>
      </c>
      <c r="B480" s="2" t="s">
        <v>1156</v>
      </c>
      <c r="C480" s="10">
        <v>72801000</v>
      </c>
      <c r="D480" s="2" t="s">
        <v>1163</v>
      </c>
      <c r="E480" s="10" t="s">
        <v>1162</v>
      </c>
      <c r="F480" s="11">
        <v>0</v>
      </c>
      <c r="G480" s="11">
        <v>0</v>
      </c>
      <c r="H480" s="11">
        <v>0</v>
      </c>
      <c r="I480" s="11">
        <v>0</v>
      </c>
      <c r="J480" s="11">
        <v>0</v>
      </c>
      <c r="K480" s="11">
        <v>0</v>
      </c>
      <c r="L480" s="11">
        <v>0</v>
      </c>
      <c r="M480" s="11">
        <v>0</v>
      </c>
      <c r="N480" s="11">
        <v>0</v>
      </c>
      <c r="O480" s="11">
        <v>0</v>
      </c>
      <c r="P480" s="11">
        <v>0</v>
      </c>
      <c r="Q480" s="11">
        <v>0</v>
      </c>
      <c r="R480" s="11">
        <f t="shared" si="84"/>
        <v>0</v>
      </c>
      <c r="S480" s="11">
        <f t="shared" si="80"/>
        <v>0</v>
      </c>
    </row>
    <row r="481" spans="1:19" x14ac:dyDescent="0.3">
      <c r="A481" s="8" t="s">
        <v>1155</v>
      </c>
      <c r="B481" s="2" t="s">
        <v>1156</v>
      </c>
      <c r="C481" s="10">
        <v>72801100</v>
      </c>
      <c r="D481" s="2" t="s">
        <v>1164</v>
      </c>
      <c r="E481" s="10" t="s">
        <v>1162</v>
      </c>
      <c r="F481" s="11">
        <v>0</v>
      </c>
      <c r="G481" s="11">
        <v>0</v>
      </c>
      <c r="H481" s="11">
        <v>0</v>
      </c>
      <c r="I481" s="11">
        <v>0</v>
      </c>
      <c r="J481" s="11">
        <v>0</v>
      </c>
      <c r="K481" s="11">
        <v>0</v>
      </c>
      <c r="L481" s="11">
        <v>0</v>
      </c>
      <c r="M481" s="11">
        <v>0</v>
      </c>
      <c r="N481" s="11">
        <v>0</v>
      </c>
      <c r="O481" s="11">
        <v>0</v>
      </c>
      <c r="P481" s="11">
        <v>0</v>
      </c>
      <c r="Q481" s="11">
        <v>0</v>
      </c>
      <c r="R481" s="11">
        <f t="shared" si="84"/>
        <v>0</v>
      </c>
      <c r="S481" s="11">
        <f t="shared" si="80"/>
        <v>0</v>
      </c>
    </row>
    <row r="482" spans="1:19" x14ac:dyDescent="0.3">
      <c r="A482" s="8" t="s">
        <v>1155</v>
      </c>
      <c r="B482" s="2" t="s">
        <v>1156</v>
      </c>
      <c r="C482" s="10">
        <v>72801300</v>
      </c>
      <c r="D482" s="2" t="s">
        <v>1165</v>
      </c>
      <c r="E482" s="10" t="s">
        <v>1162</v>
      </c>
      <c r="F482" s="11">
        <v>0</v>
      </c>
      <c r="G482" s="11">
        <v>0</v>
      </c>
      <c r="H482" s="11">
        <v>0</v>
      </c>
      <c r="I482" s="11">
        <v>0</v>
      </c>
      <c r="J482" s="11">
        <v>0</v>
      </c>
      <c r="K482" s="11">
        <v>0</v>
      </c>
      <c r="L482" s="11">
        <v>0</v>
      </c>
      <c r="M482" s="11">
        <v>0</v>
      </c>
      <c r="N482" s="11">
        <v>0</v>
      </c>
      <c r="O482" s="11">
        <v>0</v>
      </c>
      <c r="P482" s="11">
        <v>0</v>
      </c>
      <c r="Q482" s="11">
        <v>0</v>
      </c>
      <c r="R482" s="11">
        <f t="shared" si="84"/>
        <v>0</v>
      </c>
      <c r="S482" s="11">
        <f t="shared" si="80"/>
        <v>0</v>
      </c>
    </row>
    <row r="483" spans="1:19" x14ac:dyDescent="0.3">
      <c r="A483" s="8" t="s">
        <v>1155</v>
      </c>
      <c r="B483" s="2" t="s">
        <v>1156</v>
      </c>
      <c r="C483" s="10">
        <v>72802000</v>
      </c>
      <c r="D483" s="2" t="s">
        <v>1166</v>
      </c>
      <c r="E483" s="10" t="s">
        <v>1162</v>
      </c>
      <c r="F483" s="11">
        <v>0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11">
        <v>0</v>
      </c>
      <c r="N483" s="11">
        <v>0</v>
      </c>
      <c r="O483" s="11">
        <v>0</v>
      </c>
      <c r="P483" s="11">
        <v>0</v>
      </c>
      <c r="Q483" s="11">
        <v>0</v>
      </c>
      <c r="R483" s="11">
        <f t="shared" si="84"/>
        <v>0</v>
      </c>
      <c r="S483" s="11">
        <f t="shared" si="80"/>
        <v>0</v>
      </c>
    </row>
    <row r="484" spans="1:19" x14ac:dyDescent="0.3">
      <c r="A484" s="8" t="s">
        <v>1155</v>
      </c>
      <c r="B484" s="2" t="s">
        <v>1156</v>
      </c>
      <c r="C484" s="10">
        <v>72802100</v>
      </c>
      <c r="D484" s="2" t="s">
        <v>1167</v>
      </c>
      <c r="E484" s="10" t="s">
        <v>1162</v>
      </c>
      <c r="F484" s="11">
        <v>0</v>
      </c>
      <c r="G484" s="11">
        <v>0</v>
      </c>
      <c r="H484" s="11">
        <v>0</v>
      </c>
      <c r="I484" s="11">
        <v>0</v>
      </c>
      <c r="J484" s="11">
        <v>0</v>
      </c>
      <c r="K484" s="11">
        <v>0</v>
      </c>
      <c r="L484" s="11">
        <v>0</v>
      </c>
      <c r="M484" s="11">
        <v>0</v>
      </c>
      <c r="N484" s="11">
        <v>0</v>
      </c>
      <c r="O484" s="11">
        <v>0</v>
      </c>
      <c r="P484" s="11">
        <v>0</v>
      </c>
      <c r="Q484" s="11">
        <v>0</v>
      </c>
      <c r="R484" s="11">
        <f t="shared" si="84"/>
        <v>0</v>
      </c>
      <c r="S484" s="11">
        <f t="shared" si="80"/>
        <v>0</v>
      </c>
    </row>
    <row r="485" spans="1:19" x14ac:dyDescent="0.3">
      <c r="A485" s="12" t="s">
        <v>1155</v>
      </c>
      <c r="B485" s="2" t="s">
        <v>1156</v>
      </c>
      <c r="C485" s="10">
        <v>72803000</v>
      </c>
      <c r="D485" s="2" t="s">
        <v>1168</v>
      </c>
      <c r="E485" s="10" t="s">
        <v>1162</v>
      </c>
      <c r="F485" s="11">
        <v>0</v>
      </c>
      <c r="G485" s="11">
        <v>0</v>
      </c>
      <c r="H485" s="11">
        <v>0</v>
      </c>
      <c r="I485" s="11">
        <v>0</v>
      </c>
      <c r="J485" s="11">
        <v>0</v>
      </c>
      <c r="K485" s="11">
        <v>0</v>
      </c>
      <c r="L485" s="11">
        <v>0</v>
      </c>
      <c r="M485" s="11">
        <v>0</v>
      </c>
      <c r="N485" s="11">
        <v>0</v>
      </c>
      <c r="O485" s="11">
        <v>0</v>
      </c>
      <c r="P485" s="11">
        <v>0</v>
      </c>
      <c r="Q485" s="11">
        <v>0</v>
      </c>
      <c r="R485" s="11">
        <f t="shared" si="84"/>
        <v>0</v>
      </c>
      <c r="S485" s="11">
        <f t="shared" si="80"/>
        <v>0</v>
      </c>
    </row>
    <row r="486" spans="1:19" x14ac:dyDescent="0.3">
      <c r="A486" s="80" t="s">
        <v>1169</v>
      </c>
      <c r="B486" s="80"/>
      <c r="C486" s="80"/>
      <c r="D486" s="80"/>
      <c r="E486" s="80"/>
      <c r="F486" s="81">
        <f>SUM(F477:F485)</f>
        <v>0</v>
      </c>
      <c r="G486" s="81">
        <f t="shared" ref="G486:R486" si="91">SUM(G477:G485)</f>
        <v>0</v>
      </c>
      <c r="H486" s="81">
        <f t="shared" si="91"/>
        <v>-9629</v>
      </c>
      <c r="I486" s="81">
        <f t="shared" si="91"/>
        <v>0</v>
      </c>
      <c r="J486" s="81">
        <f t="shared" si="91"/>
        <v>-4705</v>
      </c>
      <c r="K486" s="81">
        <f t="shared" si="91"/>
        <v>0</v>
      </c>
      <c r="L486" s="81">
        <f t="shared" si="91"/>
        <v>0</v>
      </c>
      <c r="M486" s="81">
        <f t="shared" si="91"/>
        <v>0</v>
      </c>
      <c r="N486" s="81">
        <f t="shared" si="91"/>
        <v>0</v>
      </c>
      <c r="O486" s="81">
        <f t="shared" si="91"/>
        <v>0</v>
      </c>
      <c r="P486" s="81">
        <f t="shared" si="91"/>
        <v>0</v>
      </c>
      <c r="Q486" s="81">
        <f t="shared" si="91"/>
        <v>0</v>
      </c>
      <c r="R486" s="81">
        <f t="shared" si="91"/>
        <v>-14334</v>
      </c>
      <c r="S486" s="11">
        <f t="shared" si="80"/>
        <v>-14334</v>
      </c>
    </row>
    <row r="487" spans="1:19" x14ac:dyDescent="0.3">
      <c r="A487" s="12" t="s">
        <v>1170</v>
      </c>
      <c r="B487" s="2" t="s">
        <v>1171</v>
      </c>
      <c r="C487" s="10">
        <v>75510000</v>
      </c>
      <c r="D487" s="2" t="s">
        <v>1172</v>
      </c>
      <c r="E487" s="10" t="s">
        <v>1148</v>
      </c>
      <c r="F487" s="11">
        <v>-35</v>
      </c>
      <c r="G487" s="11">
        <v>-35</v>
      </c>
      <c r="H487" s="11">
        <v>-35</v>
      </c>
      <c r="I487" s="11">
        <v>-35</v>
      </c>
      <c r="J487" s="11">
        <v>-35</v>
      </c>
      <c r="K487" s="11">
        <v>-35</v>
      </c>
      <c r="L487" s="11">
        <v>0</v>
      </c>
      <c r="M487" s="11">
        <v>0</v>
      </c>
      <c r="N487" s="11">
        <v>0</v>
      </c>
      <c r="O487" s="11">
        <v>0</v>
      </c>
      <c r="P487" s="11">
        <v>0</v>
      </c>
      <c r="Q487" s="11">
        <v>0</v>
      </c>
      <c r="R487" s="11">
        <f t="shared" si="84"/>
        <v>-210</v>
      </c>
      <c r="S487" s="11">
        <f t="shared" si="80"/>
        <v>-210</v>
      </c>
    </row>
    <row r="488" spans="1:19" x14ac:dyDescent="0.3">
      <c r="A488" s="80" t="s">
        <v>1173</v>
      </c>
      <c r="B488" s="80"/>
      <c r="C488" s="80"/>
      <c r="D488" s="80"/>
      <c r="E488" s="80"/>
      <c r="F488" s="81">
        <f>SUM(F487)</f>
        <v>-35</v>
      </c>
      <c r="G488" s="81">
        <f t="shared" ref="G488:R488" si="92">SUM(G487)</f>
        <v>-35</v>
      </c>
      <c r="H488" s="81">
        <f t="shared" si="92"/>
        <v>-35</v>
      </c>
      <c r="I488" s="81">
        <f t="shared" si="92"/>
        <v>-35</v>
      </c>
      <c r="J488" s="81">
        <f t="shared" si="92"/>
        <v>-35</v>
      </c>
      <c r="K488" s="81">
        <f t="shared" si="92"/>
        <v>-35</v>
      </c>
      <c r="L488" s="81">
        <f t="shared" si="92"/>
        <v>0</v>
      </c>
      <c r="M488" s="81">
        <f t="shared" si="92"/>
        <v>0</v>
      </c>
      <c r="N488" s="81">
        <f t="shared" si="92"/>
        <v>0</v>
      </c>
      <c r="O488" s="81">
        <f t="shared" si="92"/>
        <v>0</v>
      </c>
      <c r="P488" s="81">
        <f t="shared" si="92"/>
        <v>0</v>
      </c>
      <c r="Q488" s="81">
        <f t="shared" si="92"/>
        <v>0</v>
      </c>
      <c r="R488" s="81">
        <f t="shared" si="92"/>
        <v>-210</v>
      </c>
      <c r="S488" s="11">
        <f t="shared" si="80"/>
        <v>-210</v>
      </c>
    </row>
    <row r="489" spans="1:19" x14ac:dyDescent="0.3">
      <c r="A489" s="8" t="s">
        <v>1174</v>
      </c>
      <c r="B489" s="2" t="s">
        <v>1175</v>
      </c>
      <c r="C489" s="10">
        <v>71621000</v>
      </c>
      <c r="D489" s="2" t="s">
        <v>1356</v>
      </c>
      <c r="E489" s="10" t="s">
        <v>1148</v>
      </c>
      <c r="F489" s="73">
        <v>38843</v>
      </c>
      <c r="G489" s="73">
        <v>0</v>
      </c>
      <c r="H489" s="73">
        <v>0</v>
      </c>
      <c r="I489" s="73">
        <v>0</v>
      </c>
      <c r="J489" s="73">
        <v>0</v>
      </c>
      <c r="K489" s="73">
        <v>0</v>
      </c>
      <c r="L489" s="73">
        <v>0</v>
      </c>
      <c r="M489" s="73">
        <v>0</v>
      </c>
      <c r="N489" s="73">
        <v>0</v>
      </c>
      <c r="O489" s="73">
        <v>0</v>
      </c>
      <c r="P489" s="73">
        <v>0</v>
      </c>
      <c r="Q489" s="73">
        <v>0</v>
      </c>
      <c r="R489" s="11">
        <f t="shared" si="84"/>
        <v>38843</v>
      </c>
      <c r="S489" s="11">
        <f t="shared" si="80"/>
        <v>38843</v>
      </c>
    </row>
    <row r="490" spans="1:19" x14ac:dyDescent="0.3">
      <c r="A490" s="8" t="s">
        <v>1174</v>
      </c>
      <c r="B490" s="2" t="s">
        <v>1175</v>
      </c>
      <c r="C490" s="10">
        <v>71712000</v>
      </c>
      <c r="D490" s="2" t="s">
        <v>1357</v>
      </c>
      <c r="E490" s="10" t="s">
        <v>1148</v>
      </c>
      <c r="F490" s="73">
        <v>0</v>
      </c>
      <c r="G490" s="73">
        <v>0</v>
      </c>
      <c r="H490" s="73">
        <v>0</v>
      </c>
      <c r="I490" s="73">
        <v>8741</v>
      </c>
      <c r="J490" s="73">
        <v>-835</v>
      </c>
      <c r="K490" s="73">
        <v>7182</v>
      </c>
      <c r="L490" s="73">
        <v>0</v>
      </c>
      <c r="M490" s="73">
        <v>0</v>
      </c>
      <c r="N490" s="73">
        <v>0</v>
      </c>
      <c r="O490" s="73">
        <v>0</v>
      </c>
      <c r="P490" s="73">
        <v>0</v>
      </c>
      <c r="Q490" s="73">
        <v>0</v>
      </c>
      <c r="R490" s="11">
        <f t="shared" si="84"/>
        <v>15088</v>
      </c>
      <c r="S490" s="11">
        <f t="shared" si="80"/>
        <v>15088</v>
      </c>
    </row>
    <row r="491" spans="1:19" x14ac:dyDescent="0.3">
      <c r="A491" s="8" t="s">
        <v>1174</v>
      </c>
      <c r="B491" s="2" t="s">
        <v>1175</v>
      </c>
      <c r="C491" s="10">
        <v>71810000</v>
      </c>
      <c r="D491" s="2" t="s">
        <v>1358</v>
      </c>
      <c r="E491" s="10" t="s">
        <v>704</v>
      </c>
      <c r="F491" s="73">
        <v>29997</v>
      </c>
      <c r="G491" s="73">
        <v>9999</v>
      </c>
      <c r="H491" s="73">
        <v>48766</v>
      </c>
      <c r="I491" s="73">
        <v>17752</v>
      </c>
      <c r="J491" s="73">
        <v>17752</v>
      </c>
      <c r="K491" s="73">
        <v>17752</v>
      </c>
      <c r="L491" s="73">
        <v>0</v>
      </c>
      <c r="M491" s="73">
        <v>0</v>
      </c>
      <c r="N491" s="73">
        <v>0</v>
      </c>
      <c r="O491" s="73">
        <v>0</v>
      </c>
      <c r="P491" s="73">
        <v>196</v>
      </c>
      <c r="Q491" s="73">
        <v>196</v>
      </c>
      <c r="R491" s="11">
        <f t="shared" si="84"/>
        <v>142410</v>
      </c>
      <c r="S491" s="11">
        <f t="shared" si="80"/>
        <v>142018</v>
      </c>
    </row>
    <row r="492" spans="1:19" x14ac:dyDescent="0.3">
      <c r="A492" s="8" t="s">
        <v>1174</v>
      </c>
      <c r="B492" s="2" t="s">
        <v>1175</v>
      </c>
      <c r="C492" s="10">
        <v>71820000</v>
      </c>
      <c r="D492" s="2" t="s">
        <v>1359</v>
      </c>
      <c r="E492" s="10" t="s">
        <v>704</v>
      </c>
      <c r="F492" s="73">
        <v>-88262</v>
      </c>
      <c r="G492" s="73">
        <v>-29421</v>
      </c>
      <c r="H492" s="73">
        <v>-46640</v>
      </c>
      <c r="I492" s="73">
        <v>-32864</v>
      </c>
      <c r="J492" s="73">
        <v>-32864</v>
      </c>
      <c r="K492" s="73">
        <v>-32864</v>
      </c>
      <c r="L492" s="73">
        <v>0</v>
      </c>
      <c r="M492" s="73">
        <v>0</v>
      </c>
      <c r="N492" s="73">
        <v>0</v>
      </c>
      <c r="O492" s="73">
        <v>0</v>
      </c>
      <c r="P492" s="73">
        <v>-109037</v>
      </c>
      <c r="Q492" s="73">
        <v>-109037</v>
      </c>
      <c r="R492" s="11">
        <f t="shared" si="84"/>
        <v>-480989</v>
      </c>
      <c r="S492" s="11">
        <f t="shared" si="80"/>
        <v>-262915</v>
      </c>
    </row>
    <row r="493" spans="1:19" x14ac:dyDescent="0.3">
      <c r="A493" s="8" t="s">
        <v>1174</v>
      </c>
      <c r="B493" s="2" t="s">
        <v>1175</v>
      </c>
      <c r="C493" s="10">
        <v>75811000</v>
      </c>
      <c r="D493" s="2" t="s">
        <v>1176</v>
      </c>
      <c r="E493" s="10" t="s">
        <v>1148</v>
      </c>
      <c r="F493" s="11">
        <v>0</v>
      </c>
      <c r="G493" s="11">
        <v>0</v>
      </c>
      <c r="H493" s="11">
        <v>0</v>
      </c>
      <c r="I493" s="11">
        <v>0</v>
      </c>
      <c r="J493" s="11">
        <v>0</v>
      </c>
      <c r="K493" s="11">
        <v>0</v>
      </c>
      <c r="L493" s="11">
        <v>0</v>
      </c>
      <c r="M493" s="11">
        <v>0</v>
      </c>
      <c r="N493" s="11">
        <v>0</v>
      </c>
      <c r="O493" s="11">
        <v>0</v>
      </c>
      <c r="P493" s="11">
        <v>0</v>
      </c>
      <c r="Q493" s="11">
        <v>0</v>
      </c>
      <c r="R493" s="11">
        <f t="shared" si="84"/>
        <v>0</v>
      </c>
      <c r="S493" s="11">
        <f t="shared" si="80"/>
        <v>0</v>
      </c>
    </row>
    <row r="494" spans="1:19" x14ac:dyDescent="0.3">
      <c r="A494" s="8" t="s">
        <v>1174</v>
      </c>
      <c r="B494" s="2" t="s">
        <v>1175</v>
      </c>
      <c r="C494" s="10">
        <v>75820000</v>
      </c>
      <c r="D494" s="2" t="s">
        <v>1177</v>
      </c>
      <c r="E494" s="10" t="s">
        <v>1148</v>
      </c>
      <c r="F494" s="11">
        <v>510</v>
      </c>
      <c r="G494" s="11">
        <v>0</v>
      </c>
      <c r="H494" s="11">
        <v>0</v>
      </c>
      <c r="I494" s="11">
        <v>0</v>
      </c>
      <c r="J494" s="11">
        <v>0</v>
      </c>
      <c r="K494" s="11">
        <v>5512</v>
      </c>
      <c r="L494" s="11">
        <v>1708</v>
      </c>
      <c r="M494" s="11">
        <v>1708</v>
      </c>
      <c r="N494" s="11">
        <v>1708</v>
      </c>
      <c r="O494" s="11">
        <v>1708</v>
      </c>
      <c r="P494" s="11">
        <v>7990</v>
      </c>
      <c r="Q494" s="11">
        <v>7255</v>
      </c>
      <c r="R494" s="11">
        <f t="shared" si="84"/>
        <v>28099</v>
      </c>
      <c r="S494" s="11">
        <f t="shared" si="80"/>
        <v>6022</v>
      </c>
    </row>
    <row r="495" spans="1:19" x14ac:dyDescent="0.3">
      <c r="A495" s="12" t="s">
        <v>1174</v>
      </c>
      <c r="B495" s="2" t="s">
        <v>1175</v>
      </c>
      <c r="C495" s="10">
        <v>75840000</v>
      </c>
      <c r="D495" s="2" t="s">
        <v>1178</v>
      </c>
      <c r="E495" s="10" t="s">
        <v>1148</v>
      </c>
      <c r="F495" s="11">
        <v>8917</v>
      </c>
      <c r="G495" s="11">
        <v>793</v>
      </c>
      <c r="H495" s="11">
        <v>6057</v>
      </c>
      <c r="I495" s="11">
        <v>11749</v>
      </c>
      <c r="J495" s="11">
        <v>793</v>
      </c>
      <c r="K495" s="11">
        <v>7036</v>
      </c>
      <c r="L495" s="11">
        <v>10500</v>
      </c>
      <c r="M495" s="11">
        <v>5500</v>
      </c>
      <c r="N495" s="11">
        <v>5500</v>
      </c>
      <c r="O495" s="11">
        <v>5500</v>
      </c>
      <c r="P495" s="11">
        <v>5500</v>
      </c>
      <c r="Q495" s="11">
        <v>5500</v>
      </c>
      <c r="R495" s="11">
        <f t="shared" si="84"/>
        <v>73345</v>
      </c>
      <c r="S495" s="11">
        <f t="shared" si="80"/>
        <v>35345</v>
      </c>
    </row>
    <row r="496" spans="1:19" x14ac:dyDescent="0.3">
      <c r="A496" s="80" t="s">
        <v>1179</v>
      </c>
      <c r="B496" s="80"/>
      <c r="C496" s="80"/>
      <c r="D496" s="80"/>
      <c r="E496" s="80"/>
      <c r="F496" s="81">
        <f>SUM(F489:F495)</f>
        <v>-9995</v>
      </c>
      <c r="G496" s="81">
        <f t="shared" ref="G496:R496" si="93">SUM(G489:G495)</f>
        <v>-18629</v>
      </c>
      <c r="H496" s="81">
        <f t="shared" si="93"/>
        <v>8183</v>
      </c>
      <c r="I496" s="81">
        <f t="shared" si="93"/>
        <v>5378</v>
      </c>
      <c r="J496" s="81">
        <f t="shared" si="93"/>
        <v>-15154</v>
      </c>
      <c r="K496" s="81">
        <f t="shared" si="93"/>
        <v>4618</v>
      </c>
      <c r="L496" s="81">
        <f t="shared" si="93"/>
        <v>12208</v>
      </c>
      <c r="M496" s="81">
        <f t="shared" si="93"/>
        <v>7208</v>
      </c>
      <c r="N496" s="81">
        <f t="shared" si="93"/>
        <v>7208</v>
      </c>
      <c r="O496" s="81">
        <f t="shared" si="93"/>
        <v>7208</v>
      </c>
      <c r="P496" s="81">
        <f t="shared" si="93"/>
        <v>-95351</v>
      </c>
      <c r="Q496" s="81">
        <f t="shared" si="93"/>
        <v>-96086</v>
      </c>
      <c r="R496" s="81">
        <f t="shared" si="93"/>
        <v>-183204</v>
      </c>
      <c r="S496" s="11">
        <f t="shared" si="80"/>
        <v>-25599</v>
      </c>
    </row>
    <row r="497" spans="1:19" x14ac:dyDescent="0.3">
      <c r="A497" s="12" t="s">
        <v>1180</v>
      </c>
      <c r="B497" s="2" t="s">
        <v>1181</v>
      </c>
      <c r="C497" s="10">
        <v>69031000</v>
      </c>
      <c r="D497" s="2" t="s">
        <v>1182</v>
      </c>
      <c r="E497" s="10" t="s">
        <v>1183</v>
      </c>
      <c r="F497" s="11">
        <v>-22697</v>
      </c>
      <c r="G497" s="11">
        <v>-139</v>
      </c>
      <c r="H497" s="11">
        <v>656</v>
      </c>
      <c r="I497" s="11">
        <v>-8738</v>
      </c>
      <c r="J497" s="11">
        <v>1058</v>
      </c>
      <c r="K497" s="11">
        <v>-4364</v>
      </c>
      <c r="L497" s="11">
        <v>0</v>
      </c>
      <c r="M497" s="11">
        <v>0</v>
      </c>
      <c r="N497" s="11">
        <v>0</v>
      </c>
      <c r="O497" s="11">
        <v>0</v>
      </c>
      <c r="P497" s="11">
        <v>0</v>
      </c>
      <c r="Q497" s="11">
        <v>0</v>
      </c>
      <c r="R497" s="11">
        <f t="shared" si="84"/>
        <v>-34224</v>
      </c>
      <c r="S497" s="11">
        <f t="shared" si="80"/>
        <v>-34224</v>
      </c>
    </row>
    <row r="498" spans="1:19" x14ac:dyDescent="0.3">
      <c r="A498" s="80" t="s">
        <v>1184</v>
      </c>
      <c r="B498" s="80"/>
      <c r="C498" s="80"/>
      <c r="D498" s="80"/>
      <c r="E498" s="80"/>
      <c r="F498" s="81">
        <f>SUM(F497)</f>
        <v>-22697</v>
      </c>
      <c r="G498" s="81">
        <f t="shared" ref="G498:R498" si="94">SUM(G497)</f>
        <v>-139</v>
      </c>
      <c r="H498" s="81">
        <f t="shared" si="94"/>
        <v>656</v>
      </c>
      <c r="I498" s="81">
        <f t="shared" si="94"/>
        <v>-8738</v>
      </c>
      <c r="J498" s="81">
        <f t="shared" si="94"/>
        <v>1058</v>
      </c>
      <c r="K498" s="81">
        <f t="shared" si="94"/>
        <v>-4364</v>
      </c>
      <c r="L498" s="81">
        <f t="shared" si="94"/>
        <v>0</v>
      </c>
      <c r="M498" s="81">
        <f t="shared" si="94"/>
        <v>0</v>
      </c>
      <c r="N498" s="81">
        <f t="shared" si="94"/>
        <v>0</v>
      </c>
      <c r="O498" s="81">
        <f t="shared" si="94"/>
        <v>0</v>
      </c>
      <c r="P498" s="81">
        <f t="shared" si="94"/>
        <v>0</v>
      </c>
      <c r="Q498" s="81">
        <f t="shared" si="94"/>
        <v>0</v>
      </c>
      <c r="R498" s="81">
        <f t="shared" si="94"/>
        <v>-34224</v>
      </c>
      <c r="S498" s="11">
        <f t="shared" si="80"/>
        <v>-34224</v>
      </c>
    </row>
    <row r="499" spans="1:19" x14ac:dyDescent="0.3">
      <c r="A499" s="12" t="s">
        <v>1185</v>
      </c>
      <c r="B499" s="2" t="s">
        <v>1186</v>
      </c>
      <c r="C499" s="10">
        <v>69041000</v>
      </c>
      <c r="D499" s="2" t="s">
        <v>1187</v>
      </c>
      <c r="E499" s="10" t="s">
        <v>1183</v>
      </c>
      <c r="F499" s="11">
        <v>-6711</v>
      </c>
      <c r="G499" s="11">
        <v>-41</v>
      </c>
      <c r="H499" s="11">
        <v>197</v>
      </c>
      <c r="I499" s="11">
        <v>-1517</v>
      </c>
      <c r="J499" s="11">
        <v>276</v>
      </c>
      <c r="K499" s="11">
        <v>-1138</v>
      </c>
      <c r="L499" s="11">
        <v>0</v>
      </c>
      <c r="M499" s="11">
        <v>0</v>
      </c>
      <c r="N499" s="11">
        <v>0</v>
      </c>
      <c r="O499" s="11">
        <v>0</v>
      </c>
      <c r="P499" s="11">
        <v>0</v>
      </c>
      <c r="Q499" s="11">
        <v>0</v>
      </c>
      <c r="R499" s="11">
        <f t="shared" si="84"/>
        <v>-8934</v>
      </c>
      <c r="S499" s="11">
        <f t="shared" si="80"/>
        <v>-8934</v>
      </c>
    </row>
    <row r="500" spans="1:19" x14ac:dyDescent="0.3">
      <c r="A500" s="80" t="s">
        <v>1188</v>
      </c>
      <c r="B500" s="80"/>
      <c r="C500" s="80"/>
      <c r="D500" s="80"/>
      <c r="E500" s="80"/>
      <c r="F500" s="81">
        <f>SUM(F499)</f>
        <v>-6711</v>
      </c>
      <c r="G500" s="81">
        <f t="shared" ref="G500:R500" si="95">SUM(G499)</f>
        <v>-41</v>
      </c>
      <c r="H500" s="81">
        <f t="shared" si="95"/>
        <v>197</v>
      </c>
      <c r="I500" s="81">
        <f t="shared" si="95"/>
        <v>-1517</v>
      </c>
      <c r="J500" s="81">
        <f t="shared" si="95"/>
        <v>276</v>
      </c>
      <c r="K500" s="81">
        <f t="shared" si="95"/>
        <v>-1138</v>
      </c>
      <c r="L500" s="81">
        <f t="shared" si="95"/>
        <v>0</v>
      </c>
      <c r="M500" s="81">
        <f t="shared" si="95"/>
        <v>0</v>
      </c>
      <c r="N500" s="81">
        <f t="shared" si="95"/>
        <v>0</v>
      </c>
      <c r="O500" s="81">
        <f t="shared" si="95"/>
        <v>0</v>
      </c>
      <c r="P500" s="81">
        <f t="shared" si="95"/>
        <v>0</v>
      </c>
      <c r="Q500" s="81">
        <f t="shared" si="95"/>
        <v>0</v>
      </c>
      <c r="R500" s="81">
        <f t="shared" si="95"/>
        <v>-8934</v>
      </c>
      <c r="S500" s="11">
        <f t="shared" si="80"/>
        <v>-8934</v>
      </c>
    </row>
    <row r="501" spans="1:19" x14ac:dyDescent="0.3">
      <c r="A501" s="8" t="s">
        <v>1189</v>
      </c>
      <c r="B501" s="2" t="s">
        <v>1190</v>
      </c>
      <c r="C501" s="10">
        <v>81010000</v>
      </c>
      <c r="D501" s="2" t="s">
        <v>1191</v>
      </c>
      <c r="E501" s="10" t="s">
        <v>1192</v>
      </c>
      <c r="F501" s="11">
        <v>137713</v>
      </c>
      <c r="G501" s="11">
        <v>137713</v>
      </c>
      <c r="H501" s="11">
        <v>137713</v>
      </c>
      <c r="I501" s="11">
        <v>137713</v>
      </c>
      <c r="J501" s="11">
        <v>137713</v>
      </c>
      <c r="K501" s="11">
        <v>137713</v>
      </c>
      <c r="L501" s="11">
        <v>137713</v>
      </c>
      <c r="M501" s="11">
        <v>137713</v>
      </c>
      <c r="N501" s="11">
        <v>137713</v>
      </c>
      <c r="O501" s="11">
        <v>137713</v>
      </c>
      <c r="P501" s="11">
        <v>137713</v>
      </c>
      <c r="Q501" s="11">
        <v>137713</v>
      </c>
      <c r="R501" s="11">
        <f t="shared" si="84"/>
        <v>1652556</v>
      </c>
      <c r="S501" s="11">
        <f t="shared" ref="S501:S519" si="96">SUM(F501:K501)</f>
        <v>826278</v>
      </c>
    </row>
    <row r="502" spans="1:19" x14ac:dyDescent="0.3">
      <c r="A502" s="8" t="s">
        <v>1189</v>
      </c>
      <c r="B502" s="2" t="s">
        <v>1190</v>
      </c>
      <c r="C502" s="10">
        <v>81015000</v>
      </c>
      <c r="D502" s="2" t="s">
        <v>1193</v>
      </c>
      <c r="E502" s="10" t="s">
        <v>1192</v>
      </c>
      <c r="F502" s="11">
        <v>875620</v>
      </c>
      <c r="G502" s="11">
        <v>875620</v>
      </c>
      <c r="H502" s="11">
        <v>875620</v>
      </c>
      <c r="I502" s="11">
        <v>875620</v>
      </c>
      <c r="J502" s="11">
        <v>875620</v>
      </c>
      <c r="K502" s="11">
        <v>875620</v>
      </c>
      <c r="L502" s="11">
        <v>893631</v>
      </c>
      <c r="M502" s="11">
        <v>893631</v>
      </c>
      <c r="N502" s="11">
        <v>893631</v>
      </c>
      <c r="O502" s="11">
        <v>893631</v>
      </c>
      <c r="P502" s="11">
        <v>875620</v>
      </c>
      <c r="Q502" s="11">
        <v>875620</v>
      </c>
      <c r="R502" s="11">
        <f t="shared" si="84"/>
        <v>10579484</v>
      </c>
      <c r="S502" s="11">
        <f t="shared" si="96"/>
        <v>5253720</v>
      </c>
    </row>
    <row r="503" spans="1:19" x14ac:dyDescent="0.3">
      <c r="A503" s="8" t="s">
        <v>1189</v>
      </c>
      <c r="B503" s="2" t="s">
        <v>1190</v>
      </c>
      <c r="C503" s="10">
        <v>81016000</v>
      </c>
      <c r="D503" s="2" t="s">
        <v>1360</v>
      </c>
      <c r="E503" s="10" t="s">
        <v>1192</v>
      </c>
      <c r="F503" s="11">
        <v>158</v>
      </c>
      <c r="G503" s="11">
        <v>158</v>
      </c>
      <c r="H503" s="11">
        <v>158</v>
      </c>
      <c r="I503" s="11">
        <v>158</v>
      </c>
      <c r="J503" s="11">
        <v>158</v>
      </c>
      <c r="K503" s="11">
        <v>158</v>
      </c>
      <c r="L503" s="11">
        <v>0</v>
      </c>
      <c r="M503" s="11">
        <v>0</v>
      </c>
      <c r="N503" s="11">
        <v>0</v>
      </c>
      <c r="O503" s="11">
        <v>0</v>
      </c>
      <c r="P503" s="11">
        <v>158</v>
      </c>
      <c r="Q503" s="11">
        <v>158</v>
      </c>
      <c r="R503" s="11">
        <f t="shared" si="84"/>
        <v>1264</v>
      </c>
      <c r="S503" s="11">
        <f t="shared" si="96"/>
        <v>948</v>
      </c>
    </row>
    <row r="504" spans="1:19" x14ac:dyDescent="0.3">
      <c r="A504" s="12" t="s">
        <v>1189</v>
      </c>
      <c r="B504" s="2" t="s">
        <v>1190</v>
      </c>
      <c r="C504" s="10">
        <v>81020000</v>
      </c>
      <c r="D504" s="2" t="s">
        <v>1194</v>
      </c>
      <c r="E504" s="10" t="s">
        <v>1195</v>
      </c>
      <c r="F504" s="11">
        <v>16411</v>
      </c>
      <c r="G504" s="11">
        <v>15881</v>
      </c>
      <c r="H504" s="11">
        <v>15881</v>
      </c>
      <c r="I504" s="11">
        <v>15881</v>
      </c>
      <c r="J504" s="11">
        <v>15881</v>
      </c>
      <c r="K504" s="11">
        <v>15881</v>
      </c>
      <c r="L504" s="11">
        <v>0</v>
      </c>
      <c r="M504" s="11">
        <v>0</v>
      </c>
      <c r="N504" s="11">
        <v>0</v>
      </c>
      <c r="O504" s="11">
        <v>0</v>
      </c>
      <c r="P504" s="11">
        <v>15881</v>
      </c>
      <c r="Q504" s="11">
        <v>15881</v>
      </c>
      <c r="R504" s="11">
        <f t="shared" si="84"/>
        <v>127578</v>
      </c>
      <c r="S504" s="11">
        <f t="shared" si="96"/>
        <v>95816</v>
      </c>
    </row>
    <row r="505" spans="1:19" x14ac:dyDescent="0.3">
      <c r="A505" s="80" t="s">
        <v>1196</v>
      </c>
      <c r="B505" s="80"/>
      <c r="C505" s="80"/>
      <c r="D505" s="80"/>
      <c r="E505" s="80"/>
      <c r="F505" s="81">
        <f>SUM(F501:F504)</f>
        <v>1029902</v>
      </c>
      <c r="G505" s="81">
        <f t="shared" ref="G505:R505" si="97">SUM(G501:G504)</f>
        <v>1029372</v>
      </c>
      <c r="H505" s="81">
        <f t="shared" si="97"/>
        <v>1029372</v>
      </c>
      <c r="I505" s="81">
        <f t="shared" si="97"/>
        <v>1029372</v>
      </c>
      <c r="J505" s="81">
        <f t="shared" si="97"/>
        <v>1029372</v>
      </c>
      <c r="K505" s="81">
        <f t="shared" si="97"/>
        <v>1029372</v>
      </c>
      <c r="L505" s="81">
        <f t="shared" si="97"/>
        <v>1031344</v>
      </c>
      <c r="M505" s="81">
        <f t="shared" si="97"/>
        <v>1031344</v>
      </c>
      <c r="N505" s="81">
        <f t="shared" si="97"/>
        <v>1031344</v>
      </c>
      <c r="O505" s="81">
        <f t="shared" si="97"/>
        <v>1031344</v>
      </c>
      <c r="P505" s="81">
        <f t="shared" si="97"/>
        <v>1029372</v>
      </c>
      <c r="Q505" s="81">
        <f t="shared" si="97"/>
        <v>1029372</v>
      </c>
      <c r="R505" s="81">
        <f t="shared" si="97"/>
        <v>12360882</v>
      </c>
      <c r="S505" s="11">
        <f t="shared" si="96"/>
        <v>6176762</v>
      </c>
    </row>
    <row r="506" spans="1:19" x14ac:dyDescent="0.3">
      <c r="A506" s="12" t="s">
        <v>1197</v>
      </c>
      <c r="B506" s="2" t="s">
        <v>1198</v>
      </c>
      <c r="C506" s="10">
        <v>81315000</v>
      </c>
      <c r="D506" s="2" t="s">
        <v>1199</v>
      </c>
      <c r="E506" s="10" t="s">
        <v>1200</v>
      </c>
      <c r="F506" s="11">
        <v>12028</v>
      </c>
      <c r="G506" s="11">
        <v>17574</v>
      </c>
      <c r="H506" s="11">
        <v>25304</v>
      </c>
      <c r="I506" s="11">
        <v>27321</v>
      </c>
      <c r="J506" s="11">
        <v>21406</v>
      </c>
      <c r="K506" s="11">
        <v>40229</v>
      </c>
      <c r="L506" s="11">
        <v>18162</v>
      </c>
      <c r="M506" s="11">
        <v>16864</v>
      </c>
      <c r="N506" s="11">
        <v>5972</v>
      </c>
      <c r="O506" s="11">
        <v>18452</v>
      </c>
      <c r="P506" s="11">
        <v>23307</v>
      </c>
      <c r="Q506" s="11">
        <v>17751</v>
      </c>
      <c r="R506" s="11">
        <f t="shared" si="84"/>
        <v>244370</v>
      </c>
      <c r="S506" s="11">
        <f t="shared" si="96"/>
        <v>143862</v>
      </c>
    </row>
    <row r="507" spans="1:19" x14ac:dyDescent="0.3">
      <c r="A507" s="80" t="s">
        <v>1201</v>
      </c>
      <c r="B507" s="80"/>
      <c r="C507" s="80"/>
      <c r="D507" s="80"/>
      <c r="E507" s="80"/>
      <c r="F507" s="81">
        <f>SUM(F506)</f>
        <v>12028</v>
      </c>
      <c r="G507" s="81">
        <f t="shared" ref="G507:R507" si="98">SUM(G506)</f>
        <v>17574</v>
      </c>
      <c r="H507" s="81">
        <f t="shared" si="98"/>
        <v>25304</v>
      </c>
      <c r="I507" s="81">
        <f t="shared" si="98"/>
        <v>27321</v>
      </c>
      <c r="J507" s="81">
        <f t="shared" si="98"/>
        <v>21406</v>
      </c>
      <c r="K507" s="81">
        <f t="shared" si="98"/>
        <v>40229</v>
      </c>
      <c r="L507" s="81">
        <f t="shared" si="98"/>
        <v>18162</v>
      </c>
      <c r="M507" s="81">
        <f t="shared" si="98"/>
        <v>16864</v>
      </c>
      <c r="N507" s="81">
        <f t="shared" si="98"/>
        <v>5972</v>
      </c>
      <c r="O507" s="81">
        <f t="shared" si="98"/>
        <v>18452</v>
      </c>
      <c r="P507" s="81">
        <f t="shared" si="98"/>
        <v>23307</v>
      </c>
      <c r="Q507" s="81">
        <f t="shared" si="98"/>
        <v>17751</v>
      </c>
      <c r="R507" s="81">
        <f t="shared" si="98"/>
        <v>244370</v>
      </c>
      <c r="S507" s="11">
        <f t="shared" si="96"/>
        <v>143862</v>
      </c>
    </row>
    <row r="508" spans="1:19" x14ac:dyDescent="0.3">
      <c r="A508" s="12" t="s">
        <v>1202</v>
      </c>
      <c r="B508" s="2" t="s">
        <v>1203</v>
      </c>
      <c r="C508" s="10">
        <v>81500000</v>
      </c>
      <c r="D508" s="2" t="s">
        <v>1204</v>
      </c>
      <c r="E508" s="10" t="s">
        <v>1205</v>
      </c>
      <c r="F508" s="11">
        <v>0</v>
      </c>
      <c r="G508" s="11">
        <v>0</v>
      </c>
      <c r="H508" s="11">
        <v>0</v>
      </c>
      <c r="I508" s="11">
        <v>0</v>
      </c>
      <c r="J508" s="11">
        <v>0</v>
      </c>
      <c r="K508" s="11">
        <v>0</v>
      </c>
      <c r="L508" s="11">
        <v>0</v>
      </c>
      <c r="M508" s="11">
        <v>0</v>
      </c>
      <c r="N508" s="11">
        <v>0</v>
      </c>
      <c r="O508" s="11">
        <v>0</v>
      </c>
      <c r="P508" s="11">
        <v>0</v>
      </c>
      <c r="Q508" s="11">
        <v>0</v>
      </c>
      <c r="R508" s="11">
        <f t="shared" si="84"/>
        <v>0</v>
      </c>
      <c r="S508" s="11">
        <f t="shared" si="96"/>
        <v>0</v>
      </c>
    </row>
    <row r="509" spans="1:19" x14ac:dyDescent="0.3">
      <c r="A509" s="80" t="s">
        <v>1206</v>
      </c>
      <c r="B509" s="80"/>
      <c r="C509" s="80"/>
      <c r="D509" s="80"/>
      <c r="E509" s="80"/>
      <c r="F509" s="81">
        <f>SUM(F508)</f>
        <v>0</v>
      </c>
      <c r="G509" s="81">
        <f t="shared" ref="G509:R509" si="99">SUM(G508)</f>
        <v>0</v>
      </c>
      <c r="H509" s="81">
        <f t="shared" si="99"/>
        <v>0</v>
      </c>
      <c r="I509" s="81">
        <f t="shared" si="99"/>
        <v>0</v>
      </c>
      <c r="J509" s="81">
        <f t="shared" si="99"/>
        <v>0</v>
      </c>
      <c r="K509" s="81">
        <f t="shared" si="99"/>
        <v>0</v>
      </c>
      <c r="L509" s="81">
        <f t="shared" si="99"/>
        <v>0</v>
      </c>
      <c r="M509" s="81">
        <f t="shared" si="99"/>
        <v>0</v>
      </c>
      <c r="N509" s="81">
        <f t="shared" si="99"/>
        <v>0</v>
      </c>
      <c r="O509" s="81">
        <f t="shared" si="99"/>
        <v>0</v>
      </c>
      <c r="P509" s="81">
        <f t="shared" si="99"/>
        <v>0</v>
      </c>
      <c r="Q509" s="81">
        <f t="shared" si="99"/>
        <v>0</v>
      </c>
      <c r="R509" s="81">
        <f t="shared" si="99"/>
        <v>0</v>
      </c>
      <c r="S509" s="11">
        <f t="shared" si="96"/>
        <v>0</v>
      </c>
    </row>
    <row r="510" spans="1:19" x14ac:dyDescent="0.3">
      <c r="A510" s="12" t="s">
        <v>1207</v>
      </c>
      <c r="B510" s="2" t="s">
        <v>1208</v>
      </c>
      <c r="C510" s="10">
        <v>85000000</v>
      </c>
      <c r="D510" s="2" t="s">
        <v>1209</v>
      </c>
      <c r="E510" s="10" t="s">
        <v>1153</v>
      </c>
      <c r="F510" s="11">
        <v>-29362</v>
      </c>
      <c r="G510" s="11">
        <v>-32541</v>
      </c>
      <c r="H510" s="11">
        <v>-30939</v>
      </c>
      <c r="I510" s="11">
        <v>-30881</v>
      </c>
      <c r="J510" s="11">
        <v>-32909</v>
      </c>
      <c r="K510" s="11">
        <v>-32878</v>
      </c>
      <c r="L510" s="11">
        <v>-29679</v>
      </c>
      <c r="M510" s="11">
        <v>-25603</v>
      </c>
      <c r="N510" s="11">
        <v>-18912</v>
      </c>
      <c r="O510" s="11">
        <v>-16477</v>
      </c>
      <c r="P510" s="11">
        <v>-15647</v>
      </c>
      <c r="Q510" s="11">
        <v>-17137</v>
      </c>
      <c r="R510" s="11">
        <f t="shared" si="84"/>
        <v>-312965</v>
      </c>
      <c r="S510" s="11">
        <f t="shared" si="96"/>
        <v>-189510</v>
      </c>
    </row>
    <row r="511" spans="1:19" x14ac:dyDescent="0.3">
      <c r="A511" s="80" t="s">
        <v>1210</v>
      </c>
      <c r="B511" s="80"/>
      <c r="C511" s="80"/>
      <c r="D511" s="80"/>
      <c r="E511" s="80"/>
      <c r="F511" s="81">
        <f>SUM(F510)</f>
        <v>-29362</v>
      </c>
      <c r="G511" s="81">
        <f t="shared" ref="G511:R511" si="100">SUM(G510)</f>
        <v>-32541</v>
      </c>
      <c r="H511" s="81">
        <f t="shared" si="100"/>
        <v>-30939</v>
      </c>
      <c r="I511" s="81">
        <f t="shared" si="100"/>
        <v>-30881</v>
      </c>
      <c r="J511" s="81">
        <f t="shared" si="100"/>
        <v>-32909</v>
      </c>
      <c r="K511" s="81">
        <f t="shared" si="100"/>
        <v>-32878</v>
      </c>
      <c r="L511" s="81">
        <f t="shared" si="100"/>
        <v>-29679</v>
      </c>
      <c r="M511" s="81">
        <f t="shared" si="100"/>
        <v>-25603</v>
      </c>
      <c r="N511" s="81">
        <f t="shared" si="100"/>
        <v>-18912</v>
      </c>
      <c r="O511" s="81">
        <f t="shared" si="100"/>
        <v>-16477</v>
      </c>
      <c r="P511" s="81">
        <f t="shared" si="100"/>
        <v>-15647</v>
      </c>
      <c r="Q511" s="81">
        <f t="shared" si="100"/>
        <v>-17137</v>
      </c>
      <c r="R511" s="81">
        <f t="shared" si="100"/>
        <v>-312965</v>
      </c>
      <c r="S511" s="11">
        <f t="shared" si="96"/>
        <v>-189510</v>
      </c>
    </row>
    <row r="512" spans="1:19" x14ac:dyDescent="0.3">
      <c r="A512" s="8" t="s">
        <v>1211</v>
      </c>
      <c r="B512" s="2" t="s">
        <v>1212</v>
      </c>
      <c r="C512" s="10">
        <v>82010000</v>
      </c>
      <c r="D512" s="2" t="s">
        <v>1213</v>
      </c>
      <c r="E512" s="10" t="s">
        <v>1214</v>
      </c>
      <c r="F512" s="11">
        <v>731</v>
      </c>
      <c r="G512" s="11">
        <v>665</v>
      </c>
      <c r="H512" s="11">
        <v>665</v>
      </c>
      <c r="I512" s="11">
        <v>665</v>
      </c>
      <c r="J512" s="11">
        <v>665</v>
      </c>
      <c r="K512" s="11">
        <v>665</v>
      </c>
      <c r="L512" s="11">
        <v>665</v>
      </c>
      <c r="M512" s="11">
        <v>665</v>
      </c>
      <c r="N512" s="11">
        <v>665</v>
      </c>
      <c r="O512" s="11">
        <v>665</v>
      </c>
      <c r="P512" s="11">
        <v>665</v>
      </c>
      <c r="Q512" s="11">
        <v>665</v>
      </c>
      <c r="R512" s="11">
        <f t="shared" si="84"/>
        <v>8046</v>
      </c>
      <c r="S512" s="11">
        <f t="shared" si="96"/>
        <v>4056</v>
      </c>
    </row>
    <row r="513" spans="1:19" x14ac:dyDescent="0.3">
      <c r="A513" s="8" t="s">
        <v>1211</v>
      </c>
      <c r="B513" s="2" t="s">
        <v>1212</v>
      </c>
      <c r="C513" s="10">
        <v>82015000</v>
      </c>
      <c r="D513" s="2" t="s">
        <v>1215</v>
      </c>
      <c r="E513" s="10" t="s">
        <v>1214</v>
      </c>
      <c r="F513" s="11">
        <v>5863</v>
      </c>
      <c r="G513" s="11">
        <v>5438</v>
      </c>
      <c r="H513" s="11">
        <v>5438</v>
      </c>
      <c r="I513" s="11">
        <v>5438</v>
      </c>
      <c r="J513" s="11">
        <v>5438</v>
      </c>
      <c r="K513" s="11">
        <v>5438</v>
      </c>
      <c r="L513" s="11">
        <v>8674</v>
      </c>
      <c r="M513" s="11">
        <v>8674</v>
      </c>
      <c r="N513" s="11">
        <v>6991</v>
      </c>
      <c r="O513" s="11">
        <v>6991</v>
      </c>
      <c r="P513" s="11">
        <v>7942</v>
      </c>
      <c r="Q513" s="11">
        <v>7942</v>
      </c>
      <c r="R513" s="11">
        <f t="shared" ref="R513:R515" si="101">SUM(F513:Q513)</f>
        <v>80267</v>
      </c>
      <c r="S513" s="11">
        <f t="shared" si="96"/>
        <v>33053</v>
      </c>
    </row>
    <row r="514" spans="1:19" x14ac:dyDescent="0.3">
      <c r="A514" s="8" t="s">
        <v>1211</v>
      </c>
      <c r="B514" s="2" t="s">
        <v>1212</v>
      </c>
      <c r="C514" s="10">
        <v>82016000</v>
      </c>
      <c r="D514" s="2" t="s">
        <v>1216</v>
      </c>
      <c r="E514" s="10" t="s">
        <v>1214</v>
      </c>
      <c r="F514" s="11">
        <v>3208</v>
      </c>
      <c r="G514" s="11">
        <v>5004</v>
      </c>
      <c r="H514" s="11">
        <v>4192</v>
      </c>
      <c r="I514" s="11">
        <v>4176</v>
      </c>
      <c r="J514" s="11">
        <v>4176</v>
      </c>
      <c r="K514" s="11">
        <v>4176</v>
      </c>
      <c r="L514" s="11">
        <v>0</v>
      </c>
      <c r="M514" s="11">
        <v>0</v>
      </c>
      <c r="N514" s="11">
        <v>0</v>
      </c>
      <c r="O514" s="11">
        <v>0</v>
      </c>
      <c r="P514" s="11">
        <v>0</v>
      </c>
      <c r="Q514" s="11">
        <v>0</v>
      </c>
      <c r="R514" s="11">
        <f t="shared" si="101"/>
        <v>24932</v>
      </c>
      <c r="S514" s="11">
        <f t="shared" si="96"/>
        <v>24932</v>
      </c>
    </row>
    <row r="515" spans="1:19" x14ac:dyDescent="0.3">
      <c r="A515" s="12" t="s">
        <v>1211</v>
      </c>
      <c r="B515" s="2" t="s">
        <v>1212</v>
      </c>
      <c r="C515" s="10">
        <v>82020000</v>
      </c>
      <c r="D515" s="2" t="s">
        <v>1217</v>
      </c>
      <c r="E515" s="10" t="s">
        <v>1214</v>
      </c>
      <c r="F515" s="11">
        <v>32</v>
      </c>
      <c r="G515" s="11">
        <v>32</v>
      </c>
      <c r="H515" s="11">
        <v>32</v>
      </c>
      <c r="I515" s="11">
        <v>32</v>
      </c>
      <c r="J515" s="11">
        <v>32</v>
      </c>
      <c r="K515" s="11">
        <v>32</v>
      </c>
      <c r="L515" s="11">
        <v>0</v>
      </c>
      <c r="M515" s="11">
        <v>0</v>
      </c>
      <c r="N515" s="11">
        <v>0</v>
      </c>
      <c r="O515" s="11">
        <v>0</v>
      </c>
      <c r="P515" s="11">
        <v>32</v>
      </c>
      <c r="Q515" s="11">
        <v>32</v>
      </c>
      <c r="R515" s="11">
        <f t="shared" si="101"/>
        <v>256</v>
      </c>
      <c r="S515" s="11">
        <f t="shared" si="96"/>
        <v>192</v>
      </c>
    </row>
    <row r="516" spans="1:19" x14ac:dyDescent="0.3">
      <c r="A516" s="80" t="s">
        <v>1218</v>
      </c>
      <c r="B516" s="80"/>
      <c r="C516" s="80"/>
      <c r="D516" s="80"/>
      <c r="E516" s="80"/>
      <c r="F516" s="81">
        <f>SUM(F512:F515)</f>
        <v>9834</v>
      </c>
      <c r="G516" s="81">
        <f t="shared" ref="G516:R516" si="102">SUM(G512:G515)</f>
        <v>11139</v>
      </c>
      <c r="H516" s="81">
        <f t="shared" si="102"/>
        <v>10327</v>
      </c>
      <c r="I516" s="81">
        <f t="shared" si="102"/>
        <v>10311</v>
      </c>
      <c r="J516" s="81">
        <f t="shared" si="102"/>
        <v>10311</v>
      </c>
      <c r="K516" s="81">
        <f t="shared" si="102"/>
        <v>10311</v>
      </c>
      <c r="L516" s="81">
        <f t="shared" si="102"/>
        <v>9339</v>
      </c>
      <c r="M516" s="81">
        <f t="shared" si="102"/>
        <v>9339</v>
      </c>
      <c r="N516" s="81">
        <f t="shared" si="102"/>
        <v>7656</v>
      </c>
      <c r="O516" s="81">
        <f t="shared" si="102"/>
        <v>7656</v>
      </c>
      <c r="P516" s="81">
        <f t="shared" si="102"/>
        <v>8639</v>
      </c>
      <c r="Q516" s="81">
        <f t="shared" si="102"/>
        <v>8639</v>
      </c>
      <c r="R516" s="81">
        <f t="shared" si="102"/>
        <v>113501</v>
      </c>
      <c r="S516" s="11">
        <f t="shared" si="96"/>
        <v>62233</v>
      </c>
    </row>
    <row r="517" spans="1:19" x14ac:dyDescent="0.3">
      <c r="A517" s="12" t="s">
        <v>1219</v>
      </c>
      <c r="B517" s="2" t="s">
        <v>1220</v>
      </c>
      <c r="C517" s="10">
        <v>86021500</v>
      </c>
      <c r="D517" s="2" t="s">
        <v>1221</v>
      </c>
      <c r="E517" s="10" t="s">
        <v>1222</v>
      </c>
      <c r="F517" s="11">
        <v>1865195</v>
      </c>
      <c r="G517" s="11">
        <v>0</v>
      </c>
      <c r="H517" s="11">
        <v>0</v>
      </c>
      <c r="I517" s="11">
        <v>2288391</v>
      </c>
      <c r="J517" s="11">
        <v>0</v>
      </c>
      <c r="K517" s="11">
        <v>0</v>
      </c>
      <c r="L517" s="11">
        <v>3601350</v>
      </c>
      <c r="M517" s="11">
        <v>0</v>
      </c>
      <c r="N517" s="11">
        <v>0</v>
      </c>
      <c r="O517" s="11">
        <v>3701707</v>
      </c>
      <c r="P517" s="11">
        <v>0</v>
      </c>
      <c r="Q517" s="11">
        <v>0</v>
      </c>
      <c r="R517" s="11">
        <f t="shared" ref="R517" si="103">SUM(F517:Q517)</f>
        <v>11456643</v>
      </c>
      <c r="S517" s="11">
        <f t="shared" si="96"/>
        <v>4153586</v>
      </c>
    </row>
    <row r="518" spans="1:19" x14ac:dyDescent="0.3">
      <c r="A518" s="80" t="s">
        <v>1223</v>
      </c>
      <c r="B518" s="80"/>
      <c r="C518" s="80"/>
      <c r="D518" s="80"/>
      <c r="E518" s="80"/>
      <c r="F518" s="81">
        <f>SUM(F517)</f>
        <v>1865195</v>
      </c>
      <c r="G518" s="81">
        <f t="shared" ref="G518:R518" si="104">SUM(G517)</f>
        <v>0</v>
      </c>
      <c r="H518" s="81">
        <f t="shared" si="104"/>
        <v>0</v>
      </c>
      <c r="I518" s="81">
        <f t="shared" si="104"/>
        <v>2288391</v>
      </c>
      <c r="J518" s="81">
        <f t="shared" si="104"/>
        <v>0</v>
      </c>
      <c r="K518" s="81">
        <f t="shared" si="104"/>
        <v>0</v>
      </c>
      <c r="L518" s="81">
        <f t="shared" si="104"/>
        <v>3601350</v>
      </c>
      <c r="M518" s="81">
        <f t="shared" si="104"/>
        <v>0</v>
      </c>
      <c r="N518" s="81">
        <f t="shared" si="104"/>
        <v>0</v>
      </c>
      <c r="O518" s="81">
        <f t="shared" si="104"/>
        <v>3701707</v>
      </c>
      <c r="P518" s="81">
        <f t="shared" si="104"/>
        <v>0</v>
      </c>
      <c r="Q518" s="81">
        <f t="shared" si="104"/>
        <v>0</v>
      </c>
      <c r="R518" s="81">
        <f t="shared" si="104"/>
        <v>11456643</v>
      </c>
      <c r="S518" s="11">
        <f t="shared" si="96"/>
        <v>4153586</v>
      </c>
    </row>
    <row r="519" spans="1:19" x14ac:dyDescent="0.3">
      <c r="A519" s="13" t="s">
        <v>536</v>
      </c>
      <c r="B519" s="13"/>
      <c r="C519" s="13"/>
      <c r="D519" s="13"/>
      <c r="E519" s="13"/>
      <c r="F519" s="68">
        <f>SUM(F11,F14,F17,F20,F24,F27,F31,F37,F48,F51,F58,F60,F63,F118,F121,F128,F147,F178,F197,F230,F245,F254,F276,F278,F285,F327,F337,F353,F357,F364,F369,F380,F404,F406,F421,F426,F431,F435,F438,F441,F447,F453,F458,F470,F474,F476,F486,F488,F496,F498,F500,F505,F507,F509,F511,F516,F518,F124)</f>
        <v>934670</v>
      </c>
      <c r="G519" s="68">
        <f t="shared" ref="G519:R519" si="105">SUM(G11,G14,G17,G20,G24,G27,G31,G37,G48,G51,G58,G60,G63,G118,G121,G128,G147,G178,G197,G230,G245,G254,G276,G278,G285,G327,G337,G353,G357,G364,G369,G380,G404,G406,G421,G426,G431,G435,G438,G441,G447,G453,G458,G470,G474,G476,G486,G488,G496,G498,G500,G505,G507,G509,G511,G516,G518,G124)</f>
        <v>-390333</v>
      </c>
      <c r="H519" s="68">
        <f t="shared" si="105"/>
        <v>-1903459</v>
      </c>
      <c r="I519" s="68">
        <f t="shared" si="105"/>
        <v>767186</v>
      </c>
      <c r="J519" s="68">
        <f t="shared" si="105"/>
        <v>-2188441</v>
      </c>
      <c r="K519" s="68">
        <f t="shared" si="105"/>
        <v>-2174324</v>
      </c>
      <c r="L519" s="68">
        <f t="shared" si="105"/>
        <v>1559757.30982729</v>
      </c>
      <c r="M519" s="68">
        <f t="shared" si="105"/>
        <v>-3412958.6415486354</v>
      </c>
      <c r="N519" s="68">
        <f t="shared" si="105"/>
        <v>-1315506.0651090979</v>
      </c>
      <c r="O519" s="68">
        <f t="shared" si="105"/>
        <v>2667721.4695171094</v>
      </c>
      <c r="P519" s="68">
        <f t="shared" si="105"/>
        <v>-1048783.313221172</v>
      </c>
      <c r="Q519" s="68">
        <f t="shared" si="105"/>
        <v>-994563.61368535925</v>
      </c>
      <c r="R519" s="68">
        <f t="shared" si="105"/>
        <v>-7499033.8542198539</v>
      </c>
      <c r="S519" s="11">
        <f t="shared" si="96"/>
        <v>-4954701</v>
      </c>
    </row>
  </sheetData>
  <pageMargins left="0.7" right="0.7" top="0.75" bottom="0.75" header="0.3" footer="0.3"/>
  <pageSetup scale="40" fitToHeight="7" orientation="landscape" horizontalDpi="300" verticalDpi="30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8"/>
  <sheetViews>
    <sheetView zoomScale="70" zoomScaleNormal="7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F6" sqref="F6"/>
    </sheetView>
  </sheetViews>
  <sheetFormatPr defaultColWidth="8.88671875" defaultRowHeight="14.4" x14ac:dyDescent="0.3"/>
  <cols>
    <col min="1" max="1" width="11.44140625" style="10" bestFit="1" customWidth="1"/>
    <col min="2" max="2" width="36.5546875" style="10" customWidth="1"/>
    <col min="3" max="3" width="9.88671875" style="10" bestFit="1" customWidth="1"/>
    <col min="4" max="4" width="29.44140625" style="10" bestFit="1" customWidth="1"/>
    <col min="5" max="5" width="7.44140625" style="10" bestFit="1" customWidth="1"/>
    <col min="6" max="6" width="16" style="10" bestFit="1" customWidth="1"/>
    <col min="7" max="7" width="17.109375" style="10" bestFit="1" customWidth="1"/>
    <col min="8" max="8" width="17" style="10" bestFit="1" customWidth="1"/>
    <col min="9" max="9" width="16.44140625" style="10" bestFit="1" customWidth="1"/>
    <col min="10" max="12" width="16.5546875" style="10" bestFit="1" customWidth="1"/>
    <col min="13" max="13" width="16.6640625" style="10" bestFit="1" customWidth="1"/>
    <col min="14" max="14" width="17.109375" style="10" bestFit="1" customWidth="1"/>
    <col min="15" max="15" width="16.6640625" style="10" bestFit="1" customWidth="1"/>
    <col min="16" max="16" width="17.109375" style="10" bestFit="1" customWidth="1"/>
    <col min="17" max="17" width="16.6640625" style="10" bestFit="1" customWidth="1"/>
    <col min="18" max="18" width="24.44140625" style="10" bestFit="1" customWidth="1"/>
    <col min="19" max="19" width="4.88671875" style="10" customWidth="1"/>
    <col min="20" max="20" width="11.6640625" style="10" bestFit="1" customWidth="1"/>
    <col min="21" max="16384" width="8.88671875" style="10"/>
  </cols>
  <sheetData>
    <row r="1" spans="1:20" x14ac:dyDescent="0.3">
      <c r="A1" s="5" t="s">
        <v>48</v>
      </c>
      <c r="D1" s="71" t="s">
        <v>1239</v>
      </c>
      <c r="E1" s="145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4"/>
      <c r="S1" s="144"/>
      <c r="T1" s="144"/>
    </row>
    <row r="2" spans="1:20" x14ac:dyDescent="0.3">
      <c r="A2" s="5" t="s">
        <v>23</v>
      </c>
      <c r="E2" s="14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144"/>
      <c r="S2" s="144"/>
      <c r="T2" s="144"/>
    </row>
    <row r="3" spans="1:20" x14ac:dyDescent="0.3">
      <c r="A3" s="5" t="s">
        <v>1326</v>
      </c>
      <c r="E3" s="145"/>
      <c r="F3" s="146"/>
      <c r="G3" s="146"/>
      <c r="H3" s="146"/>
      <c r="I3" s="146"/>
      <c r="J3" s="146"/>
      <c r="K3" s="146"/>
      <c r="L3" s="65"/>
      <c r="M3" s="65"/>
      <c r="N3" s="65"/>
      <c r="O3" s="65"/>
      <c r="P3" s="65"/>
      <c r="Q3" s="65"/>
      <c r="R3" s="144"/>
      <c r="S3" s="144"/>
      <c r="T3" s="144"/>
    </row>
    <row r="4" spans="1:20" x14ac:dyDescent="0.3">
      <c r="A4" s="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144"/>
      <c r="S4" s="144"/>
      <c r="T4" s="144"/>
    </row>
    <row r="5" spans="1:20" x14ac:dyDescent="0.3">
      <c r="A5" s="14" t="s">
        <v>1231</v>
      </c>
      <c r="B5" s="14" t="s">
        <v>531</v>
      </c>
      <c r="C5" s="14" t="s">
        <v>532</v>
      </c>
      <c r="D5" s="14" t="s">
        <v>533</v>
      </c>
      <c r="E5" s="14" t="s">
        <v>534</v>
      </c>
      <c r="F5" s="72" t="s">
        <v>1385</v>
      </c>
      <c r="G5" s="72" t="s">
        <v>1386</v>
      </c>
      <c r="H5" s="72" t="s">
        <v>1387</v>
      </c>
      <c r="I5" s="72" t="s">
        <v>1388</v>
      </c>
      <c r="J5" s="72" t="s">
        <v>1389</v>
      </c>
      <c r="K5" s="72" t="s">
        <v>1390</v>
      </c>
      <c r="L5" s="72" t="s">
        <v>1391</v>
      </c>
      <c r="M5" s="72" t="s">
        <v>1392</v>
      </c>
      <c r="N5" s="72" t="s">
        <v>1393</v>
      </c>
      <c r="O5" s="72" t="s">
        <v>1394</v>
      </c>
      <c r="P5" s="72" t="s">
        <v>1395</v>
      </c>
      <c r="Q5" s="72" t="s">
        <v>1396</v>
      </c>
      <c r="R5" s="72" t="s">
        <v>1397</v>
      </c>
    </row>
    <row r="6" spans="1:20" s="15" customFormat="1" x14ac:dyDescent="0.3">
      <c r="A6" s="12" t="s">
        <v>537</v>
      </c>
      <c r="B6" s="2" t="s">
        <v>538</v>
      </c>
      <c r="C6" s="10">
        <v>40111000</v>
      </c>
      <c r="D6" s="2" t="s">
        <v>539</v>
      </c>
      <c r="E6" s="10" t="s">
        <v>540</v>
      </c>
      <c r="F6" s="11">
        <v>-4822203</v>
      </c>
      <c r="G6" s="11">
        <v>-4877443</v>
      </c>
      <c r="H6" s="11">
        <v>-4804358</v>
      </c>
      <c r="I6" s="11">
        <v>-4632996</v>
      </c>
      <c r="J6" s="11">
        <v>-4253254</v>
      </c>
      <c r="K6" s="11">
        <v>-4297301</v>
      </c>
      <c r="L6" s="11">
        <v>-4004629</v>
      </c>
      <c r="M6" s="11">
        <v>-3819181</v>
      </c>
      <c r="N6" s="11">
        <v>-4033932</v>
      </c>
      <c r="O6" s="11">
        <v>-4056701</v>
      </c>
      <c r="P6" s="11">
        <v>-4419826</v>
      </c>
      <c r="Q6" s="11">
        <v>-4593399</v>
      </c>
      <c r="R6" s="11">
        <f>SUM(F6:Q6)</f>
        <v>-52615223</v>
      </c>
    </row>
    <row r="7" spans="1:20" s="15" customFormat="1" x14ac:dyDescent="0.3">
      <c r="A7" s="69" t="s">
        <v>544</v>
      </c>
      <c r="B7" s="69"/>
      <c r="C7" s="69"/>
      <c r="D7" s="69"/>
      <c r="E7" s="69"/>
      <c r="F7" s="70">
        <f>SUM(F6)</f>
        <v>-4822203</v>
      </c>
      <c r="G7" s="70">
        <f t="shared" ref="G7:R7" si="0">SUM(G6)</f>
        <v>-4877443</v>
      </c>
      <c r="H7" s="70">
        <f t="shared" si="0"/>
        <v>-4804358</v>
      </c>
      <c r="I7" s="70">
        <f t="shared" si="0"/>
        <v>-4632996</v>
      </c>
      <c r="J7" s="70">
        <f t="shared" si="0"/>
        <v>-4253254</v>
      </c>
      <c r="K7" s="70">
        <f t="shared" si="0"/>
        <v>-4297301</v>
      </c>
      <c r="L7" s="70">
        <f t="shared" si="0"/>
        <v>-4004629</v>
      </c>
      <c r="M7" s="70">
        <f t="shared" si="0"/>
        <v>-3819181</v>
      </c>
      <c r="N7" s="70">
        <f t="shared" si="0"/>
        <v>-4033932</v>
      </c>
      <c r="O7" s="70">
        <f t="shared" si="0"/>
        <v>-4056701</v>
      </c>
      <c r="P7" s="70">
        <f t="shared" si="0"/>
        <v>-4419826</v>
      </c>
      <c r="Q7" s="70">
        <f t="shared" si="0"/>
        <v>-4593399</v>
      </c>
      <c r="R7" s="70">
        <f t="shared" si="0"/>
        <v>-52615223</v>
      </c>
    </row>
    <row r="8" spans="1:20" s="15" customFormat="1" x14ac:dyDescent="0.3">
      <c r="A8" s="12" t="s">
        <v>545</v>
      </c>
      <c r="B8" s="2" t="s">
        <v>546</v>
      </c>
      <c r="C8" s="10">
        <v>40121000</v>
      </c>
      <c r="D8" s="2" t="s">
        <v>547</v>
      </c>
      <c r="E8" s="10" t="s">
        <v>548</v>
      </c>
      <c r="F8" s="11">
        <v>-2320632</v>
      </c>
      <c r="G8" s="11">
        <v>-2357964</v>
      </c>
      <c r="H8" s="11">
        <v>-2309420</v>
      </c>
      <c r="I8" s="11">
        <v>-2228630</v>
      </c>
      <c r="J8" s="11">
        <v>-1907030</v>
      </c>
      <c r="K8" s="11">
        <v>-1826160</v>
      </c>
      <c r="L8" s="11">
        <v>-1873018</v>
      </c>
      <c r="M8" s="11">
        <v>-1786281</v>
      </c>
      <c r="N8" s="11">
        <v>-1886723</v>
      </c>
      <c r="O8" s="11">
        <v>-1897373</v>
      </c>
      <c r="P8" s="11">
        <v>-2067211</v>
      </c>
      <c r="Q8" s="11">
        <v>-2148393</v>
      </c>
      <c r="R8" s="11">
        <f>SUM(F8:Q8)</f>
        <v>-24608835</v>
      </c>
    </row>
    <row r="9" spans="1:20" s="15" customFormat="1" x14ac:dyDescent="0.3">
      <c r="A9" s="69" t="s">
        <v>550</v>
      </c>
      <c r="B9" s="69"/>
      <c r="C9" s="69"/>
      <c r="D9" s="69"/>
      <c r="E9" s="69"/>
      <c r="F9" s="70">
        <f>SUM(F8)</f>
        <v>-2320632</v>
      </c>
      <c r="G9" s="70">
        <f t="shared" ref="G9" si="1">SUM(G8)</f>
        <v>-2357964</v>
      </c>
      <c r="H9" s="70">
        <f t="shared" ref="H9" si="2">SUM(H8)</f>
        <v>-2309420</v>
      </c>
      <c r="I9" s="70">
        <f t="shared" ref="I9" si="3">SUM(I8)</f>
        <v>-2228630</v>
      </c>
      <c r="J9" s="70">
        <f t="shared" ref="J9" si="4">SUM(J8)</f>
        <v>-1907030</v>
      </c>
      <c r="K9" s="70">
        <f t="shared" ref="K9" si="5">SUM(K8)</f>
        <v>-1826160</v>
      </c>
      <c r="L9" s="70">
        <f t="shared" ref="L9" si="6">SUM(L8)</f>
        <v>-1873018</v>
      </c>
      <c r="M9" s="70">
        <f t="shared" ref="M9" si="7">SUM(M8)</f>
        <v>-1786281</v>
      </c>
      <c r="N9" s="70">
        <f t="shared" ref="N9" si="8">SUM(N8)</f>
        <v>-1886723</v>
      </c>
      <c r="O9" s="70">
        <f t="shared" ref="O9" si="9">SUM(O8)</f>
        <v>-1897373</v>
      </c>
      <c r="P9" s="70">
        <f t="shared" ref="P9" si="10">SUM(P8)</f>
        <v>-2067211</v>
      </c>
      <c r="Q9" s="70">
        <f t="shared" ref="Q9" si="11">SUM(Q8)</f>
        <v>-2148393</v>
      </c>
      <c r="R9" s="70">
        <f t="shared" ref="R9" si="12">SUM(R8)</f>
        <v>-24608835</v>
      </c>
    </row>
    <row r="10" spans="1:20" x14ac:dyDescent="0.3">
      <c r="A10" s="12" t="s">
        <v>551</v>
      </c>
      <c r="B10" s="2" t="s">
        <v>552</v>
      </c>
      <c r="C10" s="10">
        <v>40131000</v>
      </c>
      <c r="D10" s="2" t="s">
        <v>553</v>
      </c>
      <c r="E10" s="10" t="s">
        <v>554</v>
      </c>
      <c r="F10" s="11">
        <v>-256653</v>
      </c>
      <c r="G10" s="11">
        <v>-268543</v>
      </c>
      <c r="H10" s="11">
        <v>-249030</v>
      </c>
      <c r="I10" s="11">
        <v>-247186</v>
      </c>
      <c r="J10" s="11">
        <v>-211977</v>
      </c>
      <c r="K10" s="11">
        <v>-192847</v>
      </c>
      <c r="L10" s="11">
        <v>-206286</v>
      </c>
      <c r="M10" s="11">
        <v>-196733</v>
      </c>
      <c r="N10" s="11">
        <v>-207795</v>
      </c>
      <c r="O10" s="11">
        <v>-208968</v>
      </c>
      <c r="P10" s="11">
        <v>-227673</v>
      </c>
      <c r="Q10" s="11">
        <v>-236614</v>
      </c>
      <c r="R10" s="11">
        <f>SUM(F10:Q10)</f>
        <v>-2710305</v>
      </c>
    </row>
    <row r="11" spans="1:20" x14ac:dyDescent="0.3">
      <c r="A11" s="69" t="s">
        <v>556</v>
      </c>
      <c r="B11" s="69"/>
      <c r="C11" s="69"/>
      <c r="D11" s="69"/>
      <c r="E11" s="69"/>
      <c r="F11" s="70">
        <f>SUM(F10)</f>
        <v>-256653</v>
      </c>
      <c r="G11" s="70">
        <f t="shared" ref="G11" si="13">SUM(G10)</f>
        <v>-268543</v>
      </c>
      <c r="H11" s="70">
        <f t="shared" ref="H11" si="14">SUM(H10)</f>
        <v>-249030</v>
      </c>
      <c r="I11" s="70">
        <f t="shared" ref="I11" si="15">SUM(I10)</f>
        <v>-247186</v>
      </c>
      <c r="J11" s="70">
        <f t="shared" ref="J11" si="16">SUM(J10)</f>
        <v>-211977</v>
      </c>
      <c r="K11" s="70">
        <f t="shared" ref="K11" si="17">SUM(K10)</f>
        <v>-192847</v>
      </c>
      <c r="L11" s="70">
        <f t="shared" ref="L11" si="18">SUM(L10)</f>
        <v>-206286</v>
      </c>
      <c r="M11" s="70">
        <f t="shared" ref="M11" si="19">SUM(M10)</f>
        <v>-196733</v>
      </c>
      <c r="N11" s="70">
        <f t="shared" ref="N11" si="20">SUM(N10)</f>
        <v>-207795</v>
      </c>
      <c r="O11" s="70">
        <f t="shared" ref="O11" si="21">SUM(O10)</f>
        <v>-208968</v>
      </c>
      <c r="P11" s="70">
        <f t="shared" ref="P11" si="22">SUM(P10)</f>
        <v>-227673</v>
      </c>
      <c r="Q11" s="70">
        <f t="shared" ref="Q11" si="23">SUM(Q10)</f>
        <v>-236614</v>
      </c>
      <c r="R11" s="70">
        <f t="shared" ref="R11" si="24">SUM(R10)</f>
        <v>-2710305</v>
      </c>
    </row>
    <row r="12" spans="1:20" x14ac:dyDescent="0.3">
      <c r="A12" s="12" t="s">
        <v>557</v>
      </c>
      <c r="B12" s="2" t="s">
        <v>558</v>
      </c>
      <c r="C12" s="10">
        <v>40141000</v>
      </c>
      <c r="D12" s="2" t="s">
        <v>559</v>
      </c>
      <c r="E12" s="10" t="s">
        <v>560</v>
      </c>
      <c r="F12" s="11">
        <v>-362815</v>
      </c>
      <c r="G12" s="11">
        <v>-362635</v>
      </c>
      <c r="H12" s="11">
        <v>-362635</v>
      </c>
      <c r="I12" s="11">
        <v>-362995</v>
      </c>
      <c r="J12" s="11">
        <v>-363309</v>
      </c>
      <c r="K12" s="11">
        <v>-363264</v>
      </c>
      <c r="L12" s="11">
        <v>-314968</v>
      </c>
      <c r="M12" s="11">
        <v>-300382</v>
      </c>
      <c r="N12" s="11">
        <v>-317273</v>
      </c>
      <c r="O12" s="11">
        <v>-319064</v>
      </c>
      <c r="P12" s="11">
        <v>-347624</v>
      </c>
      <c r="Q12" s="11">
        <v>-361275</v>
      </c>
      <c r="R12" s="11">
        <f>SUM(F12:Q12)</f>
        <v>-4138239</v>
      </c>
    </row>
    <row r="13" spans="1:20" x14ac:dyDescent="0.3">
      <c r="A13" s="69" t="s">
        <v>562</v>
      </c>
      <c r="B13" s="69"/>
      <c r="C13" s="69"/>
      <c r="D13" s="69"/>
      <c r="E13" s="69"/>
      <c r="F13" s="70">
        <f>SUM(F12)</f>
        <v>-362815</v>
      </c>
      <c r="G13" s="70">
        <f t="shared" ref="G13" si="25">SUM(G12)</f>
        <v>-362635</v>
      </c>
      <c r="H13" s="70">
        <f t="shared" ref="H13" si="26">SUM(H12)</f>
        <v>-362635</v>
      </c>
      <c r="I13" s="70">
        <f t="shared" ref="I13" si="27">SUM(I12)</f>
        <v>-362995</v>
      </c>
      <c r="J13" s="70">
        <f t="shared" ref="J13" si="28">SUM(J12)</f>
        <v>-363309</v>
      </c>
      <c r="K13" s="70">
        <f t="shared" ref="K13" si="29">SUM(K12)</f>
        <v>-363264</v>
      </c>
      <c r="L13" s="70">
        <f t="shared" ref="L13" si="30">SUM(L12)</f>
        <v>-314968</v>
      </c>
      <c r="M13" s="70">
        <f t="shared" ref="M13" si="31">SUM(M12)</f>
        <v>-300382</v>
      </c>
      <c r="N13" s="70">
        <f t="shared" ref="N13" si="32">SUM(N12)</f>
        <v>-317273</v>
      </c>
      <c r="O13" s="70">
        <f t="shared" ref="O13" si="33">SUM(O12)</f>
        <v>-319064</v>
      </c>
      <c r="P13" s="70">
        <f t="shared" ref="P13" si="34">SUM(P12)</f>
        <v>-347624</v>
      </c>
      <c r="Q13" s="70">
        <f t="shared" ref="Q13" si="35">SUM(Q12)</f>
        <v>-361275</v>
      </c>
      <c r="R13" s="70">
        <f t="shared" ref="R13" si="36">SUM(R12)</f>
        <v>-4138239</v>
      </c>
    </row>
    <row r="14" spans="1:20" x14ac:dyDescent="0.3">
      <c r="A14" s="12" t="s">
        <v>563</v>
      </c>
      <c r="B14" s="2" t="s">
        <v>564</v>
      </c>
      <c r="C14" s="10">
        <v>40145000</v>
      </c>
      <c r="D14" s="2" t="s">
        <v>565</v>
      </c>
      <c r="E14" s="10" t="s">
        <v>566</v>
      </c>
      <c r="F14" s="11">
        <v>-240530</v>
      </c>
      <c r="G14" s="11">
        <v>-240530</v>
      </c>
      <c r="H14" s="11">
        <v>-240530</v>
      </c>
      <c r="I14" s="11">
        <v>-240530</v>
      </c>
      <c r="J14" s="11">
        <v>-240530</v>
      </c>
      <c r="K14" s="11">
        <v>-240530</v>
      </c>
      <c r="L14" s="11">
        <v>-208736</v>
      </c>
      <c r="M14" s="11">
        <v>-199070</v>
      </c>
      <c r="N14" s="11">
        <v>-210264</v>
      </c>
      <c r="O14" s="11">
        <v>-211451</v>
      </c>
      <c r="P14" s="11">
        <v>-230378</v>
      </c>
      <c r="Q14" s="11">
        <v>-239425</v>
      </c>
      <c r="R14" s="11">
        <f>SUM(F14:Q14)</f>
        <v>-2742504</v>
      </c>
    </row>
    <row r="15" spans="1:20" x14ac:dyDescent="0.3">
      <c r="A15" s="69" t="s">
        <v>568</v>
      </c>
      <c r="B15" s="69"/>
      <c r="C15" s="69"/>
      <c r="D15" s="69"/>
      <c r="E15" s="69"/>
      <c r="F15" s="70">
        <f>SUM(F14)</f>
        <v>-240530</v>
      </c>
      <c r="G15" s="70">
        <f t="shared" ref="G15" si="37">SUM(G14)</f>
        <v>-240530</v>
      </c>
      <c r="H15" s="70">
        <f t="shared" ref="H15" si="38">SUM(H14)</f>
        <v>-240530</v>
      </c>
      <c r="I15" s="70">
        <f t="shared" ref="I15" si="39">SUM(I14)</f>
        <v>-240530</v>
      </c>
      <c r="J15" s="70">
        <f t="shared" ref="J15" si="40">SUM(J14)</f>
        <v>-240530</v>
      </c>
      <c r="K15" s="70">
        <f t="shared" ref="K15" si="41">SUM(K14)</f>
        <v>-240530</v>
      </c>
      <c r="L15" s="70">
        <f t="shared" ref="L15" si="42">SUM(L14)</f>
        <v>-208736</v>
      </c>
      <c r="M15" s="70">
        <f t="shared" ref="M15" si="43">SUM(M14)</f>
        <v>-199070</v>
      </c>
      <c r="N15" s="70">
        <f t="shared" ref="N15" si="44">SUM(N14)</f>
        <v>-210264</v>
      </c>
      <c r="O15" s="70">
        <f t="shared" ref="O15" si="45">SUM(O14)</f>
        <v>-211451</v>
      </c>
      <c r="P15" s="70">
        <f t="shared" ref="P15" si="46">SUM(P14)</f>
        <v>-230378</v>
      </c>
      <c r="Q15" s="70">
        <f t="shared" ref="Q15" si="47">SUM(Q14)</f>
        <v>-239425</v>
      </c>
      <c r="R15" s="70">
        <f t="shared" ref="R15" si="48">SUM(R14)</f>
        <v>-2742504</v>
      </c>
    </row>
    <row r="16" spans="1:20" x14ac:dyDescent="0.3">
      <c r="A16" s="12" t="s">
        <v>569</v>
      </c>
      <c r="B16" s="2" t="s">
        <v>570</v>
      </c>
      <c r="C16" s="10">
        <v>40151000</v>
      </c>
      <c r="D16" s="2" t="s">
        <v>571</v>
      </c>
      <c r="E16" s="10" t="s">
        <v>572</v>
      </c>
      <c r="F16" s="11">
        <v>-711082</v>
      </c>
      <c r="G16" s="11">
        <v>-734310</v>
      </c>
      <c r="H16" s="11">
        <v>-664796</v>
      </c>
      <c r="I16" s="11">
        <v>-588305</v>
      </c>
      <c r="J16" s="11">
        <v>-478566</v>
      </c>
      <c r="K16" s="11">
        <v>-440578</v>
      </c>
      <c r="L16" s="11">
        <v>-523242</v>
      </c>
      <c r="M16" s="11">
        <v>-499011</v>
      </c>
      <c r="N16" s="11">
        <v>-527071</v>
      </c>
      <c r="O16" s="11">
        <v>-530046</v>
      </c>
      <c r="P16" s="11">
        <v>-577492</v>
      </c>
      <c r="Q16" s="11">
        <v>-600170</v>
      </c>
      <c r="R16" s="11">
        <f>SUM(F16:Q16)</f>
        <v>-6874669</v>
      </c>
    </row>
    <row r="17" spans="1:18" x14ac:dyDescent="0.3">
      <c r="A17" s="69" t="s">
        <v>574</v>
      </c>
      <c r="B17" s="69"/>
      <c r="C17" s="69"/>
      <c r="D17" s="69"/>
      <c r="E17" s="69"/>
      <c r="F17" s="70">
        <f>SUM(F16)</f>
        <v>-711082</v>
      </c>
      <c r="G17" s="70">
        <f t="shared" ref="G17" si="49">SUM(G16)</f>
        <v>-734310</v>
      </c>
      <c r="H17" s="70">
        <f t="shared" ref="H17" si="50">SUM(H16)</f>
        <v>-664796</v>
      </c>
      <c r="I17" s="70">
        <f t="shared" ref="I17" si="51">SUM(I16)</f>
        <v>-588305</v>
      </c>
      <c r="J17" s="70">
        <f t="shared" ref="J17" si="52">SUM(J16)</f>
        <v>-478566</v>
      </c>
      <c r="K17" s="70">
        <f t="shared" ref="K17" si="53">SUM(K16)</f>
        <v>-440578</v>
      </c>
      <c r="L17" s="70">
        <f t="shared" ref="L17" si="54">SUM(L16)</f>
        <v>-523242</v>
      </c>
      <c r="M17" s="70">
        <f t="shared" ref="M17" si="55">SUM(M16)</f>
        <v>-499011</v>
      </c>
      <c r="N17" s="70">
        <f t="shared" ref="N17" si="56">SUM(N16)</f>
        <v>-527071</v>
      </c>
      <c r="O17" s="70">
        <f t="shared" ref="O17" si="57">SUM(O16)</f>
        <v>-530046</v>
      </c>
      <c r="P17" s="70">
        <f t="shared" ref="P17" si="58">SUM(P16)</f>
        <v>-577492</v>
      </c>
      <c r="Q17" s="70">
        <f t="shared" ref="Q17" si="59">SUM(Q16)</f>
        <v>-600170</v>
      </c>
      <c r="R17" s="70">
        <f t="shared" ref="R17" si="60">SUM(R16)</f>
        <v>-6874669</v>
      </c>
    </row>
    <row r="18" spans="1:18" x14ac:dyDescent="0.3">
      <c r="A18" s="12" t="s">
        <v>575</v>
      </c>
      <c r="B18" s="2" t="s">
        <v>576</v>
      </c>
      <c r="C18" s="10">
        <v>40161000</v>
      </c>
      <c r="D18" s="2" t="s">
        <v>577</v>
      </c>
      <c r="E18" s="10" t="s">
        <v>578</v>
      </c>
      <c r="F18" s="11">
        <v>-211217</v>
      </c>
      <c r="G18" s="11">
        <v>-220411</v>
      </c>
      <c r="H18" s="11">
        <v>-209597</v>
      </c>
      <c r="I18" s="11">
        <v>-191003</v>
      </c>
      <c r="J18" s="11">
        <v>-156868</v>
      </c>
      <c r="K18" s="11">
        <v>-156497</v>
      </c>
      <c r="L18" s="11">
        <v>-165694</v>
      </c>
      <c r="M18" s="11">
        <v>-158021</v>
      </c>
      <c r="N18" s="11">
        <v>-166907</v>
      </c>
      <c r="O18" s="11">
        <v>-167849</v>
      </c>
      <c r="P18" s="11">
        <v>-182874</v>
      </c>
      <c r="Q18" s="11">
        <v>-190055</v>
      </c>
      <c r="R18" s="11">
        <f>SUM(F18:Q18)</f>
        <v>-2176993</v>
      </c>
    </row>
    <row r="19" spans="1:18" x14ac:dyDescent="0.3">
      <c r="A19" s="69" t="s">
        <v>582</v>
      </c>
      <c r="B19" s="69"/>
      <c r="C19" s="69"/>
      <c r="D19" s="69"/>
      <c r="E19" s="69"/>
      <c r="F19" s="70">
        <f>SUM(F18)</f>
        <v>-211217</v>
      </c>
      <c r="G19" s="70">
        <f t="shared" ref="G19" si="61">SUM(G18)</f>
        <v>-220411</v>
      </c>
      <c r="H19" s="70">
        <f t="shared" ref="H19" si="62">SUM(H18)</f>
        <v>-209597</v>
      </c>
      <c r="I19" s="70">
        <f t="shared" ref="I19" si="63">SUM(I18)</f>
        <v>-191003</v>
      </c>
      <c r="J19" s="70">
        <f t="shared" ref="J19" si="64">SUM(J18)</f>
        <v>-156868</v>
      </c>
      <c r="K19" s="70">
        <f t="shared" ref="K19" si="65">SUM(K18)</f>
        <v>-156497</v>
      </c>
      <c r="L19" s="70">
        <f t="shared" ref="L19" si="66">SUM(L18)</f>
        <v>-165694</v>
      </c>
      <c r="M19" s="70">
        <f t="shared" ref="M19" si="67">SUM(M18)</f>
        <v>-158021</v>
      </c>
      <c r="N19" s="70">
        <f t="shared" ref="N19" si="68">SUM(N18)</f>
        <v>-166907</v>
      </c>
      <c r="O19" s="70">
        <f t="shared" ref="O19" si="69">SUM(O18)</f>
        <v>-167849</v>
      </c>
      <c r="P19" s="70">
        <f t="shared" ref="P19" si="70">SUM(P18)</f>
        <v>-182874</v>
      </c>
      <c r="Q19" s="70">
        <f t="shared" ref="Q19" si="71">SUM(Q18)</f>
        <v>-190055</v>
      </c>
      <c r="R19" s="70">
        <f t="shared" ref="R19" si="72">SUM(R18)</f>
        <v>-2176993</v>
      </c>
    </row>
    <row r="20" spans="1:18" x14ac:dyDescent="0.3">
      <c r="A20" s="12" t="s">
        <v>583</v>
      </c>
      <c r="B20" s="2" t="s">
        <v>584</v>
      </c>
      <c r="C20" s="10">
        <v>40171000</v>
      </c>
      <c r="D20" s="2" t="s">
        <v>585</v>
      </c>
      <c r="E20" s="10" t="s">
        <v>586</v>
      </c>
      <c r="F20" s="11">
        <v>-7443</v>
      </c>
      <c r="G20" s="11">
        <v>-12099</v>
      </c>
      <c r="H20" s="11">
        <v>-6072</v>
      </c>
      <c r="I20" s="11">
        <v>-9838</v>
      </c>
      <c r="J20" s="11">
        <v>-5643</v>
      </c>
      <c r="K20" s="11">
        <v>-5180</v>
      </c>
      <c r="L20" s="11">
        <v>-6693</v>
      </c>
      <c r="M20" s="11">
        <v>-6383</v>
      </c>
      <c r="N20" s="11">
        <v>-6742</v>
      </c>
      <c r="O20" s="11">
        <v>-6780</v>
      </c>
      <c r="P20" s="11">
        <v>-7387</v>
      </c>
      <c r="Q20" s="11">
        <v>-7677</v>
      </c>
      <c r="R20" s="11">
        <f>SUM(F20:Q20)</f>
        <v>-87937</v>
      </c>
    </row>
    <row r="21" spans="1:18" x14ac:dyDescent="0.3">
      <c r="A21" s="69" t="s">
        <v>589</v>
      </c>
      <c r="B21" s="69"/>
      <c r="C21" s="69"/>
      <c r="D21" s="69"/>
      <c r="E21" s="69"/>
      <c r="F21" s="70">
        <f>SUM(F20)</f>
        <v>-7443</v>
      </c>
      <c r="G21" s="70">
        <f t="shared" ref="G21" si="73">SUM(G20)</f>
        <v>-12099</v>
      </c>
      <c r="H21" s="70">
        <f t="shared" ref="H21" si="74">SUM(H20)</f>
        <v>-6072</v>
      </c>
      <c r="I21" s="70">
        <f t="shared" ref="I21" si="75">SUM(I20)</f>
        <v>-9838</v>
      </c>
      <c r="J21" s="70">
        <f t="shared" ref="J21" si="76">SUM(J20)</f>
        <v>-5643</v>
      </c>
      <c r="K21" s="70">
        <f t="shared" ref="K21" si="77">SUM(K20)</f>
        <v>-5180</v>
      </c>
      <c r="L21" s="70">
        <f t="shared" ref="L21" si="78">SUM(L20)</f>
        <v>-6693</v>
      </c>
      <c r="M21" s="70">
        <f t="shared" ref="M21" si="79">SUM(M20)</f>
        <v>-6383</v>
      </c>
      <c r="N21" s="70">
        <f t="shared" ref="N21" si="80">SUM(N20)</f>
        <v>-6742</v>
      </c>
      <c r="O21" s="70">
        <f t="shared" ref="O21" si="81">SUM(O20)</f>
        <v>-6780</v>
      </c>
      <c r="P21" s="70">
        <f t="shared" ref="P21" si="82">SUM(P20)</f>
        <v>-7387</v>
      </c>
      <c r="Q21" s="70">
        <f t="shared" ref="Q21" si="83">SUM(Q20)</f>
        <v>-7677</v>
      </c>
      <c r="R21" s="70">
        <f t="shared" ref="R21" si="84">SUM(R20)</f>
        <v>-87937</v>
      </c>
    </row>
    <row r="22" spans="1:18" x14ac:dyDescent="0.3">
      <c r="A22" s="8" t="s">
        <v>590</v>
      </c>
      <c r="B22" s="2" t="s">
        <v>591</v>
      </c>
      <c r="C22" s="10">
        <v>40211000</v>
      </c>
      <c r="D22" s="2" t="s">
        <v>592</v>
      </c>
      <c r="E22" s="10" t="s">
        <v>593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f t="shared" ref="R22:R25" si="85">SUM(F22:Q22)</f>
        <v>0</v>
      </c>
    </row>
    <row r="23" spans="1:18" x14ac:dyDescent="0.3">
      <c r="A23" s="8" t="s">
        <v>590</v>
      </c>
      <c r="B23" s="2" t="s">
        <v>591</v>
      </c>
      <c r="C23" s="10">
        <v>40221000</v>
      </c>
      <c r="D23" s="2" t="s">
        <v>594</v>
      </c>
      <c r="E23" s="10" t="s">
        <v>595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f t="shared" si="85"/>
        <v>0</v>
      </c>
    </row>
    <row r="24" spans="1:18" x14ac:dyDescent="0.3">
      <c r="A24" s="8" t="s">
        <v>590</v>
      </c>
      <c r="B24" s="2" t="s">
        <v>591</v>
      </c>
      <c r="C24" s="10">
        <v>40231000</v>
      </c>
      <c r="D24" s="2" t="s">
        <v>596</v>
      </c>
      <c r="E24" s="10" t="s">
        <v>597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f t="shared" si="85"/>
        <v>0</v>
      </c>
    </row>
    <row r="25" spans="1:18" x14ac:dyDescent="0.3">
      <c r="A25" s="12" t="s">
        <v>590</v>
      </c>
      <c r="B25" s="2" t="s">
        <v>591</v>
      </c>
      <c r="C25" s="10">
        <v>40251000</v>
      </c>
      <c r="D25" s="2" t="s">
        <v>598</v>
      </c>
      <c r="E25" s="10" t="s">
        <v>599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f t="shared" si="85"/>
        <v>0</v>
      </c>
    </row>
    <row r="26" spans="1:18" x14ac:dyDescent="0.3">
      <c r="A26" s="69" t="s">
        <v>600</v>
      </c>
      <c r="B26" s="69"/>
      <c r="C26" s="69"/>
      <c r="D26" s="69"/>
      <c r="E26" s="69"/>
      <c r="F26" s="70">
        <f>SUM(F22:F25)</f>
        <v>0</v>
      </c>
      <c r="G26" s="70">
        <f t="shared" ref="G26:R26" si="86">SUM(G22:G25)</f>
        <v>0</v>
      </c>
      <c r="H26" s="70">
        <f t="shared" si="86"/>
        <v>0</v>
      </c>
      <c r="I26" s="70">
        <f t="shared" si="86"/>
        <v>0</v>
      </c>
      <c r="J26" s="70">
        <f t="shared" si="86"/>
        <v>0</v>
      </c>
      <c r="K26" s="70">
        <f t="shared" si="86"/>
        <v>0</v>
      </c>
      <c r="L26" s="70">
        <f t="shared" si="86"/>
        <v>0</v>
      </c>
      <c r="M26" s="70">
        <f t="shared" si="86"/>
        <v>0</v>
      </c>
      <c r="N26" s="70">
        <f t="shared" si="86"/>
        <v>0</v>
      </c>
      <c r="O26" s="70">
        <f t="shared" si="86"/>
        <v>0</v>
      </c>
      <c r="P26" s="70">
        <f t="shared" si="86"/>
        <v>0</v>
      </c>
      <c r="Q26" s="70">
        <f t="shared" si="86"/>
        <v>0</v>
      </c>
      <c r="R26" s="70">
        <f t="shared" si="86"/>
        <v>0</v>
      </c>
    </row>
    <row r="27" spans="1:18" x14ac:dyDescent="0.3">
      <c r="A27" s="8" t="s">
        <v>601</v>
      </c>
      <c r="B27" s="2" t="s">
        <v>602</v>
      </c>
      <c r="C27" s="10">
        <v>40310100</v>
      </c>
      <c r="D27" s="2" t="s">
        <v>603</v>
      </c>
      <c r="E27" s="10" t="s">
        <v>604</v>
      </c>
      <c r="F27" s="11">
        <v>-73916</v>
      </c>
      <c r="G27" s="11">
        <v>-84582</v>
      </c>
      <c r="H27" s="11">
        <v>-76592</v>
      </c>
      <c r="I27" s="11">
        <v>-78318</v>
      </c>
      <c r="J27" s="11">
        <v>-71824</v>
      </c>
      <c r="K27" s="11">
        <v>-71924</v>
      </c>
      <c r="L27" s="11">
        <v>-68363</v>
      </c>
      <c r="M27" s="11">
        <v>-68063</v>
      </c>
      <c r="N27" s="11">
        <v>-69462</v>
      </c>
      <c r="O27" s="11">
        <v>-68489</v>
      </c>
      <c r="P27" s="11">
        <v>-77846</v>
      </c>
      <c r="Q27" s="11">
        <v>-80081</v>
      </c>
      <c r="R27" s="11">
        <f t="shared" ref="R27:R35" si="87">SUM(F27:Q27)</f>
        <v>-889460</v>
      </c>
    </row>
    <row r="28" spans="1:18" x14ac:dyDescent="0.3">
      <c r="A28" s="8" t="s">
        <v>601</v>
      </c>
      <c r="B28" s="2" t="s">
        <v>602</v>
      </c>
      <c r="C28" s="10">
        <v>40310200</v>
      </c>
      <c r="D28" s="2" t="s">
        <v>605</v>
      </c>
      <c r="E28" s="10" t="s">
        <v>606</v>
      </c>
      <c r="F28" s="11">
        <v>-7643</v>
      </c>
      <c r="G28" s="11">
        <v>-8017</v>
      </c>
      <c r="H28" s="11">
        <v>-7948</v>
      </c>
      <c r="I28" s="11">
        <v>-7948</v>
      </c>
      <c r="J28" s="11">
        <v>-7948</v>
      </c>
      <c r="K28" s="11">
        <v>-7948</v>
      </c>
      <c r="L28" s="11">
        <v>-7096</v>
      </c>
      <c r="M28" s="11">
        <v>-7065</v>
      </c>
      <c r="N28" s="11">
        <v>-7210</v>
      </c>
      <c r="O28" s="11">
        <v>-7109</v>
      </c>
      <c r="P28" s="11">
        <v>-8080</v>
      </c>
      <c r="Q28" s="11">
        <v>-8312</v>
      </c>
      <c r="R28" s="11">
        <f t="shared" si="87"/>
        <v>-92324</v>
      </c>
    </row>
    <row r="29" spans="1:18" x14ac:dyDescent="0.3">
      <c r="A29" s="8" t="s">
        <v>601</v>
      </c>
      <c r="B29" s="2" t="s">
        <v>602</v>
      </c>
      <c r="C29" s="10">
        <v>40310250</v>
      </c>
      <c r="D29" s="2" t="s">
        <v>607</v>
      </c>
      <c r="E29" s="10" t="s">
        <v>608</v>
      </c>
      <c r="F29" s="11">
        <v>-12911</v>
      </c>
      <c r="G29" s="11">
        <v>-12911</v>
      </c>
      <c r="H29" s="11">
        <v>-12911</v>
      </c>
      <c r="I29" s="11">
        <v>-12911</v>
      </c>
      <c r="J29" s="11">
        <v>-12911</v>
      </c>
      <c r="K29" s="11">
        <v>-12911</v>
      </c>
      <c r="L29" s="11">
        <v>-11584</v>
      </c>
      <c r="M29" s="11">
        <v>-11534</v>
      </c>
      <c r="N29" s="11">
        <v>-11771</v>
      </c>
      <c r="O29" s="11">
        <v>-11606</v>
      </c>
      <c r="P29" s="11">
        <v>-13191</v>
      </c>
      <c r="Q29" s="11">
        <v>-13570</v>
      </c>
      <c r="R29" s="11">
        <f t="shared" si="87"/>
        <v>-150722</v>
      </c>
    </row>
    <row r="30" spans="1:18" x14ac:dyDescent="0.3">
      <c r="A30" s="8" t="s">
        <v>601</v>
      </c>
      <c r="B30" s="2" t="s">
        <v>602</v>
      </c>
      <c r="C30" s="10">
        <v>40310300</v>
      </c>
      <c r="D30" s="2" t="s">
        <v>609</v>
      </c>
      <c r="E30" s="10" t="s">
        <v>610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f t="shared" si="87"/>
        <v>0</v>
      </c>
    </row>
    <row r="31" spans="1:18" x14ac:dyDescent="0.3">
      <c r="A31" s="8" t="s">
        <v>601</v>
      </c>
      <c r="B31" s="2" t="s">
        <v>602</v>
      </c>
      <c r="C31" s="10">
        <v>40310400</v>
      </c>
      <c r="D31" s="2" t="s">
        <v>611</v>
      </c>
      <c r="E31" s="10" t="s">
        <v>610</v>
      </c>
      <c r="F31" s="11">
        <v>-1644</v>
      </c>
      <c r="G31" s="11">
        <v>-3348</v>
      </c>
      <c r="H31" s="11">
        <v>-2688</v>
      </c>
      <c r="I31" s="11">
        <v>-2280</v>
      </c>
      <c r="J31" s="11">
        <v>-2172</v>
      </c>
      <c r="K31" s="11">
        <v>-2424</v>
      </c>
      <c r="L31" s="11">
        <v>-2177</v>
      </c>
      <c r="M31" s="11">
        <v>-2167</v>
      </c>
      <c r="N31" s="11">
        <v>-2212</v>
      </c>
      <c r="O31" s="11">
        <v>-2181</v>
      </c>
      <c r="P31" s="11">
        <v>-2479</v>
      </c>
      <c r="Q31" s="11">
        <v>-2550</v>
      </c>
      <c r="R31" s="11">
        <f t="shared" si="87"/>
        <v>-28322</v>
      </c>
    </row>
    <row r="32" spans="1:18" x14ac:dyDescent="0.3">
      <c r="A32" s="8" t="s">
        <v>601</v>
      </c>
      <c r="B32" s="2" t="s">
        <v>602</v>
      </c>
      <c r="C32" s="10">
        <v>40310500</v>
      </c>
      <c r="D32" s="2" t="s">
        <v>612</v>
      </c>
      <c r="E32" s="10" t="s">
        <v>610</v>
      </c>
      <c r="F32" s="11">
        <v>-82822</v>
      </c>
      <c r="G32" s="11">
        <v>-111048</v>
      </c>
      <c r="H32" s="11">
        <v>-68796</v>
      </c>
      <c r="I32" s="11">
        <v>-61742</v>
      </c>
      <c r="J32" s="11">
        <v>-49973</v>
      </c>
      <c r="K32" s="11">
        <v>-49346</v>
      </c>
      <c r="L32" s="11">
        <v>-63363</v>
      </c>
      <c r="M32" s="11">
        <v>-63087</v>
      </c>
      <c r="N32" s="11">
        <v>-64383</v>
      </c>
      <c r="O32" s="11">
        <v>-63482</v>
      </c>
      <c r="P32" s="11">
        <v>-72153</v>
      </c>
      <c r="Q32" s="11">
        <v>-74226</v>
      </c>
      <c r="R32" s="11">
        <f t="shared" si="87"/>
        <v>-824421</v>
      </c>
    </row>
    <row r="33" spans="1:18" x14ac:dyDescent="0.3">
      <c r="A33" s="8" t="s">
        <v>601</v>
      </c>
      <c r="B33" s="2" t="s">
        <v>602</v>
      </c>
      <c r="C33" s="10">
        <v>40310600</v>
      </c>
      <c r="D33" s="2" t="s">
        <v>613</v>
      </c>
      <c r="E33" s="10" t="s">
        <v>610</v>
      </c>
      <c r="F33" s="11">
        <v>-4285</v>
      </c>
      <c r="G33" s="11">
        <v>-4158</v>
      </c>
      <c r="H33" s="11">
        <v>-4424</v>
      </c>
      <c r="I33" s="11">
        <v>-4168</v>
      </c>
      <c r="J33" s="11">
        <v>-2302</v>
      </c>
      <c r="K33" s="11">
        <v>-4003</v>
      </c>
      <c r="L33" s="11">
        <v>-3490</v>
      </c>
      <c r="M33" s="11">
        <v>-3475</v>
      </c>
      <c r="N33" s="11">
        <v>-3546</v>
      </c>
      <c r="O33" s="11">
        <v>-3497</v>
      </c>
      <c r="P33" s="11">
        <v>-3974</v>
      </c>
      <c r="Q33" s="11">
        <v>-4089</v>
      </c>
      <c r="R33" s="11">
        <f t="shared" si="87"/>
        <v>-45411</v>
      </c>
    </row>
    <row r="34" spans="1:18" x14ac:dyDescent="0.3">
      <c r="A34" s="8" t="s">
        <v>601</v>
      </c>
      <c r="B34" s="2" t="s">
        <v>602</v>
      </c>
      <c r="C34" s="10">
        <v>40310700</v>
      </c>
      <c r="D34" s="2" t="s">
        <v>614</v>
      </c>
      <c r="E34" s="10" t="s">
        <v>610</v>
      </c>
      <c r="F34" s="11">
        <v>-44122</v>
      </c>
      <c r="G34" s="11">
        <v>-56285</v>
      </c>
      <c r="H34" s="11">
        <v>-53984</v>
      </c>
      <c r="I34" s="11">
        <v>-56337</v>
      </c>
      <c r="J34" s="11">
        <v>-53638</v>
      </c>
      <c r="K34" s="11">
        <v>-40817</v>
      </c>
      <c r="L34" s="11">
        <v>-45636</v>
      </c>
      <c r="M34" s="11">
        <v>-45437</v>
      </c>
      <c r="N34" s="11">
        <v>-46371</v>
      </c>
      <c r="O34" s="11">
        <v>-45722</v>
      </c>
      <c r="P34" s="11">
        <v>-51967</v>
      </c>
      <c r="Q34" s="11">
        <v>-53460</v>
      </c>
      <c r="R34" s="11">
        <f t="shared" si="87"/>
        <v>-593776</v>
      </c>
    </row>
    <row r="35" spans="1:18" x14ac:dyDescent="0.3">
      <c r="A35" s="12" t="s">
        <v>601</v>
      </c>
      <c r="B35" s="2" t="s">
        <v>602</v>
      </c>
      <c r="C35" s="10">
        <v>40319900</v>
      </c>
      <c r="D35" s="2" t="s">
        <v>616</v>
      </c>
      <c r="E35" s="10" t="s">
        <v>610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f t="shared" si="87"/>
        <v>0</v>
      </c>
    </row>
    <row r="36" spans="1:18" x14ac:dyDescent="0.3">
      <c r="A36" s="69" t="s">
        <v>618</v>
      </c>
      <c r="B36" s="69"/>
      <c r="C36" s="69"/>
      <c r="D36" s="69"/>
      <c r="E36" s="69"/>
      <c r="F36" s="70">
        <f>SUM(F27:F35)</f>
        <v>-227343</v>
      </c>
      <c r="G36" s="70">
        <f t="shared" ref="G36:R36" si="88">SUM(G27:G35)</f>
        <v>-280349</v>
      </c>
      <c r="H36" s="70">
        <f t="shared" si="88"/>
        <v>-227343</v>
      </c>
      <c r="I36" s="70">
        <f t="shared" si="88"/>
        <v>-223704</v>
      </c>
      <c r="J36" s="70">
        <f t="shared" si="88"/>
        <v>-200768</v>
      </c>
      <c r="K36" s="70">
        <f t="shared" si="88"/>
        <v>-189373</v>
      </c>
      <c r="L36" s="70">
        <v>-201709</v>
      </c>
      <c r="M36" s="70">
        <v>-200828</v>
      </c>
      <c r="N36" s="70">
        <v>-204955</v>
      </c>
      <c r="O36" s="70">
        <v>-202086</v>
      </c>
      <c r="P36" s="70">
        <v>-229690</v>
      </c>
      <c r="Q36" s="70">
        <v>-236288</v>
      </c>
      <c r="R36" s="70">
        <f t="shared" si="88"/>
        <v>-2624436</v>
      </c>
    </row>
    <row r="37" spans="1:18" x14ac:dyDescent="0.3">
      <c r="A37" s="12" t="s">
        <v>619</v>
      </c>
      <c r="B37" s="2" t="s">
        <v>620</v>
      </c>
      <c r="C37" s="10">
        <v>51010000</v>
      </c>
      <c r="D37" s="2" t="s">
        <v>29</v>
      </c>
      <c r="E37" s="10" t="s">
        <v>621</v>
      </c>
      <c r="F37" s="11">
        <v>23540</v>
      </c>
      <c r="G37" s="11">
        <v>27354</v>
      </c>
      <c r="H37" s="11">
        <v>27676</v>
      </c>
      <c r="I37" s="11">
        <v>28835</v>
      </c>
      <c r="J37" s="11">
        <v>27746</v>
      </c>
      <c r="K37" s="11">
        <v>27477</v>
      </c>
      <c r="L37" s="11">
        <v>26705</v>
      </c>
      <c r="M37" s="11">
        <v>28516</v>
      </c>
      <c r="N37" s="11">
        <v>26076</v>
      </c>
      <c r="O37" s="11">
        <v>24434</v>
      </c>
      <c r="P37" s="11">
        <v>28508</v>
      </c>
      <c r="Q37" s="11">
        <v>24430</v>
      </c>
      <c r="R37" s="11">
        <f>SUM(F37:Q37)</f>
        <v>321297</v>
      </c>
    </row>
    <row r="38" spans="1:18" x14ac:dyDescent="0.3">
      <c r="A38" s="69" t="s">
        <v>622</v>
      </c>
      <c r="B38" s="69"/>
      <c r="C38" s="69"/>
      <c r="D38" s="69"/>
      <c r="E38" s="69"/>
      <c r="F38" s="70">
        <f>SUM(F37)</f>
        <v>23540</v>
      </c>
      <c r="G38" s="70">
        <f t="shared" ref="G38:R38" si="89">SUM(G37)</f>
        <v>27354</v>
      </c>
      <c r="H38" s="70">
        <f t="shared" si="89"/>
        <v>27676</v>
      </c>
      <c r="I38" s="70">
        <f t="shared" si="89"/>
        <v>28835</v>
      </c>
      <c r="J38" s="70">
        <f t="shared" si="89"/>
        <v>27746</v>
      </c>
      <c r="K38" s="70">
        <f t="shared" si="89"/>
        <v>27477</v>
      </c>
      <c r="L38" s="70">
        <f t="shared" si="89"/>
        <v>26705</v>
      </c>
      <c r="M38" s="70">
        <f t="shared" si="89"/>
        <v>28516</v>
      </c>
      <c r="N38" s="70">
        <f t="shared" si="89"/>
        <v>26076</v>
      </c>
      <c r="O38" s="70">
        <f t="shared" si="89"/>
        <v>24434</v>
      </c>
      <c r="P38" s="70">
        <f t="shared" si="89"/>
        <v>28508</v>
      </c>
      <c r="Q38" s="70">
        <f t="shared" si="89"/>
        <v>24430</v>
      </c>
      <c r="R38" s="70">
        <f t="shared" si="89"/>
        <v>321297</v>
      </c>
    </row>
    <row r="39" spans="1:18" x14ac:dyDescent="0.3">
      <c r="A39" s="12" t="s">
        <v>623</v>
      </c>
      <c r="B39" s="2" t="s">
        <v>624</v>
      </c>
      <c r="C39" s="10">
        <v>51510000</v>
      </c>
      <c r="D39" s="2" t="s">
        <v>625</v>
      </c>
      <c r="E39" s="10" t="s">
        <v>626</v>
      </c>
      <c r="F39" s="11">
        <v>363965.59998319478</v>
      </c>
      <c r="G39" s="11">
        <v>398290.45846880792</v>
      </c>
      <c r="H39" s="11">
        <v>353334.21577033639</v>
      </c>
      <c r="I39" s="11">
        <v>328151.18533869658</v>
      </c>
      <c r="J39" s="11">
        <v>310341.79210321483</v>
      </c>
      <c r="K39" s="11">
        <v>356773.40684307844</v>
      </c>
      <c r="L39" s="11">
        <v>376047.35049865564</v>
      </c>
      <c r="M39" s="11">
        <v>378432.97174080502</v>
      </c>
      <c r="N39" s="11">
        <v>384970.03786755132</v>
      </c>
      <c r="O39" s="11">
        <v>413435.79555741046</v>
      </c>
      <c r="P39" s="11">
        <v>370493.21682944649</v>
      </c>
      <c r="Q39" s="11">
        <v>345967.74853253394</v>
      </c>
      <c r="R39" s="11">
        <f>SUM(F39:Q39)</f>
        <v>4380203.7795337318</v>
      </c>
    </row>
    <row r="40" spans="1:18" x14ac:dyDescent="0.3">
      <c r="A40" s="69" t="s">
        <v>636</v>
      </c>
      <c r="B40" s="69"/>
      <c r="C40" s="69"/>
      <c r="D40" s="69"/>
      <c r="E40" s="69"/>
      <c r="F40" s="70">
        <f>SUM(F39)</f>
        <v>363965.59998319478</v>
      </c>
      <c r="G40" s="70">
        <f t="shared" ref="G40" si="90">SUM(G39)</f>
        <v>398290.45846880792</v>
      </c>
      <c r="H40" s="70">
        <f t="shared" ref="H40" si="91">SUM(H39)</f>
        <v>353334.21577033639</v>
      </c>
      <c r="I40" s="70">
        <f t="shared" ref="I40" si="92">SUM(I39)</f>
        <v>328151.18533869658</v>
      </c>
      <c r="J40" s="70">
        <f t="shared" ref="J40" si="93">SUM(J39)</f>
        <v>310341.79210321483</v>
      </c>
      <c r="K40" s="70">
        <f t="shared" ref="K40" si="94">SUM(K39)</f>
        <v>356773.40684307844</v>
      </c>
      <c r="L40" s="70">
        <f t="shared" ref="L40" si="95">SUM(L39)</f>
        <v>376047.35049865564</v>
      </c>
      <c r="M40" s="70">
        <f t="shared" ref="M40" si="96">SUM(M39)</f>
        <v>378432.97174080502</v>
      </c>
      <c r="N40" s="70">
        <f t="shared" ref="N40" si="97">SUM(N39)</f>
        <v>384970.03786755132</v>
      </c>
      <c r="O40" s="70">
        <f t="shared" ref="O40" si="98">SUM(O39)</f>
        <v>413435.79555741046</v>
      </c>
      <c r="P40" s="70">
        <f t="shared" ref="P40" si="99">SUM(P39)</f>
        <v>370493.21682944649</v>
      </c>
      <c r="Q40" s="70">
        <f t="shared" ref="Q40" si="100">SUM(Q39)</f>
        <v>345967.74853253394</v>
      </c>
      <c r="R40" s="70">
        <f t="shared" ref="R40" si="101">SUM(R39)</f>
        <v>4380203.7795337318</v>
      </c>
    </row>
    <row r="41" spans="1:18" x14ac:dyDescent="0.3">
      <c r="A41" s="12" t="s">
        <v>637</v>
      </c>
      <c r="B41" s="2" t="s">
        <v>638</v>
      </c>
      <c r="C41" s="10">
        <v>51800000</v>
      </c>
      <c r="D41" s="2" t="s">
        <v>638</v>
      </c>
      <c r="E41" s="10" t="s">
        <v>639</v>
      </c>
      <c r="F41" s="11">
        <v>228733.13426351454</v>
      </c>
      <c r="G41" s="11">
        <v>238523.85184562692</v>
      </c>
      <c r="H41" s="11">
        <v>194446.27626302352</v>
      </c>
      <c r="I41" s="11">
        <v>201236.64820648526</v>
      </c>
      <c r="J41" s="11">
        <v>137370.84754190544</v>
      </c>
      <c r="K41" s="11">
        <v>147597.62097690601</v>
      </c>
      <c r="L41" s="11">
        <v>116942.29663272422</v>
      </c>
      <c r="M41" s="11">
        <v>100029.47371489648</v>
      </c>
      <c r="N41" s="11">
        <v>154833.24496444105</v>
      </c>
      <c r="O41" s="11">
        <v>193362.33569990608</v>
      </c>
      <c r="P41" s="11">
        <v>209138.99730287815</v>
      </c>
      <c r="Q41" s="11">
        <v>213481.35469122429</v>
      </c>
      <c r="R41" s="11">
        <f>SUM(F41:Q41)</f>
        <v>2135696.0821035318</v>
      </c>
    </row>
    <row r="42" spans="1:18" x14ac:dyDescent="0.3">
      <c r="A42" s="69" t="s">
        <v>640</v>
      </c>
      <c r="B42" s="69"/>
      <c r="C42" s="69"/>
      <c r="D42" s="69"/>
      <c r="E42" s="69"/>
      <c r="F42" s="70">
        <f>SUM(F41)</f>
        <v>228733.13426351454</v>
      </c>
      <c r="G42" s="70">
        <f t="shared" ref="G42" si="102">SUM(G41)</f>
        <v>238523.85184562692</v>
      </c>
      <c r="H42" s="70">
        <f t="shared" ref="H42" si="103">SUM(H41)</f>
        <v>194446.27626302352</v>
      </c>
      <c r="I42" s="70">
        <f t="shared" ref="I42" si="104">SUM(I41)</f>
        <v>201236.64820648526</v>
      </c>
      <c r="J42" s="70">
        <f t="shared" ref="J42" si="105">SUM(J41)</f>
        <v>137370.84754190544</v>
      </c>
      <c r="K42" s="70">
        <f t="shared" ref="K42" si="106">SUM(K41)</f>
        <v>147597.62097690601</v>
      </c>
      <c r="L42" s="70">
        <f t="shared" ref="L42" si="107">SUM(L41)</f>
        <v>116942.29663272422</v>
      </c>
      <c r="M42" s="70">
        <f t="shared" ref="M42" si="108">SUM(M41)</f>
        <v>100029.47371489648</v>
      </c>
      <c r="N42" s="70">
        <f t="shared" ref="N42" si="109">SUM(N41)</f>
        <v>154833.24496444105</v>
      </c>
      <c r="O42" s="70">
        <f t="shared" ref="O42" si="110">SUM(O41)</f>
        <v>193362.33569990608</v>
      </c>
      <c r="P42" s="70">
        <f t="shared" ref="P42" si="111">SUM(P41)</f>
        <v>209138.99730287815</v>
      </c>
      <c r="Q42" s="70">
        <f t="shared" ref="Q42" si="112">SUM(Q41)</f>
        <v>213481.35469122429</v>
      </c>
      <c r="R42" s="70">
        <f t="shared" ref="R42" si="113">SUM(R41)</f>
        <v>2135696.0821035318</v>
      </c>
    </row>
    <row r="43" spans="1:18" x14ac:dyDescent="0.3">
      <c r="A43" s="8" t="s">
        <v>641</v>
      </c>
      <c r="B43" s="2" t="s">
        <v>642</v>
      </c>
      <c r="C43" s="10">
        <v>51110000</v>
      </c>
      <c r="D43" s="2" t="s">
        <v>31</v>
      </c>
      <c r="E43" s="10" t="s">
        <v>643</v>
      </c>
      <c r="F43" s="11">
        <v>36306</v>
      </c>
      <c r="G43" s="11">
        <v>37806</v>
      </c>
      <c r="H43" s="11">
        <v>36070</v>
      </c>
      <c r="I43" s="11">
        <v>39159</v>
      </c>
      <c r="J43" s="11">
        <v>36391</v>
      </c>
      <c r="K43" s="11">
        <v>36047</v>
      </c>
      <c r="L43" s="11">
        <v>26740</v>
      </c>
      <c r="M43" s="11">
        <v>25535</v>
      </c>
      <c r="N43" s="11">
        <v>25327</v>
      </c>
      <c r="O43" s="11">
        <v>25696</v>
      </c>
      <c r="P43" s="11">
        <v>27291</v>
      </c>
      <c r="Q43" s="11">
        <v>26749</v>
      </c>
      <c r="R43" s="11">
        <f t="shared" ref="R43:R44" si="114">SUM(F43:Q43)</f>
        <v>379117</v>
      </c>
    </row>
    <row r="44" spans="1:18" x14ac:dyDescent="0.3">
      <c r="A44" s="12" t="s">
        <v>641</v>
      </c>
      <c r="B44" s="2" t="s">
        <v>642</v>
      </c>
      <c r="C44" s="10">
        <v>51120000</v>
      </c>
      <c r="D44" s="2" t="s">
        <v>644</v>
      </c>
      <c r="E44" s="10" t="s">
        <v>643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f t="shared" si="114"/>
        <v>0</v>
      </c>
    </row>
    <row r="45" spans="1:18" x14ac:dyDescent="0.3">
      <c r="A45" s="69" t="s">
        <v>645</v>
      </c>
      <c r="B45" s="69"/>
      <c r="C45" s="69"/>
      <c r="D45" s="69"/>
      <c r="E45" s="69"/>
      <c r="F45" s="70">
        <f>SUM(F43:F44)</f>
        <v>36306</v>
      </c>
      <c r="G45" s="70">
        <f t="shared" ref="G45:R45" si="115">SUM(G43:G44)</f>
        <v>37806</v>
      </c>
      <c r="H45" s="70">
        <f t="shared" si="115"/>
        <v>36070</v>
      </c>
      <c r="I45" s="70">
        <f t="shared" si="115"/>
        <v>39159</v>
      </c>
      <c r="J45" s="70">
        <f t="shared" si="115"/>
        <v>36391</v>
      </c>
      <c r="K45" s="70">
        <f t="shared" si="115"/>
        <v>36047</v>
      </c>
      <c r="L45" s="70">
        <f t="shared" si="115"/>
        <v>26740</v>
      </c>
      <c r="M45" s="70">
        <f t="shared" si="115"/>
        <v>25535</v>
      </c>
      <c r="N45" s="70">
        <f t="shared" si="115"/>
        <v>25327</v>
      </c>
      <c r="O45" s="70">
        <f t="shared" si="115"/>
        <v>25696</v>
      </c>
      <c r="P45" s="70">
        <f t="shared" si="115"/>
        <v>27291</v>
      </c>
      <c r="Q45" s="70">
        <f t="shared" si="115"/>
        <v>26749</v>
      </c>
      <c r="R45" s="70">
        <f t="shared" si="115"/>
        <v>379117</v>
      </c>
    </row>
    <row r="46" spans="1:18" x14ac:dyDescent="0.3">
      <c r="A46" s="8" t="s">
        <v>646</v>
      </c>
      <c r="B46" s="2" t="s">
        <v>647</v>
      </c>
      <c r="C46" s="10">
        <v>50100000</v>
      </c>
      <c r="D46" s="2" t="s">
        <v>648</v>
      </c>
      <c r="E46" s="10" t="s">
        <v>649</v>
      </c>
      <c r="F46" s="11">
        <v>816443</v>
      </c>
      <c r="G46" s="11">
        <v>780946</v>
      </c>
      <c r="H46" s="11">
        <v>745448</v>
      </c>
      <c r="I46" s="11">
        <v>816443</v>
      </c>
      <c r="J46" s="11">
        <v>754427</v>
      </c>
      <c r="K46" s="11">
        <v>790352</v>
      </c>
      <c r="L46" s="11">
        <v>691080</v>
      </c>
      <c r="M46" s="11">
        <v>605741</v>
      </c>
      <c r="N46" s="11">
        <v>637940</v>
      </c>
      <c r="O46" s="11">
        <v>671643</v>
      </c>
      <c r="P46" s="11">
        <v>700881</v>
      </c>
      <c r="Q46" s="11">
        <v>618369</v>
      </c>
      <c r="R46" s="11">
        <f t="shared" ref="R46:R51" si="116">SUM(F46:Q46)</f>
        <v>8629713</v>
      </c>
    </row>
    <row r="47" spans="1:18" x14ac:dyDescent="0.3">
      <c r="A47" s="8" t="s">
        <v>646</v>
      </c>
      <c r="B47" s="2" t="s">
        <v>647</v>
      </c>
      <c r="C47" s="10">
        <v>50109900</v>
      </c>
      <c r="D47" s="2" t="s">
        <v>676</v>
      </c>
      <c r="E47" s="10" t="s">
        <v>649</v>
      </c>
      <c r="F47" s="11">
        <v>-222148</v>
      </c>
      <c r="G47" s="11">
        <v>-212489</v>
      </c>
      <c r="H47" s="11">
        <v>-202831</v>
      </c>
      <c r="I47" s="11">
        <v>-222148</v>
      </c>
      <c r="J47" s="11">
        <v>-204045</v>
      </c>
      <c r="K47" s="11">
        <v>-213762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f t="shared" si="116"/>
        <v>-1277423</v>
      </c>
    </row>
    <row r="48" spans="1:18" x14ac:dyDescent="0.3">
      <c r="A48" s="8" t="s">
        <v>646</v>
      </c>
      <c r="B48" s="2" t="s">
        <v>647</v>
      </c>
      <c r="C48" s="10">
        <v>50110000</v>
      </c>
      <c r="D48" s="2" t="s">
        <v>677</v>
      </c>
      <c r="E48" s="10" t="s">
        <v>649</v>
      </c>
      <c r="F48" s="11">
        <v>54272</v>
      </c>
      <c r="G48" s="11">
        <v>53599</v>
      </c>
      <c r="H48" s="11">
        <v>53381</v>
      </c>
      <c r="I48" s="11">
        <v>54272</v>
      </c>
      <c r="J48" s="11">
        <v>54404</v>
      </c>
      <c r="K48" s="11">
        <v>54621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f t="shared" si="116"/>
        <v>324549</v>
      </c>
    </row>
    <row r="49" spans="1:18" x14ac:dyDescent="0.3">
      <c r="A49" s="8" t="s">
        <v>646</v>
      </c>
      <c r="B49" s="2" t="s">
        <v>647</v>
      </c>
      <c r="C49" s="10">
        <v>50119900</v>
      </c>
      <c r="D49" s="2" t="s">
        <v>693</v>
      </c>
      <c r="E49" s="10" t="s">
        <v>649</v>
      </c>
      <c r="F49" s="11">
        <v>-22006</v>
      </c>
      <c r="G49" s="11">
        <v>-20891</v>
      </c>
      <c r="H49" s="11">
        <v>-20891</v>
      </c>
      <c r="I49" s="11">
        <v>-22006</v>
      </c>
      <c r="J49" s="11">
        <v>-21017</v>
      </c>
      <c r="K49" s="11">
        <v>-21250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f t="shared" si="116"/>
        <v>-128061</v>
      </c>
    </row>
    <row r="50" spans="1:18" x14ac:dyDescent="0.3">
      <c r="A50" s="8" t="s">
        <v>646</v>
      </c>
      <c r="B50" s="2" t="s">
        <v>647</v>
      </c>
      <c r="C50" s="10">
        <v>50171000</v>
      </c>
      <c r="D50" s="2" t="s">
        <v>696</v>
      </c>
      <c r="E50" s="10" t="s">
        <v>649</v>
      </c>
      <c r="F50" s="11">
        <v>49697</v>
      </c>
      <c r="G50" s="11">
        <v>47537</v>
      </c>
      <c r="H50" s="11">
        <v>45376</v>
      </c>
      <c r="I50" s="11">
        <v>49697</v>
      </c>
      <c r="J50" s="11">
        <v>45644</v>
      </c>
      <c r="K50" s="11">
        <v>47818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f t="shared" si="116"/>
        <v>285769</v>
      </c>
    </row>
    <row r="51" spans="1:18" x14ac:dyDescent="0.3">
      <c r="A51" s="12" t="s">
        <v>646</v>
      </c>
      <c r="B51" s="2" t="s">
        <v>647</v>
      </c>
      <c r="C51" s="10">
        <v>50171800</v>
      </c>
      <c r="D51" s="2" t="s">
        <v>698</v>
      </c>
      <c r="E51" s="10" t="s">
        <v>649</v>
      </c>
      <c r="F51" s="11">
        <v>0</v>
      </c>
      <c r="G51" s="11">
        <v>0</v>
      </c>
      <c r="H51" s="11">
        <v>4431</v>
      </c>
      <c r="I51" s="11">
        <v>0</v>
      </c>
      <c r="J51" s="11">
        <v>0</v>
      </c>
      <c r="K51" s="11">
        <v>4431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f t="shared" si="116"/>
        <v>8862</v>
      </c>
    </row>
    <row r="52" spans="1:18" x14ac:dyDescent="0.3">
      <c r="A52" s="69" t="s">
        <v>700</v>
      </c>
      <c r="B52" s="69"/>
      <c r="C52" s="69"/>
      <c r="D52" s="69"/>
      <c r="E52" s="69"/>
      <c r="F52" s="70">
        <f>SUM(F46:F51)</f>
        <v>676258</v>
      </c>
      <c r="G52" s="70">
        <f t="shared" ref="G52:R52" si="117">SUM(G46:G51)</f>
        <v>648702</v>
      </c>
      <c r="H52" s="70">
        <f t="shared" si="117"/>
        <v>624914</v>
      </c>
      <c r="I52" s="70">
        <f t="shared" si="117"/>
        <v>676258</v>
      </c>
      <c r="J52" s="70">
        <f t="shared" si="117"/>
        <v>629413</v>
      </c>
      <c r="K52" s="70">
        <f t="shared" si="117"/>
        <v>662210</v>
      </c>
      <c r="L52" s="70">
        <f t="shared" si="117"/>
        <v>691080</v>
      </c>
      <c r="M52" s="70">
        <f t="shared" si="117"/>
        <v>605741</v>
      </c>
      <c r="N52" s="70">
        <f t="shared" si="117"/>
        <v>637940</v>
      </c>
      <c r="O52" s="70">
        <f t="shared" si="117"/>
        <v>671643</v>
      </c>
      <c r="P52" s="70">
        <f t="shared" si="117"/>
        <v>700881</v>
      </c>
      <c r="Q52" s="70">
        <f t="shared" si="117"/>
        <v>618369</v>
      </c>
      <c r="R52" s="70">
        <f t="shared" si="117"/>
        <v>7843409</v>
      </c>
    </row>
    <row r="53" spans="1:18" x14ac:dyDescent="0.3">
      <c r="A53" s="8" t="s">
        <v>701</v>
      </c>
      <c r="B53" s="2" t="s">
        <v>702</v>
      </c>
      <c r="C53" s="10">
        <v>50610000</v>
      </c>
      <c r="D53" s="2" t="s">
        <v>703</v>
      </c>
      <c r="E53" s="10" t="s">
        <v>704</v>
      </c>
      <c r="F53" s="11">
        <v>40266</v>
      </c>
      <c r="G53" s="11">
        <v>40266</v>
      </c>
      <c r="H53" s="11">
        <v>40266</v>
      </c>
      <c r="I53" s="11">
        <v>40266</v>
      </c>
      <c r="J53" s="11">
        <v>40266</v>
      </c>
      <c r="K53" s="11">
        <v>40266</v>
      </c>
      <c r="L53" s="11">
        <v>31154</v>
      </c>
      <c r="M53" s="11">
        <v>31154</v>
      </c>
      <c r="N53" s="11">
        <v>31154</v>
      </c>
      <c r="O53" s="11">
        <v>31154</v>
      </c>
      <c r="P53" s="11">
        <v>31154</v>
      </c>
      <c r="Q53" s="11">
        <v>31154</v>
      </c>
      <c r="R53" s="11">
        <f t="shared" ref="R53:R54" si="118">SUM(F53:Q53)</f>
        <v>428520</v>
      </c>
    </row>
    <row r="54" spans="1:18" x14ac:dyDescent="0.3">
      <c r="A54" s="12" t="s">
        <v>701</v>
      </c>
      <c r="B54" s="2" t="s">
        <v>702</v>
      </c>
      <c r="C54" s="10">
        <v>50610100</v>
      </c>
      <c r="D54" s="2" t="s">
        <v>705</v>
      </c>
      <c r="E54" s="10" t="s">
        <v>704</v>
      </c>
      <c r="F54" s="11">
        <v>-10265</v>
      </c>
      <c r="G54" s="11">
        <v>-10265</v>
      </c>
      <c r="H54" s="11">
        <v>-10265</v>
      </c>
      <c r="I54" s="11">
        <v>-10265</v>
      </c>
      <c r="J54" s="11">
        <v>-10265</v>
      </c>
      <c r="K54" s="11">
        <v>-10265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f t="shared" si="118"/>
        <v>-61590</v>
      </c>
    </row>
    <row r="55" spans="1:18" x14ac:dyDescent="0.3">
      <c r="A55" s="69" t="s">
        <v>706</v>
      </c>
      <c r="B55" s="69"/>
      <c r="C55" s="69"/>
      <c r="D55" s="69"/>
      <c r="E55" s="69"/>
      <c r="F55" s="70">
        <f>SUM(F53:F54)</f>
        <v>30001</v>
      </c>
      <c r="G55" s="70">
        <f t="shared" ref="G55:R55" si="119">SUM(G53:G54)</f>
        <v>30001</v>
      </c>
      <c r="H55" s="70">
        <f t="shared" si="119"/>
        <v>30001</v>
      </c>
      <c r="I55" s="70">
        <f t="shared" si="119"/>
        <v>30001</v>
      </c>
      <c r="J55" s="70">
        <f t="shared" si="119"/>
        <v>30001</v>
      </c>
      <c r="K55" s="70">
        <f t="shared" si="119"/>
        <v>30001</v>
      </c>
      <c r="L55" s="70">
        <f t="shared" si="119"/>
        <v>31154</v>
      </c>
      <c r="M55" s="70">
        <f t="shared" si="119"/>
        <v>31154</v>
      </c>
      <c r="N55" s="70">
        <f t="shared" si="119"/>
        <v>31154</v>
      </c>
      <c r="O55" s="70">
        <f t="shared" si="119"/>
        <v>31154</v>
      </c>
      <c r="P55" s="70">
        <f t="shared" si="119"/>
        <v>31154</v>
      </c>
      <c r="Q55" s="70">
        <f t="shared" si="119"/>
        <v>31154</v>
      </c>
      <c r="R55" s="70">
        <f t="shared" si="119"/>
        <v>366930</v>
      </c>
    </row>
    <row r="56" spans="1:18" x14ac:dyDescent="0.3">
      <c r="A56" s="8" t="s">
        <v>707</v>
      </c>
      <c r="B56" s="2" t="s">
        <v>1381</v>
      </c>
      <c r="C56" s="10">
        <v>50510000</v>
      </c>
      <c r="D56" s="2" t="s">
        <v>709</v>
      </c>
      <c r="E56" s="10" t="s">
        <v>704</v>
      </c>
      <c r="F56" s="11">
        <v>7844</v>
      </c>
      <c r="G56" s="11">
        <v>7844</v>
      </c>
      <c r="H56" s="11">
        <v>7844</v>
      </c>
      <c r="I56" s="11">
        <v>7844</v>
      </c>
      <c r="J56" s="11">
        <v>7844</v>
      </c>
      <c r="K56" s="11">
        <v>7844</v>
      </c>
      <c r="L56" s="11">
        <v>5930</v>
      </c>
      <c r="M56" s="11">
        <v>5930</v>
      </c>
      <c r="N56" s="11">
        <v>5930</v>
      </c>
      <c r="O56" s="11">
        <v>5930</v>
      </c>
      <c r="P56" s="11">
        <v>5930</v>
      </c>
      <c r="Q56" s="11">
        <v>5930</v>
      </c>
      <c r="R56" s="11">
        <f t="shared" ref="R56:R60" si="120">SUM(F56:Q56)</f>
        <v>82644</v>
      </c>
    </row>
    <row r="57" spans="1:18" x14ac:dyDescent="0.3">
      <c r="A57" s="8" t="s">
        <v>707</v>
      </c>
      <c r="B57" s="2" t="s">
        <v>1381</v>
      </c>
      <c r="C57" s="10">
        <v>50510100</v>
      </c>
      <c r="D57" s="2" t="s">
        <v>710</v>
      </c>
      <c r="E57" s="10" t="s">
        <v>704</v>
      </c>
      <c r="F57" s="11">
        <v>-2118</v>
      </c>
      <c r="G57" s="11">
        <v>-2118</v>
      </c>
      <c r="H57" s="11">
        <v>-2118</v>
      </c>
      <c r="I57" s="11">
        <v>-2118</v>
      </c>
      <c r="J57" s="11">
        <v>-2118</v>
      </c>
      <c r="K57" s="11">
        <v>-2118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f t="shared" si="120"/>
        <v>-12708</v>
      </c>
    </row>
    <row r="58" spans="1:18" x14ac:dyDescent="0.3">
      <c r="A58" s="69" t="s">
        <v>713</v>
      </c>
      <c r="B58" s="69"/>
      <c r="C58" s="69"/>
      <c r="D58" s="69"/>
      <c r="E58" s="69"/>
      <c r="F58" s="70">
        <f>SUM(F56:F57)</f>
        <v>5726</v>
      </c>
      <c r="G58" s="70">
        <f t="shared" ref="G58:R58" si="121">SUM(G56:G57)</f>
        <v>5726</v>
      </c>
      <c r="H58" s="70">
        <f t="shared" si="121"/>
        <v>5726</v>
      </c>
      <c r="I58" s="70">
        <f t="shared" si="121"/>
        <v>5726</v>
      </c>
      <c r="J58" s="70">
        <f t="shared" si="121"/>
        <v>5726</v>
      </c>
      <c r="K58" s="70">
        <f t="shared" si="121"/>
        <v>5726</v>
      </c>
      <c r="L58" s="70">
        <f t="shared" si="121"/>
        <v>5930</v>
      </c>
      <c r="M58" s="70">
        <f t="shared" si="121"/>
        <v>5930</v>
      </c>
      <c r="N58" s="70">
        <f t="shared" si="121"/>
        <v>5930</v>
      </c>
      <c r="O58" s="70">
        <f t="shared" si="121"/>
        <v>5930</v>
      </c>
      <c r="P58" s="70">
        <f t="shared" si="121"/>
        <v>5930</v>
      </c>
      <c r="Q58" s="70">
        <f t="shared" si="121"/>
        <v>5930</v>
      </c>
      <c r="R58" s="70">
        <f t="shared" si="121"/>
        <v>69936</v>
      </c>
    </row>
    <row r="59" spans="1:18" x14ac:dyDescent="0.3">
      <c r="A59" s="8" t="s">
        <v>714</v>
      </c>
      <c r="B59" s="2" t="s">
        <v>708</v>
      </c>
      <c r="C59" s="10">
        <v>50550000</v>
      </c>
      <c r="D59" s="2" t="s">
        <v>711</v>
      </c>
      <c r="E59" s="10" t="s">
        <v>704</v>
      </c>
      <c r="F59" s="11">
        <v>169522</v>
      </c>
      <c r="G59" s="11">
        <v>169522</v>
      </c>
      <c r="H59" s="11">
        <v>169522</v>
      </c>
      <c r="I59" s="11">
        <v>169522</v>
      </c>
      <c r="J59" s="11">
        <v>169518</v>
      </c>
      <c r="K59" s="11">
        <v>169518</v>
      </c>
      <c r="L59" s="11">
        <v>130854</v>
      </c>
      <c r="M59" s="11">
        <v>130336</v>
      </c>
      <c r="N59" s="11">
        <v>130224</v>
      </c>
      <c r="O59" s="11">
        <v>130224</v>
      </c>
      <c r="P59" s="11">
        <v>130224</v>
      </c>
      <c r="Q59" s="11">
        <v>130742</v>
      </c>
      <c r="R59" s="11">
        <f t="shared" si="120"/>
        <v>1799728</v>
      </c>
    </row>
    <row r="60" spans="1:18" x14ac:dyDescent="0.3">
      <c r="A60" s="8" t="s">
        <v>714</v>
      </c>
      <c r="B60" s="2" t="s">
        <v>708</v>
      </c>
      <c r="C60" s="10">
        <v>50550100</v>
      </c>
      <c r="D60" s="2" t="s">
        <v>712</v>
      </c>
      <c r="E60" s="10" t="s">
        <v>704</v>
      </c>
      <c r="F60" s="11">
        <v>-44831</v>
      </c>
      <c r="G60" s="11">
        <v>-44831</v>
      </c>
      <c r="H60" s="11">
        <v>-44831</v>
      </c>
      <c r="I60" s="11">
        <v>-44831</v>
      </c>
      <c r="J60" s="11">
        <v>-44719</v>
      </c>
      <c r="K60" s="11">
        <v>-44719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f t="shared" si="120"/>
        <v>-268762</v>
      </c>
    </row>
    <row r="61" spans="1:18" x14ac:dyDescent="0.3">
      <c r="A61" s="8" t="s">
        <v>714</v>
      </c>
      <c r="B61" s="2" t="s">
        <v>708</v>
      </c>
      <c r="C61">
        <v>50560000</v>
      </c>
      <c r="D61" t="s">
        <v>1412</v>
      </c>
      <c r="E61" s="10" t="str">
        <f>VLOOKUP(C61,'Link Out Monthly BY'!C:E,3,FALSE)</f>
        <v>604.8</v>
      </c>
      <c r="F61" s="11">
        <v>0</v>
      </c>
      <c r="G61" s="11">
        <v>0</v>
      </c>
      <c r="H61" s="11">
        <v>0</v>
      </c>
      <c r="I61" s="11">
        <v>0</v>
      </c>
      <c r="J61" s="11">
        <v>500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f t="shared" ref="R61" si="122">SUM(F61:Q61)</f>
        <v>500</v>
      </c>
    </row>
    <row r="62" spans="1:18" x14ac:dyDescent="0.3">
      <c r="A62" s="69" t="s">
        <v>735</v>
      </c>
      <c r="B62" s="69"/>
      <c r="C62" s="69"/>
      <c r="D62" s="69"/>
      <c r="E62" s="69"/>
      <c r="F62" s="70">
        <f>SUM(F59:F61)</f>
        <v>124691</v>
      </c>
      <c r="G62" s="70">
        <f t="shared" ref="G62:R62" si="123">SUM(G59:G61)</f>
        <v>124691</v>
      </c>
      <c r="H62" s="70">
        <f t="shared" si="123"/>
        <v>124691</v>
      </c>
      <c r="I62" s="70">
        <f t="shared" si="123"/>
        <v>124691</v>
      </c>
      <c r="J62" s="70">
        <f t="shared" si="123"/>
        <v>125299</v>
      </c>
      <c r="K62" s="70">
        <f t="shared" si="123"/>
        <v>124799</v>
      </c>
      <c r="L62" s="70">
        <f t="shared" si="123"/>
        <v>130854</v>
      </c>
      <c r="M62" s="70">
        <f t="shared" si="123"/>
        <v>130336</v>
      </c>
      <c r="N62" s="70">
        <f t="shared" si="123"/>
        <v>130224</v>
      </c>
      <c r="O62" s="70">
        <f t="shared" si="123"/>
        <v>130224</v>
      </c>
      <c r="P62" s="70">
        <f t="shared" si="123"/>
        <v>130224</v>
      </c>
      <c r="Q62" s="70">
        <f t="shared" si="123"/>
        <v>130742</v>
      </c>
      <c r="R62" s="70">
        <f t="shared" si="123"/>
        <v>1531466</v>
      </c>
    </row>
    <row r="63" spans="1:18" x14ac:dyDescent="0.3">
      <c r="A63" s="8" t="s">
        <v>736</v>
      </c>
      <c r="B63" s="2" t="s">
        <v>715</v>
      </c>
      <c r="C63" s="10">
        <v>50421000</v>
      </c>
      <c r="D63" s="2" t="s">
        <v>716</v>
      </c>
      <c r="E63" s="10" t="s">
        <v>704</v>
      </c>
      <c r="F63" s="11">
        <v>22425</v>
      </c>
      <c r="G63" s="11">
        <v>21494</v>
      </c>
      <c r="H63" s="11">
        <v>20574</v>
      </c>
      <c r="I63" s="11">
        <v>22425</v>
      </c>
      <c r="J63" s="11">
        <v>20833</v>
      </c>
      <c r="K63" s="11">
        <v>21763</v>
      </c>
      <c r="L63" s="11">
        <v>44409</v>
      </c>
      <c r="M63" s="11">
        <v>47674</v>
      </c>
      <c r="N63" s="11">
        <v>58805</v>
      </c>
      <c r="O63" s="11">
        <v>52936</v>
      </c>
      <c r="P63" s="11">
        <v>46680</v>
      </c>
      <c r="Q63" s="11">
        <v>41636</v>
      </c>
      <c r="R63" s="11">
        <f t="shared" ref="R63:R75" si="124">SUM(F63:Q63)</f>
        <v>421654</v>
      </c>
    </row>
    <row r="64" spans="1:18" x14ac:dyDescent="0.3">
      <c r="A64" s="8" t="s">
        <v>736</v>
      </c>
      <c r="B64" s="2" t="s">
        <v>715</v>
      </c>
      <c r="C64" s="10">
        <v>50421100</v>
      </c>
      <c r="D64" s="2" t="s">
        <v>717</v>
      </c>
      <c r="E64" s="10" t="s">
        <v>704</v>
      </c>
      <c r="F64" s="11">
        <v>-5886</v>
      </c>
      <c r="G64" s="11">
        <v>-5619</v>
      </c>
      <c r="H64" s="11">
        <v>-5375</v>
      </c>
      <c r="I64" s="11">
        <v>-5886</v>
      </c>
      <c r="J64" s="11">
        <v>-5410</v>
      </c>
      <c r="K64" s="11">
        <v>-5660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f t="shared" si="124"/>
        <v>-33836</v>
      </c>
    </row>
    <row r="65" spans="1:18" x14ac:dyDescent="0.3">
      <c r="A65" s="8" t="s">
        <v>736</v>
      </c>
      <c r="B65" s="2" t="s">
        <v>715</v>
      </c>
      <c r="C65" s="10">
        <v>50422000</v>
      </c>
      <c r="D65" s="2" t="s">
        <v>718</v>
      </c>
      <c r="E65" s="10" t="s">
        <v>704</v>
      </c>
      <c r="F65" s="11">
        <v>28740</v>
      </c>
      <c r="G65" s="11">
        <v>27491</v>
      </c>
      <c r="H65" s="11">
        <v>26241</v>
      </c>
      <c r="I65" s="11">
        <v>28740</v>
      </c>
      <c r="J65" s="11">
        <v>26567</v>
      </c>
      <c r="K65" s="11">
        <v>27832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f t="shared" si="124"/>
        <v>165611</v>
      </c>
    </row>
    <row r="66" spans="1:18" x14ac:dyDescent="0.3">
      <c r="A66" s="8" t="s">
        <v>736</v>
      </c>
      <c r="B66" s="2" t="s">
        <v>715</v>
      </c>
      <c r="C66" s="10">
        <v>50422100</v>
      </c>
      <c r="D66" s="2" t="s">
        <v>719</v>
      </c>
      <c r="E66" s="10" t="s">
        <v>704</v>
      </c>
      <c r="F66" s="11">
        <v>-7080</v>
      </c>
      <c r="G66" s="11">
        <v>-6772</v>
      </c>
      <c r="H66" s="11">
        <v>-6464</v>
      </c>
      <c r="I66" s="11">
        <v>-7080</v>
      </c>
      <c r="J66" s="11">
        <v>-6511</v>
      </c>
      <c r="K66" s="11">
        <v>-6821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f t="shared" si="124"/>
        <v>-40728</v>
      </c>
    </row>
    <row r="67" spans="1:18" x14ac:dyDescent="0.3">
      <c r="A67" s="8" t="s">
        <v>736</v>
      </c>
      <c r="B67" s="2" t="s">
        <v>715</v>
      </c>
      <c r="C67" s="10">
        <v>50423000</v>
      </c>
      <c r="D67" s="2" t="s">
        <v>720</v>
      </c>
      <c r="E67" s="10" t="s">
        <v>704</v>
      </c>
      <c r="F67" s="11">
        <v>0</v>
      </c>
      <c r="G67" s="11">
        <v>2500</v>
      </c>
      <c r="H67" s="11">
        <v>0</v>
      </c>
      <c r="I67" s="11">
        <v>0</v>
      </c>
      <c r="J67" s="11">
        <v>2500</v>
      </c>
      <c r="K67" s="11">
        <v>2000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f t="shared" si="124"/>
        <v>7000</v>
      </c>
    </row>
    <row r="68" spans="1:18" x14ac:dyDescent="0.3">
      <c r="A68" s="8" t="s">
        <v>736</v>
      </c>
      <c r="B68" s="2" t="s">
        <v>715</v>
      </c>
      <c r="C68" s="10">
        <v>50426000</v>
      </c>
      <c r="D68" s="2" t="s">
        <v>721</v>
      </c>
      <c r="E68" s="10" t="s">
        <v>704</v>
      </c>
      <c r="F68" s="11">
        <v>1839</v>
      </c>
      <c r="G68" s="11">
        <v>2045</v>
      </c>
      <c r="H68" s="11">
        <v>492</v>
      </c>
      <c r="I68" s="11">
        <v>1510</v>
      </c>
      <c r="J68" s="11">
        <v>1774</v>
      </c>
      <c r="K68" s="11">
        <v>1591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f t="shared" si="124"/>
        <v>9251</v>
      </c>
    </row>
    <row r="69" spans="1:18" x14ac:dyDescent="0.3">
      <c r="A69" s="8" t="s">
        <v>736</v>
      </c>
      <c r="B69" s="2" t="s">
        <v>715</v>
      </c>
      <c r="C69">
        <v>50426100</v>
      </c>
      <c r="D69" t="s">
        <v>1398</v>
      </c>
      <c r="E69" s="10" t="str">
        <f>VLOOKUP(C69,'Link Out Monthly BY'!C:E,3,FALSE)</f>
        <v>604.8</v>
      </c>
      <c r="F69" s="11">
        <v>-372</v>
      </c>
      <c r="G69" s="11">
        <v>-489</v>
      </c>
      <c r="H69" s="11">
        <v>-137</v>
      </c>
      <c r="I69" s="11">
        <v>-254</v>
      </c>
      <c r="J69" s="11">
        <v>-404</v>
      </c>
      <c r="K69" s="11">
        <v>-362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f t="shared" si="124"/>
        <v>-2018</v>
      </c>
    </row>
    <row r="70" spans="1:18" x14ac:dyDescent="0.3">
      <c r="A70" s="8" t="s">
        <v>736</v>
      </c>
      <c r="B70" s="2" t="s">
        <v>715</v>
      </c>
      <c r="C70" s="10">
        <v>50450000</v>
      </c>
      <c r="D70" s="2" t="s">
        <v>723</v>
      </c>
      <c r="E70" s="10" t="s">
        <v>704</v>
      </c>
      <c r="F70" s="11">
        <v>2280</v>
      </c>
      <c r="G70" s="11">
        <v>2480</v>
      </c>
      <c r="H70" s="11">
        <v>3280</v>
      </c>
      <c r="I70" s="11">
        <v>10280</v>
      </c>
      <c r="J70" s="11">
        <v>2280</v>
      </c>
      <c r="K70" s="11">
        <v>3280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f t="shared" si="124"/>
        <v>23880</v>
      </c>
    </row>
    <row r="71" spans="1:18" x14ac:dyDescent="0.3">
      <c r="A71" s="8" t="s">
        <v>736</v>
      </c>
      <c r="B71" s="2" t="s">
        <v>715</v>
      </c>
      <c r="C71" s="10">
        <v>50451000</v>
      </c>
      <c r="D71" s="2" t="s">
        <v>729</v>
      </c>
      <c r="E71" s="10" t="s">
        <v>704</v>
      </c>
      <c r="F71" s="11">
        <v>2050</v>
      </c>
      <c r="G71" s="11">
        <v>1632</v>
      </c>
      <c r="H71" s="11">
        <v>410</v>
      </c>
      <c r="I71" s="11">
        <v>123</v>
      </c>
      <c r="J71" s="11">
        <v>4087</v>
      </c>
      <c r="K71" s="11">
        <v>1026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f t="shared" si="124"/>
        <v>9328</v>
      </c>
    </row>
    <row r="72" spans="1:18" x14ac:dyDescent="0.3">
      <c r="A72" s="8" t="s">
        <v>736</v>
      </c>
      <c r="B72" s="2" t="s">
        <v>715</v>
      </c>
      <c r="C72" s="10">
        <v>50452000</v>
      </c>
      <c r="D72" s="2" t="s">
        <v>730</v>
      </c>
      <c r="E72" s="10" t="s">
        <v>704</v>
      </c>
      <c r="F72" s="11">
        <v>142</v>
      </c>
      <c r="G72" s="11">
        <v>1126</v>
      </c>
      <c r="H72" s="11">
        <v>167</v>
      </c>
      <c r="I72" s="11">
        <v>442</v>
      </c>
      <c r="J72" s="11">
        <v>292</v>
      </c>
      <c r="K72" s="11">
        <v>662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f t="shared" si="124"/>
        <v>2831</v>
      </c>
    </row>
    <row r="73" spans="1:18" x14ac:dyDescent="0.3">
      <c r="A73" s="8" t="s">
        <v>736</v>
      </c>
      <c r="B73" s="2" t="s">
        <v>715</v>
      </c>
      <c r="C73" s="10">
        <v>50454000</v>
      </c>
      <c r="D73" s="2" t="s">
        <v>731</v>
      </c>
      <c r="E73" s="10" t="s">
        <v>704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f t="shared" si="124"/>
        <v>0</v>
      </c>
    </row>
    <row r="74" spans="1:18" x14ac:dyDescent="0.3">
      <c r="A74" s="8" t="s">
        <v>736</v>
      </c>
      <c r="B74" s="2" t="s">
        <v>715</v>
      </c>
      <c r="C74" s="10">
        <v>50456000</v>
      </c>
      <c r="D74" s="2" t="s">
        <v>732</v>
      </c>
      <c r="E74" s="10" t="s">
        <v>704</v>
      </c>
      <c r="F74" s="11">
        <v>0</v>
      </c>
      <c r="G74" s="11">
        <v>3500</v>
      </c>
      <c r="H74" s="11">
        <v>5500</v>
      </c>
      <c r="I74" s="11">
        <v>6000</v>
      </c>
      <c r="J74" s="11">
        <v>0</v>
      </c>
      <c r="K74" s="11">
        <v>3500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f t="shared" si="124"/>
        <v>18500</v>
      </c>
    </row>
    <row r="75" spans="1:18" x14ac:dyDescent="0.3">
      <c r="A75" s="8" t="s">
        <v>736</v>
      </c>
      <c r="B75" s="2" t="s">
        <v>715</v>
      </c>
      <c r="C75" s="10">
        <v>50457000</v>
      </c>
      <c r="D75" s="2" t="s">
        <v>733</v>
      </c>
      <c r="E75" s="10" t="s">
        <v>704</v>
      </c>
      <c r="F75" s="11">
        <v>167</v>
      </c>
      <c r="G75" s="11">
        <v>3783</v>
      </c>
      <c r="H75" s="11">
        <v>624</v>
      </c>
      <c r="I75" s="11">
        <v>731</v>
      </c>
      <c r="J75" s="11">
        <v>1291</v>
      </c>
      <c r="K75" s="11">
        <v>267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f t="shared" si="124"/>
        <v>6863</v>
      </c>
    </row>
    <row r="76" spans="1:18" x14ac:dyDescent="0.3">
      <c r="A76" s="69" t="s">
        <v>769</v>
      </c>
      <c r="B76" s="69"/>
      <c r="C76" s="69"/>
      <c r="D76" s="69"/>
      <c r="E76" s="69"/>
      <c r="F76" s="70">
        <f>SUM(F63:F75)</f>
        <v>44305</v>
      </c>
      <c r="G76" s="70">
        <f t="shared" ref="G76:R76" si="125">SUM(G63:G75)</f>
        <v>53171</v>
      </c>
      <c r="H76" s="70">
        <f t="shared" si="125"/>
        <v>45312</v>
      </c>
      <c r="I76" s="70">
        <f t="shared" si="125"/>
        <v>57031</v>
      </c>
      <c r="J76" s="70">
        <f t="shared" si="125"/>
        <v>47299</v>
      </c>
      <c r="K76" s="70">
        <f t="shared" si="125"/>
        <v>49078</v>
      </c>
      <c r="L76" s="70">
        <f t="shared" si="125"/>
        <v>44409</v>
      </c>
      <c r="M76" s="70">
        <f t="shared" si="125"/>
        <v>47674</v>
      </c>
      <c r="N76" s="70">
        <f t="shared" si="125"/>
        <v>58805</v>
      </c>
      <c r="O76" s="70">
        <f t="shared" si="125"/>
        <v>52936</v>
      </c>
      <c r="P76" s="70">
        <f t="shared" si="125"/>
        <v>46680</v>
      </c>
      <c r="Q76" s="70">
        <f t="shared" si="125"/>
        <v>41636</v>
      </c>
      <c r="R76" s="70">
        <f t="shared" si="125"/>
        <v>588336</v>
      </c>
    </row>
    <row r="77" spans="1:18" x14ac:dyDescent="0.3">
      <c r="A77" s="8" t="s">
        <v>770</v>
      </c>
      <c r="B77" s="2" t="s">
        <v>737</v>
      </c>
      <c r="C77" s="10">
        <v>53401000</v>
      </c>
      <c r="D77" s="2" t="s">
        <v>738</v>
      </c>
      <c r="E77" s="10" t="s">
        <v>739</v>
      </c>
      <c r="F77" s="11">
        <v>408888</v>
      </c>
      <c r="G77" s="11">
        <v>391075</v>
      </c>
      <c r="H77" s="11">
        <v>490711</v>
      </c>
      <c r="I77" s="11">
        <v>409328</v>
      </c>
      <c r="J77" s="11">
        <v>374271</v>
      </c>
      <c r="K77" s="11">
        <v>509626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f t="shared" ref="R77:R90" si="126">SUM(F77:Q77)</f>
        <v>2583899</v>
      </c>
    </row>
    <row r="78" spans="1:18" x14ac:dyDescent="0.3">
      <c r="A78" s="8" t="s">
        <v>770</v>
      </c>
      <c r="B78" s="2" t="s">
        <v>737</v>
      </c>
      <c r="C78" s="10">
        <v>53401100</v>
      </c>
      <c r="D78" s="2" t="s">
        <v>740</v>
      </c>
      <c r="E78" s="10" t="s">
        <v>739</v>
      </c>
      <c r="F78" s="11">
        <v>20040</v>
      </c>
      <c r="G78" s="11">
        <v>20040</v>
      </c>
      <c r="H78" s="11">
        <v>20053</v>
      </c>
      <c r="I78" s="11">
        <v>20053</v>
      </c>
      <c r="J78" s="11">
        <v>20053</v>
      </c>
      <c r="K78" s="11">
        <v>20053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f t="shared" si="126"/>
        <v>120292</v>
      </c>
    </row>
    <row r="79" spans="1:18" x14ac:dyDescent="0.3">
      <c r="A79" s="8" t="s">
        <v>770</v>
      </c>
      <c r="B79" s="2" t="s">
        <v>737</v>
      </c>
      <c r="C79" s="10">
        <v>53401200</v>
      </c>
      <c r="D79" s="2" t="s">
        <v>741</v>
      </c>
      <c r="E79" s="10" t="s">
        <v>739</v>
      </c>
      <c r="F79" s="11">
        <v>53784</v>
      </c>
      <c r="G79" s="11">
        <v>53785</v>
      </c>
      <c r="H79" s="11">
        <v>53805</v>
      </c>
      <c r="I79" s="11">
        <v>53807</v>
      </c>
      <c r="J79" s="11">
        <v>53808</v>
      </c>
      <c r="K79" s="11">
        <v>53810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f t="shared" si="126"/>
        <v>322799</v>
      </c>
    </row>
    <row r="80" spans="1:18" x14ac:dyDescent="0.3">
      <c r="A80" s="8" t="s">
        <v>770</v>
      </c>
      <c r="B80" s="2" t="s">
        <v>737</v>
      </c>
      <c r="C80" s="10">
        <v>53401300</v>
      </c>
      <c r="D80" s="2" t="s">
        <v>742</v>
      </c>
      <c r="E80" s="10" t="s">
        <v>739</v>
      </c>
      <c r="F80" s="11">
        <v>37937</v>
      </c>
      <c r="G80" s="11">
        <v>37241</v>
      </c>
      <c r="H80" s="11">
        <v>36825</v>
      </c>
      <c r="I80" s="11">
        <v>39728</v>
      </c>
      <c r="J80" s="11">
        <v>35516</v>
      </c>
      <c r="K80" s="11">
        <v>37616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f t="shared" si="126"/>
        <v>224863</v>
      </c>
    </row>
    <row r="81" spans="1:18" x14ac:dyDescent="0.3">
      <c r="A81" s="8" t="s">
        <v>770</v>
      </c>
      <c r="B81" s="2" t="s">
        <v>737</v>
      </c>
      <c r="C81" s="10">
        <v>53401400</v>
      </c>
      <c r="D81" s="2" t="s">
        <v>743</v>
      </c>
      <c r="E81" s="10" t="s">
        <v>739</v>
      </c>
      <c r="F81" s="11">
        <v>55804</v>
      </c>
      <c r="G81" s="11">
        <v>56045</v>
      </c>
      <c r="H81" s="11">
        <v>60204</v>
      </c>
      <c r="I81" s="11">
        <v>55162</v>
      </c>
      <c r="J81" s="11">
        <v>55457</v>
      </c>
      <c r="K81" s="11">
        <v>57177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f t="shared" si="126"/>
        <v>339849</v>
      </c>
    </row>
    <row r="82" spans="1:18" x14ac:dyDescent="0.3">
      <c r="A82" s="8" t="s">
        <v>770</v>
      </c>
      <c r="B82" s="2" t="s">
        <v>737</v>
      </c>
      <c r="C82" s="10">
        <v>53401500</v>
      </c>
      <c r="D82" s="2" t="s">
        <v>744</v>
      </c>
      <c r="E82" s="10" t="s">
        <v>739</v>
      </c>
      <c r="F82" s="11">
        <v>28815</v>
      </c>
      <c r="G82" s="11">
        <v>31552</v>
      </c>
      <c r="H82" s="11">
        <v>36358</v>
      </c>
      <c r="I82" s="11">
        <v>30299</v>
      </c>
      <c r="J82" s="11">
        <v>30846</v>
      </c>
      <c r="K82" s="11">
        <v>34985</v>
      </c>
      <c r="L82" s="11">
        <v>837687</v>
      </c>
      <c r="M82" s="11">
        <v>764992</v>
      </c>
      <c r="N82" s="11">
        <v>899823</v>
      </c>
      <c r="O82" s="11">
        <v>820777</v>
      </c>
      <c r="P82" s="11">
        <v>828684</v>
      </c>
      <c r="Q82" s="11">
        <v>891880</v>
      </c>
      <c r="R82" s="11">
        <f t="shared" si="126"/>
        <v>5236698</v>
      </c>
    </row>
    <row r="83" spans="1:18" x14ac:dyDescent="0.3">
      <c r="A83" s="8" t="s">
        <v>770</v>
      </c>
      <c r="B83" s="2" t="s">
        <v>737</v>
      </c>
      <c r="C83" s="10">
        <v>53401600</v>
      </c>
      <c r="D83" s="2" t="s">
        <v>745</v>
      </c>
      <c r="E83" s="10" t="s">
        <v>739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f t="shared" si="126"/>
        <v>0</v>
      </c>
    </row>
    <row r="84" spans="1:18" x14ac:dyDescent="0.3">
      <c r="A84" s="8" t="s">
        <v>770</v>
      </c>
      <c r="B84" s="2" t="s">
        <v>737</v>
      </c>
      <c r="C84" s="10">
        <v>53401700</v>
      </c>
      <c r="D84" s="2" t="s">
        <v>746</v>
      </c>
      <c r="E84" s="10" t="s">
        <v>739</v>
      </c>
      <c r="F84" s="11">
        <v>23119</v>
      </c>
      <c r="G84" s="11">
        <v>23172</v>
      </c>
      <c r="H84" s="11">
        <v>23172</v>
      </c>
      <c r="I84" s="11">
        <v>23172</v>
      </c>
      <c r="J84" s="11">
        <v>23172</v>
      </c>
      <c r="K84" s="11">
        <v>23172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f t="shared" si="126"/>
        <v>138979</v>
      </c>
    </row>
    <row r="85" spans="1:18" x14ac:dyDescent="0.3">
      <c r="A85" s="8" t="s">
        <v>770</v>
      </c>
      <c r="B85" s="2" t="s">
        <v>737</v>
      </c>
      <c r="C85" s="10">
        <v>53401800</v>
      </c>
      <c r="D85" s="2" t="s">
        <v>747</v>
      </c>
      <c r="E85" s="10" t="s">
        <v>739</v>
      </c>
      <c r="F85" s="11">
        <v>48628</v>
      </c>
      <c r="G85" s="11">
        <v>42346</v>
      </c>
      <c r="H85" s="11">
        <v>44994</v>
      </c>
      <c r="I85" s="11">
        <v>49750</v>
      </c>
      <c r="J85" s="11">
        <v>41971</v>
      </c>
      <c r="K85" s="11">
        <v>32890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f t="shared" si="126"/>
        <v>260579</v>
      </c>
    </row>
    <row r="86" spans="1:18" x14ac:dyDescent="0.3">
      <c r="A86" s="8" t="s">
        <v>770</v>
      </c>
      <c r="B86" s="2" t="s">
        <v>737</v>
      </c>
      <c r="C86" s="10">
        <v>53401900</v>
      </c>
      <c r="D86" s="2" t="s">
        <v>748</v>
      </c>
      <c r="E86" s="10" t="s">
        <v>739</v>
      </c>
      <c r="F86" s="11">
        <v>20641</v>
      </c>
      <c r="G86" s="11">
        <v>20641</v>
      </c>
      <c r="H86" s="11">
        <v>20641</v>
      </c>
      <c r="I86" s="11">
        <v>20641</v>
      </c>
      <c r="J86" s="11">
        <v>20641</v>
      </c>
      <c r="K86" s="11">
        <v>20641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f t="shared" si="126"/>
        <v>123846</v>
      </c>
    </row>
    <row r="87" spans="1:18" x14ac:dyDescent="0.3">
      <c r="A87" s="8" t="s">
        <v>770</v>
      </c>
      <c r="B87" s="2" t="s">
        <v>737</v>
      </c>
      <c r="C87" s="10">
        <v>53402200</v>
      </c>
      <c r="D87" s="2" t="s">
        <v>750</v>
      </c>
      <c r="E87" s="10" t="s">
        <v>739</v>
      </c>
      <c r="F87" s="11">
        <v>70897</v>
      </c>
      <c r="G87" s="11">
        <v>70893</v>
      </c>
      <c r="H87" s="11">
        <v>72318</v>
      </c>
      <c r="I87" s="11">
        <v>72295</v>
      </c>
      <c r="J87" s="11">
        <v>72211</v>
      </c>
      <c r="K87" s="11">
        <v>68757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f t="shared" si="126"/>
        <v>427371</v>
      </c>
    </row>
    <row r="88" spans="1:18" x14ac:dyDescent="0.3">
      <c r="A88" s="8" t="s">
        <v>770</v>
      </c>
      <c r="B88" s="2" t="s">
        <v>737</v>
      </c>
      <c r="C88" s="10">
        <v>53402300</v>
      </c>
      <c r="D88" s="2" t="s">
        <v>751</v>
      </c>
      <c r="E88" s="10" t="s">
        <v>739</v>
      </c>
      <c r="F88" s="11">
        <v>32556</v>
      </c>
      <c r="G88" s="11">
        <v>30126</v>
      </c>
      <c r="H88" s="11">
        <v>26817</v>
      </c>
      <c r="I88" s="11">
        <v>27190</v>
      </c>
      <c r="J88" s="11">
        <v>23837</v>
      </c>
      <c r="K88" s="11">
        <v>23403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f t="shared" si="126"/>
        <v>163929</v>
      </c>
    </row>
    <row r="89" spans="1:18" x14ac:dyDescent="0.3">
      <c r="A89" s="8" t="s">
        <v>770</v>
      </c>
      <c r="B89" s="2" t="s">
        <v>737</v>
      </c>
      <c r="C89" s="10">
        <v>53402400</v>
      </c>
      <c r="D89" s="2" t="s">
        <v>752</v>
      </c>
      <c r="E89" s="10" t="s">
        <v>739</v>
      </c>
      <c r="F89" s="11">
        <v>8761</v>
      </c>
      <c r="G89" s="11">
        <v>8542</v>
      </c>
      <c r="H89" s="11">
        <v>8323</v>
      </c>
      <c r="I89" s="11">
        <v>8428</v>
      </c>
      <c r="J89" s="11">
        <v>8203</v>
      </c>
      <c r="K89" s="11">
        <v>7978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f t="shared" si="126"/>
        <v>50235</v>
      </c>
    </row>
    <row r="90" spans="1:18" x14ac:dyDescent="0.3">
      <c r="A90" s="8" t="s">
        <v>770</v>
      </c>
      <c r="B90" s="2" t="s">
        <v>737</v>
      </c>
      <c r="C90" s="10">
        <v>53402500</v>
      </c>
      <c r="D90" s="2" t="s">
        <v>753</v>
      </c>
      <c r="E90" s="10" t="s">
        <v>739</v>
      </c>
      <c r="F90" s="11">
        <v>-1540</v>
      </c>
      <c r="G90" s="11">
        <v>-1540</v>
      </c>
      <c r="H90" s="11">
        <v>-1540</v>
      </c>
      <c r="I90" s="11">
        <v>-1540</v>
      </c>
      <c r="J90" s="11">
        <v>-1540</v>
      </c>
      <c r="K90" s="11">
        <v>-1540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f t="shared" si="126"/>
        <v>-9240</v>
      </c>
    </row>
    <row r="91" spans="1:18" x14ac:dyDescent="0.3">
      <c r="A91" s="69" t="s">
        <v>796</v>
      </c>
      <c r="B91" s="69"/>
      <c r="C91" s="69"/>
      <c r="D91" s="69"/>
      <c r="E91" s="69"/>
      <c r="F91" s="70">
        <f>SUM(F77:F90)</f>
        <v>808330</v>
      </c>
      <c r="G91" s="70">
        <f t="shared" ref="G91:R91" si="127">SUM(G77:G90)</f>
        <v>783918</v>
      </c>
      <c r="H91" s="70">
        <f t="shared" si="127"/>
        <v>892681</v>
      </c>
      <c r="I91" s="70">
        <f t="shared" si="127"/>
        <v>808313</v>
      </c>
      <c r="J91" s="70">
        <f t="shared" si="127"/>
        <v>758446</v>
      </c>
      <c r="K91" s="70">
        <f t="shared" si="127"/>
        <v>888568</v>
      </c>
      <c r="L91" s="70">
        <f t="shared" si="127"/>
        <v>837687</v>
      </c>
      <c r="M91" s="70">
        <f t="shared" si="127"/>
        <v>764992</v>
      </c>
      <c r="N91" s="70">
        <f t="shared" si="127"/>
        <v>899823</v>
      </c>
      <c r="O91" s="70">
        <f t="shared" si="127"/>
        <v>820777</v>
      </c>
      <c r="P91" s="70">
        <f t="shared" si="127"/>
        <v>828684</v>
      </c>
      <c r="Q91" s="70">
        <f t="shared" si="127"/>
        <v>891880</v>
      </c>
      <c r="R91" s="70">
        <f t="shared" si="127"/>
        <v>9984099</v>
      </c>
    </row>
    <row r="92" spans="1:18" x14ac:dyDescent="0.3">
      <c r="A92" s="8" t="s">
        <v>797</v>
      </c>
      <c r="B92" s="2" t="s">
        <v>771</v>
      </c>
      <c r="C92" s="10">
        <v>53110000</v>
      </c>
      <c r="D92" s="2" t="s">
        <v>772</v>
      </c>
      <c r="E92" s="10" t="s">
        <v>773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f t="shared" ref="R92:R97" si="128">SUM(F92:Q92)</f>
        <v>0</v>
      </c>
    </row>
    <row r="93" spans="1:18" x14ac:dyDescent="0.3">
      <c r="A93" s="8" t="s">
        <v>797</v>
      </c>
      <c r="B93" s="2" t="s">
        <v>771</v>
      </c>
      <c r="C93" s="10">
        <v>53150000</v>
      </c>
      <c r="D93" s="2" t="s">
        <v>777</v>
      </c>
      <c r="E93" s="10" t="s">
        <v>778</v>
      </c>
      <c r="F93" s="11">
        <v>31856</v>
      </c>
      <c r="G93" s="11">
        <v>33712</v>
      </c>
      <c r="H93" s="11">
        <v>37428</v>
      </c>
      <c r="I93" s="11">
        <v>32039</v>
      </c>
      <c r="J93" s="11">
        <v>33485</v>
      </c>
      <c r="K93" s="11">
        <v>27608</v>
      </c>
      <c r="L93" s="11">
        <v>89004</v>
      </c>
      <c r="M93" s="11">
        <v>78465</v>
      </c>
      <c r="N93" s="11">
        <v>81579</v>
      </c>
      <c r="O93" s="11">
        <v>79761</v>
      </c>
      <c r="P93" s="11">
        <v>82930</v>
      </c>
      <c r="Q93" s="11">
        <v>85945</v>
      </c>
      <c r="R93" s="11">
        <f t="shared" si="128"/>
        <v>693812</v>
      </c>
    </row>
    <row r="94" spans="1:18" x14ac:dyDescent="0.3">
      <c r="A94" s="8" t="s">
        <v>797</v>
      </c>
      <c r="B94" s="2" t="s">
        <v>771</v>
      </c>
      <c r="C94">
        <v>53151000</v>
      </c>
      <c r="D94" t="s">
        <v>1408</v>
      </c>
      <c r="E94" s="10" t="str">
        <f>VLOOKUP(C94,'Link Out Monthly BY'!C:E,3,FALSE)</f>
        <v>636.8</v>
      </c>
      <c r="F94" s="11">
        <v>834</v>
      </c>
      <c r="G94" s="11">
        <v>834</v>
      </c>
      <c r="H94" s="11">
        <v>834</v>
      </c>
      <c r="I94" s="11">
        <v>834</v>
      </c>
      <c r="J94" s="11">
        <v>834</v>
      </c>
      <c r="K94" s="11">
        <v>834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f t="shared" ref="R94" si="129">SUM(F94:Q94)</f>
        <v>5004</v>
      </c>
    </row>
    <row r="95" spans="1:18" x14ac:dyDescent="0.3">
      <c r="A95" s="8" t="s">
        <v>797</v>
      </c>
      <c r="B95" s="2" t="s">
        <v>771</v>
      </c>
      <c r="C95" s="10">
        <v>53152000</v>
      </c>
      <c r="D95" s="2" t="s">
        <v>790</v>
      </c>
      <c r="E95" s="10" t="s">
        <v>791</v>
      </c>
      <c r="F95" s="11">
        <v>2584</v>
      </c>
      <c r="G95" s="11">
        <v>2584</v>
      </c>
      <c r="H95" s="11">
        <v>2584</v>
      </c>
      <c r="I95" s="11">
        <v>3584</v>
      </c>
      <c r="J95" s="11">
        <v>2584</v>
      </c>
      <c r="K95" s="11">
        <v>2584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f t="shared" si="128"/>
        <v>16504</v>
      </c>
    </row>
    <row r="96" spans="1:18" x14ac:dyDescent="0.3">
      <c r="A96" s="8" t="s">
        <v>797</v>
      </c>
      <c r="B96" s="2" t="s">
        <v>771</v>
      </c>
      <c r="C96" s="10">
        <v>53154000</v>
      </c>
      <c r="D96" s="2" t="s">
        <v>793</v>
      </c>
      <c r="E96" s="10" t="s">
        <v>792</v>
      </c>
      <c r="F96" s="11">
        <v>13355</v>
      </c>
      <c r="G96" s="11">
        <v>13355</v>
      </c>
      <c r="H96" s="11">
        <v>13355</v>
      </c>
      <c r="I96" s="11">
        <v>13355</v>
      </c>
      <c r="J96" s="11">
        <v>13355</v>
      </c>
      <c r="K96" s="11">
        <v>13355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f t="shared" si="128"/>
        <v>80130</v>
      </c>
    </row>
    <row r="97" spans="1:18" x14ac:dyDescent="0.3">
      <c r="A97" s="8" t="s">
        <v>797</v>
      </c>
      <c r="B97" s="2" t="s">
        <v>771</v>
      </c>
      <c r="C97" s="10">
        <v>53155000</v>
      </c>
      <c r="D97" s="2" t="s">
        <v>794</v>
      </c>
      <c r="E97" s="10" t="s">
        <v>795</v>
      </c>
      <c r="F97" s="11">
        <v>24833</v>
      </c>
      <c r="G97" s="11">
        <v>24833</v>
      </c>
      <c r="H97" s="11">
        <v>24833</v>
      </c>
      <c r="I97" s="11">
        <v>24833</v>
      </c>
      <c r="J97" s="11">
        <v>24833</v>
      </c>
      <c r="K97" s="11">
        <v>24833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f t="shared" si="128"/>
        <v>148998</v>
      </c>
    </row>
    <row r="98" spans="1:18" x14ac:dyDescent="0.3">
      <c r="A98" s="69" t="s">
        <v>830</v>
      </c>
      <c r="B98" s="69"/>
      <c r="C98" s="69"/>
      <c r="D98" s="69"/>
      <c r="E98" s="69"/>
      <c r="F98" s="70">
        <f>SUM(F92:F97)</f>
        <v>73462</v>
      </c>
      <c r="G98" s="70">
        <f t="shared" ref="G98:R98" si="130">SUM(G92:G97)</f>
        <v>75318</v>
      </c>
      <c r="H98" s="70">
        <f t="shared" si="130"/>
        <v>79034</v>
      </c>
      <c r="I98" s="70">
        <f t="shared" si="130"/>
        <v>74645</v>
      </c>
      <c r="J98" s="70">
        <f t="shared" si="130"/>
        <v>75091</v>
      </c>
      <c r="K98" s="70">
        <f t="shared" si="130"/>
        <v>69214</v>
      </c>
      <c r="L98" s="70">
        <f t="shared" si="130"/>
        <v>89004</v>
      </c>
      <c r="M98" s="70">
        <f t="shared" si="130"/>
        <v>78465</v>
      </c>
      <c r="N98" s="70">
        <f t="shared" si="130"/>
        <v>81579</v>
      </c>
      <c r="O98" s="70">
        <f t="shared" si="130"/>
        <v>79761</v>
      </c>
      <c r="P98" s="70">
        <f t="shared" si="130"/>
        <v>82930</v>
      </c>
      <c r="Q98" s="70">
        <f t="shared" si="130"/>
        <v>85945</v>
      </c>
      <c r="R98" s="70">
        <f t="shared" si="130"/>
        <v>944448</v>
      </c>
    </row>
    <row r="99" spans="1:18" x14ac:dyDescent="0.3">
      <c r="A99" s="8" t="s">
        <v>831</v>
      </c>
      <c r="B99" s="2" t="s">
        <v>67</v>
      </c>
      <c r="C99" s="10">
        <v>52532000</v>
      </c>
      <c r="D99" s="2" t="s">
        <v>798</v>
      </c>
      <c r="E99" s="10" t="s">
        <v>799</v>
      </c>
      <c r="F99" s="11">
        <v>12171</v>
      </c>
      <c r="G99" s="11">
        <v>12812</v>
      </c>
      <c r="H99" s="11">
        <v>12078</v>
      </c>
      <c r="I99" s="11">
        <v>9367</v>
      </c>
      <c r="J99" s="11">
        <v>10835</v>
      </c>
      <c r="K99" s="11">
        <v>10835</v>
      </c>
      <c r="L99" s="11">
        <v>57519</v>
      </c>
      <c r="M99" s="11">
        <v>79861</v>
      </c>
      <c r="N99" s="11">
        <v>61020</v>
      </c>
      <c r="O99" s="11">
        <v>52849</v>
      </c>
      <c r="P99" s="11">
        <v>60563</v>
      </c>
      <c r="Q99" s="11">
        <v>63109</v>
      </c>
      <c r="R99" s="11">
        <f t="shared" ref="R99:R106" si="131">SUM(F99:Q99)</f>
        <v>443019</v>
      </c>
    </row>
    <row r="100" spans="1:18" x14ac:dyDescent="0.3">
      <c r="A100" s="8" t="s">
        <v>831</v>
      </c>
      <c r="B100" s="2" t="s">
        <v>67</v>
      </c>
      <c r="C100" s="10">
        <v>52546000</v>
      </c>
      <c r="D100" s="2" t="s">
        <v>806</v>
      </c>
      <c r="E100" s="10" t="s">
        <v>799</v>
      </c>
      <c r="F100" s="11">
        <v>16353</v>
      </c>
      <c r="G100" s="11">
        <v>7945</v>
      </c>
      <c r="H100" s="11">
        <v>12502</v>
      </c>
      <c r="I100" s="11">
        <v>19292</v>
      </c>
      <c r="J100" s="11">
        <v>9773</v>
      </c>
      <c r="K100" s="11">
        <v>37416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f t="shared" si="131"/>
        <v>103281</v>
      </c>
    </row>
    <row r="101" spans="1:18" x14ac:dyDescent="0.3">
      <c r="A101" s="8" t="s">
        <v>831</v>
      </c>
      <c r="B101" s="2" t="s">
        <v>67</v>
      </c>
      <c r="C101" s="10">
        <v>52548000</v>
      </c>
      <c r="D101" s="2" t="s">
        <v>811</v>
      </c>
      <c r="E101" s="10" t="s">
        <v>799</v>
      </c>
      <c r="F101" s="11">
        <v>2667</v>
      </c>
      <c r="G101" s="11">
        <v>2667</v>
      </c>
      <c r="H101" s="11">
        <v>2667</v>
      </c>
      <c r="I101" s="11">
        <v>2667</v>
      </c>
      <c r="J101" s="11">
        <v>2667</v>
      </c>
      <c r="K101" s="11">
        <v>2667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f t="shared" si="131"/>
        <v>16002</v>
      </c>
    </row>
    <row r="102" spans="1:18" x14ac:dyDescent="0.3">
      <c r="A102" s="8" t="s">
        <v>831</v>
      </c>
      <c r="B102" s="2" t="s">
        <v>67</v>
      </c>
      <c r="C102" s="10">
        <v>52550000</v>
      </c>
      <c r="D102" s="2" t="s">
        <v>814</v>
      </c>
      <c r="E102" s="10" t="s">
        <v>799</v>
      </c>
      <c r="F102" s="11">
        <v>6262</v>
      </c>
      <c r="G102" s="11">
        <v>7137</v>
      </c>
      <c r="H102" s="11">
        <v>8778</v>
      </c>
      <c r="I102" s="11">
        <v>7452</v>
      </c>
      <c r="J102" s="11">
        <v>7137</v>
      </c>
      <c r="K102" s="11">
        <v>-2782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f t="shared" si="131"/>
        <v>33984</v>
      </c>
    </row>
    <row r="103" spans="1:18" x14ac:dyDescent="0.3">
      <c r="A103" s="8" t="s">
        <v>831</v>
      </c>
      <c r="B103" s="2" t="s">
        <v>67</v>
      </c>
      <c r="C103" s="10">
        <v>52571000</v>
      </c>
      <c r="D103" s="2" t="s">
        <v>818</v>
      </c>
      <c r="E103" s="10" t="s">
        <v>799</v>
      </c>
      <c r="F103" s="11">
        <v>2968</v>
      </c>
      <c r="G103" s="11">
        <v>2968</v>
      </c>
      <c r="H103" s="11">
        <v>4435</v>
      </c>
      <c r="I103" s="11">
        <v>2968</v>
      </c>
      <c r="J103" s="11">
        <v>2968</v>
      </c>
      <c r="K103" s="11">
        <v>2968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f t="shared" si="131"/>
        <v>19275</v>
      </c>
    </row>
    <row r="104" spans="1:18" x14ac:dyDescent="0.3">
      <c r="A104" s="8" t="s">
        <v>831</v>
      </c>
      <c r="B104" s="2" t="s">
        <v>67</v>
      </c>
      <c r="C104">
        <v>52571100</v>
      </c>
      <c r="D104" t="s">
        <v>1399</v>
      </c>
      <c r="E104" s="10" t="str">
        <f>VLOOKUP(C104,'Link Out Monthly BY'!C:E,3,FALSE)</f>
        <v>675.8</v>
      </c>
      <c r="F104" s="11">
        <v>5833</v>
      </c>
      <c r="G104" s="11">
        <v>5833</v>
      </c>
      <c r="H104" s="11">
        <v>5833</v>
      </c>
      <c r="I104" s="11">
        <v>5833</v>
      </c>
      <c r="J104" s="11">
        <v>5833</v>
      </c>
      <c r="K104" s="11">
        <v>5833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f t="shared" si="131"/>
        <v>34998</v>
      </c>
    </row>
    <row r="105" spans="1:18" x14ac:dyDescent="0.3">
      <c r="A105" s="8" t="s">
        <v>831</v>
      </c>
      <c r="B105" s="2" t="s">
        <v>67</v>
      </c>
      <c r="C105" s="10">
        <v>52578000</v>
      </c>
      <c r="D105" s="2" t="s">
        <v>823</v>
      </c>
      <c r="E105" s="10" t="s">
        <v>799</v>
      </c>
      <c r="F105" s="11">
        <v>1785</v>
      </c>
      <c r="G105" s="11">
        <v>2012</v>
      </c>
      <c r="H105" s="11">
        <v>1573</v>
      </c>
      <c r="I105" s="11">
        <v>1673</v>
      </c>
      <c r="J105" s="11">
        <v>1649</v>
      </c>
      <c r="K105" s="11">
        <v>1868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f t="shared" si="131"/>
        <v>10560</v>
      </c>
    </row>
    <row r="106" spans="1:18" x14ac:dyDescent="0.3">
      <c r="A106" s="8" t="s">
        <v>831</v>
      </c>
      <c r="B106" s="2" t="s">
        <v>67</v>
      </c>
      <c r="C106" s="10">
        <v>52583000</v>
      </c>
      <c r="D106" s="2" t="s">
        <v>827</v>
      </c>
      <c r="E106" s="10" t="s">
        <v>799</v>
      </c>
      <c r="F106" s="11">
        <v>7194</v>
      </c>
      <c r="G106" s="11">
        <v>6961</v>
      </c>
      <c r="H106" s="11">
        <v>15395</v>
      </c>
      <c r="I106" s="11">
        <v>6603</v>
      </c>
      <c r="J106" s="11">
        <v>6669</v>
      </c>
      <c r="K106" s="11">
        <v>4929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f t="shared" si="131"/>
        <v>47751</v>
      </c>
    </row>
    <row r="107" spans="1:18" x14ac:dyDescent="0.3">
      <c r="A107" s="69" t="s">
        <v>844</v>
      </c>
      <c r="B107" s="69"/>
      <c r="C107" s="69"/>
      <c r="D107" s="69"/>
      <c r="E107" s="69"/>
      <c r="F107" s="70">
        <f>SUM(F99:F106)</f>
        <v>55233</v>
      </c>
      <c r="G107" s="70">
        <f t="shared" ref="G107:R107" si="132">SUM(G99:G106)</f>
        <v>48335</v>
      </c>
      <c r="H107" s="70">
        <f t="shared" si="132"/>
        <v>63261</v>
      </c>
      <c r="I107" s="70">
        <f t="shared" si="132"/>
        <v>55855</v>
      </c>
      <c r="J107" s="70">
        <f t="shared" si="132"/>
        <v>47531</v>
      </c>
      <c r="K107" s="70">
        <f t="shared" si="132"/>
        <v>63734</v>
      </c>
      <c r="L107" s="70">
        <f t="shared" si="132"/>
        <v>57519</v>
      </c>
      <c r="M107" s="70">
        <f t="shared" si="132"/>
        <v>79861</v>
      </c>
      <c r="N107" s="70">
        <f t="shared" si="132"/>
        <v>61020</v>
      </c>
      <c r="O107" s="70">
        <f t="shared" si="132"/>
        <v>52849</v>
      </c>
      <c r="P107" s="70">
        <f t="shared" si="132"/>
        <v>60563</v>
      </c>
      <c r="Q107" s="70">
        <f t="shared" si="132"/>
        <v>63109</v>
      </c>
      <c r="R107" s="70">
        <f t="shared" si="132"/>
        <v>708870</v>
      </c>
    </row>
    <row r="108" spans="1:18" x14ac:dyDescent="0.3">
      <c r="A108" s="8" t="s">
        <v>845</v>
      </c>
      <c r="B108" s="2" t="s">
        <v>832</v>
      </c>
      <c r="C108" s="10">
        <v>52574000</v>
      </c>
      <c r="D108" s="2" t="s">
        <v>833</v>
      </c>
      <c r="E108" s="10" t="s">
        <v>799</v>
      </c>
      <c r="F108" s="11">
        <v>9789</v>
      </c>
      <c r="G108" s="11">
        <v>9810</v>
      </c>
      <c r="H108" s="11">
        <v>9783</v>
      </c>
      <c r="I108" s="11">
        <v>9785</v>
      </c>
      <c r="J108" s="11">
        <v>9767</v>
      </c>
      <c r="K108" s="11">
        <v>9783</v>
      </c>
      <c r="L108" s="11">
        <v>21648</v>
      </c>
      <c r="M108" s="11">
        <v>22003</v>
      </c>
      <c r="N108" s="11">
        <v>21865</v>
      </c>
      <c r="O108" s="11">
        <v>21873</v>
      </c>
      <c r="P108" s="11">
        <v>21596</v>
      </c>
      <c r="Q108" s="11">
        <v>21778</v>
      </c>
      <c r="R108" s="11">
        <f t="shared" ref="R108:R110" si="133">SUM(F108:Q108)</f>
        <v>189480</v>
      </c>
    </row>
    <row r="109" spans="1:18" x14ac:dyDescent="0.3">
      <c r="A109" s="8" t="s">
        <v>845</v>
      </c>
      <c r="B109" s="2" t="s">
        <v>832</v>
      </c>
      <c r="C109" s="10">
        <v>52574100</v>
      </c>
      <c r="D109" s="2" t="s">
        <v>839</v>
      </c>
      <c r="E109" s="10" t="s">
        <v>799</v>
      </c>
      <c r="F109" s="11">
        <v>9348</v>
      </c>
      <c r="G109" s="11">
        <v>9146</v>
      </c>
      <c r="H109" s="11">
        <v>9136</v>
      </c>
      <c r="I109" s="11">
        <v>8910</v>
      </c>
      <c r="J109" s="11">
        <v>9000</v>
      </c>
      <c r="K109" s="11">
        <v>8859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f t="shared" si="133"/>
        <v>54399</v>
      </c>
    </row>
    <row r="110" spans="1:18" x14ac:dyDescent="0.3">
      <c r="A110" s="8" t="s">
        <v>845</v>
      </c>
      <c r="B110" s="2" t="s">
        <v>832</v>
      </c>
      <c r="C110">
        <v>52574115</v>
      </c>
      <c r="D110" t="s">
        <v>1400</v>
      </c>
      <c r="E110" s="10" t="str">
        <f>VLOOKUP(C110,'Link Out Monthly BY'!C:E,3,FALSE)</f>
        <v>675.7</v>
      </c>
      <c r="F110" s="11">
        <v>962</v>
      </c>
      <c r="G110" s="11">
        <v>962</v>
      </c>
      <c r="H110" s="11">
        <v>962</v>
      </c>
      <c r="I110" s="11">
        <v>962</v>
      </c>
      <c r="J110" s="11">
        <v>962</v>
      </c>
      <c r="K110" s="11">
        <v>962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f t="shared" si="133"/>
        <v>5772</v>
      </c>
    </row>
    <row r="111" spans="1:18" x14ac:dyDescent="0.3">
      <c r="A111" s="69" t="s">
        <v>855</v>
      </c>
      <c r="B111" s="69"/>
      <c r="C111" s="69"/>
      <c r="D111" s="69"/>
      <c r="E111" s="69"/>
      <c r="F111" s="70">
        <f>SUM(F108:F110)</f>
        <v>20099</v>
      </c>
      <c r="G111" s="70">
        <f t="shared" ref="G111:Q111" si="134">SUM(G108:G110)</f>
        <v>19918</v>
      </c>
      <c r="H111" s="70">
        <f t="shared" si="134"/>
        <v>19881</v>
      </c>
      <c r="I111" s="70">
        <f t="shared" si="134"/>
        <v>19657</v>
      </c>
      <c r="J111" s="70">
        <f t="shared" si="134"/>
        <v>19729</v>
      </c>
      <c r="K111" s="70">
        <f t="shared" si="134"/>
        <v>19604</v>
      </c>
      <c r="L111" s="70">
        <f t="shared" si="134"/>
        <v>21648</v>
      </c>
      <c r="M111" s="70">
        <f t="shared" si="134"/>
        <v>22003</v>
      </c>
      <c r="N111" s="70">
        <f t="shared" si="134"/>
        <v>21865</v>
      </c>
      <c r="O111" s="70">
        <f t="shared" si="134"/>
        <v>21873</v>
      </c>
      <c r="P111" s="70">
        <f t="shared" si="134"/>
        <v>21596</v>
      </c>
      <c r="Q111" s="70">
        <f t="shared" si="134"/>
        <v>21778</v>
      </c>
      <c r="R111" s="70">
        <f>SUM(R108:R110)</f>
        <v>249651</v>
      </c>
    </row>
    <row r="112" spans="1:18" x14ac:dyDescent="0.3">
      <c r="A112" s="8" t="s">
        <v>856</v>
      </c>
      <c r="B112" s="2" t="s">
        <v>846</v>
      </c>
      <c r="C112" s="10">
        <v>52562500</v>
      </c>
      <c r="D112" s="2" t="s">
        <v>847</v>
      </c>
      <c r="E112" s="10" t="s">
        <v>799</v>
      </c>
      <c r="F112" s="11">
        <v>2089</v>
      </c>
      <c r="G112" s="11">
        <v>2149</v>
      </c>
      <c r="H112" s="11">
        <v>2078</v>
      </c>
      <c r="I112" s="11">
        <v>2259</v>
      </c>
      <c r="J112" s="11">
        <v>2163</v>
      </c>
      <c r="K112" s="11">
        <v>2107</v>
      </c>
      <c r="L112" s="11">
        <v>2756</v>
      </c>
      <c r="M112" s="11">
        <v>2541</v>
      </c>
      <c r="N112" s="11">
        <v>3075</v>
      </c>
      <c r="O112" s="11">
        <v>2481</v>
      </c>
      <c r="P112" s="11">
        <v>2622</v>
      </c>
      <c r="Q112" s="11">
        <v>2828</v>
      </c>
      <c r="R112" s="11">
        <f t="shared" ref="R112:R114" si="135">SUM(F112:Q112)</f>
        <v>29148</v>
      </c>
    </row>
    <row r="113" spans="1:18" x14ac:dyDescent="0.3">
      <c r="A113" s="8" t="s">
        <v>856</v>
      </c>
      <c r="B113" s="2" t="s">
        <v>846</v>
      </c>
      <c r="C113" s="10">
        <v>52566000</v>
      </c>
      <c r="D113" s="2" t="s">
        <v>852</v>
      </c>
      <c r="E113" s="10" t="s">
        <v>799</v>
      </c>
      <c r="F113" s="11">
        <v>17</v>
      </c>
      <c r="G113" s="11">
        <v>17</v>
      </c>
      <c r="H113" s="11">
        <v>101</v>
      </c>
      <c r="I113" s="11">
        <v>765</v>
      </c>
      <c r="J113" s="11">
        <v>17</v>
      </c>
      <c r="K113" s="11">
        <v>557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f t="shared" si="135"/>
        <v>1474</v>
      </c>
    </row>
    <row r="114" spans="1:18" x14ac:dyDescent="0.3">
      <c r="A114" s="8" t="s">
        <v>856</v>
      </c>
      <c r="B114" s="2" t="s">
        <v>846</v>
      </c>
      <c r="C114">
        <v>52566700</v>
      </c>
      <c r="D114" t="s">
        <v>854</v>
      </c>
      <c r="E114" s="10" t="str">
        <f>VLOOKUP(C114,'Link Out Monthly BY'!C:E,3,FALSE)</f>
        <v>675.8</v>
      </c>
      <c r="F114" s="11">
        <v>171</v>
      </c>
      <c r="G114" s="11">
        <v>171</v>
      </c>
      <c r="H114" s="11">
        <v>171</v>
      </c>
      <c r="I114" s="11">
        <v>171</v>
      </c>
      <c r="J114" s="11">
        <v>171</v>
      </c>
      <c r="K114" s="11">
        <v>671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f t="shared" si="135"/>
        <v>1526</v>
      </c>
    </row>
    <row r="115" spans="1:18" x14ac:dyDescent="0.3">
      <c r="A115" s="69" t="s">
        <v>878</v>
      </c>
      <c r="B115" s="69"/>
      <c r="C115" s="69"/>
      <c r="D115" s="69"/>
      <c r="E115" s="69"/>
      <c r="F115" s="70">
        <f>SUM(F112:F114)</f>
        <v>2277</v>
      </c>
      <c r="G115" s="70">
        <f t="shared" ref="G115:R115" si="136">SUM(G112:G114)</f>
        <v>2337</v>
      </c>
      <c r="H115" s="70">
        <f t="shared" si="136"/>
        <v>2350</v>
      </c>
      <c r="I115" s="70">
        <f t="shared" si="136"/>
        <v>3195</v>
      </c>
      <c r="J115" s="70">
        <f t="shared" si="136"/>
        <v>2351</v>
      </c>
      <c r="K115" s="70">
        <f t="shared" si="136"/>
        <v>3335</v>
      </c>
      <c r="L115" s="70">
        <f t="shared" si="136"/>
        <v>2756</v>
      </c>
      <c r="M115" s="70">
        <f t="shared" si="136"/>
        <v>2541</v>
      </c>
      <c r="N115" s="70">
        <f t="shared" si="136"/>
        <v>3075</v>
      </c>
      <c r="O115" s="70">
        <f t="shared" si="136"/>
        <v>2481</v>
      </c>
      <c r="P115" s="70">
        <f t="shared" si="136"/>
        <v>2622</v>
      </c>
      <c r="Q115" s="70">
        <f t="shared" si="136"/>
        <v>2828</v>
      </c>
      <c r="R115" s="70">
        <f t="shared" si="136"/>
        <v>32148</v>
      </c>
    </row>
    <row r="116" spans="1:18" x14ac:dyDescent="0.3">
      <c r="A116" s="8" t="s">
        <v>879</v>
      </c>
      <c r="B116" s="2" t="s">
        <v>857</v>
      </c>
      <c r="C116" s="10">
        <v>52526100</v>
      </c>
      <c r="D116" s="2" t="s">
        <v>861</v>
      </c>
      <c r="E116" s="10" t="s">
        <v>799</v>
      </c>
      <c r="F116" s="11">
        <v>2889</v>
      </c>
      <c r="G116" s="11">
        <v>2889</v>
      </c>
      <c r="H116" s="11">
        <v>2889</v>
      </c>
      <c r="I116" s="11">
        <v>2889</v>
      </c>
      <c r="J116" s="11">
        <v>2889</v>
      </c>
      <c r="K116" s="11">
        <v>2889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f t="shared" ref="R116:R120" si="137">SUM(F116:Q116)</f>
        <v>17334</v>
      </c>
    </row>
    <row r="117" spans="1:18" x14ac:dyDescent="0.3">
      <c r="A117" s="8" t="s">
        <v>879</v>
      </c>
      <c r="B117" s="2" t="s">
        <v>857</v>
      </c>
      <c r="C117" s="10">
        <v>52542016</v>
      </c>
      <c r="D117" s="2" t="s">
        <v>863</v>
      </c>
      <c r="E117" s="10" t="s">
        <v>799</v>
      </c>
      <c r="F117" s="11">
        <v>85</v>
      </c>
      <c r="G117" s="11">
        <v>85</v>
      </c>
      <c r="H117" s="11">
        <v>85</v>
      </c>
      <c r="I117" s="11">
        <v>85</v>
      </c>
      <c r="J117" s="11">
        <v>85</v>
      </c>
      <c r="K117" s="11">
        <v>85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f t="shared" si="137"/>
        <v>510</v>
      </c>
    </row>
    <row r="118" spans="1:18" x14ac:dyDescent="0.3">
      <c r="A118" s="8" t="s">
        <v>879</v>
      </c>
      <c r="B118" s="2" t="s">
        <v>857</v>
      </c>
      <c r="C118" s="10">
        <v>52562000</v>
      </c>
      <c r="D118" s="2" t="s">
        <v>864</v>
      </c>
      <c r="E118" s="10" t="s">
        <v>799</v>
      </c>
      <c r="F118" s="11">
        <v>5625</v>
      </c>
      <c r="G118" s="11">
        <v>8342</v>
      </c>
      <c r="H118" s="11">
        <v>3612</v>
      </c>
      <c r="I118" s="11">
        <v>4682</v>
      </c>
      <c r="J118" s="11">
        <v>3811</v>
      </c>
      <c r="K118" s="11">
        <v>1551</v>
      </c>
      <c r="L118" s="11">
        <v>30401</v>
      </c>
      <c r="M118" s="11">
        <v>29691</v>
      </c>
      <c r="N118" s="11">
        <v>29573</v>
      </c>
      <c r="O118" s="11">
        <v>30143</v>
      </c>
      <c r="P118" s="11">
        <v>30325</v>
      </c>
      <c r="Q118" s="11">
        <v>28706</v>
      </c>
      <c r="R118" s="11">
        <f t="shared" si="137"/>
        <v>206462</v>
      </c>
    </row>
    <row r="119" spans="1:18" x14ac:dyDescent="0.3">
      <c r="A119" s="8" t="s">
        <v>879</v>
      </c>
      <c r="B119" s="2" t="s">
        <v>857</v>
      </c>
      <c r="C119" s="10">
        <v>52571500</v>
      </c>
      <c r="D119" s="2" t="s">
        <v>869</v>
      </c>
      <c r="E119" s="10" t="s">
        <v>799</v>
      </c>
      <c r="F119" s="11">
        <v>16908</v>
      </c>
      <c r="G119" s="11">
        <v>16908</v>
      </c>
      <c r="H119" s="11">
        <v>16908</v>
      </c>
      <c r="I119" s="11">
        <v>16908</v>
      </c>
      <c r="J119" s="11">
        <v>16908</v>
      </c>
      <c r="K119" s="11">
        <v>16908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f t="shared" si="137"/>
        <v>101448</v>
      </c>
    </row>
    <row r="120" spans="1:18" x14ac:dyDescent="0.3">
      <c r="A120" s="8" t="s">
        <v>879</v>
      </c>
      <c r="B120" s="2" t="s">
        <v>857</v>
      </c>
      <c r="C120" s="10">
        <v>52582000</v>
      </c>
      <c r="D120" s="2" t="s">
        <v>870</v>
      </c>
      <c r="E120" s="10" t="s">
        <v>837</v>
      </c>
      <c r="F120" s="11">
        <v>3538</v>
      </c>
      <c r="G120" s="11">
        <v>3393</v>
      </c>
      <c r="H120" s="11">
        <v>3481</v>
      </c>
      <c r="I120" s="11">
        <v>3552</v>
      </c>
      <c r="J120" s="11">
        <v>3552</v>
      </c>
      <c r="K120" s="11">
        <v>3545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f t="shared" si="137"/>
        <v>21061</v>
      </c>
    </row>
    <row r="121" spans="1:18" x14ac:dyDescent="0.3">
      <c r="A121" s="69" t="s">
        <v>883</v>
      </c>
      <c r="B121" s="69"/>
      <c r="C121" s="69"/>
      <c r="D121" s="69"/>
      <c r="E121" s="69"/>
      <c r="F121" s="70">
        <f>SUM(F116:F120)</f>
        <v>29045</v>
      </c>
      <c r="G121" s="70">
        <f t="shared" ref="G121:R121" si="138">SUM(G116:G120)</f>
        <v>31617</v>
      </c>
      <c r="H121" s="70">
        <f t="shared" si="138"/>
        <v>26975</v>
      </c>
      <c r="I121" s="70">
        <f t="shared" si="138"/>
        <v>28116</v>
      </c>
      <c r="J121" s="70">
        <f t="shared" si="138"/>
        <v>27245</v>
      </c>
      <c r="K121" s="70">
        <f t="shared" si="138"/>
        <v>24978</v>
      </c>
      <c r="L121" s="70">
        <f t="shared" si="138"/>
        <v>30401</v>
      </c>
      <c r="M121" s="70">
        <f t="shared" si="138"/>
        <v>29691</v>
      </c>
      <c r="N121" s="70">
        <f t="shared" si="138"/>
        <v>29573</v>
      </c>
      <c r="O121" s="70">
        <f t="shared" si="138"/>
        <v>30143</v>
      </c>
      <c r="P121" s="70">
        <f t="shared" si="138"/>
        <v>30325</v>
      </c>
      <c r="Q121" s="70">
        <f t="shared" si="138"/>
        <v>28706</v>
      </c>
      <c r="R121" s="70">
        <f t="shared" si="138"/>
        <v>346815</v>
      </c>
    </row>
    <row r="122" spans="1:18" x14ac:dyDescent="0.3">
      <c r="A122" s="12" t="s">
        <v>884</v>
      </c>
      <c r="B122" s="2" t="s">
        <v>880</v>
      </c>
      <c r="C122" s="10">
        <v>52503000</v>
      </c>
      <c r="D122" s="2" t="s">
        <v>881</v>
      </c>
      <c r="E122" s="10" t="s">
        <v>882</v>
      </c>
      <c r="F122" s="11">
        <v>1000</v>
      </c>
      <c r="G122" s="11">
        <v>750</v>
      </c>
      <c r="H122" s="11">
        <v>1000</v>
      </c>
      <c r="I122" s="11">
        <v>1000</v>
      </c>
      <c r="J122" s="11">
        <v>750</v>
      </c>
      <c r="K122" s="11">
        <v>1000</v>
      </c>
      <c r="L122" s="11">
        <v>1100</v>
      </c>
      <c r="M122" s="11">
        <v>825</v>
      </c>
      <c r="N122" s="11">
        <v>1100</v>
      </c>
      <c r="O122" s="11">
        <v>1100</v>
      </c>
      <c r="P122" s="11">
        <v>825</v>
      </c>
      <c r="Q122" s="11">
        <v>1100</v>
      </c>
      <c r="R122" s="11">
        <f>SUM(F122:Q122)</f>
        <v>11550</v>
      </c>
    </row>
    <row r="123" spans="1:18" x14ac:dyDescent="0.3">
      <c r="A123" s="69" t="s">
        <v>892</v>
      </c>
      <c r="B123" s="69"/>
      <c r="C123" s="69"/>
      <c r="D123" s="69"/>
      <c r="E123" s="69"/>
      <c r="F123" s="70">
        <f>SUM(F122)</f>
        <v>1000</v>
      </c>
      <c r="G123" s="70">
        <f t="shared" ref="G123:R123" si="139">SUM(G122)</f>
        <v>750</v>
      </c>
      <c r="H123" s="70">
        <f t="shared" si="139"/>
        <v>1000</v>
      </c>
      <c r="I123" s="70">
        <f t="shared" si="139"/>
        <v>1000</v>
      </c>
      <c r="J123" s="70">
        <f t="shared" si="139"/>
        <v>750</v>
      </c>
      <c r="K123" s="70">
        <f t="shared" si="139"/>
        <v>1000</v>
      </c>
      <c r="L123" s="70">
        <f t="shared" si="139"/>
        <v>1100</v>
      </c>
      <c r="M123" s="70">
        <f t="shared" si="139"/>
        <v>825</v>
      </c>
      <c r="N123" s="70">
        <f t="shared" si="139"/>
        <v>1100</v>
      </c>
      <c r="O123" s="70">
        <f t="shared" si="139"/>
        <v>1100</v>
      </c>
      <c r="P123" s="70">
        <f t="shared" si="139"/>
        <v>825</v>
      </c>
      <c r="Q123" s="70">
        <f t="shared" si="139"/>
        <v>1100</v>
      </c>
      <c r="R123" s="70">
        <f t="shared" si="139"/>
        <v>11550</v>
      </c>
    </row>
    <row r="124" spans="1:18" x14ac:dyDescent="0.3">
      <c r="A124" s="8" t="s">
        <v>893</v>
      </c>
      <c r="B124" s="2" t="s">
        <v>885</v>
      </c>
      <c r="C124" s="10">
        <v>52534000</v>
      </c>
      <c r="D124" s="2" t="s">
        <v>886</v>
      </c>
      <c r="E124" s="10" t="s">
        <v>799</v>
      </c>
      <c r="F124" s="11">
        <v>11221</v>
      </c>
      <c r="G124" s="11">
        <v>6121</v>
      </c>
      <c r="H124" s="11">
        <v>7621</v>
      </c>
      <c r="I124" s="11">
        <v>8717</v>
      </c>
      <c r="J124" s="11">
        <v>5717</v>
      </c>
      <c r="K124" s="11">
        <v>6721</v>
      </c>
      <c r="L124" s="11">
        <v>11580</v>
      </c>
      <c r="M124" s="11">
        <v>9228</v>
      </c>
      <c r="N124" s="11">
        <v>12823</v>
      </c>
      <c r="O124" s="11">
        <v>11616</v>
      </c>
      <c r="P124" s="11">
        <v>11601</v>
      </c>
      <c r="Q124" s="11">
        <v>12639</v>
      </c>
      <c r="R124" s="11">
        <f t="shared" ref="R124:R127" si="140">SUM(F124:Q124)</f>
        <v>115605</v>
      </c>
    </row>
    <row r="125" spans="1:18" x14ac:dyDescent="0.3">
      <c r="A125" s="8" t="s">
        <v>893</v>
      </c>
      <c r="B125" s="2" t="s">
        <v>885</v>
      </c>
      <c r="C125" s="10">
        <v>52534021</v>
      </c>
      <c r="D125" s="2" t="s">
        <v>887</v>
      </c>
      <c r="E125" s="10" t="s">
        <v>799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f t="shared" si="140"/>
        <v>0</v>
      </c>
    </row>
    <row r="126" spans="1:18" x14ac:dyDescent="0.3">
      <c r="A126" s="8" t="s">
        <v>893</v>
      </c>
      <c r="B126" s="2" t="s">
        <v>885</v>
      </c>
      <c r="C126" s="10">
        <v>52534200</v>
      </c>
      <c r="D126" s="2" t="s">
        <v>888</v>
      </c>
      <c r="E126" s="10" t="s">
        <v>799</v>
      </c>
      <c r="F126" s="11">
        <v>3075</v>
      </c>
      <c r="G126" s="11">
        <v>2425</v>
      </c>
      <c r="H126" s="11">
        <v>1125</v>
      </c>
      <c r="I126" s="11">
        <v>1125</v>
      </c>
      <c r="J126" s="11">
        <v>1775</v>
      </c>
      <c r="K126" s="11">
        <v>3424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f t="shared" si="140"/>
        <v>12949</v>
      </c>
    </row>
    <row r="127" spans="1:18" x14ac:dyDescent="0.3">
      <c r="A127" s="8" t="s">
        <v>893</v>
      </c>
      <c r="B127" s="2" t="s">
        <v>885</v>
      </c>
      <c r="C127" s="10">
        <v>52535000</v>
      </c>
      <c r="D127" s="2" t="s">
        <v>889</v>
      </c>
      <c r="E127" s="10" t="s">
        <v>799</v>
      </c>
      <c r="F127" s="11">
        <v>2812</v>
      </c>
      <c r="G127" s="11">
        <v>2512</v>
      </c>
      <c r="H127" s="11">
        <v>3345</v>
      </c>
      <c r="I127" s="11">
        <v>3619</v>
      </c>
      <c r="J127" s="11">
        <v>2459</v>
      </c>
      <c r="K127" s="11">
        <v>3359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f t="shared" si="140"/>
        <v>18106</v>
      </c>
    </row>
    <row r="128" spans="1:18" x14ac:dyDescent="0.3">
      <c r="A128" s="69" t="s">
        <v>936</v>
      </c>
      <c r="B128" s="69"/>
      <c r="C128" s="69"/>
      <c r="D128" s="69"/>
      <c r="E128" s="69"/>
      <c r="F128" s="70">
        <f>SUM(F124:F127)</f>
        <v>17108</v>
      </c>
      <c r="G128" s="70">
        <f t="shared" ref="G128:R128" si="141">SUM(G124:G127)</f>
        <v>11058</v>
      </c>
      <c r="H128" s="70">
        <f t="shared" si="141"/>
        <v>12091</v>
      </c>
      <c r="I128" s="70">
        <f t="shared" si="141"/>
        <v>13461</v>
      </c>
      <c r="J128" s="70">
        <f t="shared" si="141"/>
        <v>9951</v>
      </c>
      <c r="K128" s="70">
        <f t="shared" si="141"/>
        <v>13504</v>
      </c>
      <c r="L128" s="70">
        <f t="shared" si="141"/>
        <v>11580</v>
      </c>
      <c r="M128" s="70">
        <f t="shared" si="141"/>
        <v>9228</v>
      </c>
      <c r="N128" s="70">
        <f t="shared" si="141"/>
        <v>12823</v>
      </c>
      <c r="O128" s="70">
        <f t="shared" si="141"/>
        <v>11616</v>
      </c>
      <c r="P128" s="70">
        <f t="shared" si="141"/>
        <v>11601</v>
      </c>
      <c r="Q128" s="70">
        <f t="shared" si="141"/>
        <v>12639</v>
      </c>
      <c r="R128" s="70">
        <f t="shared" si="141"/>
        <v>146660</v>
      </c>
    </row>
    <row r="129" spans="1:18" x14ac:dyDescent="0.3">
      <c r="A129" s="8" t="s">
        <v>937</v>
      </c>
      <c r="B129" s="2" t="s">
        <v>894</v>
      </c>
      <c r="C129" s="10">
        <v>52000000</v>
      </c>
      <c r="D129" s="2" t="s">
        <v>895</v>
      </c>
      <c r="E129" s="10" t="s">
        <v>896</v>
      </c>
      <c r="F129" s="11">
        <v>13771</v>
      </c>
      <c r="G129" s="11">
        <v>13771</v>
      </c>
      <c r="H129" s="11">
        <v>13826</v>
      </c>
      <c r="I129" s="11">
        <v>14971</v>
      </c>
      <c r="J129" s="11">
        <v>13771</v>
      </c>
      <c r="K129" s="11">
        <v>13826</v>
      </c>
      <c r="L129" s="11">
        <v>141904</v>
      </c>
      <c r="M129" s="11">
        <v>88725</v>
      </c>
      <c r="N129" s="11">
        <v>79424</v>
      </c>
      <c r="O129" s="11">
        <v>66533</v>
      </c>
      <c r="P129" s="11">
        <v>63108</v>
      </c>
      <c r="Q129" s="11">
        <v>86485</v>
      </c>
      <c r="R129" s="11">
        <f t="shared" ref="R129:R155" si="142">SUM(F129:Q129)</f>
        <v>610115</v>
      </c>
    </row>
    <row r="130" spans="1:18" x14ac:dyDescent="0.3">
      <c r="A130" s="8" t="s">
        <v>937</v>
      </c>
      <c r="B130" s="2" t="s">
        <v>894</v>
      </c>
      <c r="C130" s="10">
        <v>52001000</v>
      </c>
      <c r="D130" s="2" t="s">
        <v>895</v>
      </c>
      <c r="E130" s="10" t="s">
        <v>896</v>
      </c>
      <c r="F130" s="110">
        <v>-49929.739214369911</v>
      </c>
      <c r="G130" s="110">
        <v>-51910.344746934803</v>
      </c>
      <c r="H130" s="110">
        <v>-48104.363680010909</v>
      </c>
      <c r="I130" s="110">
        <v>-46433.780082922196</v>
      </c>
      <c r="J130" s="110">
        <v>-40717.267981303987</v>
      </c>
      <c r="K130" s="110">
        <v>-42378.8981436381</v>
      </c>
      <c r="L130" s="110">
        <v>-44442.48391000001</v>
      </c>
      <c r="M130" s="110">
        <v>-42480.401810000003</v>
      </c>
      <c r="N130" s="110">
        <v>-46496.510830000036</v>
      </c>
      <c r="O130" s="110">
        <v>-49309.50662</v>
      </c>
      <c r="P130" s="110">
        <v>-50496.359979999972</v>
      </c>
      <c r="Q130" s="110">
        <v>-50919.703780000069</v>
      </c>
      <c r="R130" s="11">
        <f t="shared" si="142"/>
        <v>-563619.36077917996</v>
      </c>
    </row>
    <row r="131" spans="1:18" x14ac:dyDescent="0.3">
      <c r="A131" s="8" t="s">
        <v>937</v>
      </c>
      <c r="B131" s="2" t="s">
        <v>894</v>
      </c>
      <c r="C131">
        <v>52500000</v>
      </c>
      <c r="D131" t="s">
        <v>1401</v>
      </c>
      <c r="E131" s="10" t="str">
        <f>VLOOKUP(C131,'Link Out Monthly BY'!C:E,3,FALSE)</f>
        <v>675.8</v>
      </c>
      <c r="F131" s="11">
        <v>12927</v>
      </c>
      <c r="G131" s="11">
        <v>13014</v>
      </c>
      <c r="H131" s="11">
        <v>12914</v>
      </c>
      <c r="I131" s="11">
        <v>12968</v>
      </c>
      <c r="J131" s="11">
        <v>13075</v>
      </c>
      <c r="K131" s="11">
        <v>13914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f t="shared" si="142"/>
        <v>78812</v>
      </c>
    </row>
    <row r="132" spans="1:18" x14ac:dyDescent="0.3">
      <c r="A132" s="8" t="s">
        <v>937</v>
      </c>
      <c r="B132" s="2" t="s">
        <v>894</v>
      </c>
      <c r="C132">
        <v>52514000</v>
      </c>
      <c r="D132" t="s">
        <v>1402</v>
      </c>
      <c r="E132" s="10" t="str">
        <f>VLOOKUP(C132,'Link Out Monthly BY'!C:E,3,FALSE)</f>
        <v>675.8</v>
      </c>
      <c r="F132" s="11">
        <v>0</v>
      </c>
      <c r="G132" s="11">
        <v>0</v>
      </c>
      <c r="H132" s="11">
        <v>0</v>
      </c>
      <c r="I132" s="11">
        <v>0</v>
      </c>
      <c r="J132" s="11">
        <v>600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f t="shared" si="142"/>
        <v>600</v>
      </c>
    </row>
    <row r="133" spans="1:18" x14ac:dyDescent="0.3">
      <c r="A133" s="8" t="s">
        <v>937</v>
      </c>
      <c r="B133" s="2" t="s">
        <v>894</v>
      </c>
      <c r="C133" s="10">
        <v>52514500</v>
      </c>
      <c r="D133" s="2" t="s">
        <v>911</v>
      </c>
      <c r="E133" s="10" t="s">
        <v>799</v>
      </c>
      <c r="F133" s="11">
        <v>4532</v>
      </c>
      <c r="G133" s="11">
        <v>4532</v>
      </c>
      <c r="H133" s="11">
        <v>4532</v>
      </c>
      <c r="I133" s="11">
        <v>4532</v>
      </c>
      <c r="J133" s="11">
        <v>4532</v>
      </c>
      <c r="K133" s="11">
        <v>4532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f t="shared" si="142"/>
        <v>27192</v>
      </c>
    </row>
    <row r="134" spans="1:18" x14ac:dyDescent="0.3">
      <c r="A134" s="8" t="s">
        <v>937</v>
      </c>
      <c r="B134" s="2" t="s">
        <v>894</v>
      </c>
      <c r="C134" s="10">
        <v>52514600</v>
      </c>
      <c r="D134" s="2" t="s">
        <v>912</v>
      </c>
      <c r="E134" s="10" t="s">
        <v>799</v>
      </c>
      <c r="F134" s="11">
        <v>3588</v>
      </c>
      <c r="G134" s="11">
        <v>3588</v>
      </c>
      <c r="H134" s="11">
        <v>3588</v>
      </c>
      <c r="I134" s="11">
        <v>3588</v>
      </c>
      <c r="J134" s="11">
        <v>3588</v>
      </c>
      <c r="K134" s="11">
        <v>3588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f t="shared" si="142"/>
        <v>21528</v>
      </c>
    </row>
    <row r="135" spans="1:18" x14ac:dyDescent="0.3">
      <c r="A135" s="8" t="s">
        <v>937</v>
      </c>
      <c r="B135" s="2" t="s">
        <v>894</v>
      </c>
      <c r="C135" s="10">
        <v>52514700</v>
      </c>
      <c r="D135" s="2" t="s">
        <v>913</v>
      </c>
      <c r="E135" s="10" t="s">
        <v>799</v>
      </c>
      <c r="F135" s="11">
        <v>4258</v>
      </c>
      <c r="G135" s="11">
        <v>4258</v>
      </c>
      <c r="H135" s="11">
        <v>4258</v>
      </c>
      <c r="I135" s="11">
        <v>4258</v>
      </c>
      <c r="J135" s="11">
        <v>4258</v>
      </c>
      <c r="K135" s="11">
        <v>4258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f t="shared" si="142"/>
        <v>25548</v>
      </c>
    </row>
    <row r="136" spans="1:18" x14ac:dyDescent="0.3">
      <c r="A136" s="8" t="s">
        <v>937</v>
      </c>
      <c r="B136" s="2" t="s">
        <v>894</v>
      </c>
      <c r="C136" s="10">
        <v>52514901</v>
      </c>
      <c r="D136" s="2" t="s">
        <v>914</v>
      </c>
      <c r="E136" s="10" t="s">
        <v>799</v>
      </c>
      <c r="F136" s="11">
        <v>660</v>
      </c>
      <c r="G136" s="11">
        <v>660</v>
      </c>
      <c r="H136" s="11">
        <v>660</v>
      </c>
      <c r="I136" s="11">
        <v>660</v>
      </c>
      <c r="J136" s="11">
        <v>660</v>
      </c>
      <c r="K136" s="11">
        <v>660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f t="shared" si="142"/>
        <v>3960</v>
      </c>
    </row>
    <row r="137" spans="1:18" x14ac:dyDescent="0.3">
      <c r="A137" s="8" t="s">
        <v>937</v>
      </c>
      <c r="B137" s="2" t="s">
        <v>894</v>
      </c>
      <c r="C137" s="10">
        <v>52514903</v>
      </c>
      <c r="D137" s="2" t="s">
        <v>915</v>
      </c>
      <c r="E137" s="10" t="s">
        <v>799</v>
      </c>
      <c r="F137" s="11">
        <v>1052</v>
      </c>
      <c r="G137" s="11">
        <v>1052</v>
      </c>
      <c r="H137" s="11">
        <v>1052</v>
      </c>
      <c r="I137" s="11">
        <v>1052</v>
      </c>
      <c r="J137" s="11">
        <v>1052</v>
      </c>
      <c r="K137" s="11">
        <v>1052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f t="shared" si="142"/>
        <v>6312</v>
      </c>
    </row>
    <row r="138" spans="1:18" x14ac:dyDescent="0.3">
      <c r="A138" s="8" t="s">
        <v>937</v>
      </c>
      <c r="B138" s="2" t="s">
        <v>894</v>
      </c>
      <c r="C138" s="10">
        <v>52514904</v>
      </c>
      <c r="D138" s="2" t="s">
        <v>916</v>
      </c>
      <c r="E138" s="10" t="s">
        <v>799</v>
      </c>
      <c r="F138" s="11">
        <v>6750</v>
      </c>
      <c r="G138" s="11">
        <v>6750</v>
      </c>
      <c r="H138" s="11">
        <v>6750</v>
      </c>
      <c r="I138" s="11">
        <v>6750</v>
      </c>
      <c r="J138" s="11">
        <v>6750</v>
      </c>
      <c r="K138" s="11">
        <v>6750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f t="shared" si="142"/>
        <v>40500</v>
      </c>
    </row>
    <row r="139" spans="1:18" x14ac:dyDescent="0.3">
      <c r="A139" s="8" t="s">
        <v>937</v>
      </c>
      <c r="B139" s="2" t="s">
        <v>894</v>
      </c>
      <c r="C139" s="10">
        <v>52514905</v>
      </c>
      <c r="D139" s="2" t="s">
        <v>917</v>
      </c>
      <c r="E139" s="10" t="s">
        <v>799</v>
      </c>
      <c r="F139" s="11">
        <v>1094</v>
      </c>
      <c r="G139" s="11">
        <v>1094</v>
      </c>
      <c r="H139" s="11">
        <v>1094</v>
      </c>
      <c r="I139" s="11">
        <v>1094</v>
      </c>
      <c r="J139" s="11">
        <v>1094</v>
      </c>
      <c r="K139" s="11">
        <v>1094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f t="shared" si="142"/>
        <v>6564</v>
      </c>
    </row>
    <row r="140" spans="1:18" x14ac:dyDescent="0.3">
      <c r="A140" s="8" t="s">
        <v>937</v>
      </c>
      <c r="B140" s="2" t="s">
        <v>894</v>
      </c>
      <c r="C140" s="10">
        <v>52514907</v>
      </c>
      <c r="D140" s="2" t="s">
        <v>918</v>
      </c>
      <c r="E140" s="10" t="s">
        <v>799</v>
      </c>
      <c r="F140" s="11">
        <v>83</v>
      </c>
      <c r="G140" s="11">
        <v>83</v>
      </c>
      <c r="H140" s="11">
        <v>83</v>
      </c>
      <c r="I140" s="11">
        <v>83</v>
      </c>
      <c r="J140" s="11">
        <v>83</v>
      </c>
      <c r="K140" s="11">
        <v>83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f t="shared" si="142"/>
        <v>498</v>
      </c>
    </row>
    <row r="141" spans="1:18" x14ac:dyDescent="0.3">
      <c r="A141" s="8" t="s">
        <v>937</v>
      </c>
      <c r="B141" s="2" t="s">
        <v>894</v>
      </c>
      <c r="C141" s="10">
        <v>52514909</v>
      </c>
      <c r="D141" s="2" t="s">
        <v>919</v>
      </c>
      <c r="E141" s="10" t="s">
        <v>799</v>
      </c>
      <c r="F141" s="11">
        <v>0</v>
      </c>
      <c r="G141" s="11">
        <v>300</v>
      </c>
      <c r="H141" s="11">
        <v>0</v>
      </c>
      <c r="I141" s="11">
        <v>0</v>
      </c>
      <c r="J141" s="11">
        <v>4600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f t="shared" si="142"/>
        <v>4900</v>
      </c>
    </row>
    <row r="142" spans="1:18" x14ac:dyDescent="0.3">
      <c r="A142" s="8" t="s">
        <v>937</v>
      </c>
      <c r="B142" s="2" t="s">
        <v>894</v>
      </c>
      <c r="C142" s="10">
        <v>52515000</v>
      </c>
      <c r="D142" s="2" t="s">
        <v>920</v>
      </c>
      <c r="E142" s="10" t="s">
        <v>799</v>
      </c>
      <c r="F142" s="11">
        <v>367</v>
      </c>
      <c r="G142" s="11">
        <v>367</v>
      </c>
      <c r="H142" s="11">
        <v>367</v>
      </c>
      <c r="I142" s="11">
        <v>367</v>
      </c>
      <c r="J142" s="11">
        <v>367</v>
      </c>
      <c r="K142" s="11">
        <v>367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f t="shared" si="142"/>
        <v>2202</v>
      </c>
    </row>
    <row r="143" spans="1:18" x14ac:dyDescent="0.3">
      <c r="A143" s="8" t="s">
        <v>937</v>
      </c>
      <c r="B143" s="2" t="s">
        <v>894</v>
      </c>
      <c r="C143" s="10">
        <v>52515001</v>
      </c>
      <c r="D143" s="2" t="s">
        <v>921</v>
      </c>
      <c r="E143" s="10" t="s">
        <v>799</v>
      </c>
      <c r="F143" s="11">
        <v>182</v>
      </c>
      <c r="G143" s="11">
        <v>182</v>
      </c>
      <c r="H143" s="11">
        <v>182</v>
      </c>
      <c r="I143" s="11">
        <v>182</v>
      </c>
      <c r="J143" s="11">
        <v>182</v>
      </c>
      <c r="K143" s="11">
        <v>182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f t="shared" si="142"/>
        <v>1092</v>
      </c>
    </row>
    <row r="144" spans="1:18" x14ac:dyDescent="0.3">
      <c r="A144" s="8" t="s">
        <v>937</v>
      </c>
      <c r="B144" s="2" t="s">
        <v>894</v>
      </c>
      <c r="C144" s="10">
        <v>52522000</v>
      </c>
      <c r="D144" s="2" t="s">
        <v>922</v>
      </c>
      <c r="E144" s="10" t="s">
        <v>799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f t="shared" si="142"/>
        <v>0</v>
      </c>
    </row>
    <row r="145" spans="1:18" x14ac:dyDescent="0.3">
      <c r="A145" s="8" t="s">
        <v>937</v>
      </c>
      <c r="B145" s="2" t="s">
        <v>894</v>
      </c>
      <c r="C145" s="10">
        <v>52524000</v>
      </c>
      <c r="D145" s="2" t="s">
        <v>923</v>
      </c>
      <c r="E145" s="10" t="s">
        <v>799</v>
      </c>
      <c r="F145" s="11">
        <v>4868</v>
      </c>
      <c r="G145" s="11">
        <v>4868</v>
      </c>
      <c r="H145" s="11">
        <v>6083</v>
      </c>
      <c r="I145" s="11">
        <v>4868</v>
      </c>
      <c r="J145" s="11">
        <v>4868</v>
      </c>
      <c r="K145" s="11">
        <v>12368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f t="shared" si="142"/>
        <v>37923</v>
      </c>
    </row>
    <row r="146" spans="1:18" x14ac:dyDescent="0.3">
      <c r="A146" s="8" t="s">
        <v>937</v>
      </c>
      <c r="B146" s="2" t="s">
        <v>894</v>
      </c>
      <c r="C146" s="10">
        <v>52527000</v>
      </c>
      <c r="D146" s="2" t="s">
        <v>924</v>
      </c>
      <c r="E146" s="10" t="s">
        <v>799</v>
      </c>
      <c r="F146" s="11">
        <v>250</v>
      </c>
      <c r="G146" s="11">
        <v>250</v>
      </c>
      <c r="H146" s="11">
        <v>7750</v>
      </c>
      <c r="I146" s="11">
        <v>250</v>
      </c>
      <c r="J146" s="11">
        <v>250</v>
      </c>
      <c r="K146" s="11">
        <v>7750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f t="shared" si="142"/>
        <v>16500</v>
      </c>
    </row>
    <row r="147" spans="1:18" x14ac:dyDescent="0.3">
      <c r="A147" s="8" t="s">
        <v>937</v>
      </c>
      <c r="B147" s="2" t="s">
        <v>894</v>
      </c>
      <c r="C147" s="10">
        <v>52528000</v>
      </c>
      <c r="D147" s="2" t="s">
        <v>925</v>
      </c>
      <c r="E147" s="10" t="s">
        <v>799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f t="shared" si="142"/>
        <v>0</v>
      </c>
    </row>
    <row r="148" spans="1:18" x14ac:dyDescent="0.3">
      <c r="A148" s="8" t="s">
        <v>937</v>
      </c>
      <c r="B148" s="2" t="s">
        <v>894</v>
      </c>
      <c r="C148" s="10">
        <v>52540000</v>
      </c>
      <c r="D148" s="2" t="s">
        <v>926</v>
      </c>
      <c r="E148" s="10" t="s">
        <v>799</v>
      </c>
      <c r="F148" s="11">
        <v>95</v>
      </c>
      <c r="G148" s="11">
        <v>95</v>
      </c>
      <c r="H148" s="11">
        <v>95</v>
      </c>
      <c r="I148" s="11">
        <v>95</v>
      </c>
      <c r="J148" s="11">
        <v>95</v>
      </c>
      <c r="K148" s="11">
        <v>95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f t="shared" si="142"/>
        <v>570</v>
      </c>
    </row>
    <row r="149" spans="1:18" x14ac:dyDescent="0.3">
      <c r="A149" s="8" t="s">
        <v>937</v>
      </c>
      <c r="B149" s="2" t="s">
        <v>894</v>
      </c>
      <c r="C149">
        <v>52549000</v>
      </c>
      <c r="D149" t="s">
        <v>1246</v>
      </c>
      <c r="E149" s="10" t="str">
        <f>VLOOKUP(C149,'Link Out Monthly BY'!C:E,3,FALSE)</f>
        <v>675.8</v>
      </c>
      <c r="F149" s="11">
        <v>200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f t="shared" si="142"/>
        <v>200</v>
      </c>
    </row>
    <row r="150" spans="1:18" x14ac:dyDescent="0.3">
      <c r="A150" s="8" t="s">
        <v>937</v>
      </c>
      <c r="B150" s="2" t="s">
        <v>894</v>
      </c>
      <c r="C150">
        <v>52549500</v>
      </c>
      <c r="D150" t="s">
        <v>1403</v>
      </c>
      <c r="E150" s="10" t="str">
        <f>VLOOKUP(C150,'Link Out Monthly BY'!C:E,3,FALSE)</f>
        <v>675.8</v>
      </c>
      <c r="F150" s="11">
        <v>208</v>
      </c>
      <c r="G150" s="11">
        <v>208</v>
      </c>
      <c r="H150" s="11">
        <v>208</v>
      </c>
      <c r="I150" s="11">
        <v>208</v>
      </c>
      <c r="J150" s="11">
        <v>208</v>
      </c>
      <c r="K150" s="11">
        <v>208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f t="shared" si="142"/>
        <v>1248</v>
      </c>
    </row>
    <row r="151" spans="1:18" x14ac:dyDescent="0.3">
      <c r="A151" s="8" t="s">
        <v>937</v>
      </c>
      <c r="B151" s="2" t="s">
        <v>894</v>
      </c>
      <c r="C151" s="10">
        <v>52554500</v>
      </c>
      <c r="D151" s="2" t="s">
        <v>929</v>
      </c>
      <c r="E151" s="10" t="s">
        <v>643</v>
      </c>
      <c r="F151" s="11">
        <v>9459</v>
      </c>
      <c r="G151" s="11">
        <v>9459</v>
      </c>
      <c r="H151" s="11">
        <v>9459</v>
      </c>
      <c r="I151" s="11">
        <v>9459</v>
      </c>
      <c r="J151" s="11">
        <v>9459</v>
      </c>
      <c r="K151" s="11">
        <v>9459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f t="shared" si="142"/>
        <v>56754</v>
      </c>
    </row>
    <row r="152" spans="1:18" x14ac:dyDescent="0.3">
      <c r="A152" s="8" t="s">
        <v>937</v>
      </c>
      <c r="B152" s="2" t="s">
        <v>894</v>
      </c>
      <c r="C152" s="10">
        <v>52556500</v>
      </c>
      <c r="D152" s="2" t="s">
        <v>930</v>
      </c>
      <c r="E152" s="10" t="s">
        <v>799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f t="shared" si="142"/>
        <v>0</v>
      </c>
    </row>
    <row r="153" spans="1:18" x14ac:dyDescent="0.3">
      <c r="A153" s="8" t="s">
        <v>937</v>
      </c>
      <c r="B153" s="2" t="s">
        <v>894</v>
      </c>
      <c r="C153" s="10">
        <v>52568000</v>
      </c>
      <c r="D153" s="2" t="s">
        <v>932</v>
      </c>
      <c r="E153" s="10" t="s">
        <v>799</v>
      </c>
      <c r="F153" s="11">
        <v>1958</v>
      </c>
      <c r="G153" s="11">
        <v>1958</v>
      </c>
      <c r="H153" s="11">
        <v>1958</v>
      </c>
      <c r="I153" s="11">
        <v>3538</v>
      </c>
      <c r="J153" s="11">
        <v>1958</v>
      </c>
      <c r="K153" s="11">
        <v>1958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f t="shared" si="142"/>
        <v>13328</v>
      </c>
    </row>
    <row r="154" spans="1:18" x14ac:dyDescent="0.3">
      <c r="A154" s="8" t="s">
        <v>937</v>
      </c>
      <c r="B154" s="2" t="s">
        <v>894</v>
      </c>
      <c r="C154" s="10">
        <v>52579000</v>
      </c>
      <c r="D154" s="2" t="s">
        <v>933</v>
      </c>
      <c r="E154" s="10" t="s">
        <v>799</v>
      </c>
      <c r="F154" s="11">
        <v>0</v>
      </c>
      <c r="G154" s="11">
        <v>5664</v>
      </c>
      <c r="H154" s="11">
        <v>0</v>
      </c>
      <c r="I154" s="11">
        <v>5098</v>
      </c>
      <c r="J154" s="11">
        <v>1068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f t="shared" si="142"/>
        <v>11830</v>
      </c>
    </row>
    <row r="155" spans="1:18" x14ac:dyDescent="0.3">
      <c r="A155" s="8" t="s">
        <v>937</v>
      </c>
      <c r="B155" s="2" t="s">
        <v>894</v>
      </c>
      <c r="C155" s="10">
        <v>52585000</v>
      </c>
      <c r="D155" s="2" t="s">
        <v>934</v>
      </c>
      <c r="E155" s="10" t="s">
        <v>799</v>
      </c>
      <c r="F155" s="11">
        <v>-11508</v>
      </c>
      <c r="G155" s="11">
        <v>-6994</v>
      </c>
      <c r="H155" s="11">
        <v>-6498</v>
      </c>
      <c r="I155" s="11">
        <v>-7298</v>
      </c>
      <c r="J155" s="11">
        <v>-6730</v>
      </c>
      <c r="K155" s="11">
        <v>-5553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f t="shared" si="142"/>
        <v>-44581</v>
      </c>
    </row>
    <row r="156" spans="1:18" x14ac:dyDescent="0.3">
      <c r="A156" s="69" t="s">
        <v>953</v>
      </c>
      <c r="B156" s="69"/>
      <c r="C156" s="69"/>
      <c r="D156" s="69"/>
      <c r="E156" s="69"/>
      <c r="F156" s="70">
        <f>SUM(F129:F155)</f>
        <v>4864.2607856300892</v>
      </c>
      <c r="G156" s="70">
        <f t="shared" ref="G156:R156" si="143">SUM(G129:G155)</f>
        <v>13248.655253065197</v>
      </c>
      <c r="H156" s="70">
        <f t="shared" si="143"/>
        <v>20256.636319989091</v>
      </c>
      <c r="I156" s="70">
        <f t="shared" si="143"/>
        <v>20289.219917077804</v>
      </c>
      <c r="J156" s="70">
        <f t="shared" si="143"/>
        <v>25070.732018696013</v>
      </c>
      <c r="K156" s="70">
        <f t="shared" si="143"/>
        <v>34212.1018563619</v>
      </c>
      <c r="L156" s="70">
        <f t="shared" si="143"/>
        <v>97461.51608999999</v>
      </c>
      <c r="M156" s="70">
        <f t="shared" si="143"/>
        <v>46244.598189999997</v>
      </c>
      <c r="N156" s="70">
        <f t="shared" si="143"/>
        <v>32927.489169999964</v>
      </c>
      <c r="O156" s="70">
        <f t="shared" si="143"/>
        <v>17223.49338</v>
      </c>
      <c r="P156" s="70">
        <f t="shared" si="143"/>
        <v>12611.640020000028</v>
      </c>
      <c r="Q156" s="70">
        <f t="shared" si="143"/>
        <v>35565.296219999931</v>
      </c>
      <c r="R156" s="70">
        <f t="shared" si="143"/>
        <v>359975.63922082004</v>
      </c>
    </row>
    <row r="157" spans="1:18" x14ac:dyDescent="0.3">
      <c r="A157" s="8" t="s">
        <v>954</v>
      </c>
      <c r="B157" s="2" t="s">
        <v>35</v>
      </c>
      <c r="C157" s="10">
        <v>54110000</v>
      </c>
      <c r="D157" s="2" t="s">
        <v>938</v>
      </c>
      <c r="E157" s="10" t="s">
        <v>939</v>
      </c>
      <c r="F157" s="11">
        <v>1200</v>
      </c>
      <c r="G157" s="11">
        <v>1200</v>
      </c>
      <c r="H157" s="11">
        <v>1200</v>
      </c>
      <c r="I157" s="11">
        <v>1200</v>
      </c>
      <c r="J157" s="11">
        <v>1200</v>
      </c>
      <c r="K157" s="11">
        <v>1200</v>
      </c>
      <c r="L157" s="11">
        <v>1780</v>
      </c>
      <c r="M157" s="11">
        <v>1929</v>
      </c>
      <c r="N157" s="11">
        <v>1780</v>
      </c>
      <c r="O157" s="11">
        <v>1780</v>
      </c>
      <c r="P157" s="11">
        <v>2900</v>
      </c>
      <c r="Q157" s="11">
        <v>1856</v>
      </c>
      <c r="R157" s="11">
        <f t="shared" ref="R157:R158" si="144">SUM(F157:Q157)</f>
        <v>19225</v>
      </c>
    </row>
    <row r="158" spans="1:18" x14ac:dyDescent="0.3">
      <c r="A158" s="8" t="s">
        <v>954</v>
      </c>
      <c r="B158" s="2" t="s">
        <v>35</v>
      </c>
      <c r="C158" s="10">
        <v>54140000</v>
      </c>
      <c r="D158" s="2" t="s">
        <v>944</v>
      </c>
      <c r="E158" s="10" t="s">
        <v>945</v>
      </c>
      <c r="F158" s="11">
        <v>1058</v>
      </c>
      <c r="G158" s="11">
        <v>580</v>
      </c>
      <c r="H158" s="11">
        <v>800</v>
      </c>
      <c r="I158" s="11">
        <v>659</v>
      </c>
      <c r="J158" s="11">
        <v>580</v>
      </c>
      <c r="K158" s="11">
        <v>500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f t="shared" si="144"/>
        <v>4177</v>
      </c>
    </row>
    <row r="159" spans="1:18" x14ac:dyDescent="0.3">
      <c r="A159" s="69" t="s">
        <v>976</v>
      </c>
      <c r="B159" s="69"/>
      <c r="C159" s="69"/>
      <c r="D159" s="69"/>
      <c r="E159" s="69"/>
      <c r="F159" s="70">
        <f>SUM(F157:F158)</f>
        <v>2258</v>
      </c>
      <c r="G159" s="70">
        <f t="shared" ref="G159:R159" si="145">SUM(G157:G158)</f>
        <v>1780</v>
      </c>
      <c r="H159" s="70">
        <f t="shared" si="145"/>
        <v>2000</v>
      </c>
      <c r="I159" s="70">
        <f t="shared" si="145"/>
        <v>1859</v>
      </c>
      <c r="J159" s="70">
        <f t="shared" si="145"/>
        <v>1780</v>
      </c>
      <c r="K159" s="70">
        <f t="shared" si="145"/>
        <v>1700</v>
      </c>
      <c r="L159" s="70">
        <f t="shared" si="145"/>
        <v>1780</v>
      </c>
      <c r="M159" s="70">
        <f t="shared" si="145"/>
        <v>1929</v>
      </c>
      <c r="N159" s="70">
        <f t="shared" si="145"/>
        <v>1780</v>
      </c>
      <c r="O159" s="70">
        <f t="shared" si="145"/>
        <v>1780</v>
      </c>
      <c r="P159" s="70">
        <f t="shared" si="145"/>
        <v>2900</v>
      </c>
      <c r="Q159" s="70">
        <f t="shared" si="145"/>
        <v>1856</v>
      </c>
      <c r="R159" s="70">
        <f t="shared" si="145"/>
        <v>23402</v>
      </c>
    </row>
    <row r="160" spans="1:18" x14ac:dyDescent="0.3">
      <c r="A160" s="8" t="s">
        <v>977</v>
      </c>
      <c r="B160" s="2" t="s">
        <v>80</v>
      </c>
      <c r="C160" s="10">
        <v>55000000</v>
      </c>
      <c r="D160" s="2" t="s">
        <v>955</v>
      </c>
      <c r="E160" s="10" t="s">
        <v>956</v>
      </c>
      <c r="F160" s="11">
        <v>455</v>
      </c>
      <c r="G160" s="11">
        <v>507</v>
      </c>
      <c r="H160" s="11">
        <v>480</v>
      </c>
      <c r="I160" s="11">
        <v>338</v>
      </c>
      <c r="J160" s="11">
        <v>625</v>
      </c>
      <c r="K160" s="11">
        <v>481</v>
      </c>
      <c r="L160" s="11">
        <v>33856</v>
      </c>
      <c r="M160" s="11">
        <v>39421</v>
      </c>
      <c r="N160" s="11">
        <v>58767</v>
      </c>
      <c r="O160" s="11">
        <v>31371</v>
      </c>
      <c r="P160" s="11">
        <v>29611</v>
      </c>
      <c r="Q160" s="11">
        <v>28363</v>
      </c>
      <c r="R160" s="11">
        <f t="shared" ref="R160:R165" si="146">SUM(F160:Q160)</f>
        <v>224275</v>
      </c>
    </row>
    <row r="161" spans="1:18" x14ac:dyDescent="0.3">
      <c r="A161" s="8" t="s">
        <v>977</v>
      </c>
      <c r="B161" s="2" t="s">
        <v>80</v>
      </c>
      <c r="C161" s="10">
        <v>55000100</v>
      </c>
      <c r="D161" s="2" t="s">
        <v>970</v>
      </c>
      <c r="E161" s="10" t="s">
        <v>956</v>
      </c>
      <c r="F161" s="11">
        <v>-11645</v>
      </c>
      <c r="G161" s="11">
        <v>-11288</v>
      </c>
      <c r="H161" s="11">
        <v>-11149</v>
      </c>
      <c r="I161" s="11">
        <v>-6886</v>
      </c>
      <c r="J161" s="11">
        <v>-14356</v>
      </c>
      <c r="K161" s="11">
        <v>-8479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f t="shared" si="146"/>
        <v>-63803</v>
      </c>
    </row>
    <row r="162" spans="1:18" x14ac:dyDescent="0.3">
      <c r="A162" s="8" t="s">
        <v>977</v>
      </c>
      <c r="B162" s="2" t="s">
        <v>80</v>
      </c>
      <c r="C162">
        <v>55010100</v>
      </c>
      <c r="D162" t="s">
        <v>1404</v>
      </c>
      <c r="E162" s="10" t="str">
        <f>VLOOKUP(C162,'Link Out Monthly BY'!C:E,3,FALSE)</f>
        <v>650.8</v>
      </c>
      <c r="F162" s="11">
        <v>1000</v>
      </c>
      <c r="G162" s="11">
        <v>1000</v>
      </c>
      <c r="H162" s="11">
        <v>4000</v>
      </c>
      <c r="I162" s="11">
        <v>18000</v>
      </c>
      <c r="J162" s="11">
        <v>10000</v>
      </c>
      <c r="K162" s="11">
        <v>1000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f t="shared" si="146"/>
        <v>35000</v>
      </c>
    </row>
    <row r="163" spans="1:18" x14ac:dyDescent="0.3">
      <c r="A163" s="8" t="s">
        <v>977</v>
      </c>
      <c r="B163" s="2" t="s">
        <v>80</v>
      </c>
      <c r="C163" s="10">
        <v>55010200</v>
      </c>
      <c r="D163" s="2" t="s">
        <v>972</v>
      </c>
      <c r="E163" s="10" t="s">
        <v>956</v>
      </c>
      <c r="F163" s="11">
        <v>20000</v>
      </c>
      <c r="G163" s="11">
        <v>20000</v>
      </c>
      <c r="H163" s="11">
        <v>20000</v>
      </c>
      <c r="I163" s="11">
        <v>20000</v>
      </c>
      <c r="J163" s="11">
        <v>20000</v>
      </c>
      <c r="K163" s="11">
        <v>21000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f t="shared" si="146"/>
        <v>121000</v>
      </c>
    </row>
    <row r="164" spans="1:18" x14ac:dyDescent="0.3">
      <c r="A164" s="8" t="s">
        <v>977</v>
      </c>
      <c r="B164" s="2" t="s">
        <v>80</v>
      </c>
      <c r="C164" s="10">
        <v>55010300</v>
      </c>
      <c r="D164" s="2" t="s">
        <v>973</v>
      </c>
      <c r="E164" s="10" t="s">
        <v>956</v>
      </c>
      <c r="F164" s="11">
        <v>16000</v>
      </c>
      <c r="G164" s="11">
        <v>16000</v>
      </c>
      <c r="H164" s="11">
        <v>16000</v>
      </c>
      <c r="I164" s="11">
        <v>16000</v>
      </c>
      <c r="J164" s="11">
        <v>16000</v>
      </c>
      <c r="K164" s="11">
        <v>16000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f t="shared" si="146"/>
        <v>96000</v>
      </c>
    </row>
    <row r="165" spans="1:18" x14ac:dyDescent="0.3">
      <c r="A165" s="8" t="s">
        <v>977</v>
      </c>
      <c r="B165" s="2" t="s">
        <v>80</v>
      </c>
      <c r="C165" s="10">
        <v>55010500</v>
      </c>
      <c r="D165" s="2" t="s">
        <v>975</v>
      </c>
      <c r="E165" s="10" t="s">
        <v>956</v>
      </c>
      <c r="F165" s="11">
        <v>886</v>
      </c>
      <c r="G165" s="11">
        <v>2181</v>
      </c>
      <c r="H165" s="11">
        <v>1742</v>
      </c>
      <c r="I165" s="11">
        <v>2261</v>
      </c>
      <c r="J165" s="11">
        <v>2183</v>
      </c>
      <c r="K165" s="11">
        <v>2239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f t="shared" si="146"/>
        <v>11492</v>
      </c>
    </row>
    <row r="166" spans="1:18" x14ac:dyDescent="0.3">
      <c r="A166" s="69" t="s">
        <v>983</v>
      </c>
      <c r="B166" s="69"/>
      <c r="C166" s="69"/>
      <c r="D166" s="69"/>
      <c r="E166" s="69"/>
      <c r="F166" s="70">
        <f>SUM(F160:F165)</f>
        <v>26696</v>
      </c>
      <c r="G166" s="70">
        <f t="shared" ref="G166:R166" si="147">SUM(G160:G165)</f>
        <v>28400</v>
      </c>
      <c r="H166" s="70">
        <f t="shared" si="147"/>
        <v>31073</v>
      </c>
      <c r="I166" s="70">
        <f t="shared" si="147"/>
        <v>49713</v>
      </c>
      <c r="J166" s="70">
        <f t="shared" si="147"/>
        <v>34452</v>
      </c>
      <c r="K166" s="70">
        <f t="shared" si="147"/>
        <v>32241</v>
      </c>
      <c r="L166" s="70">
        <f t="shared" si="147"/>
        <v>33856</v>
      </c>
      <c r="M166" s="70">
        <f t="shared" si="147"/>
        <v>39421</v>
      </c>
      <c r="N166" s="70">
        <f t="shared" si="147"/>
        <v>58767</v>
      </c>
      <c r="O166" s="70">
        <f t="shared" si="147"/>
        <v>31371</v>
      </c>
      <c r="P166" s="70">
        <f t="shared" si="147"/>
        <v>29611</v>
      </c>
      <c r="Q166" s="70">
        <f t="shared" si="147"/>
        <v>28363</v>
      </c>
      <c r="R166" s="70">
        <f t="shared" si="147"/>
        <v>423964</v>
      </c>
    </row>
    <row r="167" spans="1:18" x14ac:dyDescent="0.3">
      <c r="A167" s="12" t="s">
        <v>984</v>
      </c>
      <c r="B167" s="2" t="s">
        <v>978</v>
      </c>
      <c r="C167" s="10">
        <v>57010000</v>
      </c>
      <c r="D167" s="2" t="s">
        <v>979</v>
      </c>
      <c r="E167" s="10" t="s">
        <v>980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f>SUM(F167:Q167)</f>
        <v>0</v>
      </c>
    </row>
    <row r="168" spans="1:18" x14ac:dyDescent="0.3">
      <c r="A168" s="12" t="s">
        <v>984</v>
      </c>
      <c r="B168" s="2" t="s">
        <v>978</v>
      </c>
      <c r="C168">
        <v>57010015</v>
      </c>
      <c r="D168" t="s">
        <v>1405</v>
      </c>
      <c r="E168" s="10" t="str">
        <f>VLOOKUP(C168,'Link Out Monthly BY'!C:E,3,FALSE)</f>
        <v>670.7</v>
      </c>
      <c r="F168" s="11">
        <v>81672.004967660629</v>
      </c>
      <c r="G168" s="11">
        <v>82933.034432499975</v>
      </c>
      <c r="H168" s="11">
        <v>80953.87164665098</v>
      </c>
      <c r="I168" s="11">
        <v>77714.946537740354</v>
      </c>
      <c r="J168" s="11">
        <v>69716.628336183727</v>
      </c>
      <c r="K168" s="11">
        <v>68861.870323653682</v>
      </c>
      <c r="L168" s="11">
        <v>68746.461263944453</v>
      </c>
      <c r="M168" s="11">
        <v>65695.161982968901</v>
      </c>
      <c r="N168" s="11">
        <v>69206.390479758615</v>
      </c>
      <c r="O168" s="11">
        <v>69573.319935870677</v>
      </c>
      <c r="P168" s="11">
        <v>75563.168127376732</v>
      </c>
      <c r="Q168" s="11">
        <v>78653.692103660491</v>
      </c>
      <c r="R168" s="11">
        <f t="shared" ref="R168:R169" si="148">SUM(F168:Q168)</f>
        <v>889290.5501379692</v>
      </c>
    </row>
    <row r="169" spans="1:18" x14ac:dyDescent="0.3">
      <c r="A169" s="12" t="s">
        <v>984</v>
      </c>
      <c r="B169" s="2" t="s">
        <v>978</v>
      </c>
      <c r="C169">
        <v>57010016</v>
      </c>
      <c r="D169" t="s">
        <v>1406</v>
      </c>
      <c r="E169" s="10" t="str">
        <f>VLOOKUP(C169,'Link Out Monthly BY'!C:E,3,FALSE)</f>
        <v>670.7</v>
      </c>
      <c r="F169" s="11">
        <v>2500</v>
      </c>
      <c r="G169" s="11">
        <v>2500</v>
      </c>
      <c r="H169" s="11">
        <v>2500</v>
      </c>
      <c r="I169" s="11">
        <v>2500</v>
      </c>
      <c r="J169" s="11">
        <v>2500</v>
      </c>
      <c r="K169" s="11">
        <v>2500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f t="shared" si="148"/>
        <v>15000</v>
      </c>
    </row>
    <row r="170" spans="1:18" x14ac:dyDescent="0.3">
      <c r="A170" s="69" t="s">
        <v>992</v>
      </c>
      <c r="B170" s="69"/>
      <c r="C170" s="69"/>
      <c r="D170" s="69"/>
      <c r="E170" s="69"/>
      <c r="F170" s="70">
        <f>SUM(F167:F169)</f>
        <v>84172.004967660629</v>
      </c>
      <c r="G170" s="70">
        <f t="shared" ref="G170:R170" si="149">SUM(G167:G169)</f>
        <v>85433.034432499975</v>
      </c>
      <c r="H170" s="70">
        <f t="shared" si="149"/>
        <v>83453.87164665098</v>
      </c>
      <c r="I170" s="70">
        <f t="shared" si="149"/>
        <v>80214.946537740354</v>
      </c>
      <c r="J170" s="70">
        <f t="shared" si="149"/>
        <v>72216.628336183727</v>
      </c>
      <c r="K170" s="70">
        <f t="shared" si="149"/>
        <v>71361.870323653682</v>
      </c>
      <c r="L170" s="70">
        <f t="shared" si="149"/>
        <v>68746.461263944453</v>
      </c>
      <c r="M170" s="70">
        <f t="shared" si="149"/>
        <v>65695.161982968901</v>
      </c>
      <c r="N170" s="70">
        <f t="shared" si="149"/>
        <v>69206.390479758615</v>
      </c>
      <c r="O170" s="70">
        <f t="shared" si="149"/>
        <v>69573.319935870677</v>
      </c>
      <c r="P170" s="70">
        <f t="shared" si="149"/>
        <v>75563.168127376732</v>
      </c>
      <c r="Q170" s="70">
        <f t="shared" si="149"/>
        <v>78653.692103660491</v>
      </c>
      <c r="R170" s="70">
        <f t="shared" si="149"/>
        <v>904290.5501379692</v>
      </c>
    </row>
    <row r="171" spans="1:18" x14ac:dyDescent="0.3">
      <c r="A171" s="8" t="s">
        <v>993</v>
      </c>
      <c r="B171" s="2" t="s">
        <v>985</v>
      </c>
      <c r="C171" s="10">
        <v>52501500</v>
      </c>
      <c r="D171" s="2" t="s">
        <v>986</v>
      </c>
      <c r="E171" s="10" t="s">
        <v>837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101476</v>
      </c>
      <c r="M171" s="11">
        <v>103009</v>
      </c>
      <c r="N171" s="11">
        <v>100911</v>
      </c>
      <c r="O171" s="11">
        <v>103965</v>
      </c>
      <c r="P171" s="11">
        <v>114001</v>
      </c>
      <c r="Q171" s="11">
        <v>107480</v>
      </c>
      <c r="R171" s="11">
        <f t="shared" ref="R171:R176" si="150">SUM(F171:Q171)</f>
        <v>630842</v>
      </c>
    </row>
    <row r="172" spans="1:18" x14ac:dyDescent="0.3">
      <c r="A172" s="8" t="s">
        <v>993</v>
      </c>
      <c r="B172" s="2" t="s">
        <v>985</v>
      </c>
      <c r="C172" s="10">
        <v>52510015</v>
      </c>
      <c r="D172" s="2" t="s">
        <v>987</v>
      </c>
      <c r="E172" s="10" t="s">
        <v>837</v>
      </c>
      <c r="F172" s="11">
        <v>10532</v>
      </c>
      <c r="G172" s="11">
        <v>10735</v>
      </c>
      <c r="H172" s="11">
        <v>11343</v>
      </c>
      <c r="I172" s="11">
        <v>11484</v>
      </c>
      <c r="J172" s="11">
        <v>11858</v>
      </c>
      <c r="K172" s="11">
        <v>10601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f t="shared" si="150"/>
        <v>66553</v>
      </c>
    </row>
    <row r="173" spans="1:18" x14ac:dyDescent="0.3">
      <c r="A173" s="8" t="s">
        <v>993</v>
      </c>
      <c r="B173" s="2" t="s">
        <v>985</v>
      </c>
      <c r="C173" s="10">
        <v>52514906</v>
      </c>
      <c r="D173" s="2" t="s">
        <v>988</v>
      </c>
      <c r="E173" s="10" t="s">
        <v>799</v>
      </c>
      <c r="F173" s="11">
        <v>1666</v>
      </c>
      <c r="G173" s="11">
        <v>1666</v>
      </c>
      <c r="H173" s="11">
        <v>1666</v>
      </c>
      <c r="I173" s="11">
        <v>1666</v>
      </c>
      <c r="J173" s="11">
        <v>1666</v>
      </c>
      <c r="K173" s="11">
        <v>1666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f t="shared" si="150"/>
        <v>9996</v>
      </c>
    </row>
    <row r="174" spans="1:18" x14ac:dyDescent="0.3">
      <c r="A174" s="8" t="s">
        <v>993</v>
      </c>
      <c r="B174" s="2" t="s">
        <v>985</v>
      </c>
      <c r="C174" s="10">
        <v>52520000</v>
      </c>
      <c r="D174" s="2" t="s">
        <v>989</v>
      </c>
      <c r="E174" s="10" t="s">
        <v>837</v>
      </c>
      <c r="F174" s="11">
        <v>18958</v>
      </c>
      <c r="G174" s="11">
        <v>18958</v>
      </c>
      <c r="H174" s="11">
        <v>18958</v>
      </c>
      <c r="I174" s="11">
        <v>18958</v>
      </c>
      <c r="J174" s="11">
        <v>18958</v>
      </c>
      <c r="K174" s="11">
        <v>18958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f t="shared" si="150"/>
        <v>113748</v>
      </c>
    </row>
    <row r="175" spans="1:18" x14ac:dyDescent="0.3">
      <c r="A175" s="8" t="s">
        <v>993</v>
      </c>
      <c r="B175" s="2" t="s">
        <v>985</v>
      </c>
      <c r="C175" s="10">
        <v>52542015</v>
      </c>
      <c r="D175" s="2" t="s">
        <v>990</v>
      </c>
      <c r="E175" s="10" t="s">
        <v>837</v>
      </c>
      <c r="F175" s="11">
        <v>13627</v>
      </c>
      <c r="G175" s="11">
        <v>13627</v>
      </c>
      <c r="H175" s="11">
        <v>13627</v>
      </c>
      <c r="I175" s="11">
        <v>13627</v>
      </c>
      <c r="J175" s="11">
        <v>13627</v>
      </c>
      <c r="K175" s="11">
        <v>13627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f t="shared" si="150"/>
        <v>81762</v>
      </c>
    </row>
    <row r="176" spans="1:18" x14ac:dyDescent="0.3">
      <c r="A176" s="8" t="s">
        <v>993</v>
      </c>
      <c r="B176" s="2" t="s">
        <v>985</v>
      </c>
      <c r="C176" s="10">
        <v>52566015</v>
      </c>
      <c r="D176" s="2" t="s">
        <v>991</v>
      </c>
      <c r="E176" s="10" t="s">
        <v>837</v>
      </c>
      <c r="F176" s="11">
        <v>47716</v>
      </c>
      <c r="G176" s="11">
        <v>47716</v>
      </c>
      <c r="H176" s="11">
        <v>47716</v>
      </c>
      <c r="I176" s="11">
        <v>47716</v>
      </c>
      <c r="J176" s="11">
        <v>47716</v>
      </c>
      <c r="K176" s="11">
        <v>47716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f t="shared" si="150"/>
        <v>286296</v>
      </c>
    </row>
    <row r="177" spans="1:18" x14ac:dyDescent="0.3">
      <c r="A177" s="69" t="s">
        <v>1000</v>
      </c>
      <c r="B177" s="69"/>
      <c r="C177" s="69"/>
      <c r="D177" s="69"/>
      <c r="E177" s="69"/>
      <c r="F177" s="70">
        <f>SUM(F171:F176)</f>
        <v>92499</v>
      </c>
      <c r="G177" s="70">
        <f t="shared" ref="G177:R177" si="151">SUM(G171:G176)</f>
        <v>92702</v>
      </c>
      <c r="H177" s="70">
        <f t="shared" si="151"/>
        <v>93310</v>
      </c>
      <c r="I177" s="70">
        <f t="shared" si="151"/>
        <v>93451</v>
      </c>
      <c r="J177" s="70">
        <f t="shared" si="151"/>
        <v>93825</v>
      </c>
      <c r="K177" s="70">
        <f t="shared" si="151"/>
        <v>92568</v>
      </c>
      <c r="L177" s="70">
        <f t="shared" si="151"/>
        <v>101476</v>
      </c>
      <c r="M177" s="70">
        <f t="shared" si="151"/>
        <v>103009</v>
      </c>
      <c r="N177" s="70">
        <f t="shared" si="151"/>
        <v>100911</v>
      </c>
      <c r="O177" s="70">
        <f t="shared" si="151"/>
        <v>103965</v>
      </c>
      <c r="P177" s="70">
        <f t="shared" si="151"/>
        <v>114001</v>
      </c>
      <c r="Q177" s="70">
        <f t="shared" si="151"/>
        <v>107480</v>
      </c>
      <c r="R177" s="70">
        <f t="shared" si="151"/>
        <v>1189197</v>
      </c>
    </row>
    <row r="178" spans="1:18" x14ac:dyDescent="0.3">
      <c r="A178" s="8" t="s">
        <v>1001</v>
      </c>
      <c r="B178" s="2" t="s">
        <v>994</v>
      </c>
      <c r="C178" s="10">
        <v>56610000</v>
      </c>
      <c r="D178" s="2" t="s">
        <v>995</v>
      </c>
      <c r="E178" s="10" t="s">
        <v>996</v>
      </c>
      <c r="F178" s="11">
        <v>24115</v>
      </c>
      <c r="G178" s="11">
        <v>51893</v>
      </c>
      <c r="H178" s="11">
        <v>28390</v>
      </c>
      <c r="I178" s="11">
        <v>28390</v>
      </c>
      <c r="J178" s="11">
        <v>28390</v>
      </c>
      <c r="K178" s="11">
        <v>28390</v>
      </c>
      <c r="L178" s="11">
        <v>27855</v>
      </c>
      <c r="M178" s="11">
        <v>27855</v>
      </c>
      <c r="N178" s="11">
        <v>27855</v>
      </c>
      <c r="O178" s="11">
        <v>27855</v>
      </c>
      <c r="P178" s="11">
        <v>27855</v>
      </c>
      <c r="Q178" s="11">
        <v>27855</v>
      </c>
      <c r="R178" s="11">
        <f t="shared" ref="R178:R179" si="152">SUM(F178:Q178)</f>
        <v>356698</v>
      </c>
    </row>
    <row r="179" spans="1:18" x14ac:dyDescent="0.3">
      <c r="A179" s="8" t="s">
        <v>1001</v>
      </c>
      <c r="B179" s="2" t="s">
        <v>994</v>
      </c>
      <c r="C179" s="10">
        <v>56620000</v>
      </c>
      <c r="D179" s="2" t="s">
        <v>998</v>
      </c>
      <c r="E179" s="10" t="s">
        <v>999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f t="shared" si="152"/>
        <v>0</v>
      </c>
    </row>
    <row r="180" spans="1:18" x14ac:dyDescent="0.3">
      <c r="A180" s="69" t="s">
        <v>1012</v>
      </c>
      <c r="B180" s="69"/>
      <c r="C180" s="69"/>
      <c r="D180" s="69"/>
      <c r="E180" s="69"/>
      <c r="F180" s="70">
        <f>SUM(F178:F179)</f>
        <v>24115</v>
      </c>
      <c r="G180" s="70">
        <f t="shared" ref="G180:R180" si="153">SUM(G178:G179)</f>
        <v>51893</v>
      </c>
      <c r="H180" s="70">
        <f t="shared" si="153"/>
        <v>28390</v>
      </c>
      <c r="I180" s="70">
        <f t="shared" si="153"/>
        <v>28390</v>
      </c>
      <c r="J180" s="70">
        <f t="shared" si="153"/>
        <v>28390</v>
      </c>
      <c r="K180" s="70">
        <f t="shared" si="153"/>
        <v>28390</v>
      </c>
      <c r="L180" s="70">
        <f t="shared" si="153"/>
        <v>27855</v>
      </c>
      <c r="M180" s="70">
        <f t="shared" si="153"/>
        <v>27855</v>
      </c>
      <c r="N180" s="70">
        <f t="shared" si="153"/>
        <v>27855</v>
      </c>
      <c r="O180" s="70">
        <f t="shared" si="153"/>
        <v>27855</v>
      </c>
      <c r="P180" s="70">
        <f t="shared" si="153"/>
        <v>27855</v>
      </c>
      <c r="Q180" s="70">
        <f t="shared" si="153"/>
        <v>27855</v>
      </c>
      <c r="R180" s="70">
        <f t="shared" si="153"/>
        <v>356698</v>
      </c>
    </row>
    <row r="181" spans="1:18" x14ac:dyDescent="0.3">
      <c r="A181" s="8" t="s">
        <v>1013</v>
      </c>
      <c r="B181" s="2" t="s">
        <v>1002</v>
      </c>
      <c r="C181" s="10">
        <v>55110000</v>
      </c>
      <c r="D181" s="2" t="s">
        <v>1003</v>
      </c>
      <c r="E181" s="10" t="s">
        <v>1004</v>
      </c>
      <c r="F181" s="11">
        <v>2313</v>
      </c>
      <c r="G181" s="11">
        <v>2313</v>
      </c>
      <c r="H181" s="11">
        <v>2313</v>
      </c>
      <c r="I181" s="11">
        <v>2313</v>
      </c>
      <c r="J181" s="11">
        <v>2313</v>
      </c>
      <c r="K181" s="11">
        <v>2313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f t="shared" ref="R181:R186" si="154">SUM(F181:Q181)</f>
        <v>13878</v>
      </c>
    </row>
    <row r="182" spans="1:18" x14ac:dyDescent="0.3">
      <c r="A182" s="8" t="s">
        <v>1013</v>
      </c>
      <c r="B182" s="2" t="s">
        <v>1002</v>
      </c>
      <c r="C182" s="10">
        <v>55710000</v>
      </c>
      <c r="D182" s="2" t="s">
        <v>1005</v>
      </c>
      <c r="E182" s="10" t="s">
        <v>1006</v>
      </c>
      <c r="F182" s="11">
        <v>33067</v>
      </c>
      <c r="G182" s="11">
        <v>33067</v>
      </c>
      <c r="H182" s="11">
        <v>33067</v>
      </c>
      <c r="I182" s="11">
        <v>33067</v>
      </c>
      <c r="J182" s="11">
        <v>33067</v>
      </c>
      <c r="K182" s="11">
        <v>33067</v>
      </c>
      <c r="L182" s="11">
        <v>55720</v>
      </c>
      <c r="M182" s="11">
        <v>55720</v>
      </c>
      <c r="N182" s="11">
        <v>55720</v>
      </c>
      <c r="O182" s="11">
        <v>55720</v>
      </c>
      <c r="P182" s="11">
        <v>55720</v>
      </c>
      <c r="Q182" s="11">
        <v>55720</v>
      </c>
      <c r="R182" s="11">
        <f t="shared" si="154"/>
        <v>532722</v>
      </c>
    </row>
    <row r="183" spans="1:18" x14ac:dyDescent="0.3">
      <c r="A183" s="8" t="s">
        <v>1013</v>
      </c>
      <c r="B183" s="2" t="s">
        <v>1002</v>
      </c>
      <c r="C183" s="10">
        <v>55715000</v>
      </c>
      <c r="D183" s="2" t="s">
        <v>1232</v>
      </c>
      <c r="E183" s="10" t="s">
        <v>1006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f t="shared" si="154"/>
        <v>0</v>
      </c>
    </row>
    <row r="184" spans="1:18" x14ac:dyDescent="0.3">
      <c r="A184" s="8" t="s">
        <v>1013</v>
      </c>
      <c r="B184" s="2" t="s">
        <v>1002</v>
      </c>
      <c r="C184" s="10">
        <v>55720000</v>
      </c>
      <c r="D184" s="2" t="s">
        <v>1007</v>
      </c>
      <c r="E184" s="10" t="s">
        <v>1008</v>
      </c>
      <c r="F184" s="11">
        <v>6445</v>
      </c>
      <c r="G184" s="11">
        <v>6445</v>
      </c>
      <c r="H184" s="11">
        <v>6445</v>
      </c>
      <c r="I184" s="11">
        <v>6445</v>
      </c>
      <c r="J184" s="11">
        <v>6445</v>
      </c>
      <c r="K184" s="11">
        <v>6445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f t="shared" si="154"/>
        <v>38670</v>
      </c>
    </row>
    <row r="185" spans="1:18" x14ac:dyDescent="0.3">
      <c r="A185" s="8" t="s">
        <v>1013</v>
      </c>
      <c r="B185" s="2" t="s">
        <v>1002</v>
      </c>
      <c r="C185" s="10">
        <v>55720100</v>
      </c>
      <c r="D185" s="2" t="s">
        <v>1009</v>
      </c>
      <c r="E185" s="10" t="s">
        <v>1008</v>
      </c>
      <c r="F185" s="11">
        <v>-1715</v>
      </c>
      <c r="G185" s="11">
        <v>-1715</v>
      </c>
      <c r="H185" s="11">
        <v>-1715</v>
      </c>
      <c r="I185" s="11">
        <v>-1715</v>
      </c>
      <c r="J185" s="11">
        <v>-1715</v>
      </c>
      <c r="K185" s="11">
        <v>-1715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f t="shared" si="154"/>
        <v>-10290</v>
      </c>
    </row>
    <row r="186" spans="1:18" x14ac:dyDescent="0.3">
      <c r="A186" s="8" t="s">
        <v>1013</v>
      </c>
      <c r="B186" s="2" t="s">
        <v>1002</v>
      </c>
      <c r="C186" s="10">
        <v>55730000</v>
      </c>
      <c r="D186" s="2" t="s">
        <v>1010</v>
      </c>
      <c r="E186" s="10" t="s">
        <v>1011</v>
      </c>
      <c r="F186" s="11">
        <v>16310</v>
      </c>
      <c r="G186" s="11">
        <v>16310</v>
      </c>
      <c r="H186" s="11">
        <v>16310</v>
      </c>
      <c r="I186" s="11">
        <v>16310</v>
      </c>
      <c r="J186" s="11">
        <v>61942</v>
      </c>
      <c r="K186" s="11">
        <v>16310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f t="shared" si="154"/>
        <v>143492</v>
      </c>
    </row>
    <row r="187" spans="1:18" x14ac:dyDescent="0.3">
      <c r="A187" s="69" t="s">
        <v>1044</v>
      </c>
      <c r="B187" s="69"/>
      <c r="C187" s="69"/>
      <c r="D187" s="69"/>
      <c r="E187" s="69"/>
      <c r="F187" s="70">
        <f>SUM(F181:F186)</f>
        <v>56420</v>
      </c>
      <c r="G187" s="70">
        <f t="shared" ref="G187:R187" si="155">SUM(G181:G186)</f>
        <v>56420</v>
      </c>
      <c r="H187" s="70">
        <f t="shared" si="155"/>
        <v>56420</v>
      </c>
      <c r="I187" s="70">
        <f t="shared" si="155"/>
        <v>56420</v>
      </c>
      <c r="J187" s="70">
        <f t="shared" si="155"/>
        <v>102052</v>
      </c>
      <c r="K187" s="70">
        <f t="shared" si="155"/>
        <v>56420</v>
      </c>
      <c r="L187" s="70">
        <f t="shared" si="155"/>
        <v>55720</v>
      </c>
      <c r="M187" s="70">
        <f t="shared" si="155"/>
        <v>55720</v>
      </c>
      <c r="N187" s="70">
        <f t="shared" si="155"/>
        <v>55720</v>
      </c>
      <c r="O187" s="70">
        <f t="shared" si="155"/>
        <v>55720</v>
      </c>
      <c r="P187" s="70">
        <f t="shared" si="155"/>
        <v>55720</v>
      </c>
      <c r="Q187" s="70">
        <f t="shared" si="155"/>
        <v>55720</v>
      </c>
      <c r="R187" s="70">
        <f t="shared" si="155"/>
        <v>718472</v>
      </c>
    </row>
    <row r="188" spans="1:18" x14ac:dyDescent="0.3">
      <c r="A188" s="8" t="s">
        <v>1045</v>
      </c>
      <c r="B188" s="2" t="s">
        <v>1014</v>
      </c>
      <c r="C188" s="10">
        <v>62002000</v>
      </c>
      <c r="D188" s="2" t="s">
        <v>1233</v>
      </c>
      <c r="E188" s="10" t="s">
        <v>904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f t="shared" ref="R188:R200" si="156">SUM(F188:Q188)</f>
        <v>0</v>
      </c>
    </row>
    <row r="189" spans="1:18" x14ac:dyDescent="0.3">
      <c r="A189" s="8" t="s">
        <v>1045</v>
      </c>
      <c r="B189" s="2" t="s">
        <v>1014</v>
      </c>
      <c r="C189" s="10">
        <v>62002100</v>
      </c>
      <c r="D189" s="2" t="s">
        <v>1015</v>
      </c>
      <c r="E189" s="10" t="s">
        <v>1016</v>
      </c>
      <c r="F189" s="11">
        <v>818</v>
      </c>
      <c r="G189" s="11">
        <v>818</v>
      </c>
      <c r="H189" s="11">
        <v>818</v>
      </c>
      <c r="I189" s="11">
        <v>818</v>
      </c>
      <c r="J189" s="11">
        <v>818</v>
      </c>
      <c r="K189" s="11">
        <v>818</v>
      </c>
      <c r="L189" s="11">
        <v>185769</v>
      </c>
      <c r="M189" s="11">
        <v>185769</v>
      </c>
      <c r="N189" s="11">
        <v>185769</v>
      </c>
      <c r="O189" s="11">
        <v>185769</v>
      </c>
      <c r="P189" s="11">
        <v>185769</v>
      </c>
      <c r="Q189" s="11">
        <v>185769</v>
      </c>
      <c r="R189" s="11">
        <f t="shared" si="156"/>
        <v>1119522</v>
      </c>
    </row>
    <row r="190" spans="1:18" x14ac:dyDescent="0.3">
      <c r="A190" s="8" t="s">
        <v>1045</v>
      </c>
      <c r="B190" s="2" t="s">
        <v>1014</v>
      </c>
      <c r="C190" s="10">
        <v>62002300</v>
      </c>
      <c r="D190" s="2" t="s">
        <v>1017</v>
      </c>
      <c r="E190" s="10" t="s">
        <v>1018</v>
      </c>
      <c r="F190" s="11">
        <v>12933</v>
      </c>
      <c r="G190" s="11">
        <v>12933</v>
      </c>
      <c r="H190" s="11">
        <v>12933</v>
      </c>
      <c r="I190" s="11">
        <v>12933</v>
      </c>
      <c r="J190" s="11">
        <v>12933</v>
      </c>
      <c r="K190" s="11">
        <v>12937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f t="shared" si="156"/>
        <v>77602</v>
      </c>
    </row>
    <row r="191" spans="1:18" x14ac:dyDescent="0.3">
      <c r="A191" s="8" t="s">
        <v>1045</v>
      </c>
      <c r="B191" s="2" t="s">
        <v>1014</v>
      </c>
      <c r="C191" s="10">
        <v>62002400</v>
      </c>
      <c r="D191" s="2" t="s">
        <v>1019</v>
      </c>
      <c r="E191" s="10" t="s">
        <v>1020</v>
      </c>
      <c r="F191" s="11">
        <v>13043</v>
      </c>
      <c r="G191" s="11">
        <v>13043</v>
      </c>
      <c r="H191" s="11">
        <v>13043</v>
      </c>
      <c r="I191" s="11">
        <v>13043</v>
      </c>
      <c r="J191" s="11">
        <v>13043</v>
      </c>
      <c r="K191" s="11">
        <v>13043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f t="shared" si="156"/>
        <v>78258</v>
      </c>
    </row>
    <row r="192" spans="1:18" x14ac:dyDescent="0.3">
      <c r="A192" s="8" t="s">
        <v>1045</v>
      </c>
      <c r="B192" s="2" t="s">
        <v>1014</v>
      </c>
      <c r="C192" s="10">
        <v>62002600</v>
      </c>
      <c r="D192" s="2" t="s">
        <v>1021</v>
      </c>
      <c r="E192" s="10" t="s">
        <v>904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f t="shared" si="156"/>
        <v>0</v>
      </c>
    </row>
    <row r="193" spans="1:18" x14ac:dyDescent="0.3">
      <c r="A193" s="8" t="s">
        <v>1045</v>
      </c>
      <c r="B193" s="2" t="s">
        <v>1014</v>
      </c>
      <c r="C193">
        <v>62502100</v>
      </c>
      <c r="D193" t="s">
        <v>1233</v>
      </c>
      <c r="E193" s="10" t="str">
        <f>VLOOKUP(C193,'Link Out Monthly BY'!C:E,3,FALSE)</f>
        <v>675.2</v>
      </c>
      <c r="F193" s="11">
        <v>350</v>
      </c>
      <c r="G193" s="11">
        <v>350</v>
      </c>
      <c r="H193" s="11">
        <v>350</v>
      </c>
      <c r="I193" s="11">
        <v>350</v>
      </c>
      <c r="J193" s="11">
        <v>350</v>
      </c>
      <c r="K193" s="11">
        <v>350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f t="shared" si="156"/>
        <v>2100</v>
      </c>
    </row>
    <row r="194" spans="1:18" x14ac:dyDescent="0.3">
      <c r="A194" s="8" t="s">
        <v>1045</v>
      </c>
      <c r="B194" s="2" t="s">
        <v>1014</v>
      </c>
      <c r="C194">
        <v>62502300</v>
      </c>
      <c r="D194" t="s">
        <v>1233</v>
      </c>
      <c r="E194" s="10" t="str">
        <f>VLOOKUP(C194,'Link Out Monthly BY'!C:E,3,FALSE)</f>
        <v>675.4</v>
      </c>
      <c r="F194" s="11">
        <v>7125</v>
      </c>
      <c r="G194" s="11">
        <v>7125</v>
      </c>
      <c r="H194" s="11">
        <v>7125</v>
      </c>
      <c r="I194" s="11">
        <v>7125</v>
      </c>
      <c r="J194" s="11">
        <v>7125</v>
      </c>
      <c r="K194" s="11">
        <v>7125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f t="shared" si="156"/>
        <v>42750</v>
      </c>
    </row>
    <row r="195" spans="1:18" x14ac:dyDescent="0.3">
      <c r="A195" s="8" t="s">
        <v>1045</v>
      </c>
      <c r="B195" s="2" t="s">
        <v>1014</v>
      </c>
      <c r="C195" s="10">
        <v>62502400</v>
      </c>
      <c r="D195" s="2" t="s">
        <v>1026</v>
      </c>
      <c r="E195" s="10" t="s">
        <v>1027</v>
      </c>
      <c r="F195" s="11">
        <v>7767</v>
      </c>
      <c r="G195" s="11">
        <v>7767</v>
      </c>
      <c r="H195" s="11">
        <v>7767</v>
      </c>
      <c r="I195" s="11">
        <v>7767</v>
      </c>
      <c r="J195" s="11">
        <v>7767</v>
      </c>
      <c r="K195" s="11">
        <v>7767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f t="shared" si="156"/>
        <v>46602</v>
      </c>
    </row>
    <row r="196" spans="1:18" x14ac:dyDescent="0.3">
      <c r="A196" s="8" t="s">
        <v>1045</v>
      </c>
      <c r="B196" s="2" t="s">
        <v>1014</v>
      </c>
      <c r="C196" s="10">
        <v>62502600</v>
      </c>
      <c r="D196" s="2" t="s">
        <v>1029</v>
      </c>
      <c r="E196" s="10" t="s">
        <v>799</v>
      </c>
      <c r="F196" s="11">
        <v>32403</v>
      </c>
      <c r="G196" s="11">
        <v>32403</v>
      </c>
      <c r="H196" s="11">
        <v>32403</v>
      </c>
      <c r="I196" s="11">
        <v>32403</v>
      </c>
      <c r="J196" s="11">
        <v>32403</v>
      </c>
      <c r="K196" s="11">
        <v>32403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f t="shared" si="156"/>
        <v>194418</v>
      </c>
    </row>
    <row r="197" spans="1:18" x14ac:dyDescent="0.3">
      <c r="A197" s="8" t="s">
        <v>1045</v>
      </c>
      <c r="B197" s="2" t="s">
        <v>1014</v>
      </c>
      <c r="C197" s="10">
        <v>62510000</v>
      </c>
      <c r="D197" s="2" t="s">
        <v>1030</v>
      </c>
      <c r="E197" s="10" t="s">
        <v>1027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f t="shared" si="156"/>
        <v>0</v>
      </c>
    </row>
    <row r="198" spans="1:18" x14ac:dyDescent="0.3">
      <c r="A198" s="8" t="s">
        <v>1045</v>
      </c>
      <c r="B198" s="2" t="s">
        <v>1014</v>
      </c>
      <c r="C198">
        <v>62512000</v>
      </c>
      <c r="D198" t="s">
        <v>1030</v>
      </c>
      <c r="E198" s="10" t="str">
        <f>VLOOKUP(C198,'Link Out Monthly BY'!C:E,3,FALSE)</f>
        <v>675.6</v>
      </c>
      <c r="F198" s="11">
        <v>66749</v>
      </c>
      <c r="G198" s="11">
        <v>66749</v>
      </c>
      <c r="H198" s="11">
        <v>66749</v>
      </c>
      <c r="I198" s="11">
        <v>66749</v>
      </c>
      <c r="J198" s="11">
        <v>66749</v>
      </c>
      <c r="K198" s="11">
        <v>66749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f t="shared" ref="R198" si="157">SUM(F198:Q198)</f>
        <v>400494</v>
      </c>
    </row>
    <row r="199" spans="1:18" x14ac:dyDescent="0.3">
      <c r="A199" s="8" t="s">
        <v>1045</v>
      </c>
      <c r="B199" s="2" t="s">
        <v>1014</v>
      </c>
      <c r="C199" s="10">
        <v>62520700</v>
      </c>
      <c r="D199" s="2" t="s">
        <v>1033</v>
      </c>
      <c r="E199" s="10" t="s">
        <v>1027</v>
      </c>
      <c r="F199" s="11">
        <v>1950</v>
      </c>
      <c r="G199" s="11">
        <v>1950</v>
      </c>
      <c r="H199" s="11">
        <v>1950</v>
      </c>
      <c r="I199" s="11">
        <v>1950</v>
      </c>
      <c r="J199" s="11">
        <v>1950</v>
      </c>
      <c r="K199" s="11">
        <v>1950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f t="shared" si="156"/>
        <v>11700</v>
      </c>
    </row>
    <row r="200" spans="1:18" x14ac:dyDescent="0.3">
      <c r="A200" s="8" t="s">
        <v>1045</v>
      </c>
      <c r="B200" s="2" t="s">
        <v>1014</v>
      </c>
      <c r="C200" s="10">
        <v>63110000</v>
      </c>
      <c r="D200" s="2" t="s">
        <v>1313</v>
      </c>
      <c r="E200" s="10" t="s">
        <v>1035</v>
      </c>
      <c r="F200" s="11">
        <v>25743</v>
      </c>
      <c r="G200" s="11">
        <v>25743</v>
      </c>
      <c r="H200" s="11">
        <v>25743</v>
      </c>
      <c r="I200" s="11">
        <v>25743</v>
      </c>
      <c r="J200" s="11">
        <v>25743</v>
      </c>
      <c r="K200" s="11">
        <v>25743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f t="shared" si="156"/>
        <v>154458</v>
      </c>
    </row>
    <row r="201" spans="1:18" x14ac:dyDescent="0.3">
      <c r="A201" s="69" t="s">
        <v>1048</v>
      </c>
      <c r="B201" s="69"/>
      <c r="C201" s="69"/>
      <c r="D201" s="69"/>
      <c r="E201" s="69"/>
      <c r="F201" s="70">
        <f>SUM(F188:F200)</f>
        <v>168881</v>
      </c>
      <c r="G201" s="70">
        <f t="shared" ref="G201:R201" si="158">SUM(G188:G200)</f>
        <v>168881</v>
      </c>
      <c r="H201" s="70">
        <f t="shared" si="158"/>
        <v>168881</v>
      </c>
      <c r="I201" s="70">
        <f t="shared" si="158"/>
        <v>168881</v>
      </c>
      <c r="J201" s="70">
        <f t="shared" si="158"/>
        <v>168881</v>
      </c>
      <c r="K201" s="70">
        <f t="shared" si="158"/>
        <v>168885</v>
      </c>
      <c r="L201" s="70">
        <f t="shared" si="158"/>
        <v>185769</v>
      </c>
      <c r="M201" s="70">
        <f t="shared" si="158"/>
        <v>185769</v>
      </c>
      <c r="N201" s="70">
        <f t="shared" si="158"/>
        <v>185769</v>
      </c>
      <c r="O201" s="70">
        <f t="shared" si="158"/>
        <v>185769</v>
      </c>
      <c r="P201" s="70">
        <f t="shared" si="158"/>
        <v>185769</v>
      </c>
      <c r="Q201" s="70">
        <f t="shared" si="158"/>
        <v>185769</v>
      </c>
      <c r="R201" s="70">
        <f t="shared" si="158"/>
        <v>2127904</v>
      </c>
    </row>
    <row r="202" spans="1:18" x14ac:dyDescent="0.3">
      <c r="A202" s="8" t="s">
        <v>1073</v>
      </c>
      <c r="B202" s="2" t="s">
        <v>98</v>
      </c>
      <c r="C202" s="10">
        <v>68011000</v>
      </c>
      <c r="D202" s="2" t="s">
        <v>1067</v>
      </c>
      <c r="E202" s="10" t="s">
        <v>1068</v>
      </c>
      <c r="F202" s="11">
        <v>1344955</v>
      </c>
      <c r="G202" s="11">
        <v>1348980</v>
      </c>
      <c r="H202" s="11">
        <v>1355974</v>
      </c>
      <c r="I202" s="11">
        <v>1360436</v>
      </c>
      <c r="J202" s="11">
        <v>1363838</v>
      </c>
      <c r="K202" s="11">
        <v>1365390</v>
      </c>
      <c r="L202" s="11">
        <v>1270179</v>
      </c>
      <c r="M202" s="11">
        <v>1270917</v>
      </c>
      <c r="N202" s="11">
        <v>1271765</v>
      </c>
      <c r="O202" s="11">
        <v>1272859</v>
      </c>
      <c r="P202" s="11">
        <v>1274881</v>
      </c>
      <c r="Q202" s="11">
        <v>1280163</v>
      </c>
      <c r="R202" s="11">
        <f t="shared" ref="R202:R204" si="159">SUM(F202:Q202)</f>
        <v>15780337</v>
      </c>
    </row>
    <row r="203" spans="1:18" x14ac:dyDescent="0.3">
      <c r="A203" s="8" t="s">
        <v>1073</v>
      </c>
      <c r="B203" s="2" t="s">
        <v>98</v>
      </c>
      <c r="C203" s="10">
        <v>68012000</v>
      </c>
      <c r="D203" s="2" t="s">
        <v>1070</v>
      </c>
      <c r="E203" s="10" t="s">
        <v>1068</v>
      </c>
      <c r="F203" s="11">
        <v>-27433</v>
      </c>
      <c r="G203" s="11">
        <v>-27804</v>
      </c>
      <c r="H203" s="11">
        <v>-28175</v>
      </c>
      <c r="I203" s="11">
        <v>-28546</v>
      </c>
      <c r="J203" s="11">
        <v>-28917</v>
      </c>
      <c r="K203" s="11">
        <v>-29288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f t="shared" si="159"/>
        <v>-170163</v>
      </c>
    </row>
    <row r="204" spans="1:18" x14ac:dyDescent="0.3">
      <c r="A204" s="8" t="s">
        <v>1073</v>
      </c>
      <c r="B204" s="2" t="s">
        <v>98</v>
      </c>
      <c r="C204" s="10">
        <v>68012500</v>
      </c>
      <c r="D204" s="2" t="s">
        <v>1071</v>
      </c>
      <c r="E204" s="10" t="s">
        <v>1068</v>
      </c>
      <c r="F204" s="11">
        <v>-119028</v>
      </c>
      <c r="G204" s="11">
        <v>-119028</v>
      </c>
      <c r="H204" s="11">
        <v>-119028</v>
      </c>
      <c r="I204" s="11">
        <v>-119028</v>
      </c>
      <c r="J204" s="11">
        <v>-119028</v>
      </c>
      <c r="K204" s="11">
        <v>-119028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f t="shared" si="159"/>
        <v>-714168</v>
      </c>
    </row>
    <row r="205" spans="1:18" x14ac:dyDescent="0.3">
      <c r="A205" s="69" t="s">
        <v>1082</v>
      </c>
      <c r="B205" s="69"/>
      <c r="C205" s="69"/>
      <c r="D205" s="69"/>
      <c r="E205" s="69"/>
      <c r="F205" s="70">
        <f>SUM(F202:F204)</f>
        <v>1198494</v>
      </c>
      <c r="G205" s="70">
        <f t="shared" ref="G205:R205" si="160">SUM(G202:G204)</f>
        <v>1202148</v>
      </c>
      <c r="H205" s="70">
        <f t="shared" si="160"/>
        <v>1208771</v>
      </c>
      <c r="I205" s="70">
        <f t="shared" si="160"/>
        <v>1212862</v>
      </c>
      <c r="J205" s="70">
        <f t="shared" si="160"/>
        <v>1215893</v>
      </c>
      <c r="K205" s="70">
        <f t="shared" si="160"/>
        <v>1217074</v>
      </c>
      <c r="L205" s="70">
        <f t="shared" si="160"/>
        <v>1270179</v>
      </c>
      <c r="M205" s="70">
        <f t="shared" si="160"/>
        <v>1270917</v>
      </c>
      <c r="N205" s="70">
        <f t="shared" si="160"/>
        <v>1271765</v>
      </c>
      <c r="O205" s="70">
        <f t="shared" si="160"/>
        <v>1272859</v>
      </c>
      <c r="P205" s="70">
        <f t="shared" si="160"/>
        <v>1274881</v>
      </c>
      <c r="Q205" s="70">
        <f t="shared" si="160"/>
        <v>1280163</v>
      </c>
      <c r="R205" s="70">
        <f t="shared" si="160"/>
        <v>14896006</v>
      </c>
    </row>
    <row r="206" spans="1:18" x14ac:dyDescent="0.3">
      <c r="A206" s="8" t="s">
        <v>1083</v>
      </c>
      <c r="B206" s="2" t="s">
        <v>36</v>
      </c>
      <c r="C206" s="10">
        <v>68251000</v>
      </c>
      <c r="D206" s="2" t="s">
        <v>1234</v>
      </c>
      <c r="E206" s="10" t="s">
        <v>1075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f t="shared" ref="R206:R210" si="161">SUM(F206:Q206)</f>
        <v>0</v>
      </c>
    </row>
    <row r="207" spans="1:18" x14ac:dyDescent="0.3">
      <c r="A207" s="8" t="s">
        <v>1083</v>
      </c>
      <c r="B207" s="2" t="s">
        <v>36</v>
      </c>
      <c r="C207" s="10">
        <v>68254000</v>
      </c>
      <c r="D207" s="2" t="s">
        <v>1074</v>
      </c>
      <c r="E207" s="10" t="s">
        <v>1075</v>
      </c>
      <c r="F207" s="11">
        <v>17196</v>
      </c>
      <c r="G207" s="11">
        <v>17196</v>
      </c>
      <c r="H207" s="11">
        <v>17196</v>
      </c>
      <c r="I207" s="11">
        <v>17196</v>
      </c>
      <c r="J207" s="11">
        <v>17196</v>
      </c>
      <c r="K207" s="11">
        <v>17196</v>
      </c>
      <c r="L207" s="11">
        <v>23241</v>
      </c>
      <c r="M207" s="11">
        <v>23241</v>
      </c>
      <c r="N207" s="11">
        <v>23241</v>
      </c>
      <c r="O207" s="11">
        <v>23241</v>
      </c>
      <c r="P207" s="11">
        <v>23241</v>
      </c>
      <c r="Q207" s="11">
        <v>23241</v>
      </c>
      <c r="R207" s="11">
        <f t="shared" si="161"/>
        <v>242622</v>
      </c>
    </row>
    <row r="208" spans="1:18" x14ac:dyDescent="0.3">
      <c r="A208" s="8" t="s">
        <v>1083</v>
      </c>
      <c r="B208" s="2" t="s">
        <v>36</v>
      </c>
      <c r="C208" s="10">
        <v>68255000</v>
      </c>
      <c r="D208" s="2" t="s">
        <v>1076</v>
      </c>
      <c r="E208" s="10" t="s">
        <v>1077</v>
      </c>
      <c r="F208" s="11">
        <v>713</v>
      </c>
      <c r="G208" s="11">
        <v>713</v>
      </c>
      <c r="H208" s="11">
        <v>713</v>
      </c>
      <c r="I208" s="11">
        <v>713</v>
      </c>
      <c r="J208" s="11">
        <v>713</v>
      </c>
      <c r="K208" s="11">
        <v>713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f t="shared" si="161"/>
        <v>4278</v>
      </c>
    </row>
    <row r="209" spans="1:18" x14ac:dyDescent="0.3">
      <c r="A209" s="8" t="s">
        <v>1083</v>
      </c>
      <c r="B209" s="2" t="s">
        <v>36</v>
      </c>
      <c r="C209" s="10">
        <v>68257000</v>
      </c>
      <c r="D209" s="2" t="s">
        <v>1078</v>
      </c>
      <c r="E209" s="10" t="s">
        <v>1079</v>
      </c>
      <c r="F209" s="11">
        <v>4757</v>
      </c>
      <c r="G209" s="11">
        <v>4757</v>
      </c>
      <c r="H209" s="11">
        <v>4757</v>
      </c>
      <c r="I209" s="11">
        <v>4757</v>
      </c>
      <c r="J209" s="11">
        <v>4757</v>
      </c>
      <c r="K209" s="11">
        <v>4757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f t="shared" si="161"/>
        <v>28542</v>
      </c>
    </row>
    <row r="210" spans="1:18" x14ac:dyDescent="0.3">
      <c r="A210" s="8" t="s">
        <v>1083</v>
      </c>
      <c r="B210" s="2" t="s">
        <v>36</v>
      </c>
      <c r="C210" s="10">
        <v>68258000</v>
      </c>
      <c r="D210" s="2" t="s">
        <v>1080</v>
      </c>
      <c r="E210" s="10" t="s">
        <v>1081</v>
      </c>
      <c r="F210" s="11">
        <v>575</v>
      </c>
      <c r="G210" s="11">
        <v>575</v>
      </c>
      <c r="H210" s="11">
        <v>575</v>
      </c>
      <c r="I210" s="11">
        <v>575</v>
      </c>
      <c r="J210" s="11">
        <v>575</v>
      </c>
      <c r="K210" s="11">
        <v>575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1">
        <f t="shared" si="161"/>
        <v>3450</v>
      </c>
    </row>
    <row r="211" spans="1:18" x14ac:dyDescent="0.3">
      <c r="A211" s="69" t="s">
        <v>1088</v>
      </c>
      <c r="B211" s="69"/>
      <c r="C211" s="69"/>
      <c r="D211" s="69"/>
      <c r="E211" s="69"/>
      <c r="F211" s="70">
        <f>SUM(F206:F210)</f>
        <v>23241</v>
      </c>
      <c r="G211" s="70">
        <f t="shared" ref="G211:R211" si="162">SUM(G206:G210)</f>
        <v>23241</v>
      </c>
      <c r="H211" s="70">
        <f t="shared" si="162"/>
        <v>23241</v>
      </c>
      <c r="I211" s="70">
        <f t="shared" si="162"/>
        <v>23241</v>
      </c>
      <c r="J211" s="70">
        <f t="shared" si="162"/>
        <v>23241</v>
      </c>
      <c r="K211" s="70">
        <f t="shared" si="162"/>
        <v>23241</v>
      </c>
      <c r="L211" s="70">
        <f t="shared" si="162"/>
        <v>23241</v>
      </c>
      <c r="M211" s="70">
        <f t="shared" si="162"/>
        <v>23241</v>
      </c>
      <c r="N211" s="70">
        <f t="shared" si="162"/>
        <v>23241</v>
      </c>
      <c r="O211" s="70">
        <f t="shared" si="162"/>
        <v>23241</v>
      </c>
      <c r="P211" s="70">
        <f t="shared" si="162"/>
        <v>23241</v>
      </c>
      <c r="Q211" s="70">
        <f t="shared" si="162"/>
        <v>23241</v>
      </c>
      <c r="R211" s="70">
        <f t="shared" si="162"/>
        <v>278892</v>
      </c>
    </row>
    <row r="212" spans="1:18" x14ac:dyDescent="0.3">
      <c r="A212" s="8" t="s">
        <v>1089</v>
      </c>
      <c r="B212" s="2" t="s">
        <v>1084</v>
      </c>
      <c r="C212" s="10">
        <v>68311000</v>
      </c>
      <c r="D212" s="2" t="s">
        <v>1085</v>
      </c>
      <c r="E212" s="10" t="s">
        <v>1068</v>
      </c>
      <c r="F212" s="11">
        <v>241536</v>
      </c>
      <c r="G212" s="11">
        <v>242119</v>
      </c>
      <c r="H212" s="11">
        <v>243227</v>
      </c>
      <c r="I212" s="11">
        <v>243887</v>
      </c>
      <c r="J212" s="11">
        <v>244360</v>
      </c>
      <c r="K212" s="11">
        <v>244504</v>
      </c>
      <c r="L212" s="11">
        <v>218536</v>
      </c>
      <c r="M212" s="11">
        <v>218604</v>
      </c>
      <c r="N212" s="11">
        <v>218693</v>
      </c>
      <c r="O212" s="11">
        <v>218830</v>
      </c>
      <c r="P212" s="11">
        <v>219144</v>
      </c>
      <c r="Q212" s="11">
        <v>219547</v>
      </c>
      <c r="R212" s="11">
        <f t="shared" ref="R212:R214" si="163">SUM(F212:Q212)</f>
        <v>2772987</v>
      </c>
    </row>
    <row r="213" spans="1:18" x14ac:dyDescent="0.3">
      <c r="A213" s="8" t="s">
        <v>1089</v>
      </c>
      <c r="B213" s="2" t="s">
        <v>1084</v>
      </c>
      <c r="C213" s="10">
        <v>68312000</v>
      </c>
      <c r="D213" s="2" t="s">
        <v>1086</v>
      </c>
      <c r="E213" s="10" t="s">
        <v>1068</v>
      </c>
      <c r="F213" s="11">
        <v>-13270</v>
      </c>
      <c r="G213" s="11">
        <v>-13270</v>
      </c>
      <c r="H213" s="11">
        <v>-13270</v>
      </c>
      <c r="I213" s="11">
        <v>-13270</v>
      </c>
      <c r="J213" s="11">
        <v>-13270</v>
      </c>
      <c r="K213" s="11">
        <v>-13270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f t="shared" si="163"/>
        <v>-79620</v>
      </c>
    </row>
    <row r="214" spans="1:18" x14ac:dyDescent="0.3">
      <c r="A214" s="8" t="s">
        <v>1089</v>
      </c>
      <c r="B214" s="2" t="s">
        <v>1084</v>
      </c>
      <c r="C214" s="10">
        <v>68312500</v>
      </c>
      <c r="D214" s="2" t="s">
        <v>1087</v>
      </c>
      <c r="E214" s="10" t="s">
        <v>1068</v>
      </c>
      <c r="F214" s="11">
        <v>-34788</v>
      </c>
      <c r="G214" s="11">
        <v>-34788</v>
      </c>
      <c r="H214" s="11">
        <v>-34788</v>
      </c>
      <c r="I214" s="11">
        <v>-34788</v>
      </c>
      <c r="J214" s="11">
        <v>-34788</v>
      </c>
      <c r="K214" s="11">
        <v>-34788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f t="shared" si="163"/>
        <v>-208728</v>
      </c>
    </row>
    <row r="215" spans="1:18" x14ac:dyDescent="0.3">
      <c r="A215" s="69" t="s">
        <v>1094</v>
      </c>
      <c r="B215" s="69"/>
      <c r="C215" s="69"/>
      <c r="D215" s="69"/>
      <c r="E215" s="69"/>
      <c r="F215" s="70">
        <f>SUM(F212:F214)</f>
        <v>193478</v>
      </c>
      <c r="G215" s="70">
        <f t="shared" ref="G215:R215" si="164">SUM(G212:G214)</f>
        <v>194061</v>
      </c>
      <c r="H215" s="70">
        <f t="shared" si="164"/>
        <v>195169</v>
      </c>
      <c r="I215" s="70">
        <f t="shared" si="164"/>
        <v>195829</v>
      </c>
      <c r="J215" s="70">
        <f t="shared" si="164"/>
        <v>196302</v>
      </c>
      <c r="K215" s="70">
        <f t="shared" si="164"/>
        <v>196446</v>
      </c>
      <c r="L215" s="70">
        <f t="shared" si="164"/>
        <v>218536</v>
      </c>
      <c r="M215" s="70">
        <f t="shared" si="164"/>
        <v>218604</v>
      </c>
      <c r="N215" s="70">
        <f t="shared" si="164"/>
        <v>218693</v>
      </c>
      <c r="O215" s="70">
        <f t="shared" si="164"/>
        <v>218830</v>
      </c>
      <c r="P215" s="70">
        <f t="shared" si="164"/>
        <v>219144</v>
      </c>
      <c r="Q215" s="70">
        <f t="shared" si="164"/>
        <v>219547</v>
      </c>
      <c r="R215" s="70">
        <f t="shared" si="164"/>
        <v>2484639</v>
      </c>
    </row>
    <row r="216" spans="1:18" x14ac:dyDescent="0.3">
      <c r="A216" s="12" t="s">
        <v>1095</v>
      </c>
      <c r="B216" s="2" t="s">
        <v>1090</v>
      </c>
      <c r="C216" s="10">
        <v>69011000</v>
      </c>
      <c r="D216" s="2" t="s">
        <v>1091</v>
      </c>
      <c r="E216" s="10" t="s">
        <v>1092</v>
      </c>
      <c r="F216" s="11">
        <v>734371</v>
      </c>
      <c r="G216" s="11">
        <v>811648</v>
      </c>
      <c r="H216" s="11">
        <v>721432</v>
      </c>
      <c r="I216" s="11">
        <v>676809</v>
      </c>
      <c r="J216" s="11">
        <v>525966</v>
      </c>
      <c r="K216" s="11">
        <v>375723</v>
      </c>
      <c r="L216" s="11">
        <v>315178</v>
      </c>
      <c r="M216" s="11">
        <v>289941</v>
      </c>
      <c r="N216" s="11">
        <v>329824</v>
      </c>
      <c r="O216" s="11">
        <v>345755</v>
      </c>
      <c r="P216" s="11">
        <v>507508</v>
      </c>
      <c r="Q216" s="11">
        <v>586322</v>
      </c>
      <c r="R216" s="11">
        <f>SUM(F216:Q216)</f>
        <v>6220477</v>
      </c>
    </row>
    <row r="217" spans="1:18" x14ac:dyDescent="0.3">
      <c r="A217" s="69" t="s">
        <v>1100</v>
      </c>
      <c r="B217" s="69"/>
      <c r="C217" s="69"/>
      <c r="D217" s="69"/>
      <c r="E217" s="69"/>
      <c r="F217" s="70">
        <f>SUM(F216)</f>
        <v>734371</v>
      </c>
      <c r="G217" s="70">
        <f t="shared" ref="G217:R217" si="165">SUM(G216)</f>
        <v>811648</v>
      </c>
      <c r="H217" s="70">
        <f t="shared" si="165"/>
        <v>721432</v>
      </c>
      <c r="I217" s="70">
        <f t="shared" si="165"/>
        <v>676809</v>
      </c>
      <c r="J217" s="70">
        <f t="shared" si="165"/>
        <v>525966</v>
      </c>
      <c r="K217" s="70">
        <f t="shared" si="165"/>
        <v>375723</v>
      </c>
      <c r="L217" s="70">
        <f t="shared" si="165"/>
        <v>315178</v>
      </c>
      <c r="M217" s="70">
        <f t="shared" si="165"/>
        <v>289941</v>
      </c>
      <c r="N217" s="70">
        <f t="shared" si="165"/>
        <v>329824</v>
      </c>
      <c r="O217" s="70">
        <f t="shared" si="165"/>
        <v>345755</v>
      </c>
      <c r="P217" s="70">
        <f t="shared" si="165"/>
        <v>507508</v>
      </c>
      <c r="Q217" s="70">
        <f t="shared" si="165"/>
        <v>586322</v>
      </c>
      <c r="R217" s="70">
        <f t="shared" si="165"/>
        <v>6220477</v>
      </c>
    </row>
    <row r="218" spans="1:18" x14ac:dyDescent="0.3">
      <c r="A218" s="12" t="s">
        <v>1101</v>
      </c>
      <c r="B218" s="2" t="s">
        <v>1096</v>
      </c>
      <c r="C218" s="10">
        <v>69021000</v>
      </c>
      <c r="D218" s="2" t="s">
        <v>1097</v>
      </c>
      <c r="E218" s="10" t="s">
        <v>1098</v>
      </c>
      <c r="F218" s="11">
        <v>175096</v>
      </c>
      <c r="G218" s="11">
        <v>194464</v>
      </c>
      <c r="H218" s="11">
        <v>171853</v>
      </c>
      <c r="I218" s="11">
        <v>160669</v>
      </c>
      <c r="J218" s="11">
        <v>122864</v>
      </c>
      <c r="K218" s="11">
        <v>85209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f>SUM(F218:Q218)</f>
        <v>910155</v>
      </c>
    </row>
    <row r="219" spans="1:18" x14ac:dyDescent="0.3">
      <c r="A219" s="69" t="s">
        <v>1109</v>
      </c>
      <c r="B219" s="69"/>
      <c r="C219" s="69"/>
      <c r="D219" s="69"/>
      <c r="E219" s="69"/>
      <c r="F219" s="70">
        <f>SUM(F218)</f>
        <v>175096</v>
      </c>
      <c r="G219" s="70">
        <f t="shared" ref="G219" si="166">SUM(G218)</f>
        <v>194464</v>
      </c>
      <c r="H219" s="70">
        <f t="shared" ref="H219" si="167">SUM(H218)</f>
        <v>171853</v>
      </c>
      <c r="I219" s="70">
        <f t="shared" ref="I219" si="168">SUM(I218)</f>
        <v>160669</v>
      </c>
      <c r="J219" s="70">
        <f t="shared" ref="J219" si="169">SUM(J218)</f>
        <v>122864</v>
      </c>
      <c r="K219" s="70">
        <f t="shared" ref="K219" si="170">SUM(K218)</f>
        <v>85209</v>
      </c>
      <c r="L219" s="70">
        <f t="shared" ref="L219" si="171">SUM(L218)</f>
        <v>0</v>
      </c>
      <c r="M219" s="70">
        <f t="shared" ref="M219" si="172">SUM(M218)</f>
        <v>0</v>
      </c>
      <c r="N219" s="70">
        <f t="shared" ref="N219" si="173">SUM(N218)</f>
        <v>0</v>
      </c>
      <c r="O219" s="70">
        <f t="shared" ref="O219" si="174">SUM(O218)</f>
        <v>0</v>
      </c>
      <c r="P219" s="70">
        <f t="shared" ref="P219" si="175">SUM(P218)</f>
        <v>0</v>
      </c>
      <c r="Q219" s="70">
        <f t="shared" ref="Q219" si="176">SUM(Q218)</f>
        <v>0</v>
      </c>
      <c r="R219" s="70">
        <f t="shared" ref="R219" si="177">SUM(R218)</f>
        <v>910155</v>
      </c>
    </row>
    <row r="220" spans="1:18" x14ac:dyDescent="0.3">
      <c r="A220" s="8" t="s">
        <v>1110</v>
      </c>
      <c r="B220" s="2" t="s">
        <v>1102</v>
      </c>
      <c r="C220" s="10">
        <v>69061000</v>
      </c>
      <c r="D220" s="2" t="s">
        <v>1103</v>
      </c>
      <c r="E220" s="10" t="s">
        <v>1104</v>
      </c>
      <c r="F220" s="11">
        <v>-26323</v>
      </c>
      <c r="G220" s="11">
        <v>-25804</v>
      </c>
      <c r="H220" s="11">
        <v>-24864</v>
      </c>
      <c r="I220" s="11">
        <v>-25808</v>
      </c>
      <c r="J220" s="11">
        <v>-23521</v>
      </c>
      <c r="K220" s="11">
        <v>-24099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f t="shared" ref="R220:R222" si="178">SUM(F220:Q220)</f>
        <v>-150419</v>
      </c>
    </row>
    <row r="221" spans="1:18" x14ac:dyDescent="0.3">
      <c r="A221" s="8" t="s">
        <v>1110</v>
      </c>
      <c r="B221" s="2" t="s">
        <v>1102</v>
      </c>
      <c r="C221" s="10">
        <v>69063200</v>
      </c>
      <c r="D221" s="2" t="s">
        <v>1107</v>
      </c>
      <c r="E221" s="10" t="s">
        <v>1104</v>
      </c>
      <c r="F221" s="11">
        <v>-73309</v>
      </c>
      <c r="G221" s="11">
        <v>-73309</v>
      </c>
      <c r="H221" s="11">
        <v>-73309</v>
      </c>
      <c r="I221" s="11">
        <v>-73309</v>
      </c>
      <c r="J221" s="11">
        <v>-73309</v>
      </c>
      <c r="K221" s="11">
        <v>-73309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f t="shared" si="178"/>
        <v>-439854</v>
      </c>
    </row>
    <row r="222" spans="1:18" x14ac:dyDescent="0.3">
      <c r="A222" s="8" t="s">
        <v>1110</v>
      </c>
      <c r="B222" s="2" t="s">
        <v>1102</v>
      </c>
      <c r="C222" s="10">
        <v>69065000</v>
      </c>
      <c r="D222" s="2" t="s">
        <v>1108</v>
      </c>
      <c r="E222" s="10" t="s">
        <v>1104</v>
      </c>
      <c r="F222" s="11">
        <v>-36034</v>
      </c>
      <c r="G222" s="11">
        <v>-80175</v>
      </c>
      <c r="H222" s="11">
        <v>-44415</v>
      </c>
      <c r="I222" s="11">
        <v>-67705</v>
      </c>
      <c r="J222" s="11">
        <v>-59073</v>
      </c>
      <c r="K222" s="11">
        <v>27632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f t="shared" si="178"/>
        <v>-259770</v>
      </c>
    </row>
    <row r="223" spans="1:18" x14ac:dyDescent="0.3">
      <c r="A223" s="69" t="s">
        <v>1118</v>
      </c>
      <c r="B223" s="69"/>
      <c r="C223" s="69"/>
      <c r="D223" s="69"/>
      <c r="E223" s="69"/>
      <c r="F223" s="70">
        <f>SUM(F220:F222)</f>
        <v>-135666</v>
      </c>
      <c r="G223" s="70">
        <f t="shared" ref="G223:R223" si="179">SUM(G220:G222)</f>
        <v>-179288</v>
      </c>
      <c r="H223" s="70">
        <f t="shared" si="179"/>
        <v>-142588</v>
      </c>
      <c r="I223" s="70">
        <f t="shared" si="179"/>
        <v>-166822</v>
      </c>
      <c r="J223" s="70">
        <f t="shared" si="179"/>
        <v>-155903</v>
      </c>
      <c r="K223" s="70">
        <f t="shared" si="179"/>
        <v>-69776</v>
      </c>
      <c r="L223" s="70">
        <f t="shared" si="179"/>
        <v>0</v>
      </c>
      <c r="M223" s="70">
        <f t="shared" si="179"/>
        <v>0</v>
      </c>
      <c r="N223" s="70">
        <f t="shared" si="179"/>
        <v>0</v>
      </c>
      <c r="O223" s="70">
        <f t="shared" si="179"/>
        <v>0</v>
      </c>
      <c r="P223" s="70">
        <f t="shared" si="179"/>
        <v>0</v>
      </c>
      <c r="Q223" s="70">
        <f t="shared" si="179"/>
        <v>0</v>
      </c>
      <c r="R223" s="70">
        <f t="shared" si="179"/>
        <v>-850043</v>
      </c>
    </row>
    <row r="224" spans="1:18" x14ac:dyDescent="0.3">
      <c r="A224" s="8" t="s">
        <v>1119</v>
      </c>
      <c r="B224" s="2" t="s">
        <v>1111</v>
      </c>
      <c r="C224" s="10">
        <v>69071000</v>
      </c>
      <c r="D224" s="2" t="s">
        <v>1112</v>
      </c>
      <c r="E224" s="10" t="s">
        <v>1113</v>
      </c>
      <c r="F224" s="11">
        <v>-6597</v>
      </c>
      <c r="G224" s="11">
        <v>-6467</v>
      </c>
      <c r="H224" s="11">
        <v>-6232</v>
      </c>
      <c r="I224" s="11">
        <v>-6468</v>
      </c>
      <c r="J224" s="11">
        <v>-5895</v>
      </c>
      <c r="K224" s="11">
        <v>-6040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f t="shared" ref="R224:R226" si="180">SUM(F224:Q224)</f>
        <v>-37699</v>
      </c>
    </row>
    <row r="225" spans="1:18" x14ac:dyDescent="0.3">
      <c r="A225" s="8" t="s">
        <v>1119</v>
      </c>
      <c r="B225" s="2" t="s">
        <v>1111</v>
      </c>
      <c r="C225" s="10">
        <v>69073200</v>
      </c>
      <c r="D225" s="2" t="s">
        <v>1116</v>
      </c>
      <c r="E225" s="10" t="s">
        <v>1113</v>
      </c>
      <c r="F225" s="11">
        <v>-9785</v>
      </c>
      <c r="G225" s="11">
        <v>-9785</v>
      </c>
      <c r="H225" s="11">
        <v>-9785</v>
      </c>
      <c r="I225" s="11">
        <v>-9785</v>
      </c>
      <c r="J225" s="11">
        <v>-9785</v>
      </c>
      <c r="K225" s="11">
        <v>-9785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f t="shared" si="180"/>
        <v>-58710</v>
      </c>
    </row>
    <row r="226" spans="1:18" x14ac:dyDescent="0.3">
      <c r="A226" s="8" t="s">
        <v>1119</v>
      </c>
      <c r="B226" s="2" t="s">
        <v>1111</v>
      </c>
      <c r="C226" s="10">
        <v>69073500</v>
      </c>
      <c r="D226" s="2" t="s">
        <v>1117</v>
      </c>
      <c r="E226" s="10" t="s">
        <v>1113</v>
      </c>
      <c r="F226" s="11">
        <v>869</v>
      </c>
      <c r="G226" s="11">
        <v>-10194</v>
      </c>
      <c r="H226" s="11">
        <v>-1231</v>
      </c>
      <c r="I226" s="11">
        <v>-7068</v>
      </c>
      <c r="J226" s="11">
        <v>-4905</v>
      </c>
      <c r="K226" s="11">
        <v>16826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f t="shared" si="180"/>
        <v>-5703</v>
      </c>
    </row>
    <row r="227" spans="1:18" x14ac:dyDescent="0.3">
      <c r="A227" s="69" t="s">
        <v>1126</v>
      </c>
      <c r="B227" s="69"/>
      <c r="C227" s="69"/>
      <c r="D227" s="69"/>
      <c r="E227" s="69"/>
      <c r="F227" s="70">
        <f>SUM(F224:F226)</f>
        <v>-15513</v>
      </c>
      <c r="G227" s="70">
        <f t="shared" ref="G227:R227" si="181">SUM(G224:G226)</f>
        <v>-26446</v>
      </c>
      <c r="H227" s="70">
        <f t="shared" si="181"/>
        <v>-17248</v>
      </c>
      <c r="I227" s="70">
        <f t="shared" si="181"/>
        <v>-23321</v>
      </c>
      <c r="J227" s="70">
        <f t="shared" si="181"/>
        <v>-20585</v>
      </c>
      <c r="K227" s="70">
        <f t="shared" si="181"/>
        <v>1001</v>
      </c>
      <c r="L227" s="70">
        <f t="shared" si="181"/>
        <v>0</v>
      </c>
      <c r="M227" s="70">
        <f t="shared" si="181"/>
        <v>0</v>
      </c>
      <c r="N227" s="70">
        <f t="shared" si="181"/>
        <v>0</v>
      </c>
      <c r="O227" s="70">
        <f t="shared" si="181"/>
        <v>0</v>
      </c>
      <c r="P227" s="70">
        <f t="shared" si="181"/>
        <v>0</v>
      </c>
      <c r="Q227" s="70">
        <f t="shared" si="181"/>
        <v>0</v>
      </c>
      <c r="R227" s="70">
        <f t="shared" si="181"/>
        <v>-102112</v>
      </c>
    </row>
    <row r="228" spans="1:18" x14ac:dyDescent="0.3">
      <c r="A228" s="12" t="s">
        <v>1127</v>
      </c>
      <c r="B228" s="2" t="s">
        <v>1120</v>
      </c>
      <c r="C228" s="10">
        <v>69520000</v>
      </c>
      <c r="D228" s="2" t="s">
        <v>1121</v>
      </c>
      <c r="E228" s="10" t="s">
        <v>1122</v>
      </c>
      <c r="F228" s="11">
        <v>-6541</v>
      </c>
      <c r="G228" s="11">
        <v>-6541</v>
      </c>
      <c r="H228" s="11">
        <v>-6541</v>
      </c>
      <c r="I228" s="11">
        <v>-6541</v>
      </c>
      <c r="J228" s="11">
        <v>-6541</v>
      </c>
      <c r="K228" s="11">
        <v>-6541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1">
        <f>SUM(F228:Q228)</f>
        <v>-39246</v>
      </c>
    </row>
    <row r="229" spans="1:18" x14ac:dyDescent="0.3">
      <c r="A229" s="69" t="s">
        <v>1144</v>
      </c>
      <c r="B229" s="69"/>
      <c r="C229" s="69"/>
      <c r="D229" s="69"/>
      <c r="E229" s="69"/>
      <c r="F229" s="70">
        <f>SUM(F228)</f>
        <v>-6541</v>
      </c>
      <c r="G229" s="70">
        <f t="shared" ref="G229:R229" si="182">SUM(G228)</f>
        <v>-6541</v>
      </c>
      <c r="H229" s="70">
        <f t="shared" si="182"/>
        <v>-6541</v>
      </c>
      <c r="I229" s="70">
        <f t="shared" si="182"/>
        <v>-6541</v>
      </c>
      <c r="J229" s="70">
        <f t="shared" si="182"/>
        <v>-6541</v>
      </c>
      <c r="K229" s="70">
        <f t="shared" si="182"/>
        <v>-6541</v>
      </c>
      <c r="L229" s="70">
        <f t="shared" si="182"/>
        <v>0</v>
      </c>
      <c r="M229" s="70">
        <f t="shared" si="182"/>
        <v>0</v>
      </c>
      <c r="N229" s="70">
        <f t="shared" si="182"/>
        <v>0</v>
      </c>
      <c r="O229" s="70">
        <f t="shared" si="182"/>
        <v>0</v>
      </c>
      <c r="P229" s="70">
        <f t="shared" si="182"/>
        <v>0</v>
      </c>
      <c r="Q229" s="70">
        <f t="shared" si="182"/>
        <v>0</v>
      </c>
      <c r="R229" s="70">
        <f t="shared" si="182"/>
        <v>-39246</v>
      </c>
    </row>
    <row r="230" spans="1:18" x14ac:dyDescent="0.3">
      <c r="A230" s="8" t="s">
        <v>1145</v>
      </c>
      <c r="B230" s="2" t="s">
        <v>1128</v>
      </c>
      <c r="C230" s="10">
        <v>68520000</v>
      </c>
      <c r="D230" s="2" t="s">
        <v>1129</v>
      </c>
      <c r="E230" s="10" t="s">
        <v>1130</v>
      </c>
      <c r="F230" s="11">
        <v>518213</v>
      </c>
      <c r="G230" s="11">
        <v>518213</v>
      </c>
      <c r="H230" s="11">
        <v>518213</v>
      </c>
      <c r="I230" s="11">
        <v>518213</v>
      </c>
      <c r="J230" s="11">
        <v>518213</v>
      </c>
      <c r="K230" s="11">
        <v>518213</v>
      </c>
      <c r="L230" s="11">
        <v>600155</v>
      </c>
      <c r="M230" s="11">
        <v>586993</v>
      </c>
      <c r="N230" s="11">
        <v>582579</v>
      </c>
      <c r="O230" s="11">
        <v>584362</v>
      </c>
      <c r="P230" s="11">
        <v>585363</v>
      </c>
      <c r="Q230" s="11">
        <v>579040</v>
      </c>
      <c r="R230" s="11">
        <f t="shared" ref="R230:R239" si="183">SUM(F230:Q230)</f>
        <v>6627770</v>
      </c>
    </row>
    <row r="231" spans="1:18" x14ac:dyDescent="0.3">
      <c r="A231" s="8" t="s">
        <v>1145</v>
      </c>
      <c r="B231" s="2" t="s">
        <v>1128</v>
      </c>
      <c r="C231" s="10">
        <v>68532000</v>
      </c>
      <c r="D231" s="2" t="s">
        <v>1132</v>
      </c>
      <c r="E231" s="10" t="s">
        <v>1133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1">
        <f t="shared" si="183"/>
        <v>0</v>
      </c>
    </row>
    <row r="232" spans="1:18" x14ac:dyDescent="0.3">
      <c r="A232" s="8" t="s">
        <v>1145</v>
      </c>
      <c r="B232" s="2" t="s">
        <v>1128</v>
      </c>
      <c r="C232" s="10">
        <v>68532100</v>
      </c>
      <c r="D232" s="2" t="s">
        <v>1134</v>
      </c>
      <c r="E232" s="10" t="s">
        <v>1133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1">
        <f t="shared" si="183"/>
        <v>0</v>
      </c>
    </row>
    <row r="233" spans="1:18" x14ac:dyDescent="0.3">
      <c r="A233" s="8" t="s">
        <v>1145</v>
      </c>
      <c r="B233" s="2" t="s">
        <v>1128</v>
      </c>
      <c r="C233" s="10">
        <v>68533000</v>
      </c>
      <c r="D233" s="2" t="s">
        <v>1135</v>
      </c>
      <c r="E233" s="10" t="s">
        <v>1133</v>
      </c>
      <c r="F233" s="11">
        <v>70438</v>
      </c>
      <c r="G233" s="11">
        <v>67505</v>
      </c>
      <c r="H233" s="11">
        <v>63662</v>
      </c>
      <c r="I233" s="11">
        <v>69404</v>
      </c>
      <c r="J233" s="11">
        <v>64004</v>
      </c>
      <c r="K233" s="11">
        <v>66109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v>0</v>
      </c>
      <c r="R233" s="11">
        <f t="shared" si="183"/>
        <v>401122</v>
      </c>
    </row>
    <row r="234" spans="1:18" x14ac:dyDescent="0.3">
      <c r="A234" s="8" t="s">
        <v>1145</v>
      </c>
      <c r="B234" s="2" t="s">
        <v>1128</v>
      </c>
      <c r="C234" s="10">
        <v>68533100</v>
      </c>
      <c r="D234" s="2" t="s">
        <v>1136</v>
      </c>
      <c r="E234" s="10" t="s">
        <v>1133</v>
      </c>
      <c r="F234" s="11">
        <v>-18944</v>
      </c>
      <c r="G234" s="11">
        <v>-18088</v>
      </c>
      <c r="H234" s="11">
        <v>-17028</v>
      </c>
      <c r="I234" s="11">
        <v>-18648</v>
      </c>
      <c r="J234" s="11">
        <v>-17133</v>
      </c>
      <c r="K234" s="11">
        <v>-17930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f t="shared" si="183"/>
        <v>-107771</v>
      </c>
    </row>
    <row r="235" spans="1:18" x14ac:dyDescent="0.3">
      <c r="A235" s="8" t="s">
        <v>1145</v>
      </c>
      <c r="B235" s="2" t="s">
        <v>1128</v>
      </c>
      <c r="C235" s="10">
        <v>68535000</v>
      </c>
      <c r="D235" s="2" t="s">
        <v>1137</v>
      </c>
      <c r="E235" s="10" t="s">
        <v>1133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f t="shared" si="183"/>
        <v>0</v>
      </c>
    </row>
    <row r="236" spans="1:18" x14ac:dyDescent="0.3">
      <c r="A236" s="8" t="s">
        <v>1145</v>
      </c>
      <c r="B236" s="2" t="s">
        <v>1128</v>
      </c>
      <c r="C236" s="10">
        <v>68535100</v>
      </c>
      <c r="D236" s="2" t="s">
        <v>1138</v>
      </c>
      <c r="E236" s="10" t="s">
        <v>1133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f t="shared" si="183"/>
        <v>0</v>
      </c>
    </row>
    <row r="237" spans="1:18" x14ac:dyDescent="0.3">
      <c r="A237" s="8" t="s">
        <v>1145</v>
      </c>
      <c r="B237" s="2" t="s">
        <v>1128</v>
      </c>
      <c r="C237" s="10">
        <v>68543000</v>
      </c>
      <c r="D237" s="2" t="s">
        <v>1139</v>
      </c>
      <c r="E237" s="10" t="s">
        <v>1140</v>
      </c>
      <c r="F237" s="11">
        <v>0</v>
      </c>
      <c r="G237" s="11">
        <v>0</v>
      </c>
      <c r="H237" s="11">
        <v>0</v>
      </c>
      <c r="I237" s="11">
        <v>10469</v>
      </c>
      <c r="J237" s="11">
        <v>0</v>
      </c>
      <c r="K237" s="11">
        <v>50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f t="shared" si="183"/>
        <v>10519</v>
      </c>
    </row>
    <row r="238" spans="1:18" x14ac:dyDescent="0.3">
      <c r="A238" s="8" t="s">
        <v>1145</v>
      </c>
      <c r="B238" s="2" t="s">
        <v>1128</v>
      </c>
      <c r="C238">
        <v>68544000</v>
      </c>
      <c r="D238" t="s">
        <v>1141</v>
      </c>
      <c r="E238" s="10" t="str">
        <f>VLOOKUP(C238,'Link Out Monthly BY'!C:E,3,FALSE)</f>
        <v>408.13</v>
      </c>
      <c r="F238" s="11">
        <v>0</v>
      </c>
      <c r="G238" s="11">
        <v>0</v>
      </c>
      <c r="H238" s="11">
        <v>0</v>
      </c>
      <c r="I238" s="11">
        <v>5521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1">
        <f t="shared" si="183"/>
        <v>5521</v>
      </c>
    </row>
    <row r="239" spans="1:18" x14ac:dyDescent="0.3">
      <c r="A239" s="8" t="s">
        <v>1145</v>
      </c>
      <c r="B239" s="2" t="s">
        <v>1128</v>
      </c>
      <c r="C239" s="10">
        <v>68545000</v>
      </c>
      <c r="D239" s="2" t="s">
        <v>1142</v>
      </c>
      <c r="E239" s="10" t="s">
        <v>1143</v>
      </c>
      <c r="F239" s="11">
        <v>15859</v>
      </c>
      <c r="G239" s="11">
        <v>15859</v>
      </c>
      <c r="H239" s="11">
        <v>15859</v>
      </c>
      <c r="I239" s="11">
        <v>15859</v>
      </c>
      <c r="J239" s="11">
        <v>15859</v>
      </c>
      <c r="K239" s="11">
        <v>15859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f t="shared" si="183"/>
        <v>95154</v>
      </c>
    </row>
    <row r="240" spans="1:18" x14ac:dyDescent="0.3">
      <c r="A240" s="69" t="s">
        <v>1149</v>
      </c>
      <c r="B240" s="69"/>
      <c r="C240" s="69"/>
      <c r="D240" s="69"/>
      <c r="E240" s="69"/>
      <c r="F240" s="70">
        <f>SUM(F230:F239)</f>
        <v>585566</v>
      </c>
      <c r="G240" s="70">
        <f t="shared" ref="G240:R240" si="184">SUM(G230:G239)</f>
        <v>583489</v>
      </c>
      <c r="H240" s="70">
        <f t="shared" si="184"/>
        <v>580706</v>
      </c>
      <c r="I240" s="70">
        <f t="shared" si="184"/>
        <v>600818</v>
      </c>
      <c r="J240" s="70">
        <f t="shared" si="184"/>
        <v>580943</v>
      </c>
      <c r="K240" s="70">
        <f t="shared" si="184"/>
        <v>582301</v>
      </c>
      <c r="L240" s="70">
        <f t="shared" si="184"/>
        <v>600155</v>
      </c>
      <c r="M240" s="70">
        <f t="shared" si="184"/>
        <v>586993</v>
      </c>
      <c r="N240" s="70">
        <f t="shared" si="184"/>
        <v>582579</v>
      </c>
      <c r="O240" s="70">
        <f t="shared" si="184"/>
        <v>584362</v>
      </c>
      <c r="P240" s="70">
        <f t="shared" si="184"/>
        <v>585363</v>
      </c>
      <c r="Q240" s="70">
        <f t="shared" si="184"/>
        <v>579040</v>
      </c>
      <c r="R240" s="70">
        <f t="shared" si="184"/>
        <v>7032315</v>
      </c>
    </row>
    <row r="241" spans="1:18" x14ac:dyDescent="0.3">
      <c r="A241" s="12" t="s">
        <v>1235</v>
      </c>
      <c r="B241" s="2" t="s">
        <v>1236</v>
      </c>
      <c r="C241" s="10">
        <v>81810000</v>
      </c>
      <c r="D241" s="2" t="s">
        <v>1237</v>
      </c>
      <c r="E241" s="10" t="s">
        <v>1241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1">
        <f>SUM(F241:Q241)</f>
        <v>0</v>
      </c>
    </row>
    <row r="242" spans="1:18" x14ac:dyDescent="0.3">
      <c r="A242" s="12" t="s">
        <v>1235</v>
      </c>
      <c r="B242" s="2" t="s">
        <v>1236</v>
      </c>
      <c r="C242">
        <v>81815100</v>
      </c>
      <c r="D242" t="s">
        <v>1409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-1819</v>
      </c>
      <c r="M242" s="11">
        <v>-1819</v>
      </c>
      <c r="N242" s="11">
        <v>-1819</v>
      </c>
      <c r="O242" s="11">
        <v>-1819</v>
      </c>
      <c r="P242" s="11">
        <v>-1819</v>
      </c>
      <c r="Q242" s="11">
        <v>-1819</v>
      </c>
      <c r="R242" s="11">
        <f>SUM(F242:Q242)</f>
        <v>-10914</v>
      </c>
    </row>
    <row r="243" spans="1:18" x14ac:dyDescent="0.3">
      <c r="A243" s="69" t="s">
        <v>1238</v>
      </c>
      <c r="B243" s="69"/>
      <c r="C243" s="69"/>
      <c r="D243" s="69"/>
      <c r="E243" s="69"/>
      <c r="F243" s="70">
        <f>SUM(F241:F242)</f>
        <v>0</v>
      </c>
      <c r="G243" s="70">
        <f t="shared" ref="G243:R243" si="185">SUM(G241:G242)</f>
        <v>0</v>
      </c>
      <c r="H243" s="70">
        <f t="shared" si="185"/>
        <v>0</v>
      </c>
      <c r="I243" s="70">
        <f t="shared" si="185"/>
        <v>0</v>
      </c>
      <c r="J243" s="70">
        <f t="shared" si="185"/>
        <v>0</v>
      </c>
      <c r="K243" s="70">
        <f t="shared" si="185"/>
        <v>0</v>
      </c>
      <c r="L243" s="70">
        <f t="shared" si="185"/>
        <v>-1819</v>
      </c>
      <c r="M243" s="70">
        <f t="shared" si="185"/>
        <v>-1819</v>
      </c>
      <c r="N243" s="70">
        <f t="shared" si="185"/>
        <v>-1819</v>
      </c>
      <c r="O243" s="70">
        <f t="shared" si="185"/>
        <v>-1819</v>
      </c>
      <c r="P243" s="70">
        <f t="shared" si="185"/>
        <v>-1819</v>
      </c>
      <c r="Q243" s="70">
        <f t="shared" si="185"/>
        <v>-1819</v>
      </c>
      <c r="R243" s="70">
        <f t="shared" si="185"/>
        <v>-10914</v>
      </c>
    </row>
    <row r="244" spans="1:18" x14ac:dyDescent="0.3">
      <c r="A244" s="12" t="s">
        <v>1150</v>
      </c>
      <c r="B244" s="2" t="s">
        <v>1151</v>
      </c>
      <c r="C244" s="10">
        <v>70510000</v>
      </c>
      <c r="D244" s="2" t="s">
        <v>1152</v>
      </c>
      <c r="E244" s="10" t="s">
        <v>1153</v>
      </c>
      <c r="F244" s="11">
        <v>-54393</v>
      </c>
      <c r="G244" s="11">
        <v>-61238</v>
      </c>
      <c r="H244" s="11">
        <v>-62890</v>
      </c>
      <c r="I244" s="11">
        <v>-65594</v>
      </c>
      <c r="J244" s="11">
        <v>-71772</v>
      </c>
      <c r="K244" s="11">
        <v>-78057</v>
      </c>
      <c r="L244" s="11">
        <v>-25053</v>
      </c>
      <c r="M244" s="11">
        <v>-27539</v>
      </c>
      <c r="N244" s="11">
        <v>-30063</v>
      </c>
      <c r="O244" s="11">
        <v>-32916</v>
      </c>
      <c r="P244" s="11">
        <v>-41682</v>
      </c>
      <c r="Q244" s="11">
        <v>-53532</v>
      </c>
      <c r="R244" s="11">
        <f>SUM(F244:Q244)</f>
        <v>-604729</v>
      </c>
    </row>
    <row r="245" spans="1:18" x14ac:dyDescent="0.3">
      <c r="A245" s="69" t="s">
        <v>1154</v>
      </c>
      <c r="B245" s="69"/>
      <c r="C245" s="69"/>
      <c r="D245" s="69"/>
      <c r="E245" s="69"/>
      <c r="F245" s="70">
        <f>SUM(F244)</f>
        <v>-54393</v>
      </c>
      <c r="G245" s="70">
        <f t="shared" ref="G245:R245" si="186">SUM(G244)</f>
        <v>-61238</v>
      </c>
      <c r="H245" s="70">
        <f t="shared" si="186"/>
        <v>-62890</v>
      </c>
      <c r="I245" s="70">
        <f t="shared" si="186"/>
        <v>-65594</v>
      </c>
      <c r="J245" s="70">
        <f t="shared" si="186"/>
        <v>-71772</v>
      </c>
      <c r="K245" s="70">
        <f t="shared" si="186"/>
        <v>-78057</v>
      </c>
      <c r="L245" s="70">
        <f t="shared" si="186"/>
        <v>-25053</v>
      </c>
      <c r="M245" s="70">
        <f t="shared" si="186"/>
        <v>-27539</v>
      </c>
      <c r="N245" s="70">
        <f t="shared" si="186"/>
        <v>-30063</v>
      </c>
      <c r="O245" s="70">
        <f t="shared" si="186"/>
        <v>-32916</v>
      </c>
      <c r="P245" s="70">
        <f t="shared" si="186"/>
        <v>-41682</v>
      </c>
      <c r="Q245" s="70">
        <f t="shared" si="186"/>
        <v>-53532</v>
      </c>
      <c r="R245" s="70">
        <f t="shared" si="186"/>
        <v>-604729</v>
      </c>
    </row>
    <row r="246" spans="1:18" x14ac:dyDescent="0.3">
      <c r="A246" s="74" t="s">
        <v>1155</v>
      </c>
      <c r="B246" s="75" t="s">
        <v>1156</v>
      </c>
      <c r="C246">
        <v>71511000</v>
      </c>
      <c r="D246" t="s">
        <v>1410</v>
      </c>
      <c r="E246" s="10" t="str">
        <f>VLOOKUP(C246,'Link Out Monthly BY'!C:E,3,FALSE)</f>
        <v>415.</v>
      </c>
      <c r="F246" s="73">
        <v>0</v>
      </c>
      <c r="G246" s="73">
        <v>0</v>
      </c>
      <c r="H246" s="73">
        <v>0</v>
      </c>
      <c r="I246" s="73">
        <v>0</v>
      </c>
      <c r="J246" s="73">
        <v>0</v>
      </c>
      <c r="K246" s="73">
        <v>0</v>
      </c>
      <c r="L246" s="73">
        <v>12682</v>
      </c>
      <c r="M246" s="73">
        <v>11991</v>
      </c>
      <c r="N246" s="73">
        <v>5650</v>
      </c>
      <c r="O246" s="73">
        <v>5171</v>
      </c>
      <c r="P246" s="73">
        <v>5171</v>
      </c>
      <c r="Q246" s="73">
        <v>9871</v>
      </c>
      <c r="R246" s="11">
        <f>SUM(F246:Q246)</f>
        <v>50536</v>
      </c>
    </row>
    <row r="247" spans="1:18" x14ac:dyDescent="0.3">
      <c r="A247" s="76" t="s">
        <v>1169</v>
      </c>
      <c r="B247" s="76"/>
      <c r="C247" s="76"/>
      <c r="D247" s="76"/>
      <c r="E247" s="8"/>
      <c r="F247" s="70">
        <f>SUM(F246)</f>
        <v>0</v>
      </c>
      <c r="G247" s="70">
        <f t="shared" ref="G247:R247" si="187">SUM(G246)</f>
        <v>0</v>
      </c>
      <c r="H247" s="70">
        <f t="shared" si="187"/>
        <v>0</v>
      </c>
      <c r="I247" s="70">
        <f t="shared" si="187"/>
        <v>0</v>
      </c>
      <c r="J247" s="70">
        <f t="shared" si="187"/>
        <v>0</v>
      </c>
      <c r="K247" s="70">
        <f t="shared" si="187"/>
        <v>0</v>
      </c>
      <c r="L247" s="70">
        <f t="shared" si="187"/>
        <v>12682</v>
      </c>
      <c r="M247" s="70">
        <f t="shared" si="187"/>
        <v>11991</v>
      </c>
      <c r="N247" s="70">
        <f t="shared" si="187"/>
        <v>5650</v>
      </c>
      <c r="O247" s="70">
        <f t="shared" si="187"/>
        <v>5171</v>
      </c>
      <c r="P247" s="70">
        <f t="shared" si="187"/>
        <v>5171</v>
      </c>
      <c r="Q247" s="70">
        <f t="shared" si="187"/>
        <v>9871</v>
      </c>
      <c r="R247" s="70">
        <f t="shared" si="187"/>
        <v>50536</v>
      </c>
    </row>
    <row r="248" spans="1:18" x14ac:dyDescent="0.3">
      <c r="A248" s="8" t="s">
        <v>1174</v>
      </c>
      <c r="B248" s="2" t="s">
        <v>1175</v>
      </c>
      <c r="C248">
        <v>71810000</v>
      </c>
      <c r="D248" t="s">
        <v>1358</v>
      </c>
      <c r="E248" s="10" t="str">
        <f>VLOOKUP(C248,'Link Out Monthly BY'!C:E,3,FALSE)</f>
        <v>604.8</v>
      </c>
      <c r="F248" s="73">
        <v>196</v>
      </c>
      <c r="G248" s="73">
        <v>196</v>
      </c>
      <c r="H248" s="73">
        <v>196</v>
      </c>
      <c r="I248" s="73">
        <v>196</v>
      </c>
      <c r="J248" s="73">
        <v>196</v>
      </c>
      <c r="K248" s="73">
        <v>196</v>
      </c>
      <c r="L248" s="73">
        <v>-108990</v>
      </c>
      <c r="M248" s="73">
        <v>-108990</v>
      </c>
      <c r="N248" s="73">
        <v>-108990</v>
      </c>
      <c r="O248" s="73">
        <v>-108990</v>
      </c>
      <c r="P248" s="73">
        <v>-108990</v>
      </c>
      <c r="Q248" s="73">
        <v>-108990</v>
      </c>
      <c r="R248" s="11">
        <f t="shared" ref="R248:R249" si="188">SUM(F248:Q248)</f>
        <v>-652764</v>
      </c>
    </row>
    <row r="249" spans="1:18" x14ac:dyDescent="0.3">
      <c r="A249" s="8" t="s">
        <v>1174</v>
      </c>
      <c r="B249" s="2" t="s">
        <v>1175</v>
      </c>
      <c r="C249">
        <v>71820000</v>
      </c>
      <c r="D249" t="s">
        <v>1359</v>
      </c>
      <c r="E249" s="10" t="str">
        <f>VLOOKUP(C249,'Link Out Monthly BY'!C:E,3,FALSE)</f>
        <v>604.8</v>
      </c>
      <c r="F249" s="73">
        <v>-109037</v>
      </c>
      <c r="G249" s="73">
        <v>-109037</v>
      </c>
      <c r="H249" s="73">
        <v>-109037</v>
      </c>
      <c r="I249" s="73">
        <v>-109037</v>
      </c>
      <c r="J249" s="73">
        <v>-109037</v>
      </c>
      <c r="K249" s="73">
        <v>-109037</v>
      </c>
      <c r="L249" s="73">
        <v>0</v>
      </c>
      <c r="M249" s="73">
        <v>0</v>
      </c>
      <c r="N249" s="73">
        <v>0</v>
      </c>
      <c r="O249" s="73">
        <v>0</v>
      </c>
      <c r="P249" s="73">
        <v>0</v>
      </c>
      <c r="Q249" s="73">
        <v>0</v>
      </c>
      <c r="R249" s="11">
        <f t="shared" si="188"/>
        <v>-654222</v>
      </c>
    </row>
    <row r="250" spans="1:18" x14ac:dyDescent="0.3">
      <c r="A250" s="8" t="s">
        <v>1174</v>
      </c>
      <c r="B250" s="2" t="s">
        <v>1175</v>
      </c>
      <c r="C250" s="10">
        <v>75820000</v>
      </c>
      <c r="D250" s="2" t="s">
        <v>1177</v>
      </c>
      <c r="E250" s="10" t="s">
        <v>1148</v>
      </c>
      <c r="F250" s="11">
        <v>0</v>
      </c>
      <c r="G250" s="11">
        <v>4617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f>SUM(F250:Q250)</f>
        <v>4617</v>
      </c>
    </row>
    <row r="251" spans="1:18" x14ac:dyDescent="0.3">
      <c r="A251" s="12" t="s">
        <v>1174</v>
      </c>
      <c r="B251" s="2" t="s">
        <v>1175</v>
      </c>
      <c r="C251" s="10">
        <v>75840000</v>
      </c>
      <c r="D251" s="2" t="s">
        <v>1178</v>
      </c>
      <c r="E251" s="10" t="s">
        <v>1148</v>
      </c>
      <c r="F251" s="11">
        <v>10500</v>
      </c>
      <c r="G251" s="11">
        <v>10500</v>
      </c>
      <c r="H251" s="11">
        <v>10500</v>
      </c>
      <c r="I251" s="11">
        <v>5500</v>
      </c>
      <c r="J251" s="11">
        <v>5500</v>
      </c>
      <c r="K251" s="11">
        <v>5500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0</v>
      </c>
      <c r="R251" s="11">
        <f>SUM(F251:Q251)</f>
        <v>48000</v>
      </c>
    </row>
    <row r="252" spans="1:18" x14ac:dyDescent="0.3">
      <c r="A252" s="69" t="s">
        <v>1179</v>
      </c>
      <c r="B252" s="69"/>
      <c r="C252" s="69"/>
      <c r="D252" s="69"/>
      <c r="E252" s="69"/>
      <c r="F252" s="70">
        <f t="shared" ref="F252:Q252" si="189">SUM(F248:F251)</f>
        <v>-98341</v>
      </c>
      <c r="G252" s="70">
        <f t="shared" si="189"/>
        <v>-93724</v>
      </c>
      <c r="H252" s="70">
        <f t="shared" si="189"/>
        <v>-98341</v>
      </c>
      <c r="I252" s="70">
        <f t="shared" si="189"/>
        <v>-103341</v>
      </c>
      <c r="J252" s="70">
        <f t="shared" si="189"/>
        <v>-103341</v>
      </c>
      <c r="K252" s="70">
        <f t="shared" si="189"/>
        <v>-103341</v>
      </c>
      <c r="L252" s="70">
        <f t="shared" si="189"/>
        <v>-108990</v>
      </c>
      <c r="M252" s="70">
        <f t="shared" si="189"/>
        <v>-108990</v>
      </c>
      <c r="N252" s="70">
        <f t="shared" si="189"/>
        <v>-108990</v>
      </c>
      <c r="O252" s="70">
        <f t="shared" si="189"/>
        <v>-108990</v>
      </c>
      <c r="P252" s="70">
        <f t="shared" si="189"/>
        <v>-108990</v>
      </c>
      <c r="Q252" s="70">
        <f t="shared" si="189"/>
        <v>-108990</v>
      </c>
      <c r="R252" s="70">
        <f>SUM(R248:R251)</f>
        <v>-1254369</v>
      </c>
    </row>
    <row r="253" spans="1:18" x14ac:dyDescent="0.3">
      <c r="A253" s="8" t="s">
        <v>1189</v>
      </c>
      <c r="B253" s="2" t="s">
        <v>1190</v>
      </c>
      <c r="C253" s="10">
        <v>81010000</v>
      </c>
      <c r="D253" s="2" t="s">
        <v>1191</v>
      </c>
      <c r="E253" s="10" t="s">
        <v>1192</v>
      </c>
      <c r="F253" s="11">
        <v>137713</v>
      </c>
      <c r="G253" s="11">
        <v>137713</v>
      </c>
      <c r="H253" s="11">
        <v>137713</v>
      </c>
      <c r="I253" s="11">
        <v>137713</v>
      </c>
      <c r="J253" s="11">
        <v>137713</v>
      </c>
      <c r="K253" s="11">
        <v>137713</v>
      </c>
      <c r="L253" s="11">
        <v>1044949</v>
      </c>
      <c r="M253" s="11">
        <v>1044949</v>
      </c>
      <c r="N253" s="11">
        <v>1044949</v>
      </c>
      <c r="O253" s="11">
        <v>1044949</v>
      </c>
      <c r="P253" s="11">
        <v>1066578</v>
      </c>
      <c r="Q253" s="11">
        <v>1088207</v>
      </c>
      <c r="R253" s="11">
        <f t="shared" ref="R253:R256" si="190">SUM(F253:Q253)</f>
        <v>7160859</v>
      </c>
    </row>
    <row r="254" spans="1:18" x14ac:dyDescent="0.3">
      <c r="A254" s="8" t="s">
        <v>1189</v>
      </c>
      <c r="B254" s="2" t="s">
        <v>1190</v>
      </c>
      <c r="C254" s="10">
        <v>81015000</v>
      </c>
      <c r="D254" s="2" t="s">
        <v>1193</v>
      </c>
      <c r="E254" s="10" t="s">
        <v>1192</v>
      </c>
      <c r="F254" s="11">
        <v>918233</v>
      </c>
      <c r="G254" s="11">
        <v>918233</v>
      </c>
      <c r="H254" s="11">
        <v>918233</v>
      </c>
      <c r="I254" s="11">
        <v>918233</v>
      </c>
      <c r="J254" s="11">
        <v>918233</v>
      </c>
      <c r="K254" s="11">
        <v>918233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f t="shared" si="190"/>
        <v>5509398</v>
      </c>
    </row>
    <row r="255" spans="1:18" x14ac:dyDescent="0.3">
      <c r="A255" s="8" t="s">
        <v>1189</v>
      </c>
      <c r="B255" s="2" t="s">
        <v>1190</v>
      </c>
      <c r="C255">
        <v>81016000</v>
      </c>
      <c r="D255" t="s">
        <v>1407</v>
      </c>
      <c r="E255" s="10" t="str">
        <f>VLOOKUP(C255,'Link Out Monthly BY'!C:E,3,FALSE)</f>
        <v>427.3</v>
      </c>
      <c r="F255" s="11">
        <v>158</v>
      </c>
      <c r="G255" s="11">
        <v>158</v>
      </c>
      <c r="H255" s="11">
        <v>158</v>
      </c>
      <c r="I255" s="11">
        <v>158</v>
      </c>
      <c r="J255" s="11">
        <v>158</v>
      </c>
      <c r="K255" s="11">
        <v>158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f t="shared" si="190"/>
        <v>948</v>
      </c>
    </row>
    <row r="256" spans="1:18" x14ac:dyDescent="0.3">
      <c r="A256" s="12" t="s">
        <v>1189</v>
      </c>
      <c r="B256" s="2" t="s">
        <v>1190</v>
      </c>
      <c r="C256" s="10">
        <v>81020000</v>
      </c>
      <c r="D256" s="2" t="s">
        <v>1194</v>
      </c>
      <c r="E256" s="10" t="s">
        <v>1195</v>
      </c>
      <c r="F256" s="11">
        <v>15881</v>
      </c>
      <c r="G256" s="11">
        <v>15881</v>
      </c>
      <c r="H256" s="11">
        <v>15881</v>
      </c>
      <c r="I256" s="11">
        <v>15881</v>
      </c>
      <c r="J256" s="11">
        <v>15881</v>
      </c>
      <c r="K256" s="11">
        <v>15881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1">
        <f t="shared" si="190"/>
        <v>95286</v>
      </c>
    </row>
    <row r="257" spans="1:18" x14ac:dyDescent="0.3">
      <c r="A257" s="69" t="s">
        <v>1196</v>
      </c>
      <c r="B257" s="69"/>
      <c r="C257" s="69"/>
      <c r="D257" s="69"/>
      <c r="E257" s="69"/>
      <c r="F257" s="70">
        <f>SUM(F253:F256)</f>
        <v>1071985</v>
      </c>
      <c r="G257" s="70">
        <f t="shared" ref="G257:R257" si="191">SUM(G253:G256)</f>
        <v>1071985</v>
      </c>
      <c r="H257" s="70">
        <f t="shared" si="191"/>
        <v>1071985</v>
      </c>
      <c r="I257" s="70">
        <f t="shared" si="191"/>
        <v>1071985</v>
      </c>
      <c r="J257" s="70">
        <f t="shared" si="191"/>
        <v>1071985</v>
      </c>
      <c r="K257" s="70">
        <f t="shared" si="191"/>
        <v>1071985</v>
      </c>
      <c r="L257" s="70">
        <f t="shared" si="191"/>
        <v>1044949</v>
      </c>
      <c r="M257" s="70">
        <f t="shared" si="191"/>
        <v>1044949</v>
      </c>
      <c r="N257" s="70">
        <f t="shared" si="191"/>
        <v>1044949</v>
      </c>
      <c r="O257" s="70">
        <f t="shared" si="191"/>
        <v>1044949</v>
      </c>
      <c r="P257" s="70">
        <f t="shared" si="191"/>
        <v>1066578</v>
      </c>
      <c r="Q257" s="70">
        <f t="shared" si="191"/>
        <v>1088207</v>
      </c>
      <c r="R257" s="70">
        <f t="shared" si="191"/>
        <v>12766491</v>
      </c>
    </row>
    <row r="258" spans="1:18" x14ac:dyDescent="0.3">
      <c r="A258" s="12" t="s">
        <v>1197</v>
      </c>
      <c r="B258" s="2" t="s">
        <v>1198</v>
      </c>
      <c r="C258" s="10">
        <v>81315000</v>
      </c>
      <c r="D258" s="2" t="s">
        <v>1199</v>
      </c>
      <c r="E258" s="10" t="s">
        <v>1200</v>
      </c>
      <c r="F258" s="11">
        <v>-1654</v>
      </c>
      <c r="G258" s="11">
        <v>-7624</v>
      </c>
      <c r="H258" s="11">
        <v>640</v>
      </c>
      <c r="I258" s="11">
        <v>-4560</v>
      </c>
      <c r="J258" s="11">
        <v>-5147</v>
      </c>
      <c r="K258" s="11">
        <v>24564</v>
      </c>
      <c r="L258" s="11">
        <v>22380</v>
      </c>
      <c r="M258" s="11">
        <v>17044</v>
      </c>
      <c r="N258" s="11">
        <v>19532</v>
      </c>
      <c r="O258" s="11">
        <v>23359</v>
      </c>
      <c r="P258" s="11">
        <v>-9345</v>
      </c>
      <c r="Q258" s="11">
        <v>5919</v>
      </c>
      <c r="R258" s="11">
        <f>SUM(F258:Q258)</f>
        <v>85108</v>
      </c>
    </row>
    <row r="259" spans="1:18" x14ac:dyDescent="0.3">
      <c r="A259" s="69" t="s">
        <v>1201</v>
      </c>
      <c r="B259" s="69"/>
      <c r="C259" s="69"/>
      <c r="D259" s="69"/>
      <c r="E259" s="69"/>
      <c r="F259" s="70">
        <f>SUM(F258)</f>
        <v>-1654</v>
      </c>
      <c r="G259" s="70">
        <f t="shared" ref="G259:R259" si="192">SUM(G258)</f>
        <v>-7624</v>
      </c>
      <c r="H259" s="70">
        <f t="shared" si="192"/>
        <v>640</v>
      </c>
      <c r="I259" s="70">
        <f t="shared" si="192"/>
        <v>-4560</v>
      </c>
      <c r="J259" s="70">
        <f t="shared" si="192"/>
        <v>-5147</v>
      </c>
      <c r="K259" s="70">
        <f t="shared" si="192"/>
        <v>24564</v>
      </c>
      <c r="L259" s="70">
        <f t="shared" si="192"/>
        <v>22380</v>
      </c>
      <c r="M259" s="70">
        <f t="shared" si="192"/>
        <v>17044</v>
      </c>
      <c r="N259" s="70">
        <f t="shared" si="192"/>
        <v>19532</v>
      </c>
      <c r="O259" s="70">
        <f t="shared" si="192"/>
        <v>23359</v>
      </c>
      <c r="P259" s="70">
        <f t="shared" si="192"/>
        <v>-9345</v>
      </c>
      <c r="Q259" s="70">
        <f t="shared" si="192"/>
        <v>5919</v>
      </c>
      <c r="R259" s="70">
        <f t="shared" si="192"/>
        <v>85108</v>
      </c>
    </row>
    <row r="260" spans="1:18" x14ac:dyDescent="0.3">
      <c r="A260" s="12" t="s">
        <v>1207</v>
      </c>
      <c r="B260" s="2" t="s">
        <v>1208</v>
      </c>
      <c r="C260" s="10">
        <v>85000000</v>
      </c>
      <c r="D260" s="2" t="s">
        <v>1209</v>
      </c>
      <c r="E260" s="10" t="s">
        <v>1153</v>
      </c>
      <c r="F260" s="11">
        <v>-28002</v>
      </c>
      <c r="G260" s="11">
        <v>-31446</v>
      </c>
      <c r="H260" s="11">
        <v>-32277</v>
      </c>
      <c r="I260" s="11">
        <v>-33638</v>
      </c>
      <c r="J260" s="11">
        <v>-36747</v>
      </c>
      <c r="K260" s="11">
        <v>-39909</v>
      </c>
      <c r="L260" s="11">
        <v>-19105</v>
      </c>
      <c r="M260" s="11">
        <v>-20924</v>
      </c>
      <c r="N260" s="11">
        <v>-22770</v>
      </c>
      <c r="O260" s="11">
        <v>-24859</v>
      </c>
      <c r="P260" s="11">
        <v>-31272</v>
      </c>
      <c r="Q260" s="11">
        <v>-39943</v>
      </c>
      <c r="R260" s="11">
        <f>SUM(F260:Q260)</f>
        <v>-360892</v>
      </c>
    </row>
    <row r="261" spans="1:18" x14ac:dyDescent="0.3">
      <c r="A261" s="69" t="s">
        <v>1210</v>
      </c>
      <c r="B261" s="69"/>
      <c r="C261" s="69"/>
      <c r="D261" s="69"/>
      <c r="E261" s="69"/>
      <c r="F261" s="70">
        <f>SUM(F260)</f>
        <v>-28002</v>
      </c>
      <c r="G261" s="70">
        <f t="shared" ref="G261:R261" si="193">SUM(G260)</f>
        <v>-31446</v>
      </c>
      <c r="H261" s="70">
        <f t="shared" si="193"/>
        <v>-32277</v>
      </c>
      <c r="I261" s="70">
        <f t="shared" si="193"/>
        <v>-33638</v>
      </c>
      <c r="J261" s="70">
        <f t="shared" si="193"/>
        <v>-36747</v>
      </c>
      <c r="K261" s="70">
        <f t="shared" si="193"/>
        <v>-39909</v>
      </c>
      <c r="L261" s="70">
        <f t="shared" si="193"/>
        <v>-19105</v>
      </c>
      <c r="M261" s="70">
        <f t="shared" si="193"/>
        <v>-20924</v>
      </c>
      <c r="N261" s="70">
        <f t="shared" si="193"/>
        <v>-22770</v>
      </c>
      <c r="O261" s="70">
        <f t="shared" si="193"/>
        <v>-24859</v>
      </c>
      <c r="P261" s="70">
        <f t="shared" si="193"/>
        <v>-31272</v>
      </c>
      <c r="Q261" s="70">
        <f t="shared" si="193"/>
        <v>-39943</v>
      </c>
      <c r="R261" s="70">
        <f t="shared" si="193"/>
        <v>-360892</v>
      </c>
    </row>
    <row r="262" spans="1:18" x14ac:dyDescent="0.3">
      <c r="A262" s="8" t="s">
        <v>1211</v>
      </c>
      <c r="B262" s="2" t="s">
        <v>1212</v>
      </c>
      <c r="C262" s="10">
        <v>82010000</v>
      </c>
      <c r="D262" s="2" t="s">
        <v>1213</v>
      </c>
      <c r="E262" s="10" t="s">
        <v>1214</v>
      </c>
      <c r="F262" s="11">
        <v>665</v>
      </c>
      <c r="G262" s="11">
        <v>665</v>
      </c>
      <c r="H262" s="11">
        <v>665</v>
      </c>
      <c r="I262" s="11">
        <v>665</v>
      </c>
      <c r="J262" s="11">
        <v>665</v>
      </c>
      <c r="K262" s="11">
        <v>665</v>
      </c>
      <c r="L262" s="11">
        <v>9021</v>
      </c>
      <c r="M262" s="11">
        <v>9021</v>
      </c>
      <c r="N262" s="11">
        <v>9021</v>
      </c>
      <c r="O262" s="11">
        <v>9021</v>
      </c>
      <c r="P262" s="11">
        <v>9595</v>
      </c>
      <c r="Q262" s="11">
        <v>10170</v>
      </c>
      <c r="R262" s="11">
        <f>SUM(F262:Q262)</f>
        <v>59839</v>
      </c>
    </row>
    <row r="263" spans="1:18" x14ac:dyDescent="0.3">
      <c r="A263" s="12" t="s">
        <v>1211</v>
      </c>
      <c r="B263" s="2" t="s">
        <v>1212</v>
      </c>
      <c r="C263" s="10">
        <v>82015000</v>
      </c>
      <c r="D263" s="2" t="s">
        <v>1215</v>
      </c>
      <c r="E263" s="10" t="s">
        <v>1214</v>
      </c>
      <c r="F263" s="11">
        <v>9042</v>
      </c>
      <c r="G263" s="11">
        <v>9042</v>
      </c>
      <c r="H263" s="11">
        <v>9042</v>
      </c>
      <c r="I263" s="11">
        <v>9042</v>
      </c>
      <c r="J263" s="11">
        <v>9042</v>
      </c>
      <c r="K263" s="11">
        <v>9042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f>SUM(F263:Q263)</f>
        <v>54252</v>
      </c>
    </row>
    <row r="264" spans="1:18" x14ac:dyDescent="0.3">
      <c r="A264" s="8"/>
      <c r="B264" s="2"/>
      <c r="C264">
        <v>82020000</v>
      </c>
      <c r="D264" t="s">
        <v>1411</v>
      </c>
      <c r="F264" s="11">
        <v>32</v>
      </c>
      <c r="G264" s="11">
        <v>32</v>
      </c>
      <c r="H264" s="11">
        <v>32</v>
      </c>
      <c r="I264" s="11">
        <v>32</v>
      </c>
      <c r="J264" s="11">
        <v>32</v>
      </c>
      <c r="K264" s="11">
        <v>32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f>SUM(F264:Q264)</f>
        <v>192</v>
      </c>
    </row>
    <row r="265" spans="1:18" x14ac:dyDescent="0.3">
      <c r="A265" s="69" t="s">
        <v>1218</v>
      </c>
      <c r="B265" s="69"/>
      <c r="C265" s="69"/>
      <c r="D265" s="69"/>
      <c r="E265" s="69"/>
      <c r="F265" s="70">
        <f>SUM(F262:F264)</f>
        <v>9739</v>
      </c>
      <c r="G265" s="70">
        <f>SUM(G262:G264)</f>
        <v>9739</v>
      </c>
      <c r="H265" s="70">
        <f t="shared" ref="H265:R265" si="194">SUM(H262:H264)</f>
        <v>9739</v>
      </c>
      <c r="I265" s="70">
        <f t="shared" si="194"/>
        <v>9739</v>
      </c>
      <c r="J265" s="70">
        <f t="shared" si="194"/>
        <v>9739</v>
      </c>
      <c r="K265" s="70">
        <f t="shared" si="194"/>
        <v>9739</v>
      </c>
      <c r="L265" s="70">
        <f t="shared" si="194"/>
        <v>9021</v>
      </c>
      <c r="M265" s="70">
        <f t="shared" si="194"/>
        <v>9021</v>
      </c>
      <c r="N265" s="70">
        <f t="shared" si="194"/>
        <v>9021</v>
      </c>
      <c r="O265" s="70">
        <f t="shared" si="194"/>
        <v>9021</v>
      </c>
      <c r="P265" s="70">
        <f t="shared" si="194"/>
        <v>9595</v>
      </c>
      <c r="Q265" s="70">
        <f t="shared" si="194"/>
        <v>10170</v>
      </c>
      <c r="R265" s="70">
        <f t="shared" si="194"/>
        <v>114283</v>
      </c>
    </row>
    <row r="266" spans="1:18" x14ac:dyDescent="0.3">
      <c r="A266" s="12" t="s">
        <v>1219</v>
      </c>
      <c r="B266" s="2" t="s">
        <v>1220</v>
      </c>
      <c r="C266" s="10">
        <v>86021500</v>
      </c>
      <c r="D266" s="2" t="s">
        <v>1221</v>
      </c>
      <c r="E266" s="10" t="s">
        <v>1222</v>
      </c>
      <c r="F266" s="11">
        <v>0</v>
      </c>
      <c r="G266" s="11">
        <v>0</v>
      </c>
      <c r="H266" s="11">
        <v>3360749</v>
      </c>
      <c r="I266" s="11">
        <v>0</v>
      </c>
      <c r="J266" s="11">
        <v>0</v>
      </c>
      <c r="K266" s="11">
        <v>5664426</v>
      </c>
      <c r="L266" s="11">
        <v>0</v>
      </c>
      <c r="M266" s="11">
        <v>0</v>
      </c>
      <c r="N266" s="11">
        <v>4086806</v>
      </c>
      <c r="O266" s="11">
        <v>0</v>
      </c>
      <c r="P266" s="11">
        <v>0</v>
      </c>
      <c r="Q266" s="11">
        <v>2302460</v>
      </c>
      <c r="R266" s="11">
        <f>SUM(F266:Q266)</f>
        <v>15414441</v>
      </c>
    </row>
    <row r="267" spans="1:18" x14ac:dyDescent="0.3">
      <c r="A267" s="69" t="s">
        <v>1223</v>
      </c>
      <c r="B267" s="69"/>
      <c r="C267" s="69"/>
      <c r="D267" s="69"/>
      <c r="E267" s="69"/>
      <c r="F267" s="70">
        <f>SUM(F266)</f>
        <v>0</v>
      </c>
      <c r="G267" s="70">
        <f t="shared" ref="G267:R267" si="195">SUM(G266)</f>
        <v>0</v>
      </c>
      <c r="H267" s="70">
        <f t="shared" si="195"/>
        <v>3360749</v>
      </c>
      <c r="I267" s="70">
        <f t="shared" si="195"/>
        <v>0</v>
      </c>
      <c r="J267" s="70">
        <f t="shared" si="195"/>
        <v>0</v>
      </c>
      <c r="K267" s="70">
        <f t="shared" si="195"/>
        <v>5664426</v>
      </c>
      <c r="L267" s="70">
        <f t="shared" si="195"/>
        <v>0</v>
      </c>
      <c r="M267" s="70">
        <f t="shared" si="195"/>
        <v>0</v>
      </c>
      <c r="N267" s="70">
        <f t="shared" si="195"/>
        <v>4086806</v>
      </c>
      <c r="O267" s="70">
        <f t="shared" si="195"/>
        <v>0</v>
      </c>
      <c r="P267" s="70">
        <f t="shared" si="195"/>
        <v>0</v>
      </c>
      <c r="Q267" s="70">
        <f t="shared" si="195"/>
        <v>2302460</v>
      </c>
      <c r="R267" s="70">
        <f t="shared" si="195"/>
        <v>15414441</v>
      </c>
    </row>
    <row r="268" spans="1:18" x14ac:dyDescent="0.3">
      <c r="A268" s="13" t="s">
        <v>536</v>
      </c>
      <c r="B268" s="13"/>
      <c r="C268" s="13"/>
      <c r="D268" s="13"/>
      <c r="E268" s="13"/>
      <c r="F268" s="68">
        <f t="shared" ref="F268:R268" si="196">SUM(F7,F9,F11,F13,F15,F17,F19,F21,F26,F36,F38,F40,F42,F45,F52,F55,F62,F76,F91,F98,F107,F111,F115,F121,F123,F128,F156,F159,F166,F170,F177,F180,F187,F201,F205,F211,F215,F217,F219,F223,F227,F229,F240,F243,F245,F252,F257,F259,F261,F265,F267,F247,F58)</f>
        <v>-2508073.0000000009</v>
      </c>
      <c r="G268" s="68">
        <f t="shared" si="196"/>
        <v>-2633542</v>
      </c>
      <c r="H268" s="68">
        <f t="shared" si="196"/>
        <v>933846.99999999907</v>
      </c>
      <c r="I268" s="68">
        <f t="shared" si="196"/>
        <v>-2182503</v>
      </c>
      <c r="J268" s="68">
        <f t="shared" si="196"/>
        <v>-1653699</v>
      </c>
      <c r="K268" s="68">
        <f t="shared" si="196"/>
        <v>4251779</v>
      </c>
      <c r="L268" s="68">
        <f t="shared" si="196"/>
        <v>-1069400.3755146759</v>
      </c>
      <c r="M268" s="68">
        <f t="shared" si="196"/>
        <v>-985863.79437133018</v>
      </c>
      <c r="N268" s="68">
        <f t="shared" si="196"/>
        <v>2965809.1624817513</v>
      </c>
      <c r="O268" s="68">
        <f t="shared" si="196"/>
        <v>-1178683.0554268137</v>
      </c>
      <c r="P268" s="68">
        <f t="shared" si="196"/>
        <v>-1698304.9777202997</v>
      </c>
      <c r="Q268" s="68">
        <f t="shared" si="196"/>
        <v>355066.09154741839</v>
      </c>
      <c r="R268" s="68">
        <f t="shared" si="196"/>
        <v>-5403567.9490039498</v>
      </c>
    </row>
  </sheetData>
  <pageMargins left="0.7" right="0.7" top="0.75" bottom="0.75" header="0.3" footer="0.3"/>
  <pageSetup scale="39" fitToHeight="5" orientation="landscape" verticalDpi="0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workbookViewId="0"/>
  </sheetViews>
  <sheetFormatPr defaultColWidth="8.88671875" defaultRowHeight="14.4" x14ac:dyDescent="0.3"/>
  <cols>
    <col min="1" max="1" width="32" style="10" bestFit="1" customWidth="1"/>
    <col min="2" max="2" width="8.88671875" style="10"/>
    <col min="3" max="3" width="11.44140625" style="10" bestFit="1" customWidth="1"/>
    <col min="4" max="4" width="15" style="10" bestFit="1" customWidth="1"/>
    <col min="5" max="8" width="12.88671875" style="10" customWidth="1"/>
    <col min="9" max="16384" width="8.88671875" style="10"/>
  </cols>
  <sheetData>
    <row r="1" spans="1:16" x14ac:dyDescent="0.3">
      <c r="A1" s="95" t="str">
        <f>'Link Out Filing Exhibits'!A1</f>
        <v>Kentucky American Water Company</v>
      </c>
      <c r="B1" s="96"/>
      <c r="C1" s="97" t="s">
        <v>1415</v>
      </c>
      <c r="D1" s="108">
        <v>43497</v>
      </c>
    </row>
    <row r="2" spans="1:16" x14ac:dyDescent="0.3">
      <c r="A2" s="95" t="str">
        <f>'Link Out Filing Exhibits'!A2</f>
        <v>Case No. 2018-00358</v>
      </c>
      <c r="B2" s="98"/>
      <c r="C2" s="98"/>
      <c r="D2" s="98"/>
    </row>
    <row r="3" spans="1:16" x14ac:dyDescent="0.3">
      <c r="A3" s="95" t="s">
        <v>1416</v>
      </c>
      <c r="B3" s="98"/>
      <c r="C3" s="98"/>
      <c r="D3" s="98"/>
    </row>
    <row r="4" spans="1:16" x14ac:dyDescent="0.3">
      <c r="A4" s="95"/>
      <c r="B4" s="98"/>
      <c r="C4" s="98"/>
      <c r="D4" s="98"/>
    </row>
    <row r="5" spans="1:16" x14ac:dyDescent="0.3">
      <c r="A5" s="95"/>
      <c r="B5" s="98"/>
      <c r="C5" s="98"/>
      <c r="D5" s="98"/>
    </row>
    <row r="6" spans="1:16" x14ac:dyDescent="0.3">
      <c r="A6" s="95"/>
      <c r="B6" s="99"/>
      <c r="C6" s="99"/>
      <c r="D6" s="99"/>
    </row>
    <row r="7" spans="1:16" x14ac:dyDescent="0.3">
      <c r="A7" s="95"/>
      <c r="B7" s="100"/>
      <c r="C7" s="101" t="s">
        <v>535</v>
      </c>
      <c r="D7" s="64"/>
      <c r="E7" s="111" t="s">
        <v>1428</v>
      </c>
      <c r="F7" s="111" t="s">
        <v>1429</v>
      </c>
      <c r="G7" s="111" t="s">
        <v>1431</v>
      </c>
      <c r="H7" s="111" t="s">
        <v>1430</v>
      </c>
    </row>
    <row r="8" spans="1:16" x14ac:dyDescent="0.3">
      <c r="A8" s="95" t="s">
        <v>1417</v>
      </c>
      <c r="B8" s="102"/>
      <c r="C8" s="98">
        <v>401</v>
      </c>
      <c r="D8" s="103"/>
      <c r="E8" s="10">
        <v>389</v>
      </c>
      <c r="F8" s="10">
        <v>11</v>
      </c>
      <c r="H8" s="10">
        <v>1</v>
      </c>
    </row>
    <row r="9" spans="1:16" x14ac:dyDescent="0.3">
      <c r="A9" s="95"/>
      <c r="B9" s="102"/>
      <c r="C9" s="98"/>
      <c r="D9" s="104"/>
    </row>
    <row r="10" spans="1:16" x14ac:dyDescent="0.3">
      <c r="A10" s="95"/>
      <c r="B10" s="98"/>
      <c r="C10" s="98"/>
      <c r="D10" s="98"/>
    </row>
    <row r="11" spans="1:16" x14ac:dyDescent="0.3">
      <c r="A11" s="105"/>
      <c r="B11" s="98"/>
      <c r="C11" s="98"/>
      <c r="D11" s="98"/>
    </row>
    <row r="12" spans="1:16" x14ac:dyDescent="0.3">
      <c r="A12" s="106" t="s">
        <v>1255</v>
      </c>
      <c r="B12" s="98"/>
      <c r="C12" s="98"/>
      <c r="D12" s="98"/>
    </row>
    <row r="13" spans="1:16" x14ac:dyDescent="0.3">
      <c r="A13" s="107"/>
      <c r="B13" s="99"/>
      <c r="C13" s="99"/>
      <c r="D13" s="99"/>
      <c r="E13" s="152" t="s">
        <v>535</v>
      </c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</row>
    <row r="14" spans="1:16" x14ac:dyDescent="0.3">
      <c r="A14" s="9" t="s">
        <v>531</v>
      </c>
      <c r="B14" s="104"/>
      <c r="C14" s="101" t="s">
        <v>535</v>
      </c>
      <c r="D14" s="104"/>
      <c r="E14" s="109">
        <v>43647</v>
      </c>
      <c r="F14" s="109">
        <v>43678</v>
      </c>
      <c r="G14" s="109">
        <v>43709</v>
      </c>
      <c r="H14" s="109">
        <v>43739</v>
      </c>
      <c r="I14" s="109">
        <v>43770</v>
      </c>
      <c r="J14" s="109">
        <v>43800</v>
      </c>
      <c r="K14" s="109">
        <v>43831</v>
      </c>
      <c r="L14" s="109">
        <v>43862</v>
      </c>
      <c r="M14" s="109">
        <v>43891</v>
      </c>
      <c r="N14" s="109">
        <v>43922</v>
      </c>
      <c r="O14" s="109">
        <v>43952</v>
      </c>
      <c r="P14" s="109">
        <v>43983</v>
      </c>
    </row>
    <row r="15" spans="1:16" x14ac:dyDescent="0.3">
      <c r="A15" s="107" t="s">
        <v>58</v>
      </c>
      <c r="B15" s="103"/>
      <c r="C15" s="98">
        <f>SUM(E15:P15)</f>
        <v>21744</v>
      </c>
      <c r="D15" s="103"/>
      <c r="E15" s="110">
        <v>1800</v>
      </c>
      <c r="F15" s="110">
        <v>1800</v>
      </c>
      <c r="G15" s="110">
        <v>1800</v>
      </c>
      <c r="H15" s="110">
        <v>1800</v>
      </c>
      <c r="I15" s="110">
        <v>1800</v>
      </c>
      <c r="J15" s="110">
        <v>1800</v>
      </c>
      <c r="K15" s="110">
        <v>1824</v>
      </c>
      <c r="L15" s="110">
        <v>1824</v>
      </c>
      <c r="M15" s="110">
        <v>1824</v>
      </c>
      <c r="N15" s="110">
        <v>1824</v>
      </c>
      <c r="O15" s="110">
        <v>1824</v>
      </c>
      <c r="P15" s="110">
        <v>1824</v>
      </c>
    </row>
    <row r="16" spans="1:16" x14ac:dyDescent="0.3">
      <c r="A16" s="107" t="s">
        <v>638</v>
      </c>
      <c r="B16" s="103"/>
      <c r="C16" s="98">
        <f t="shared" ref="C16:C18" si="0">SUM(E16:P16)</f>
        <v>9198</v>
      </c>
      <c r="D16" s="103"/>
      <c r="E16" s="110">
        <v>760</v>
      </c>
      <c r="F16" s="110">
        <v>760</v>
      </c>
      <c r="G16" s="110">
        <v>760</v>
      </c>
      <c r="H16" s="110">
        <v>760</v>
      </c>
      <c r="I16" s="110">
        <v>760</v>
      </c>
      <c r="J16" s="110">
        <v>760</v>
      </c>
      <c r="K16" s="110">
        <v>773</v>
      </c>
      <c r="L16" s="110">
        <v>773</v>
      </c>
      <c r="M16" s="110">
        <v>773</v>
      </c>
      <c r="N16" s="110">
        <v>773</v>
      </c>
      <c r="O16" s="110">
        <v>773</v>
      </c>
      <c r="P16" s="110">
        <v>773</v>
      </c>
    </row>
    <row r="17" spans="1:16" x14ac:dyDescent="0.3">
      <c r="A17" s="107" t="s">
        <v>31</v>
      </c>
      <c r="B17" s="103"/>
      <c r="C17" s="98">
        <f t="shared" si="0"/>
        <v>1608</v>
      </c>
      <c r="D17" s="103"/>
      <c r="E17" s="110">
        <v>133</v>
      </c>
      <c r="F17" s="110">
        <v>133</v>
      </c>
      <c r="G17" s="110">
        <v>133</v>
      </c>
      <c r="H17" s="110">
        <v>133</v>
      </c>
      <c r="I17" s="110">
        <v>133</v>
      </c>
      <c r="J17" s="110">
        <v>133</v>
      </c>
      <c r="K17" s="110">
        <v>135</v>
      </c>
      <c r="L17" s="110">
        <v>135</v>
      </c>
      <c r="M17" s="110">
        <v>135</v>
      </c>
      <c r="N17" s="110">
        <v>135</v>
      </c>
      <c r="O17" s="110">
        <v>135</v>
      </c>
      <c r="P17" s="110">
        <v>135</v>
      </c>
    </row>
    <row r="18" spans="1:16" x14ac:dyDescent="0.3">
      <c r="A18" s="107" t="s">
        <v>1418</v>
      </c>
      <c r="B18" s="103"/>
      <c r="C18" s="98">
        <f t="shared" si="0"/>
        <v>23880</v>
      </c>
      <c r="D18" s="103"/>
      <c r="E18" s="110">
        <v>1968</v>
      </c>
      <c r="F18" s="110">
        <v>1968</v>
      </c>
      <c r="G18" s="110">
        <v>1968</v>
      </c>
      <c r="H18" s="110">
        <v>1968</v>
      </c>
      <c r="I18" s="110">
        <v>1968</v>
      </c>
      <c r="J18" s="110">
        <v>1968</v>
      </c>
      <c r="K18" s="110">
        <v>2012</v>
      </c>
      <c r="L18" s="110">
        <v>2012</v>
      </c>
      <c r="M18" s="110">
        <v>2012</v>
      </c>
      <c r="N18" s="110">
        <v>2012</v>
      </c>
      <c r="O18" s="110">
        <v>2012</v>
      </c>
      <c r="P18" s="110">
        <v>2012</v>
      </c>
    </row>
    <row r="20" spans="1:16" x14ac:dyDescent="0.3">
      <c r="A20" s="106" t="s">
        <v>1419</v>
      </c>
      <c r="B20" s="106"/>
    </row>
    <row r="21" spans="1:16" x14ac:dyDescent="0.3">
      <c r="A21" s="107"/>
      <c r="B21" s="107"/>
      <c r="C21" s="99"/>
      <c r="D21" s="99"/>
    </row>
    <row r="22" spans="1:16" x14ac:dyDescent="0.3">
      <c r="A22" s="9" t="s">
        <v>531</v>
      </c>
      <c r="B22" s="9" t="s">
        <v>532</v>
      </c>
      <c r="C22" s="101" t="s">
        <v>40</v>
      </c>
      <c r="D22" s="101" t="s">
        <v>1420</v>
      </c>
    </row>
  </sheetData>
  <mergeCells count="1">
    <mergeCell ref="E13:P13"/>
  </mergeCells>
  <pageMargins left="0.7" right="0.7" top="0.75" bottom="0.75" header="0.3" footer="0.3"/>
  <pageSetup scale="6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3"/>
  <sheetViews>
    <sheetView zoomScale="90" zoomScaleNormal="90" workbookViewId="0"/>
  </sheetViews>
  <sheetFormatPr defaultColWidth="9.109375" defaultRowHeight="14.4" x14ac:dyDescent="0.3"/>
  <cols>
    <col min="1" max="1" width="36.5546875" style="19" customWidth="1"/>
    <col min="2" max="2" width="1.5546875" style="19" customWidth="1"/>
    <col min="3" max="3" width="14.5546875" style="24" customWidth="1"/>
    <col min="4" max="4" width="1.5546875" style="19" customWidth="1"/>
    <col min="5" max="5" width="20.5546875" style="20" customWidth="1"/>
    <col min="6" max="6" width="1.5546875" style="20" customWidth="1"/>
    <col min="7" max="7" width="13.44140625" style="19" bestFit="1" customWidth="1"/>
    <col min="8" max="8" width="38.44140625" style="19" bestFit="1" customWidth="1"/>
    <col min="9" max="9" width="15.44140625" style="57" customWidth="1"/>
    <col min="10" max="10" width="21.5546875" style="57" bestFit="1" customWidth="1"/>
    <col min="11" max="11" width="9" style="19" bestFit="1" customWidth="1"/>
    <col min="12" max="12" width="13.44140625" style="19" bestFit="1" customWidth="1"/>
    <col min="13" max="16384" width="9.109375" style="19"/>
  </cols>
  <sheetData>
    <row r="1" spans="1:10" x14ac:dyDescent="0.3">
      <c r="A1" s="17" t="str">
        <f>'Rate Case Constants'!C9</f>
        <v>Kentucky American Water Company</v>
      </c>
      <c r="B1" s="17"/>
      <c r="C1" s="18"/>
      <c r="H1" s="21" t="str">
        <f ca="1">RIGHT(CELL("filename",$A$1),LEN(CELL("filename",$A$1))-SEARCH("\Exhibits",CELL("filename",$A$1),1))</f>
        <v>Exhibits\[2018 KY Constants_Financial Data.xlsx]Link Out Rev Req</v>
      </c>
    </row>
    <row r="2" spans="1:10" x14ac:dyDescent="0.3">
      <c r="A2" s="17" t="str">
        <f>'Rate Case Constants'!C11</f>
        <v>Case No. 2018-00358</v>
      </c>
      <c r="B2" s="17"/>
      <c r="C2" s="18"/>
    </row>
    <row r="3" spans="1:10" x14ac:dyDescent="0.3">
      <c r="A3" s="17"/>
      <c r="B3" s="17"/>
      <c r="C3" s="18"/>
    </row>
    <row r="4" spans="1:10" x14ac:dyDescent="0.3">
      <c r="A4" s="17" t="s">
        <v>1252</v>
      </c>
      <c r="B4" s="17"/>
      <c r="C4" s="18"/>
    </row>
    <row r="5" spans="1:10" x14ac:dyDescent="0.3">
      <c r="A5" s="17" t="str">
        <f>'Rate Case Constants'!C15</f>
        <v>Base Year for the 12 Months Ended February 28, 2019</v>
      </c>
      <c r="B5" s="17"/>
      <c r="C5" s="18"/>
    </row>
    <row r="6" spans="1:10" x14ac:dyDescent="0.3">
      <c r="A6" s="17"/>
      <c r="B6" s="17"/>
      <c r="C6" s="18"/>
    </row>
    <row r="7" spans="1:10" x14ac:dyDescent="0.3">
      <c r="A7" s="17" t="s">
        <v>1253</v>
      </c>
      <c r="B7" s="17"/>
      <c r="C7" s="18"/>
    </row>
    <row r="8" spans="1:10" x14ac:dyDescent="0.3">
      <c r="A8" s="22"/>
      <c r="B8" s="23"/>
    </row>
    <row r="9" spans="1:10" ht="16.2" x14ac:dyDescent="0.45">
      <c r="A9" s="23"/>
      <c r="B9" s="23"/>
      <c r="C9" s="18" t="s">
        <v>532</v>
      </c>
      <c r="E9" s="82"/>
      <c r="J9" s="60" t="s">
        <v>1254</v>
      </c>
    </row>
    <row r="10" spans="1:10" ht="16.2" x14ac:dyDescent="0.45">
      <c r="A10" s="16" t="s">
        <v>171</v>
      </c>
      <c r="B10" s="25"/>
      <c r="C10" s="16" t="s">
        <v>283</v>
      </c>
      <c r="D10" s="26"/>
      <c r="E10" s="83" t="s">
        <v>535</v>
      </c>
      <c r="F10" s="27"/>
      <c r="G10" s="16"/>
      <c r="H10" s="16" t="s">
        <v>171</v>
      </c>
      <c r="I10" s="60" t="s">
        <v>1240</v>
      </c>
      <c r="J10" s="58">
        <f>+SUM(J13:J258)</f>
        <v>0</v>
      </c>
    </row>
    <row r="11" spans="1:10" ht="16.2" x14ac:dyDescent="0.45">
      <c r="A11" s="16"/>
      <c r="B11" s="25"/>
      <c r="C11" s="16"/>
      <c r="E11" s="83"/>
      <c r="G11" s="83"/>
      <c r="H11" s="83"/>
      <c r="I11" s="148"/>
      <c r="J11" s="61"/>
    </row>
    <row r="12" spans="1:10" s="64" customFormat="1" x14ac:dyDescent="0.3">
      <c r="A12" s="28" t="s">
        <v>1255</v>
      </c>
      <c r="B12" s="63"/>
      <c r="C12" s="29"/>
      <c r="D12" s="63"/>
      <c r="E12" s="55"/>
      <c r="F12" s="149"/>
      <c r="G12" s="149"/>
      <c r="H12" s="149"/>
      <c r="I12" s="150"/>
      <c r="J12" s="150"/>
    </row>
    <row r="13" spans="1:10" x14ac:dyDescent="0.3">
      <c r="A13" s="19" t="s">
        <v>1256</v>
      </c>
      <c r="E13" s="84"/>
    </row>
    <row r="14" spans="1:10" x14ac:dyDescent="0.3">
      <c r="A14" s="31" t="s">
        <v>1289</v>
      </c>
      <c r="B14" s="23"/>
      <c r="C14" s="24" t="s">
        <v>1304</v>
      </c>
      <c r="E14" s="84">
        <f>-'Link Out Monthly BY'!R11-'Link Out Monthly BY'!R14-'Link Out Monthly BY'!R17-'Link Out Monthly BY'!R20-'Link Out Monthly BY'!R24-'Link Out Monthly BY'!R27-'Link Out Monthly BY'!R31-'Link Out Monthly BY'!R37</f>
        <v>89387222</v>
      </c>
      <c r="F14" s="32"/>
      <c r="G14" s="33"/>
      <c r="H14" s="33"/>
    </row>
    <row r="15" spans="1:10" x14ac:dyDescent="0.3">
      <c r="A15" s="31" t="s">
        <v>591</v>
      </c>
      <c r="B15" s="23"/>
      <c r="C15" s="24" t="s">
        <v>600</v>
      </c>
      <c r="E15" s="84"/>
      <c r="F15" s="34"/>
      <c r="G15" s="35"/>
      <c r="H15" s="35"/>
    </row>
    <row r="16" spans="1:10" x14ac:dyDescent="0.3">
      <c r="A16" s="31" t="s">
        <v>602</v>
      </c>
      <c r="B16" s="23"/>
      <c r="C16" s="24" t="s">
        <v>618</v>
      </c>
      <c r="E16" s="85">
        <f>-VLOOKUP($C16,'Link Out Monthly BY'!$A$6:$R$1026,18,FALSE)</f>
        <v>2520765</v>
      </c>
      <c r="F16" s="34"/>
      <c r="G16" s="35"/>
      <c r="H16" s="35"/>
    </row>
    <row r="17" spans="1:8" x14ac:dyDescent="0.3">
      <c r="A17" s="17" t="s">
        <v>1256</v>
      </c>
      <c r="B17" s="17"/>
      <c r="C17" s="18"/>
      <c r="D17" s="36"/>
      <c r="E17" s="86">
        <f>SUM(E14:E16)</f>
        <v>91907987</v>
      </c>
      <c r="F17" s="34"/>
      <c r="G17" s="35"/>
      <c r="H17" s="35"/>
    </row>
    <row r="18" spans="1:8" ht="16.2" x14ac:dyDescent="0.45">
      <c r="A18" s="23"/>
      <c r="B18" s="23"/>
      <c r="E18" s="87"/>
      <c r="F18" s="34"/>
      <c r="G18" s="35"/>
      <c r="H18" s="35"/>
    </row>
    <row r="19" spans="1:8" x14ac:dyDescent="0.3">
      <c r="A19" s="23" t="s">
        <v>1257</v>
      </c>
      <c r="B19" s="23"/>
      <c r="E19" s="84"/>
      <c r="F19" s="34"/>
      <c r="G19" s="35"/>
      <c r="H19" s="35"/>
    </row>
    <row r="20" spans="1:8" x14ac:dyDescent="0.3">
      <c r="A20" s="31" t="s">
        <v>620</v>
      </c>
      <c r="B20" s="23"/>
      <c r="C20" s="24" t="s">
        <v>622</v>
      </c>
      <c r="E20" s="88">
        <f>VLOOKUP($C20,'Link Out Monthly BY'!$A$6:$R$1026,18,FALSE)</f>
        <v>299237</v>
      </c>
      <c r="F20" s="32"/>
      <c r="G20" s="33"/>
      <c r="H20" s="33"/>
    </row>
    <row r="21" spans="1:8" x14ac:dyDescent="0.3">
      <c r="A21" s="31" t="s">
        <v>624</v>
      </c>
      <c r="B21" s="23"/>
      <c r="C21" s="24" t="s">
        <v>636</v>
      </c>
      <c r="E21" s="88">
        <f>VLOOKUP($C21,'Link Out Monthly BY'!$A$6:$R$1026,18,FALSE)</f>
        <v>4136407.9799161823</v>
      </c>
      <c r="F21" s="34"/>
      <c r="G21" s="35"/>
      <c r="H21" s="35"/>
    </row>
    <row r="22" spans="1:8" x14ac:dyDescent="0.3">
      <c r="A22" s="31" t="s">
        <v>638</v>
      </c>
      <c r="B22" s="23"/>
      <c r="C22" s="24" t="s">
        <v>640</v>
      </c>
      <c r="E22" s="88">
        <f>VLOOKUP($C22,'Link Out Monthly BY'!$A$6:$R$1026,18,FALSE)</f>
        <v>1902436.9872043957</v>
      </c>
      <c r="F22" s="34"/>
      <c r="G22" s="35"/>
      <c r="H22" s="35"/>
    </row>
    <row r="23" spans="1:8" x14ac:dyDescent="0.3">
      <c r="A23" s="31" t="s">
        <v>31</v>
      </c>
      <c r="B23" s="23"/>
      <c r="C23" s="24" t="s">
        <v>645</v>
      </c>
      <c r="E23" s="88">
        <f>VLOOKUP($C23,'Link Out Monthly BY'!$A$6:$R$1026,18,FALSE)</f>
        <v>510056</v>
      </c>
      <c r="F23" s="34"/>
      <c r="G23" s="35"/>
      <c r="H23" s="35"/>
    </row>
    <row r="24" spans="1:8" x14ac:dyDescent="0.3">
      <c r="A24" s="17" t="s">
        <v>1258</v>
      </c>
      <c r="B24" s="17"/>
      <c r="C24" s="18"/>
      <c r="D24" s="36"/>
      <c r="E24" s="86">
        <f>SUM(E20:E23)</f>
        <v>6848137.9671205785</v>
      </c>
      <c r="F24" s="34"/>
      <c r="G24" s="35"/>
      <c r="H24" s="35"/>
    </row>
    <row r="25" spans="1:8" x14ac:dyDescent="0.3">
      <c r="A25" s="31"/>
      <c r="B25" s="23"/>
      <c r="E25" s="84"/>
      <c r="F25" s="34"/>
      <c r="G25" s="35"/>
      <c r="H25" s="35"/>
    </row>
    <row r="26" spans="1:8" x14ac:dyDescent="0.3">
      <c r="A26" s="31" t="s">
        <v>647</v>
      </c>
      <c r="B26" s="23"/>
      <c r="C26" s="24" t="s">
        <v>700</v>
      </c>
      <c r="E26" s="88">
        <f>VLOOKUP($C26,'Link Out Monthly BY'!$A$6:$R$1026,18,FALSE)</f>
        <v>7184124</v>
      </c>
      <c r="F26" s="34"/>
      <c r="G26" s="35"/>
      <c r="H26" s="35"/>
    </row>
    <row r="27" spans="1:8" x14ac:dyDescent="0.3">
      <c r="A27" s="31" t="s">
        <v>1290</v>
      </c>
      <c r="B27" s="23"/>
      <c r="C27" s="24" t="s">
        <v>706</v>
      </c>
      <c r="E27" s="88">
        <f>VLOOKUP($C27,'Link Out Monthly BY'!$A$6:$R$1026,18,FALSE)</f>
        <v>439161</v>
      </c>
      <c r="F27" s="34"/>
      <c r="G27" s="35"/>
      <c r="H27" s="35"/>
    </row>
    <row r="28" spans="1:8" x14ac:dyDescent="0.3">
      <c r="A28" s="31" t="s">
        <v>1384</v>
      </c>
      <c r="B28" s="23"/>
      <c r="C28" s="24" t="s">
        <v>713</v>
      </c>
      <c r="E28" s="88">
        <f>VLOOKUP($C28,'Link Out Monthly BY'!$A$6:$R$1026,18,FALSE)</f>
        <v>114601</v>
      </c>
      <c r="F28" s="34"/>
      <c r="G28" s="35"/>
      <c r="H28" s="35"/>
    </row>
    <row r="29" spans="1:8" x14ac:dyDescent="0.3">
      <c r="A29" s="31" t="s">
        <v>1291</v>
      </c>
      <c r="B29" s="23"/>
      <c r="C29" s="24" t="s">
        <v>735</v>
      </c>
      <c r="E29" s="88">
        <f>VLOOKUP($C29,'Link Out Monthly BY'!$A$6:$R$1026,18,FALSE)</f>
        <v>1415517</v>
      </c>
      <c r="F29" s="34"/>
      <c r="G29" s="35"/>
      <c r="H29" s="35"/>
    </row>
    <row r="30" spans="1:8" x14ac:dyDescent="0.3">
      <c r="A30" s="31" t="s">
        <v>715</v>
      </c>
      <c r="B30" s="23"/>
      <c r="C30" s="24" t="s">
        <v>769</v>
      </c>
      <c r="E30" s="88">
        <f>VLOOKUP($C30,'Link Out Monthly BY'!$A$6:$R$1026,18,FALSE)</f>
        <v>578137</v>
      </c>
      <c r="F30" s="34"/>
      <c r="G30" s="35"/>
      <c r="H30" s="35"/>
    </row>
    <row r="31" spans="1:8" x14ac:dyDescent="0.3">
      <c r="A31" s="17" t="s">
        <v>1259</v>
      </c>
      <c r="B31" s="17"/>
      <c r="C31" s="18"/>
      <c r="D31" s="36"/>
      <c r="E31" s="86">
        <f>SUM(E26:E30)</f>
        <v>9731540</v>
      </c>
      <c r="F31" s="34"/>
      <c r="G31" s="35"/>
      <c r="H31" s="35"/>
    </row>
    <row r="32" spans="1:8" x14ac:dyDescent="0.3">
      <c r="A32" s="31"/>
      <c r="B32" s="23"/>
      <c r="E32" s="84"/>
      <c r="F32" s="34"/>
      <c r="G32" s="35"/>
      <c r="H32" s="35"/>
    </row>
    <row r="33" spans="1:8" x14ac:dyDescent="0.3">
      <c r="A33" s="23" t="s">
        <v>737</v>
      </c>
      <c r="B33" s="23"/>
      <c r="C33" s="24" t="s">
        <v>796</v>
      </c>
      <c r="E33" s="88">
        <f>VLOOKUP($C33,'Link Out Monthly BY'!$A$6:$R$1026,18,FALSE)</f>
        <v>9384894</v>
      </c>
      <c r="F33" s="34"/>
      <c r="G33" s="35"/>
      <c r="H33" s="35"/>
    </row>
    <row r="34" spans="1:8" x14ac:dyDescent="0.3">
      <c r="A34" s="31"/>
      <c r="B34" s="23"/>
      <c r="E34" s="84"/>
      <c r="F34" s="34"/>
      <c r="G34" s="35"/>
      <c r="H34" s="35"/>
    </row>
    <row r="35" spans="1:8" x14ac:dyDescent="0.3">
      <c r="A35" s="31" t="s">
        <v>771</v>
      </c>
      <c r="B35" s="23"/>
      <c r="C35" s="24" t="s">
        <v>830</v>
      </c>
      <c r="E35" s="88">
        <f>VLOOKUP($C35,'Link Out Monthly BY'!$A$6:$R$1026,18,FALSE)</f>
        <v>914525</v>
      </c>
      <c r="F35" s="34"/>
      <c r="G35" s="35"/>
      <c r="H35" s="35"/>
    </row>
    <row r="36" spans="1:8" x14ac:dyDescent="0.3">
      <c r="A36" s="31" t="s">
        <v>1292</v>
      </c>
      <c r="B36" s="23"/>
      <c r="C36" s="24" t="s">
        <v>844</v>
      </c>
      <c r="E36" s="88">
        <f>VLOOKUP($C36,'Link Out Monthly BY'!$A$6:$R$1026,18,FALSE)</f>
        <v>693169</v>
      </c>
      <c r="F36" s="34"/>
      <c r="G36" s="35"/>
      <c r="H36" s="35"/>
    </row>
    <row r="37" spans="1:8" x14ac:dyDescent="0.3">
      <c r="A37" s="31" t="s">
        <v>832</v>
      </c>
      <c r="B37" s="23"/>
      <c r="C37" s="24" t="s">
        <v>855</v>
      </c>
      <c r="E37" s="88">
        <f>VLOOKUP($C37,'Link Out Monthly BY'!$A$6:$R$1026,18,FALSE)</f>
        <v>250802</v>
      </c>
      <c r="F37" s="34"/>
      <c r="G37" s="35"/>
      <c r="H37" s="35"/>
    </row>
    <row r="38" spans="1:8" x14ac:dyDescent="0.3">
      <c r="A38" s="31" t="s">
        <v>1293</v>
      </c>
      <c r="B38" s="23"/>
      <c r="C38" s="24" t="s">
        <v>878</v>
      </c>
      <c r="E38" s="88">
        <f>VLOOKUP($C38,'Link Out Monthly BY'!$A$6:$R$1026,18,FALSE)</f>
        <v>29196</v>
      </c>
      <c r="F38" s="34"/>
      <c r="G38" s="35"/>
      <c r="H38" s="35"/>
    </row>
    <row r="39" spans="1:8" x14ac:dyDescent="0.3">
      <c r="A39" s="31" t="s">
        <v>857</v>
      </c>
      <c r="B39" s="23"/>
      <c r="C39" s="24" t="s">
        <v>883</v>
      </c>
      <c r="E39" s="88">
        <f>VLOOKUP($C39,'Link Out Monthly BY'!$A$6:$R$1026,18,FALSE)</f>
        <v>285259</v>
      </c>
      <c r="F39" s="34"/>
      <c r="G39" s="35"/>
      <c r="H39" s="35"/>
    </row>
    <row r="40" spans="1:8" x14ac:dyDescent="0.3">
      <c r="A40" s="31" t="s">
        <v>880</v>
      </c>
      <c r="B40" s="23"/>
      <c r="C40" s="24" t="s">
        <v>892</v>
      </c>
      <c r="E40" s="88">
        <f>VLOOKUP($C40,'Link Out Monthly BY'!$A$6:$R$1026,18,FALSE)</f>
        <v>7988</v>
      </c>
      <c r="F40" s="34"/>
      <c r="G40" s="35"/>
      <c r="H40" s="35"/>
    </row>
    <row r="41" spans="1:8" x14ac:dyDescent="0.3">
      <c r="A41" s="31" t="s">
        <v>1294</v>
      </c>
      <c r="B41" s="23"/>
      <c r="C41" s="24" t="s">
        <v>936</v>
      </c>
      <c r="E41" s="88">
        <f>VLOOKUP($C41,'Link Out Monthly BY'!$A$6:$R$1026,18,FALSE)</f>
        <v>126714</v>
      </c>
      <c r="F41" s="34"/>
      <c r="G41" s="35"/>
      <c r="H41" s="35"/>
    </row>
    <row r="42" spans="1:8" x14ac:dyDescent="0.3">
      <c r="A42" s="31" t="s">
        <v>894</v>
      </c>
      <c r="B42" s="23"/>
      <c r="C42" s="24" t="s">
        <v>953</v>
      </c>
      <c r="E42" s="88">
        <f>VLOOKUP($C42,'Link Out Monthly BY'!$A$6:$R$1026,18,FALSE)</f>
        <v>656773.1948761422</v>
      </c>
      <c r="F42" s="34"/>
      <c r="G42" s="35"/>
      <c r="H42" s="35"/>
    </row>
    <row r="43" spans="1:8" x14ac:dyDescent="0.3">
      <c r="A43" s="31" t="s">
        <v>35</v>
      </c>
      <c r="B43" s="23"/>
      <c r="C43" s="24" t="s">
        <v>976</v>
      </c>
      <c r="E43" s="88">
        <f>VLOOKUP($C43,'Link Out Monthly BY'!$A$6:$R$1026,18,FALSE)</f>
        <v>22122</v>
      </c>
      <c r="F43" s="34"/>
      <c r="G43" s="35"/>
      <c r="H43" s="35"/>
    </row>
    <row r="44" spans="1:8" x14ac:dyDescent="0.3">
      <c r="A44" s="31" t="s">
        <v>80</v>
      </c>
      <c r="B44" s="23"/>
      <c r="C44" s="24" t="s">
        <v>983</v>
      </c>
      <c r="E44" s="88">
        <f>VLOOKUP($C44,'Link Out Monthly BY'!$A$6:$R$1026,18,FALSE)</f>
        <v>373594</v>
      </c>
      <c r="F44" s="34"/>
      <c r="G44" s="35"/>
      <c r="H44" s="35"/>
    </row>
    <row r="45" spans="1:8" x14ac:dyDescent="0.3">
      <c r="A45" s="17" t="s">
        <v>1260</v>
      </c>
      <c r="B45" s="17"/>
      <c r="C45" s="18"/>
      <c r="D45" s="36"/>
      <c r="E45" s="86">
        <f>SUM(E35:E44)</f>
        <v>3360142.1948761423</v>
      </c>
      <c r="F45" s="34"/>
      <c r="G45" s="35"/>
      <c r="H45" s="35"/>
    </row>
    <row r="46" spans="1:8" x14ac:dyDescent="0.3">
      <c r="A46" s="31"/>
      <c r="B46" s="23"/>
      <c r="E46" s="84"/>
      <c r="F46" s="34"/>
      <c r="G46" s="35"/>
      <c r="H46" s="35"/>
    </row>
    <row r="47" spans="1:8" x14ac:dyDescent="0.3">
      <c r="A47" s="31" t="s">
        <v>1295</v>
      </c>
      <c r="B47" s="23"/>
      <c r="C47" s="24" t="s">
        <v>992</v>
      </c>
      <c r="E47" s="88">
        <f>VLOOKUP($C47,'Link Out Monthly BY'!$A$6:$R$1026,18,FALSE)</f>
        <v>859138.83800327987</v>
      </c>
      <c r="F47" s="34"/>
      <c r="G47" s="35"/>
      <c r="H47" s="35"/>
    </row>
    <row r="48" spans="1:8" x14ac:dyDescent="0.3">
      <c r="A48" s="31" t="s">
        <v>1296</v>
      </c>
      <c r="B48" s="23"/>
      <c r="C48" s="24" t="s">
        <v>1000</v>
      </c>
      <c r="E48" s="88">
        <f>VLOOKUP($C48,'Link Out Monthly BY'!$A$6:$R$1026,18,FALSE)</f>
        <v>1161947</v>
      </c>
      <c r="F48" s="34"/>
      <c r="G48" s="35"/>
      <c r="H48" s="35"/>
    </row>
    <row r="49" spans="1:8" x14ac:dyDescent="0.3">
      <c r="A49" s="31" t="s">
        <v>994</v>
      </c>
      <c r="B49" s="23"/>
      <c r="C49" s="24" t="s">
        <v>1012</v>
      </c>
      <c r="E49" s="88">
        <f>VLOOKUP($C49,'Link Out Monthly BY'!$A$6:$R$1026,18,FALSE)</f>
        <v>289720</v>
      </c>
      <c r="F49" s="34"/>
      <c r="G49" s="35"/>
      <c r="H49" s="35"/>
    </row>
    <row r="50" spans="1:8" x14ac:dyDescent="0.3">
      <c r="A50" s="31" t="s">
        <v>1002</v>
      </c>
      <c r="B50" s="23"/>
      <c r="C50" s="24" t="s">
        <v>1044</v>
      </c>
      <c r="E50" s="88">
        <f>VLOOKUP($C50,'Link Out Monthly BY'!$A$6:$R$1026,18,FALSE)</f>
        <v>686069</v>
      </c>
      <c r="F50" s="34"/>
      <c r="G50" s="35"/>
      <c r="H50" s="35"/>
    </row>
    <row r="51" spans="1:8" x14ac:dyDescent="0.3">
      <c r="A51" s="31" t="s">
        <v>1297</v>
      </c>
      <c r="B51" s="23"/>
      <c r="C51" s="24" t="s">
        <v>1048</v>
      </c>
      <c r="E51" s="88">
        <f>VLOOKUP($C51,'Link Out Monthly BY'!$A$6:$R$1026,18,FALSE)</f>
        <v>1964045</v>
      </c>
      <c r="F51" s="34"/>
      <c r="G51" s="35"/>
      <c r="H51" s="35"/>
    </row>
    <row r="52" spans="1:8" x14ac:dyDescent="0.3">
      <c r="A52" s="17" t="s">
        <v>1240</v>
      </c>
      <c r="B52" s="17"/>
      <c r="C52" s="18"/>
      <c r="D52" s="36"/>
      <c r="E52" s="86">
        <f>+SUM(E47:E51)</f>
        <v>4960919.8380032796</v>
      </c>
      <c r="F52" s="32"/>
      <c r="G52" s="33"/>
      <c r="H52" s="33"/>
    </row>
    <row r="53" spans="1:8" ht="16.2" x14ac:dyDescent="0.45">
      <c r="A53" s="31"/>
      <c r="B53" s="23"/>
      <c r="E53" s="87"/>
      <c r="F53" s="34"/>
      <c r="G53" s="35"/>
      <c r="H53" s="35"/>
    </row>
    <row r="54" spans="1:8" ht="15" thickBot="1" x14ac:dyDescent="0.35">
      <c r="A54" s="17" t="s">
        <v>1261</v>
      </c>
      <c r="B54" s="17"/>
      <c r="C54" s="18"/>
      <c r="D54" s="36"/>
      <c r="E54" s="89">
        <f>+E52+E45+E33+E31+E24</f>
        <v>34285634</v>
      </c>
      <c r="F54" s="32"/>
      <c r="G54" s="33"/>
      <c r="H54" s="33"/>
    </row>
    <row r="55" spans="1:8" ht="15" thickTop="1" x14ac:dyDescent="0.3">
      <c r="A55" s="23"/>
      <c r="B55" s="23"/>
      <c r="E55" s="84"/>
      <c r="F55" s="34"/>
      <c r="G55" s="35"/>
      <c r="H55" s="35"/>
    </row>
    <row r="56" spans="1:8" x14ac:dyDescent="0.3">
      <c r="A56" s="31" t="s">
        <v>98</v>
      </c>
      <c r="B56" s="23"/>
      <c r="C56" s="24" t="s">
        <v>1082</v>
      </c>
      <c r="E56" s="88">
        <f>VLOOKUP($C56,'Link Out Monthly BY'!$A$6:$R$1026,18,FALSE)</f>
        <v>13994418</v>
      </c>
      <c r="F56" s="32"/>
      <c r="G56" s="33"/>
      <c r="H56" s="33"/>
    </row>
    <row r="57" spans="1:8" x14ac:dyDescent="0.3">
      <c r="A57" s="31" t="s">
        <v>36</v>
      </c>
      <c r="B57" s="23"/>
      <c r="C57" s="24" t="s">
        <v>1088</v>
      </c>
      <c r="E57" s="88">
        <f>VLOOKUP($C57,'Link Out Monthly BY'!$A$6:$R$1026,18,FALSE)</f>
        <v>276476</v>
      </c>
      <c r="F57" s="34"/>
      <c r="G57" s="35"/>
      <c r="H57" s="35"/>
    </row>
    <row r="58" spans="1:8" x14ac:dyDescent="0.3">
      <c r="A58" s="31" t="s">
        <v>1298</v>
      </c>
      <c r="B58" s="23"/>
      <c r="C58" s="24" t="s">
        <v>1094</v>
      </c>
      <c r="E58" s="88">
        <f>VLOOKUP($C58,'Link Out Monthly BY'!$A$6:$R$1026,18,FALSE)</f>
        <v>2280691</v>
      </c>
      <c r="F58" s="34"/>
      <c r="G58" s="35"/>
      <c r="H58" s="35"/>
    </row>
    <row r="59" spans="1:8" x14ac:dyDescent="0.3">
      <c r="A59" s="17" t="s">
        <v>1262</v>
      </c>
      <c r="B59" s="17"/>
      <c r="C59" s="18"/>
      <c r="D59" s="36"/>
      <c r="E59" s="86">
        <f>SUM(E56:E58)</f>
        <v>16551585</v>
      </c>
      <c r="F59" s="32"/>
      <c r="G59" s="33"/>
      <c r="H59" s="33"/>
    </row>
    <row r="60" spans="1:8" x14ac:dyDescent="0.3">
      <c r="A60" s="31"/>
      <c r="B60" s="23"/>
      <c r="E60" s="84"/>
      <c r="F60" s="34"/>
      <c r="G60" s="35"/>
      <c r="H60" s="35"/>
    </row>
    <row r="61" spans="1:8" x14ac:dyDescent="0.3">
      <c r="A61" s="31" t="s">
        <v>1305</v>
      </c>
      <c r="B61" s="23"/>
      <c r="C61" s="24" t="s">
        <v>1100</v>
      </c>
      <c r="E61" s="88">
        <f>VLOOKUP($C61,'Link Out Monthly BY'!$A$6:$R$1026,18,FALSE)</f>
        <v>4831489.9500022596</v>
      </c>
      <c r="F61" s="34"/>
      <c r="G61" s="35"/>
      <c r="H61" s="35"/>
    </row>
    <row r="62" spans="1:8" x14ac:dyDescent="0.3">
      <c r="A62" s="31" t="s">
        <v>1306</v>
      </c>
      <c r="B62" s="23"/>
      <c r="C62" s="24" t="s">
        <v>1109</v>
      </c>
      <c r="E62" s="88">
        <f>VLOOKUP($C62,'Link Out Monthly BY'!$A$6:$R$1026,18,FALSE)</f>
        <v>1042164.2999302045</v>
      </c>
      <c r="F62" s="34"/>
      <c r="G62" s="35"/>
      <c r="H62" s="35"/>
    </row>
    <row r="63" spans="1:8" x14ac:dyDescent="0.3">
      <c r="A63" s="31" t="s">
        <v>1307</v>
      </c>
      <c r="B63" s="23"/>
      <c r="C63" s="24" t="s">
        <v>1118</v>
      </c>
      <c r="E63" s="88">
        <f>VLOOKUP($C63,'Link Out Monthly BY'!$A$6:$R$1026,18,FALSE)</f>
        <v>-678852.82068697398</v>
      </c>
      <c r="F63" s="34"/>
      <c r="G63" s="35"/>
      <c r="H63" s="35"/>
    </row>
    <row r="64" spans="1:8" x14ac:dyDescent="0.3">
      <c r="A64" s="31" t="s">
        <v>1308</v>
      </c>
      <c r="B64" s="23"/>
      <c r="C64" s="24" t="s">
        <v>1126</v>
      </c>
      <c r="E64" s="88">
        <f>VLOOKUP($C64,'Link Out Monthly BY'!$A$6:$R$1026,18,FALSE)</f>
        <v>-52133.283465353445</v>
      </c>
      <c r="F64" s="34"/>
      <c r="G64" s="35"/>
      <c r="H64" s="35"/>
    </row>
    <row r="65" spans="1:8" x14ac:dyDescent="0.3">
      <c r="A65" s="31" t="s">
        <v>1299</v>
      </c>
      <c r="B65" s="23"/>
      <c r="C65" s="24" t="s">
        <v>1144</v>
      </c>
      <c r="E65" s="88">
        <f>VLOOKUP($C65,'Link Out Monthly BY'!$A$6:$R$1026,18,FALSE)</f>
        <v>-78492</v>
      </c>
      <c r="F65" s="34"/>
      <c r="G65" s="35"/>
      <c r="H65" s="35"/>
    </row>
    <row r="66" spans="1:8" x14ac:dyDescent="0.3">
      <c r="A66" s="31" t="s">
        <v>1128</v>
      </c>
      <c r="B66" s="23"/>
      <c r="C66" s="24" t="s">
        <v>1149</v>
      </c>
      <c r="E66" s="88">
        <f>VLOOKUP($C66,'Link Out Monthly BY'!$A$6:$R$1026,18,FALSE)</f>
        <v>7362427</v>
      </c>
      <c r="F66" s="34"/>
      <c r="G66" s="35"/>
      <c r="H66" s="35"/>
    </row>
    <row r="67" spans="1:8" x14ac:dyDescent="0.3">
      <c r="A67" s="17" t="s">
        <v>1240</v>
      </c>
      <c r="B67" s="17"/>
      <c r="C67" s="18"/>
      <c r="D67" s="36"/>
      <c r="E67" s="86">
        <f>SUM(E61:E66)</f>
        <v>12426603.145780137</v>
      </c>
      <c r="F67" s="32"/>
      <c r="G67" s="33"/>
      <c r="H67" s="33"/>
    </row>
    <row r="68" spans="1:8" ht="16.2" x14ac:dyDescent="0.45">
      <c r="A68" s="31"/>
      <c r="B68" s="23"/>
      <c r="E68" s="87"/>
      <c r="F68" s="34"/>
      <c r="G68" s="35"/>
      <c r="H68" s="35"/>
    </row>
    <row r="69" spans="1:8" ht="15" thickBot="1" x14ac:dyDescent="0.35">
      <c r="A69" s="17" t="s">
        <v>1263</v>
      </c>
      <c r="B69" s="17"/>
      <c r="C69" s="18"/>
      <c r="D69" s="36"/>
      <c r="E69" s="89">
        <f>+E54+E59+E67</f>
        <v>63263822.145780139</v>
      </c>
      <c r="F69" s="32"/>
      <c r="G69" s="33"/>
      <c r="H69" s="33"/>
    </row>
    <row r="70" spans="1:8" ht="16.8" thickTop="1" x14ac:dyDescent="0.45">
      <c r="A70" s="23"/>
      <c r="B70" s="23"/>
      <c r="E70" s="87"/>
      <c r="F70" s="34"/>
      <c r="G70" s="35"/>
      <c r="H70" s="35"/>
    </row>
    <row r="71" spans="1:8" ht="15" thickBot="1" x14ac:dyDescent="0.35">
      <c r="A71" s="17" t="s">
        <v>1264</v>
      </c>
      <c r="B71" s="17"/>
      <c r="C71" s="18"/>
      <c r="D71" s="36"/>
      <c r="E71" s="89">
        <f>E17-E69</f>
        <v>28644164.854219861</v>
      </c>
      <c r="F71" s="32"/>
      <c r="G71" s="33"/>
      <c r="H71" s="33"/>
    </row>
    <row r="72" spans="1:8" ht="15" thickTop="1" x14ac:dyDescent="0.3">
      <c r="A72" s="23"/>
      <c r="B72" s="23"/>
      <c r="E72" s="84"/>
      <c r="F72" s="34"/>
      <c r="G72" s="35"/>
      <c r="H72" s="35"/>
    </row>
    <row r="73" spans="1:8" x14ac:dyDescent="0.3">
      <c r="A73" s="23" t="s">
        <v>1265</v>
      </c>
      <c r="B73" s="23"/>
      <c r="E73" s="84"/>
      <c r="F73" s="32"/>
      <c r="G73" s="33"/>
      <c r="H73" s="33"/>
    </row>
    <row r="74" spans="1:8" x14ac:dyDescent="0.3">
      <c r="A74" s="31" t="s">
        <v>1146</v>
      </c>
      <c r="B74" s="23"/>
      <c r="C74" s="24" t="s">
        <v>1382</v>
      </c>
      <c r="E74" s="88">
        <f>VLOOKUP($C74,'Link Out Monthly BY'!$A$6:$R$1026,18,FALSE)</f>
        <v>-1820608</v>
      </c>
      <c r="F74" s="32"/>
      <c r="G74" s="33"/>
      <c r="H74" s="33"/>
    </row>
    <row r="75" spans="1:8" x14ac:dyDescent="0.3">
      <c r="A75" s="31" t="s">
        <v>1190</v>
      </c>
      <c r="B75" s="23"/>
      <c r="C75" s="24" t="s">
        <v>1196</v>
      </c>
      <c r="E75" s="88">
        <f>VLOOKUP($C75,'Link Out Monthly BY'!$A$6:$R$1026,18,FALSE)-E95</f>
        <v>12233304</v>
      </c>
      <c r="F75" s="34"/>
      <c r="G75" s="35"/>
      <c r="H75" s="35"/>
    </row>
    <row r="76" spans="1:8" x14ac:dyDescent="0.3">
      <c r="A76" s="31" t="s">
        <v>1198</v>
      </c>
      <c r="B76" s="23"/>
      <c r="C76" s="24" t="s">
        <v>1201</v>
      </c>
      <c r="E76" s="88">
        <f>VLOOKUP($C76,'Link Out Monthly BY'!$A$6:$R$1026,18,FALSE)</f>
        <v>244370</v>
      </c>
      <c r="F76" s="34"/>
      <c r="G76" s="35"/>
      <c r="H76" s="35"/>
    </row>
    <row r="77" spans="1:8" x14ac:dyDescent="0.3">
      <c r="A77" s="31" t="s">
        <v>1309</v>
      </c>
      <c r="B77" s="23"/>
      <c r="C77" s="24" t="s">
        <v>1206</v>
      </c>
      <c r="E77" s="88">
        <f>VLOOKUP($C77,'Link Out Monthly BY'!$A$6:$R$1026,18,FALSE)</f>
        <v>0</v>
      </c>
      <c r="F77" s="34"/>
      <c r="G77" s="35"/>
      <c r="H77" s="35"/>
    </row>
    <row r="78" spans="1:8" x14ac:dyDescent="0.3">
      <c r="A78" s="31" t="s">
        <v>1152</v>
      </c>
      <c r="B78" s="23"/>
      <c r="C78" s="24" t="s">
        <v>1154</v>
      </c>
      <c r="E78" s="88">
        <f>VLOOKUP($C78,'Link Out Monthly BY'!$A$6:$R$1026,18,FALSE)</f>
        <v>-655786</v>
      </c>
      <c r="F78" s="34"/>
      <c r="G78" s="35"/>
      <c r="H78" s="35"/>
    </row>
    <row r="79" spans="1:8" x14ac:dyDescent="0.3">
      <c r="A79" s="31" t="s">
        <v>1209</v>
      </c>
      <c r="B79" s="23"/>
      <c r="C79" s="24" t="s">
        <v>1210</v>
      </c>
      <c r="E79" s="88">
        <f>VLOOKUP($C79,'Link Out Monthly BY'!$A$6:$R$1026,18,FALSE)</f>
        <v>-312965</v>
      </c>
      <c r="F79" s="34"/>
      <c r="G79" s="35"/>
      <c r="H79" s="35"/>
    </row>
    <row r="80" spans="1:8" x14ac:dyDescent="0.3">
      <c r="A80" s="31" t="s">
        <v>1212</v>
      </c>
      <c r="B80" s="23"/>
      <c r="C80" s="24" t="s">
        <v>1218</v>
      </c>
      <c r="E80" s="88">
        <f>VLOOKUP($C80,'Link Out Monthly BY'!$A$6:$R$1026,18,FALSE)</f>
        <v>113501</v>
      </c>
      <c r="F80" s="34"/>
      <c r="G80" s="35"/>
      <c r="H80" s="35"/>
    </row>
    <row r="81" spans="1:8" x14ac:dyDescent="0.3">
      <c r="A81" s="31" t="s">
        <v>1300</v>
      </c>
      <c r="B81" s="23"/>
      <c r="C81" s="24" t="s">
        <v>1169</v>
      </c>
      <c r="E81" s="88">
        <f>VLOOKUP($C81,'Link Out Monthly BY'!$A$6:$R$1026,18,FALSE)</f>
        <v>-14334</v>
      </c>
      <c r="F81" s="34"/>
      <c r="G81" s="35"/>
      <c r="H81" s="35"/>
    </row>
    <row r="82" spans="1:8" x14ac:dyDescent="0.3">
      <c r="A82" s="31" t="s">
        <v>1171</v>
      </c>
      <c r="B82" s="23"/>
      <c r="C82" s="24" t="s">
        <v>1173</v>
      </c>
      <c r="E82" s="88">
        <f>VLOOKUP($C82,'Link Out Monthly BY'!$A$6:$R$1026,18,FALSE)</f>
        <v>-210</v>
      </c>
      <c r="F82" s="34"/>
      <c r="G82" s="35"/>
      <c r="H82" s="35"/>
    </row>
    <row r="83" spans="1:8" x14ac:dyDescent="0.3">
      <c r="A83" s="31" t="s">
        <v>1175</v>
      </c>
      <c r="B83" s="23"/>
      <c r="C83" s="24" t="s">
        <v>1179</v>
      </c>
      <c r="E83" s="88">
        <f>VLOOKUP($C83,'Link Out Monthly BY'!$A$6:$R$1026,18,FALSE)</f>
        <v>-183204</v>
      </c>
      <c r="F83" s="34"/>
      <c r="G83" s="35"/>
      <c r="H83" s="35"/>
    </row>
    <row r="84" spans="1:8" x14ac:dyDescent="0.3">
      <c r="A84" s="17" t="s">
        <v>1266</v>
      </c>
      <c r="B84" s="17"/>
      <c r="C84" s="18"/>
      <c r="D84" s="36"/>
      <c r="E84" s="86">
        <f>SUM(E74:E83)</f>
        <v>9604068</v>
      </c>
      <c r="F84" s="32"/>
      <c r="G84" s="33"/>
      <c r="H84" s="33"/>
    </row>
    <row r="85" spans="1:8" ht="16.2" x14ac:dyDescent="0.45">
      <c r="A85" s="23"/>
      <c r="B85" s="23"/>
      <c r="E85" s="90"/>
      <c r="F85" s="32"/>
      <c r="G85" s="33"/>
      <c r="H85" s="33"/>
    </row>
    <row r="86" spans="1:8" ht="15" thickBot="1" x14ac:dyDescent="0.35">
      <c r="A86" s="17" t="s">
        <v>1267</v>
      </c>
      <c r="B86" s="17"/>
      <c r="C86" s="18"/>
      <c r="D86" s="36"/>
      <c r="E86" s="89">
        <f>+E71-E84</f>
        <v>19040096.854219861</v>
      </c>
      <c r="F86" s="32"/>
      <c r="G86" s="33"/>
      <c r="H86" s="33"/>
    </row>
    <row r="87" spans="1:8" ht="15" thickTop="1" x14ac:dyDescent="0.3">
      <c r="A87" s="23"/>
      <c r="B87" s="23"/>
      <c r="E87" s="84"/>
      <c r="F87" s="34"/>
      <c r="G87" s="35"/>
      <c r="H87" s="35"/>
    </row>
    <row r="88" spans="1:8" x14ac:dyDescent="0.3">
      <c r="A88" s="23" t="s">
        <v>1268</v>
      </c>
      <c r="B88" s="23"/>
      <c r="E88" s="84"/>
      <c r="F88" s="32"/>
      <c r="G88" s="33"/>
      <c r="H88" s="33"/>
    </row>
    <row r="89" spans="1:8" x14ac:dyDescent="0.3">
      <c r="A89" s="31" t="s">
        <v>1301</v>
      </c>
      <c r="B89" s="23"/>
      <c r="C89" s="24" t="s">
        <v>1184</v>
      </c>
      <c r="E89" s="88">
        <f>VLOOKUP($C89,'Link Out Monthly BY'!$A$6:$R$1026,18,FALSE)</f>
        <v>-34224</v>
      </c>
      <c r="F89" s="32"/>
      <c r="G89" s="33"/>
      <c r="H89" s="33"/>
    </row>
    <row r="90" spans="1:8" x14ac:dyDescent="0.3">
      <c r="A90" s="31" t="s">
        <v>1302</v>
      </c>
      <c r="B90" s="23"/>
      <c r="C90" s="24" t="s">
        <v>1188</v>
      </c>
      <c r="E90" s="88">
        <f>VLOOKUP($C90,'Link Out Monthly BY'!$A$6:$R$1026,18,FALSE)</f>
        <v>-8934</v>
      </c>
      <c r="F90" s="34"/>
      <c r="G90" s="35"/>
      <c r="H90" s="35"/>
    </row>
    <row r="91" spans="1:8" x14ac:dyDescent="0.3">
      <c r="A91" s="17" t="s">
        <v>1269</v>
      </c>
      <c r="B91" s="17"/>
      <c r="C91" s="18"/>
      <c r="D91" s="36"/>
      <c r="E91" s="86">
        <f>SUM(E88:E90)</f>
        <v>-43158</v>
      </c>
      <c r="F91" s="32"/>
      <c r="G91" s="33"/>
      <c r="H91" s="33"/>
    </row>
    <row r="92" spans="1:8" ht="16.2" x14ac:dyDescent="0.45">
      <c r="A92" s="23"/>
      <c r="B92" s="23"/>
      <c r="E92" s="87"/>
      <c r="F92" s="34"/>
      <c r="G92" s="35"/>
      <c r="H92" s="35"/>
    </row>
    <row r="93" spans="1:8" ht="15" thickBot="1" x14ac:dyDescent="0.35">
      <c r="A93" s="17" t="s">
        <v>1270</v>
      </c>
      <c r="B93" s="17"/>
      <c r="C93" s="18"/>
      <c r="D93" s="36"/>
      <c r="E93" s="89">
        <f>E86-E91</f>
        <v>19083254.854219861</v>
      </c>
      <c r="F93" s="32"/>
      <c r="G93" s="33"/>
      <c r="H93" s="33"/>
    </row>
    <row r="94" spans="1:8" ht="16.8" thickTop="1" x14ac:dyDescent="0.45">
      <c r="A94" s="23"/>
      <c r="B94" s="23"/>
      <c r="E94" s="87"/>
      <c r="F94" s="34"/>
      <c r="G94" s="35"/>
      <c r="H94" s="35"/>
    </row>
    <row r="95" spans="1:8" x14ac:dyDescent="0.3">
      <c r="A95" s="31" t="s">
        <v>1303</v>
      </c>
      <c r="B95" s="23"/>
      <c r="E95" s="88">
        <f>+'Link Out Monthly BY'!R504</f>
        <v>127578</v>
      </c>
      <c r="F95" s="32"/>
      <c r="G95" s="33"/>
      <c r="H95" s="33"/>
    </row>
    <row r="96" spans="1:8" x14ac:dyDescent="0.3">
      <c r="A96" s="31" t="s">
        <v>1220</v>
      </c>
      <c r="B96" s="23"/>
      <c r="C96" s="24" t="s">
        <v>1223</v>
      </c>
      <c r="E96" s="88">
        <f>VLOOKUP($C96,'Link Out Monthly BY'!$A$6:$R$1026,18,FALSE)</f>
        <v>11456643</v>
      </c>
      <c r="F96" s="34"/>
      <c r="G96" s="35"/>
      <c r="H96" s="35"/>
    </row>
    <row r="97" spans="1:15" x14ac:dyDescent="0.3">
      <c r="A97" s="17" t="s">
        <v>1269</v>
      </c>
      <c r="B97" s="17"/>
      <c r="C97" s="18"/>
      <c r="D97" s="36"/>
      <c r="E97" s="86">
        <f>SUM(E95:E96)</f>
        <v>11584221</v>
      </c>
      <c r="F97" s="32"/>
      <c r="G97" s="33"/>
      <c r="H97" s="33"/>
    </row>
    <row r="98" spans="1:15" ht="16.2" x14ac:dyDescent="0.45">
      <c r="A98" s="23"/>
      <c r="B98" s="23"/>
      <c r="E98" s="87"/>
      <c r="F98" s="34"/>
      <c r="G98" s="35"/>
      <c r="H98" s="35"/>
    </row>
    <row r="99" spans="1:15" ht="15" thickBot="1" x14ac:dyDescent="0.35">
      <c r="A99" s="17" t="s">
        <v>1271</v>
      </c>
      <c r="B99" s="17"/>
      <c r="C99" s="18"/>
      <c r="D99" s="36"/>
      <c r="E99" s="89">
        <f>+E93-E97</f>
        <v>7499033.8542198613</v>
      </c>
      <c r="F99" s="32"/>
      <c r="G99" s="33"/>
      <c r="H99" s="33"/>
    </row>
    <row r="100" spans="1:15" ht="16.8" thickTop="1" x14ac:dyDescent="0.45">
      <c r="A100" s="17"/>
      <c r="B100" s="17"/>
      <c r="C100" s="18"/>
      <c r="D100" s="36"/>
      <c r="E100" s="91"/>
      <c r="F100" s="32"/>
      <c r="G100" s="33"/>
      <c r="H100" s="33"/>
    </row>
    <row r="101" spans="1:15" ht="16.2" x14ac:dyDescent="0.45">
      <c r="A101" s="23"/>
      <c r="B101" s="23"/>
      <c r="E101" s="90"/>
      <c r="F101" s="32"/>
      <c r="G101" s="32"/>
      <c r="H101" s="32"/>
      <c r="I101" s="61"/>
      <c r="J101" s="61"/>
    </row>
    <row r="102" spans="1:15" s="64" customFormat="1" x14ac:dyDescent="0.3">
      <c r="A102" s="28" t="s">
        <v>1272</v>
      </c>
      <c r="B102" s="63"/>
      <c r="C102" s="29"/>
      <c r="D102" s="63"/>
      <c r="E102" s="55"/>
      <c r="F102" s="149"/>
      <c r="G102" s="149"/>
      <c r="H102" s="149"/>
      <c r="I102" s="150"/>
      <c r="J102" s="150"/>
    </row>
    <row r="103" spans="1:15" x14ac:dyDescent="0.3">
      <c r="A103" s="23"/>
      <c r="B103" s="23"/>
      <c r="E103" s="84"/>
      <c r="F103" s="34"/>
      <c r="G103" s="35"/>
      <c r="H103" s="35"/>
    </row>
    <row r="104" spans="1:15" s="64" customFormat="1" x14ac:dyDescent="0.3">
      <c r="A104" s="28" t="s">
        <v>1273</v>
      </c>
      <c r="B104" s="63"/>
      <c r="C104" s="29"/>
      <c r="D104" s="63"/>
      <c r="E104" s="55"/>
      <c r="F104" s="65"/>
      <c r="G104" s="31"/>
      <c r="H104" s="31"/>
      <c r="I104" s="57"/>
      <c r="J104" s="66"/>
    </row>
    <row r="105" spans="1:15" x14ac:dyDescent="0.3">
      <c r="A105" s="37"/>
      <c r="B105" s="37"/>
      <c r="E105" s="84"/>
      <c r="F105" s="34"/>
      <c r="G105" s="35"/>
      <c r="H105" s="35"/>
    </row>
    <row r="106" spans="1:15" x14ac:dyDescent="0.3">
      <c r="A106" s="37" t="s">
        <v>1274</v>
      </c>
      <c r="B106" s="37"/>
      <c r="C106" s="38"/>
      <c r="E106" s="84"/>
      <c r="F106" s="34"/>
      <c r="G106" s="35"/>
      <c r="H106" s="35"/>
    </row>
    <row r="107" spans="1:15" x14ac:dyDescent="0.3">
      <c r="A107" s="39" t="s">
        <v>539</v>
      </c>
      <c r="B107" s="40"/>
      <c r="C107" s="41">
        <v>40111000</v>
      </c>
      <c r="E107" s="56">
        <f>+VLOOKUP(C107,'Link Out Monthly BY'!$C$6:$R$1026,16,FALSE)</f>
        <v>-49744539</v>
      </c>
      <c r="F107" s="32"/>
      <c r="G107" s="33"/>
      <c r="H107" s="33"/>
      <c r="O107" s="10"/>
    </row>
    <row r="108" spans="1:15" x14ac:dyDescent="0.3">
      <c r="A108" s="39" t="s">
        <v>541</v>
      </c>
      <c r="B108" s="40"/>
      <c r="C108" s="41">
        <v>40111100</v>
      </c>
      <c r="D108" s="41"/>
      <c r="E108" s="56">
        <f>+VLOOKUP(C108,'Link Out Monthly BY'!$C$6:$R$1026,16,FALSE)</f>
        <v>518</v>
      </c>
      <c r="F108" s="32"/>
      <c r="G108" s="33"/>
      <c r="H108" s="33"/>
      <c r="O108" s="10"/>
    </row>
    <row r="109" spans="1:15" x14ac:dyDescent="0.3">
      <c r="A109" s="39" t="s">
        <v>542</v>
      </c>
      <c r="B109" s="40"/>
      <c r="C109" s="41">
        <v>40111200</v>
      </c>
      <c r="D109" s="41"/>
      <c r="E109" s="56">
        <f>+VLOOKUP(C109,'Link Out Monthly BY'!$C$6:$R$1026,16,FALSE)</f>
        <v>456</v>
      </c>
      <c r="F109" s="32"/>
      <c r="G109" s="33"/>
      <c r="H109" s="33"/>
      <c r="O109" s="10"/>
    </row>
    <row r="110" spans="1:15" x14ac:dyDescent="0.3">
      <c r="A110" s="39" t="s">
        <v>547</v>
      </c>
      <c r="B110" s="40"/>
      <c r="C110" s="41">
        <v>40121000</v>
      </c>
      <c r="D110" s="41"/>
      <c r="E110" s="56">
        <f>+VLOOKUP(C110,'Link Out Monthly BY'!$C$6:$R$1026,16,FALSE)</f>
        <v>-22628762</v>
      </c>
      <c r="F110" s="34"/>
      <c r="G110" s="34"/>
      <c r="H110" s="34"/>
      <c r="O110" s="10"/>
    </row>
    <row r="111" spans="1:15" x14ac:dyDescent="0.3">
      <c r="A111" s="39" t="s">
        <v>553</v>
      </c>
      <c r="B111" s="40"/>
      <c r="C111" s="41">
        <v>40131000</v>
      </c>
      <c r="D111" s="41"/>
      <c r="E111" s="56">
        <f>+VLOOKUP(C111,'Link Out Monthly BY'!$C$6:$R$1026,16,FALSE)</f>
        <v>-2813213</v>
      </c>
      <c r="F111" s="34"/>
      <c r="G111" s="34"/>
      <c r="H111" s="34"/>
      <c r="O111" s="10"/>
    </row>
    <row r="112" spans="1:15" x14ac:dyDescent="0.3">
      <c r="A112" s="39" t="s">
        <v>559</v>
      </c>
      <c r="B112" s="40"/>
      <c r="C112" s="41">
        <v>40141000</v>
      </c>
      <c r="D112" s="41"/>
      <c r="E112" s="56">
        <f>+VLOOKUP(C112,'Link Out Monthly BY'!$C$6:$R$1026,16,FALSE)</f>
        <v>-3807205</v>
      </c>
      <c r="F112" s="34"/>
      <c r="G112" s="34"/>
      <c r="H112" s="34"/>
      <c r="O112" s="10"/>
    </row>
    <row r="113" spans="1:15" x14ac:dyDescent="0.3">
      <c r="A113" s="39" t="s">
        <v>565</v>
      </c>
      <c r="B113" s="40"/>
      <c r="C113" s="41">
        <v>40145000</v>
      </c>
      <c r="D113" s="41"/>
      <c r="E113" s="56">
        <f>+VLOOKUP(C113,'Link Out Monthly BY'!$C$6:$R$1026,16,FALSE)</f>
        <v>-2801452</v>
      </c>
      <c r="F113" s="34"/>
      <c r="G113" s="34"/>
      <c r="H113" s="34"/>
      <c r="O113" s="10"/>
    </row>
    <row r="114" spans="1:15" x14ac:dyDescent="0.3">
      <c r="A114" s="39" t="s">
        <v>571</v>
      </c>
      <c r="B114" s="40"/>
      <c r="C114" s="41">
        <v>40151000</v>
      </c>
      <c r="D114" s="41"/>
      <c r="E114" s="56">
        <f>+VLOOKUP(C114,'Link Out Monthly BY'!$C$6:$R$1026,16,FALSE)</f>
        <v>-5785621</v>
      </c>
      <c r="F114" s="34"/>
      <c r="G114" s="34"/>
      <c r="H114" s="34"/>
      <c r="O114" s="10"/>
    </row>
    <row r="115" spans="1:15" x14ac:dyDescent="0.3">
      <c r="A115" s="39" t="s">
        <v>577</v>
      </c>
      <c r="B115" s="40"/>
      <c r="C115" s="41">
        <v>40161000</v>
      </c>
      <c r="D115" s="41"/>
      <c r="E115" s="56">
        <f>+VLOOKUP(C115,'Link Out Monthly BY'!$C$6:$R$1026,16,FALSE)</f>
        <v>-1882705</v>
      </c>
      <c r="F115" s="34"/>
      <c r="G115" s="34"/>
      <c r="H115" s="34"/>
      <c r="O115" s="10"/>
    </row>
    <row r="116" spans="1:15" x14ac:dyDescent="0.3">
      <c r="A116" s="39" t="s">
        <v>579</v>
      </c>
      <c r="B116" s="40"/>
      <c r="C116" s="41">
        <v>40161050</v>
      </c>
      <c r="D116" s="41"/>
      <c r="E116" s="56">
        <f>+VLOOKUP(C116,'Link Out Monthly BY'!$C$6:$R$1026,16,FALSE)</f>
        <v>-15096</v>
      </c>
      <c r="F116" s="34"/>
      <c r="G116" s="34"/>
      <c r="H116" s="34"/>
      <c r="O116" s="10"/>
    </row>
    <row r="117" spans="1:15" x14ac:dyDescent="0.3">
      <c r="A117" s="39" t="s">
        <v>585</v>
      </c>
      <c r="B117" s="40"/>
      <c r="C117" s="41">
        <v>40171000</v>
      </c>
      <c r="D117" s="41"/>
      <c r="E117" s="56">
        <f>+VLOOKUP(C117,'Link Out Monthly BY'!$C$6:$R$1026,16,FALSE)</f>
        <v>-80697</v>
      </c>
      <c r="F117" s="34"/>
      <c r="G117" s="34"/>
      <c r="H117" s="34"/>
      <c r="O117" s="10"/>
    </row>
    <row r="118" spans="1:15" x14ac:dyDescent="0.3">
      <c r="A118" s="39" t="s">
        <v>1328</v>
      </c>
      <c r="B118" s="40"/>
      <c r="C118" s="41">
        <v>40171300</v>
      </c>
      <c r="D118" s="41"/>
      <c r="E118" s="56">
        <f>+VLOOKUP(C118,'Link Out Monthly BY'!$C$6:$R$1026,16,FALSE)</f>
        <v>-150</v>
      </c>
      <c r="F118" s="34"/>
      <c r="G118" s="34"/>
      <c r="H118" s="34"/>
      <c r="O118" s="10"/>
    </row>
    <row r="119" spans="1:15" x14ac:dyDescent="0.3">
      <c r="A119" s="39" t="s">
        <v>1329</v>
      </c>
      <c r="B119" s="40"/>
      <c r="C119" s="41">
        <v>40180100</v>
      </c>
      <c r="D119" s="41"/>
      <c r="E119" s="56">
        <f>+VLOOKUP(C119,'Link Out Monthly BY'!$C$6:$R$1026,16,FALSE)</f>
        <v>-15</v>
      </c>
      <c r="F119" s="34"/>
      <c r="G119" s="34"/>
      <c r="H119" s="34"/>
      <c r="O119" s="10"/>
    </row>
    <row r="120" spans="1:15" x14ac:dyDescent="0.3">
      <c r="A120" s="39" t="s">
        <v>588</v>
      </c>
      <c r="B120" s="40"/>
      <c r="C120" s="41">
        <v>40189900</v>
      </c>
      <c r="D120" s="41"/>
      <c r="E120" s="56">
        <f>+VLOOKUP(C120,'Link Out Monthly BY'!$C$6:$R$1026,16,FALSE)</f>
        <v>1363581</v>
      </c>
      <c r="F120" s="34"/>
      <c r="G120" s="34"/>
      <c r="H120" s="34"/>
      <c r="O120" s="10"/>
    </row>
    <row r="121" spans="1:15" x14ac:dyDescent="0.3">
      <c r="A121" s="42" t="s">
        <v>1311</v>
      </c>
      <c r="B121" s="43"/>
      <c r="C121" s="44"/>
      <c r="E121" s="92">
        <f>SUM(E107:E120)</f>
        <v>-88194900</v>
      </c>
      <c r="F121" s="32"/>
      <c r="G121" s="33"/>
      <c r="H121" s="33"/>
      <c r="O121" s="10"/>
    </row>
    <row r="122" spans="1:15" ht="16.2" x14ac:dyDescent="0.45">
      <c r="A122" s="42"/>
      <c r="B122" s="43"/>
      <c r="C122" s="44"/>
      <c r="E122" s="90"/>
      <c r="F122" s="32"/>
      <c r="G122" s="33"/>
      <c r="H122" s="33"/>
      <c r="O122" s="10"/>
    </row>
    <row r="123" spans="1:15" x14ac:dyDescent="0.3">
      <c r="A123" s="45" t="s">
        <v>1275</v>
      </c>
      <c r="B123" s="40"/>
      <c r="C123" s="46"/>
      <c r="E123" s="84"/>
      <c r="F123" s="34"/>
      <c r="G123" s="35"/>
      <c r="H123" s="35"/>
      <c r="O123" s="10"/>
    </row>
    <row r="124" spans="1:15" x14ac:dyDescent="0.3">
      <c r="A124" s="39" t="s">
        <v>603</v>
      </c>
      <c r="B124" s="26"/>
      <c r="C124" s="41">
        <v>40310100</v>
      </c>
      <c r="E124" s="56">
        <f>+VLOOKUP(C124,'Link Out Monthly BY'!$C$6:$R$1026,16,FALSE)</f>
        <v>-837881</v>
      </c>
      <c r="F124" s="32"/>
      <c r="G124" s="33"/>
      <c r="H124" s="33"/>
      <c r="O124" s="10"/>
    </row>
    <row r="125" spans="1:15" x14ac:dyDescent="0.3">
      <c r="A125" s="39" t="s">
        <v>605</v>
      </c>
      <c r="B125" s="26"/>
      <c r="C125" s="41">
        <v>40310200</v>
      </c>
      <c r="E125" s="56">
        <f>+VLOOKUP(C125,'Link Out Monthly BY'!$C$6:$R$1026,16,FALSE)</f>
        <v>-95656</v>
      </c>
      <c r="F125" s="34"/>
      <c r="G125" s="34"/>
      <c r="H125" s="34"/>
      <c r="O125" s="10"/>
    </row>
    <row r="126" spans="1:15" x14ac:dyDescent="0.3">
      <c r="A126" s="39" t="s">
        <v>607</v>
      </c>
      <c r="B126" s="26"/>
      <c r="C126" s="41">
        <v>40310250</v>
      </c>
      <c r="E126" s="56">
        <f>+VLOOKUP(C126,'Link Out Monthly BY'!$C$6:$R$1026,16,FALSE)</f>
        <v>-154932</v>
      </c>
      <c r="F126" s="34"/>
      <c r="G126" s="34"/>
      <c r="H126" s="34"/>
    </row>
    <row r="127" spans="1:15" x14ac:dyDescent="0.3">
      <c r="A127" s="39" t="s">
        <v>609</v>
      </c>
      <c r="B127" s="26"/>
      <c r="C127" s="41">
        <v>40310300</v>
      </c>
      <c r="E127" s="56">
        <f>+VLOOKUP(C127,'Link Out Monthly BY'!$C$6:$R$1026,16,FALSE)</f>
        <v>0</v>
      </c>
      <c r="F127" s="34"/>
      <c r="G127" s="34"/>
      <c r="H127" s="34"/>
    </row>
    <row r="128" spans="1:15" x14ac:dyDescent="0.3">
      <c r="A128" s="39" t="s">
        <v>611</v>
      </c>
      <c r="B128" s="26"/>
      <c r="C128" s="41">
        <v>40310400</v>
      </c>
      <c r="E128" s="56">
        <f>+VLOOKUP(C128,'Link Out Monthly BY'!$C$6:$R$1026,16,FALSE)</f>
        <v>-30420</v>
      </c>
      <c r="F128" s="34"/>
      <c r="G128" s="34"/>
      <c r="H128" s="34"/>
    </row>
    <row r="129" spans="1:12" x14ac:dyDescent="0.3">
      <c r="A129" s="39" t="s">
        <v>612</v>
      </c>
      <c r="B129" s="26"/>
      <c r="C129" s="41">
        <v>40310500</v>
      </c>
      <c r="E129" s="56">
        <f>+VLOOKUP(C129,'Link Out Monthly BY'!$C$6:$R$1026,16,FALSE)</f>
        <v>-776520</v>
      </c>
      <c r="F129" s="34"/>
      <c r="G129" s="34"/>
      <c r="H129" s="34"/>
    </row>
    <row r="130" spans="1:12" s="20" customFormat="1" x14ac:dyDescent="0.3">
      <c r="A130" s="39" t="s">
        <v>613</v>
      </c>
      <c r="B130" s="26"/>
      <c r="C130" s="41">
        <v>40310600</v>
      </c>
      <c r="E130" s="56">
        <f>+VLOOKUP(C130,'Link Out Monthly BY'!$C$6:$R$1026,16,FALSE)</f>
        <v>-51797</v>
      </c>
      <c r="F130" s="34"/>
      <c r="G130" s="34"/>
      <c r="H130" s="34"/>
      <c r="I130" s="61"/>
      <c r="J130" s="61"/>
      <c r="K130" s="19"/>
      <c r="L130" s="19"/>
    </row>
    <row r="131" spans="1:12" x14ac:dyDescent="0.3">
      <c r="A131" s="39" t="s">
        <v>614</v>
      </c>
      <c r="B131" s="26"/>
      <c r="C131" s="41">
        <v>40310700</v>
      </c>
      <c r="E131" s="56">
        <f>+VLOOKUP(C131,'Link Out Monthly BY'!$C$6:$R$1026,16,FALSE)</f>
        <v>-573394</v>
      </c>
      <c r="F131" s="34"/>
      <c r="G131" s="34"/>
      <c r="H131" s="34"/>
    </row>
    <row r="132" spans="1:12" x14ac:dyDescent="0.3">
      <c r="A132" s="39" t="s">
        <v>616</v>
      </c>
      <c r="B132" s="26"/>
      <c r="C132" s="41">
        <v>40319900</v>
      </c>
      <c r="E132" s="56">
        <f>+VLOOKUP(C132,'Link Out Monthly BY'!$C$6:$R$1026,16,FALSE)</f>
        <v>-165</v>
      </c>
      <c r="F132" s="34"/>
      <c r="G132" s="34"/>
      <c r="H132" s="34"/>
    </row>
    <row r="133" spans="1:12" x14ac:dyDescent="0.3">
      <c r="A133" s="39" t="s">
        <v>617</v>
      </c>
      <c r="B133" s="26"/>
      <c r="C133" s="41">
        <v>40359900</v>
      </c>
      <c r="E133" s="56">
        <v>0</v>
      </c>
      <c r="F133" s="34"/>
      <c r="G133" s="35"/>
      <c r="H133" s="35"/>
    </row>
    <row r="134" spans="1:12" x14ac:dyDescent="0.3">
      <c r="A134" s="42" t="s">
        <v>1312</v>
      </c>
      <c r="B134" s="43"/>
      <c r="C134" s="44"/>
      <c r="E134" s="92">
        <f>SUM(E124:E133)</f>
        <v>-2520765</v>
      </c>
      <c r="F134" s="32"/>
      <c r="G134" s="33"/>
      <c r="H134" s="33"/>
    </row>
    <row r="135" spans="1:12" ht="16.2" x14ac:dyDescent="0.45">
      <c r="E135" s="87"/>
      <c r="F135" s="34"/>
      <c r="G135" s="35"/>
      <c r="H135" s="35"/>
    </row>
    <row r="136" spans="1:12" x14ac:dyDescent="0.3">
      <c r="A136" s="42" t="s">
        <v>1276</v>
      </c>
      <c r="B136" s="43"/>
      <c r="C136" s="44"/>
      <c r="E136" s="88">
        <f>E134+E121</f>
        <v>-90715665</v>
      </c>
      <c r="F136" s="32"/>
      <c r="G136" s="33"/>
      <c r="H136" s="33"/>
    </row>
    <row r="137" spans="1:12" x14ac:dyDescent="0.3">
      <c r="A137" s="40"/>
      <c r="B137" s="40"/>
      <c r="C137" s="46"/>
      <c r="E137" s="84"/>
      <c r="F137" s="34"/>
      <c r="G137" s="35"/>
      <c r="H137" s="35"/>
    </row>
    <row r="138" spans="1:12" x14ac:dyDescent="0.3">
      <c r="A138" s="37" t="s">
        <v>1277</v>
      </c>
      <c r="B138" s="37"/>
      <c r="C138" s="38"/>
      <c r="E138" s="84"/>
      <c r="F138" s="34"/>
      <c r="G138" s="35"/>
      <c r="H138" s="35"/>
    </row>
    <row r="139" spans="1:12" x14ac:dyDescent="0.3">
      <c r="A139" s="39" t="s">
        <v>543</v>
      </c>
      <c r="B139" s="40"/>
      <c r="C139" s="41">
        <v>40112000</v>
      </c>
      <c r="E139" s="56">
        <f>+VLOOKUP(C139,'Link Out Monthly BY'!$C$6:$R$1026,16,FALSE)</f>
        <v>-416113</v>
      </c>
      <c r="F139" s="32"/>
      <c r="G139" s="33"/>
      <c r="H139" s="33"/>
    </row>
    <row r="140" spans="1:12" x14ac:dyDescent="0.3">
      <c r="A140" s="39" t="s">
        <v>549</v>
      </c>
      <c r="B140" s="40"/>
      <c r="C140" s="41">
        <v>40122000</v>
      </c>
      <c r="E140" s="56">
        <f>+VLOOKUP(C140,'Link Out Monthly BY'!$C$6:$R$1026,16,FALSE)</f>
        <v>-427146</v>
      </c>
      <c r="F140" s="34"/>
      <c r="G140" s="34"/>
      <c r="H140" s="34"/>
    </row>
    <row r="141" spans="1:12" x14ac:dyDescent="0.3">
      <c r="A141" s="39" t="s">
        <v>555</v>
      </c>
      <c r="B141" s="40"/>
      <c r="C141" s="41">
        <v>40132000</v>
      </c>
      <c r="E141" s="56">
        <f>+VLOOKUP(C141,'Link Out Monthly BY'!$C$6:$R$1026,16,FALSE)</f>
        <v>-28117</v>
      </c>
      <c r="F141" s="34"/>
      <c r="G141" s="34"/>
      <c r="H141" s="34"/>
    </row>
    <row r="142" spans="1:12" x14ac:dyDescent="0.3">
      <c r="A142" s="39" t="s">
        <v>561</v>
      </c>
      <c r="B142" s="40"/>
      <c r="C142" s="41">
        <v>40142000</v>
      </c>
      <c r="E142" s="56">
        <f>+VLOOKUP(C142,'Link Out Monthly BY'!$C$6:$R$1026,16,FALSE)</f>
        <v>6</v>
      </c>
      <c r="F142" s="34"/>
      <c r="G142" s="34"/>
      <c r="H142" s="34"/>
    </row>
    <row r="143" spans="1:12" x14ac:dyDescent="0.3">
      <c r="A143" s="39" t="s">
        <v>567</v>
      </c>
      <c r="B143" s="40"/>
      <c r="C143" s="41">
        <v>40146000</v>
      </c>
      <c r="E143" s="56">
        <f>+VLOOKUP(C143,'Link Out Monthly BY'!$C$6:$R$1026,16,FALSE)</f>
        <v>-11165</v>
      </c>
      <c r="F143" s="34"/>
      <c r="G143" s="34"/>
      <c r="H143" s="34"/>
    </row>
    <row r="144" spans="1:12" x14ac:dyDescent="0.3">
      <c r="A144" s="39" t="s">
        <v>573</v>
      </c>
      <c r="B144" s="40"/>
      <c r="C144" s="41">
        <v>40152000</v>
      </c>
      <c r="E144" s="56">
        <f>+VLOOKUP(C144,'Link Out Monthly BY'!$C$6:$R$1026,16,FALSE)</f>
        <v>-271611</v>
      </c>
      <c r="F144" s="34"/>
      <c r="G144" s="34"/>
      <c r="H144" s="34"/>
    </row>
    <row r="145" spans="1:10" x14ac:dyDescent="0.3">
      <c r="A145" s="39" t="s">
        <v>581</v>
      </c>
      <c r="B145" s="40"/>
      <c r="C145" s="41">
        <v>40162000</v>
      </c>
      <c r="E145" s="56">
        <f>+VLOOKUP(C145,'Link Out Monthly BY'!$C$6:$R$1026,16,FALSE)</f>
        <v>-39606</v>
      </c>
      <c r="F145" s="34"/>
      <c r="G145" s="35"/>
      <c r="H145" s="35"/>
    </row>
    <row r="146" spans="1:10" x14ac:dyDescent="0.3">
      <c r="A146" s="35" t="s">
        <v>1310</v>
      </c>
      <c r="B146" s="40"/>
      <c r="C146" s="41">
        <v>40172000</v>
      </c>
      <c r="E146" s="56">
        <f>+VLOOKUP(C146,'Link Out Monthly BY'!$C$6:$R$1026,16,FALSE)</f>
        <v>1430</v>
      </c>
      <c r="F146" s="34"/>
      <c r="G146" s="35"/>
      <c r="H146" s="35"/>
    </row>
    <row r="147" spans="1:10" x14ac:dyDescent="0.3">
      <c r="A147" s="42" t="s">
        <v>1278</v>
      </c>
      <c r="B147" s="43"/>
      <c r="C147" s="44"/>
      <c r="E147" s="92">
        <f>SUM(E139:E146)</f>
        <v>-1192322</v>
      </c>
      <c r="F147" s="32"/>
      <c r="G147" s="24" t="s">
        <v>1304</v>
      </c>
      <c r="H147" s="31" t="s">
        <v>1289</v>
      </c>
      <c r="I147" s="57">
        <f>-E14</f>
        <v>-89387222</v>
      </c>
    </row>
    <row r="148" spans="1:10" x14ac:dyDescent="0.3">
      <c r="A148" s="47"/>
      <c r="B148" s="40"/>
      <c r="C148" s="46"/>
      <c r="E148" s="84"/>
      <c r="F148" s="34"/>
      <c r="G148" s="24" t="s">
        <v>618</v>
      </c>
      <c r="H148" s="31" t="s">
        <v>602</v>
      </c>
      <c r="I148" s="30">
        <f>VLOOKUP($G148,'Link Out Monthly BY'!$A$6:$R$1026,18,FALSE)</f>
        <v>-2520765</v>
      </c>
    </row>
    <row r="149" spans="1:10" x14ac:dyDescent="0.3">
      <c r="A149" s="42" t="s">
        <v>1276</v>
      </c>
      <c r="B149" s="43"/>
      <c r="C149" s="44"/>
      <c r="E149" s="92">
        <f>+E147+E136</f>
        <v>-91907987</v>
      </c>
      <c r="F149" s="32"/>
      <c r="G149" s="24"/>
      <c r="H149" s="33"/>
      <c r="I149" s="59">
        <f>SUM(I147:I148)</f>
        <v>-91907987</v>
      </c>
      <c r="J149" s="66">
        <f>+E149-I149</f>
        <v>0</v>
      </c>
    </row>
    <row r="150" spans="1:10" x14ac:dyDescent="0.3">
      <c r="E150" s="84"/>
      <c r="F150" s="34"/>
      <c r="G150" s="35"/>
      <c r="H150" s="35"/>
    </row>
    <row r="151" spans="1:10" x14ac:dyDescent="0.3">
      <c r="E151" s="84"/>
      <c r="F151" s="34"/>
      <c r="G151" s="35"/>
      <c r="H151" s="35"/>
    </row>
    <row r="152" spans="1:10" x14ac:dyDescent="0.3">
      <c r="A152" s="48" t="s">
        <v>1279</v>
      </c>
      <c r="B152" s="48"/>
      <c r="C152" s="49"/>
      <c r="E152" s="84"/>
      <c r="F152" s="34"/>
      <c r="G152" s="35"/>
      <c r="H152" s="35"/>
    </row>
    <row r="153" spans="1:10" x14ac:dyDescent="0.3">
      <c r="A153" s="39" t="s">
        <v>577</v>
      </c>
      <c r="B153" s="50"/>
      <c r="C153" s="41">
        <v>40161000</v>
      </c>
      <c r="E153" s="56">
        <f>+VLOOKUP(C153,'Link Out Monthly BY'!$C$6:$R$1026,16,FALSE)</f>
        <v>-1882705</v>
      </c>
      <c r="F153" s="32"/>
      <c r="G153" s="33"/>
      <c r="H153" s="33"/>
    </row>
    <row r="154" spans="1:10" x14ac:dyDescent="0.3">
      <c r="A154" s="39" t="s">
        <v>579</v>
      </c>
      <c r="B154" s="50"/>
      <c r="C154" s="41">
        <v>40161050</v>
      </c>
      <c r="E154" s="56">
        <f>+VLOOKUP(C154,'Link Out Monthly BY'!$C$6:$R$1026,16,FALSE)</f>
        <v>-15096</v>
      </c>
      <c r="F154" s="34"/>
      <c r="G154" s="34"/>
      <c r="H154" s="34"/>
    </row>
    <row r="155" spans="1:10" x14ac:dyDescent="0.3">
      <c r="A155" s="39" t="s">
        <v>581</v>
      </c>
      <c r="B155" s="50"/>
      <c r="C155" s="41">
        <v>40162000</v>
      </c>
      <c r="E155" s="56">
        <f>+VLOOKUP(C155,'Link Out Monthly BY'!$C$6:$R$1026,16,FALSE)</f>
        <v>-39606</v>
      </c>
      <c r="F155" s="34"/>
      <c r="G155" s="35"/>
      <c r="H155" s="35"/>
    </row>
    <row r="156" spans="1:10" x14ac:dyDescent="0.3">
      <c r="A156" s="42" t="s">
        <v>1280</v>
      </c>
      <c r="B156" s="50"/>
      <c r="C156" s="51"/>
      <c r="E156" s="92">
        <f>SUM(E153:E155)</f>
        <v>-1937407</v>
      </c>
      <c r="F156" s="32"/>
      <c r="G156" s="33"/>
      <c r="H156" s="33"/>
    </row>
    <row r="157" spans="1:10" x14ac:dyDescent="0.3">
      <c r="A157" s="50"/>
      <c r="B157" s="50"/>
      <c r="C157" s="51"/>
      <c r="E157" s="84"/>
      <c r="F157" s="34"/>
      <c r="G157" s="35"/>
      <c r="H157" s="35"/>
    </row>
    <row r="158" spans="1:10" x14ac:dyDescent="0.3">
      <c r="A158" s="28" t="s">
        <v>1281</v>
      </c>
      <c r="B158" s="63"/>
      <c r="C158" s="29"/>
      <c r="D158" s="63"/>
      <c r="E158" s="55"/>
      <c r="F158" s="34"/>
      <c r="G158" s="35"/>
      <c r="H158" s="35"/>
    </row>
    <row r="159" spans="1:10" x14ac:dyDescent="0.3">
      <c r="A159" s="39" t="s">
        <v>696</v>
      </c>
      <c r="B159" s="52"/>
      <c r="C159" s="41">
        <v>50171000</v>
      </c>
      <c r="E159" s="56">
        <f>+VLOOKUP(C159,'Link Out Monthly BY'!$C$6:$R$1026,16,FALSE)</f>
        <v>393701</v>
      </c>
      <c r="F159" s="32"/>
      <c r="G159" s="33"/>
      <c r="H159" s="33"/>
    </row>
    <row r="160" spans="1:10" x14ac:dyDescent="0.3">
      <c r="A160" s="39" t="s">
        <v>697</v>
      </c>
      <c r="B160" s="52"/>
      <c r="C160" s="41">
        <v>50171600</v>
      </c>
      <c r="E160" s="56">
        <f>+VLOOKUP(C160,'Link Out Monthly BY'!$C$6:$R$1026,16,FALSE)</f>
        <v>453</v>
      </c>
      <c r="F160" s="34"/>
      <c r="G160" s="34"/>
      <c r="H160" s="34"/>
    </row>
    <row r="161" spans="1:8" x14ac:dyDescent="0.3">
      <c r="A161" s="39" t="s">
        <v>698</v>
      </c>
      <c r="B161" s="52"/>
      <c r="C161" s="41">
        <v>50171800</v>
      </c>
      <c r="E161" s="56">
        <f>+VLOOKUP(C161,'Link Out Monthly BY'!$C$6:$R$1026,16,FALSE)</f>
        <v>15109</v>
      </c>
      <c r="F161" s="34"/>
      <c r="G161" s="34"/>
      <c r="H161" s="34"/>
    </row>
    <row r="162" spans="1:8" x14ac:dyDescent="0.3">
      <c r="A162" s="39" t="s">
        <v>716</v>
      </c>
      <c r="B162" s="50"/>
      <c r="C162" s="41">
        <v>50421000</v>
      </c>
      <c r="E162" s="56">
        <f>+VLOOKUP(C162,'Link Out Monthly BY'!$C$6:$R$1026,16,FALSE)</f>
        <v>267244</v>
      </c>
      <c r="F162" s="34"/>
      <c r="G162" s="34"/>
      <c r="H162" s="34"/>
    </row>
    <row r="163" spans="1:8" x14ac:dyDescent="0.3">
      <c r="A163" s="39" t="s">
        <v>717</v>
      </c>
      <c r="B163" s="50"/>
      <c r="C163" s="41">
        <v>50421100</v>
      </c>
      <c r="E163" s="56">
        <f>+VLOOKUP(C163,'Link Out Monthly BY'!$C$6:$R$1026,16,FALSE)</f>
        <v>-74367</v>
      </c>
      <c r="F163" s="34"/>
      <c r="G163" s="34"/>
      <c r="H163" s="34"/>
    </row>
    <row r="164" spans="1:8" x14ac:dyDescent="0.3">
      <c r="A164" s="39" t="s">
        <v>718</v>
      </c>
      <c r="B164" s="50"/>
      <c r="C164" s="41">
        <v>50422000</v>
      </c>
      <c r="E164" s="56">
        <f>+VLOOKUP(C164,'Link Out Monthly BY'!$C$6:$R$1026,16,FALSE)</f>
        <v>307187</v>
      </c>
      <c r="F164" s="34"/>
      <c r="G164" s="34"/>
      <c r="H164" s="34"/>
    </row>
    <row r="165" spans="1:8" x14ac:dyDescent="0.3">
      <c r="A165" s="39" t="s">
        <v>719</v>
      </c>
      <c r="B165" s="50"/>
      <c r="C165" s="41">
        <v>50422100</v>
      </c>
      <c r="E165" s="56">
        <f>+VLOOKUP(C165,'Link Out Monthly BY'!$C$6:$R$1026,16,FALSE)</f>
        <v>-80324</v>
      </c>
      <c r="F165" s="34"/>
      <c r="G165" s="34"/>
      <c r="H165" s="34"/>
    </row>
    <row r="166" spans="1:8" x14ac:dyDescent="0.3">
      <c r="A166" s="39" t="s">
        <v>720</v>
      </c>
      <c r="B166" s="50"/>
      <c r="C166" s="41">
        <v>50423000</v>
      </c>
      <c r="E166" s="56">
        <f>+VLOOKUP(C166,'Link Out Monthly BY'!$C$6:$R$1026,16,FALSE)</f>
        <v>14837</v>
      </c>
      <c r="F166" s="34"/>
      <c r="G166" s="34"/>
      <c r="H166" s="34"/>
    </row>
    <row r="167" spans="1:8" x14ac:dyDescent="0.3">
      <c r="A167" s="39" t="s">
        <v>721</v>
      </c>
      <c r="B167" s="50"/>
      <c r="C167" s="41">
        <v>50426000</v>
      </c>
      <c r="E167" s="56">
        <f>+VLOOKUP(C167,'Link Out Monthly BY'!$C$6:$R$1026,16,FALSE)</f>
        <v>24707</v>
      </c>
      <c r="F167" s="34"/>
      <c r="G167" s="34"/>
      <c r="H167" s="34"/>
    </row>
    <row r="168" spans="1:8" x14ac:dyDescent="0.3">
      <c r="A168" s="39" t="s">
        <v>722</v>
      </c>
      <c r="B168" s="50"/>
      <c r="C168" s="41">
        <v>50426100</v>
      </c>
      <c r="E168" s="56">
        <f>+VLOOKUP(C168,'Link Out Monthly BY'!$C$6:$R$1026,16,FALSE)</f>
        <v>-4729</v>
      </c>
      <c r="F168" s="34"/>
      <c r="G168" s="34"/>
      <c r="H168" s="34"/>
    </row>
    <row r="169" spans="1:8" x14ac:dyDescent="0.3">
      <c r="A169" s="39" t="s">
        <v>1132</v>
      </c>
      <c r="B169" s="50"/>
      <c r="C169" s="41">
        <v>68532000</v>
      </c>
      <c r="E169" s="56">
        <f>+VLOOKUP(C169,'Link Out Monthly BY'!$C$6:$R$1026,16,FALSE)</f>
        <v>7017</v>
      </c>
      <c r="F169" s="34"/>
      <c r="G169" s="34"/>
      <c r="H169" s="34"/>
    </row>
    <row r="170" spans="1:8" x14ac:dyDescent="0.3">
      <c r="A170" s="39" t="s">
        <v>1134</v>
      </c>
      <c r="B170" s="50"/>
      <c r="C170" s="41">
        <v>68532100</v>
      </c>
      <c r="E170" s="56">
        <f>+VLOOKUP(C170,'Link Out Monthly BY'!$C$6:$R$1026,16,FALSE)</f>
        <v>-2058</v>
      </c>
      <c r="F170" s="34"/>
      <c r="G170" s="34"/>
      <c r="H170" s="34"/>
    </row>
    <row r="171" spans="1:8" x14ac:dyDescent="0.3">
      <c r="A171" s="39" t="s">
        <v>1135</v>
      </c>
      <c r="B171" s="50"/>
      <c r="C171" s="41">
        <v>68533000</v>
      </c>
      <c r="E171" s="56">
        <f>+VLOOKUP(C171,'Link Out Monthly BY'!$C$6:$R$1026,16,FALSE)</f>
        <v>764592</v>
      </c>
      <c r="F171" s="34"/>
      <c r="G171" s="34"/>
      <c r="H171" s="34"/>
    </row>
    <row r="172" spans="1:8" x14ac:dyDescent="0.3">
      <c r="A172" s="39" t="s">
        <v>1136</v>
      </c>
      <c r="B172" s="50"/>
      <c r="C172" s="41">
        <v>68533100</v>
      </c>
      <c r="E172" s="56">
        <f>+VLOOKUP(C172,'Link Out Monthly BY'!$C$6:$R$1026,16,FALSE)</f>
        <v>-221558</v>
      </c>
      <c r="F172" s="34"/>
      <c r="G172" s="34"/>
      <c r="H172" s="34"/>
    </row>
    <row r="173" spans="1:8" x14ac:dyDescent="0.3">
      <c r="A173" s="39" t="s">
        <v>1137</v>
      </c>
      <c r="B173" s="50"/>
      <c r="C173" s="41">
        <v>68535000</v>
      </c>
      <c r="E173" s="56">
        <f>+VLOOKUP(C173,'Link Out Monthly BY'!$C$6:$R$1026,16,FALSE)</f>
        <v>25875</v>
      </c>
      <c r="F173" s="34"/>
      <c r="G173" s="34"/>
      <c r="H173" s="34"/>
    </row>
    <row r="174" spans="1:8" x14ac:dyDescent="0.3">
      <c r="A174" s="39" t="s">
        <v>1138</v>
      </c>
      <c r="B174" s="50"/>
      <c r="C174" s="41">
        <v>68535100</v>
      </c>
      <c r="E174" s="56">
        <f>+VLOOKUP(C174,'Link Out Monthly BY'!$C$6:$R$1026,16,FALSE)</f>
        <v>-7310</v>
      </c>
      <c r="F174" s="34"/>
      <c r="G174" s="34"/>
      <c r="H174" s="34"/>
    </row>
    <row r="175" spans="1:8" x14ac:dyDescent="0.3">
      <c r="A175" s="53" t="s">
        <v>1282</v>
      </c>
      <c r="E175" s="92">
        <f>SUM(E159:E174)</f>
        <v>1430376</v>
      </c>
      <c r="F175" s="32"/>
      <c r="G175" s="33"/>
      <c r="H175" s="33"/>
    </row>
    <row r="176" spans="1:8" x14ac:dyDescent="0.3">
      <c r="E176" s="84"/>
      <c r="F176" s="34"/>
      <c r="G176" s="35"/>
      <c r="H176" s="35"/>
    </row>
    <row r="177" spans="1:10" x14ac:dyDescent="0.3">
      <c r="A177" s="48" t="s">
        <v>47</v>
      </c>
      <c r="B177" s="50"/>
      <c r="C177" s="51"/>
      <c r="E177" s="84"/>
      <c r="F177" s="34"/>
      <c r="G177" s="35"/>
      <c r="H177" s="35"/>
    </row>
    <row r="178" spans="1:10" x14ac:dyDescent="0.3">
      <c r="A178" s="39" t="s">
        <v>703</v>
      </c>
      <c r="B178" s="50"/>
      <c r="C178" s="41">
        <v>50610000</v>
      </c>
      <c r="E178" s="56">
        <f>+VLOOKUP(C178,'Link Out Monthly BY'!$C$6:$R$1026,16,FALSE)</f>
        <v>627714</v>
      </c>
      <c r="F178" s="32"/>
      <c r="G178" s="33"/>
      <c r="H178" s="33"/>
    </row>
    <row r="179" spans="1:10" x14ac:dyDescent="0.3">
      <c r="A179" s="39" t="s">
        <v>705</v>
      </c>
      <c r="C179" s="41">
        <v>50610100</v>
      </c>
      <c r="E179" s="56">
        <f>+VLOOKUP(C179,'Link Out Monthly BY'!$C$6:$R$1026,16,FALSE)</f>
        <v>-188553</v>
      </c>
      <c r="F179" s="34"/>
      <c r="G179" s="35"/>
      <c r="H179" s="35"/>
    </row>
    <row r="180" spans="1:10" x14ac:dyDescent="0.3">
      <c r="A180" s="53" t="s">
        <v>1283</v>
      </c>
      <c r="E180" s="92">
        <f>SUM(E178:E179)</f>
        <v>439161</v>
      </c>
      <c r="F180" s="32"/>
      <c r="G180" s="24" t="s">
        <v>706</v>
      </c>
      <c r="H180" s="31" t="s">
        <v>1290</v>
      </c>
      <c r="I180" s="30">
        <f>VLOOKUP($G180,'Link Out Monthly BY'!$A$6:$R$1026,18,FALSE)</f>
        <v>439161</v>
      </c>
      <c r="J180" s="66">
        <f>+E180-I180</f>
        <v>0</v>
      </c>
    </row>
    <row r="181" spans="1:10" x14ac:dyDescent="0.3">
      <c r="A181" s="50"/>
      <c r="B181" s="50"/>
      <c r="C181" s="51"/>
      <c r="E181" s="84"/>
      <c r="F181" s="34"/>
      <c r="G181" s="35"/>
      <c r="H181" s="35"/>
    </row>
    <row r="182" spans="1:10" x14ac:dyDescent="0.3">
      <c r="A182" s="48" t="s">
        <v>1284</v>
      </c>
      <c r="B182" s="50"/>
      <c r="C182" s="51"/>
      <c r="E182" s="84"/>
      <c r="F182" s="34"/>
      <c r="G182" s="35"/>
      <c r="H182" s="35"/>
    </row>
    <row r="183" spans="1:10" x14ac:dyDescent="0.3">
      <c r="A183" s="39" t="s">
        <v>709</v>
      </c>
      <c r="B183" s="50"/>
      <c r="C183" s="41">
        <v>50510000</v>
      </c>
      <c r="E183" s="56">
        <f>+VLOOKUP(C183,'Link Out Monthly BY'!$C$6:$R$1026,16,FALSE)</f>
        <v>169677</v>
      </c>
      <c r="F183" s="32"/>
      <c r="G183" s="33"/>
      <c r="H183" s="33"/>
    </row>
    <row r="184" spans="1:10" x14ac:dyDescent="0.3">
      <c r="A184" s="39" t="s">
        <v>710</v>
      </c>
      <c r="C184" s="41">
        <v>50510100</v>
      </c>
      <c r="E184" s="56">
        <f>+VLOOKUP(C184,'Link Out Monthly BY'!$C$6:$R$1026,16,FALSE)</f>
        <v>-55076</v>
      </c>
      <c r="F184" s="34"/>
      <c r="G184" s="35"/>
      <c r="H184" s="35"/>
    </row>
    <row r="185" spans="1:10" x14ac:dyDescent="0.3">
      <c r="A185" s="53" t="s">
        <v>1285</v>
      </c>
      <c r="B185" s="50"/>
      <c r="C185" s="51"/>
      <c r="E185" s="92">
        <f>SUM(E183:E184)</f>
        <v>114601</v>
      </c>
      <c r="F185" s="32"/>
      <c r="G185" s="33"/>
      <c r="H185" s="33"/>
    </row>
    <row r="186" spans="1:10" x14ac:dyDescent="0.3">
      <c r="E186" s="84"/>
      <c r="F186" s="34"/>
      <c r="G186" s="35"/>
      <c r="H186" s="35"/>
    </row>
    <row r="187" spans="1:10" x14ac:dyDescent="0.3">
      <c r="E187" s="84"/>
      <c r="F187" s="34"/>
      <c r="G187" s="35"/>
      <c r="H187" s="35"/>
    </row>
    <row r="188" spans="1:10" x14ac:dyDescent="0.3">
      <c r="A188" s="28" t="s">
        <v>1286</v>
      </c>
      <c r="B188" s="63"/>
      <c r="C188" s="29"/>
      <c r="D188" s="63"/>
      <c r="E188" s="55"/>
      <c r="F188" s="34"/>
      <c r="G188" s="35"/>
      <c r="H188" s="35"/>
    </row>
    <row r="189" spans="1:10" x14ac:dyDescent="0.3">
      <c r="A189" s="39" t="s">
        <v>1005</v>
      </c>
      <c r="C189" s="41">
        <v>55710000</v>
      </c>
      <c r="E189" s="56">
        <f>+VLOOKUP(C189,'Link Out Monthly BY'!$C$6:$R$1026,16,FALSE)</f>
        <v>427078</v>
      </c>
      <c r="F189" s="32"/>
      <c r="G189" s="33"/>
      <c r="H189" s="33"/>
    </row>
    <row r="190" spans="1:10" x14ac:dyDescent="0.3">
      <c r="A190" s="39" t="s">
        <v>1248</v>
      </c>
      <c r="C190" s="41">
        <v>55715000</v>
      </c>
      <c r="E190" s="56">
        <f>+VLOOKUP(C190,'Link Out Monthly BY'!$C$6:$R$1026,16,FALSE)</f>
        <v>0</v>
      </c>
      <c r="F190" s="32"/>
      <c r="G190" s="33"/>
      <c r="H190" s="33"/>
    </row>
    <row r="191" spans="1:10" x14ac:dyDescent="0.3">
      <c r="A191" s="39" t="s">
        <v>1007</v>
      </c>
      <c r="C191" s="41">
        <v>55720000</v>
      </c>
      <c r="E191" s="56">
        <f>+VLOOKUP(C191,'Link Out Monthly BY'!$C$6:$R$1026,16,FALSE)</f>
        <v>105428</v>
      </c>
      <c r="F191" s="34"/>
      <c r="G191" s="35"/>
      <c r="H191" s="35"/>
    </row>
    <row r="192" spans="1:10" x14ac:dyDescent="0.3">
      <c r="A192" s="39" t="s">
        <v>1009</v>
      </c>
      <c r="C192" s="41">
        <v>55720100</v>
      </c>
      <c r="E192" s="56">
        <f>+VLOOKUP(C192,'Link Out Monthly BY'!$C$6:$R$1026,16,FALSE)</f>
        <v>-45629</v>
      </c>
      <c r="F192" s="34"/>
      <c r="G192" s="35"/>
      <c r="H192" s="35"/>
    </row>
    <row r="193" spans="1:10" x14ac:dyDescent="0.3">
      <c r="A193" s="39" t="s">
        <v>1249</v>
      </c>
      <c r="C193" s="41">
        <v>55725000</v>
      </c>
      <c r="E193" s="56">
        <f>+VLOOKUP(C193,'Link Out Monthly BY'!$C$6:$R$1026,16,FALSE)</f>
        <v>0</v>
      </c>
      <c r="F193" s="34"/>
      <c r="G193" s="35"/>
      <c r="H193" s="35"/>
    </row>
    <row r="194" spans="1:10" x14ac:dyDescent="0.3">
      <c r="A194" s="39" t="s">
        <v>1010</v>
      </c>
      <c r="C194" s="41">
        <v>55730000</v>
      </c>
      <c r="E194" s="56">
        <f>+VLOOKUP(C194,'Link Out Monthly BY'!$C$6:$R$1026,16,FALSE)</f>
        <v>112354</v>
      </c>
      <c r="F194" s="34"/>
      <c r="G194" s="35"/>
      <c r="H194" s="35"/>
    </row>
    <row r="195" spans="1:10" x14ac:dyDescent="0.3">
      <c r="A195" s="39" t="s">
        <v>1250</v>
      </c>
      <c r="C195" s="41">
        <v>55735000</v>
      </c>
      <c r="E195" s="56">
        <f>+VLOOKUP(C195,'Link Out Monthly BY'!$C$6:$R$1026,16,FALSE)</f>
        <v>0</v>
      </c>
      <c r="F195" s="34"/>
      <c r="G195" s="35"/>
      <c r="H195" s="35"/>
    </row>
    <row r="196" spans="1:10" x14ac:dyDescent="0.3">
      <c r="A196" s="39" t="s">
        <v>1355</v>
      </c>
      <c r="C196" s="41">
        <v>55740000</v>
      </c>
      <c r="E196" s="56">
        <f>+VLOOKUP(C196,'Link Out Monthly BY'!$C$6:$R$1026,16,FALSE)</f>
        <v>57480</v>
      </c>
      <c r="F196" s="34"/>
      <c r="G196" s="35"/>
      <c r="H196" s="35"/>
    </row>
    <row r="197" spans="1:10" ht="16.2" x14ac:dyDescent="0.45">
      <c r="A197" s="53" t="s">
        <v>1287</v>
      </c>
      <c r="E197" s="92">
        <f>SUM(E189:E196)</f>
        <v>656711</v>
      </c>
      <c r="F197" s="32"/>
      <c r="G197" s="33"/>
      <c r="H197" s="33"/>
      <c r="I197" s="62"/>
      <c r="J197" s="62"/>
    </row>
    <row r="198" spans="1:10" x14ac:dyDescent="0.3">
      <c r="A198" s="54"/>
      <c r="E198" s="84"/>
      <c r="F198" s="34"/>
      <c r="G198" s="35"/>
      <c r="H198" s="35"/>
    </row>
    <row r="199" spans="1:10" x14ac:dyDescent="0.3">
      <c r="A199" s="39" t="s">
        <v>1003</v>
      </c>
      <c r="C199" s="41">
        <v>55110000</v>
      </c>
      <c r="E199" s="56">
        <f>+VLOOKUP(C199,'Link Out Monthly BY'!$C$6:$R$1026,16,FALSE)</f>
        <v>29358</v>
      </c>
      <c r="F199" s="32"/>
      <c r="G199" s="33"/>
      <c r="H199" s="33"/>
    </row>
    <row r="200" spans="1:10" x14ac:dyDescent="0.3">
      <c r="A200" s="39" t="s">
        <v>1247</v>
      </c>
      <c r="C200" s="41">
        <v>55115000</v>
      </c>
      <c r="E200" s="56">
        <f>+VLOOKUP(C200,'Link Out Monthly BY'!$C$6:$R$1026,16,FALSE)</f>
        <v>0</v>
      </c>
      <c r="F200" s="32"/>
      <c r="G200" s="33"/>
      <c r="H200" s="33"/>
    </row>
    <row r="201" spans="1:10" x14ac:dyDescent="0.3">
      <c r="A201" s="53" t="s">
        <v>1288</v>
      </c>
      <c r="E201" s="92">
        <f>SUM(E197:E200)</f>
        <v>686069</v>
      </c>
      <c r="F201" s="32"/>
      <c r="G201" s="33"/>
      <c r="H201" s="33"/>
    </row>
    <row r="202" spans="1:10" x14ac:dyDescent="0.3">
      <c r="E202" s="84"/>
      <c r="F202" s="34"/>
      <c r="G202" s="24" t="s">
        <v>1044</v>
      </c>
      <c r="H202" s="31" t="s">
        <v>1002</v>
      </c>
      <c r="I202" s="30">
        <f>VLOOKUP($G202,'Link Out Monthly BY'!$A$6:$R$1026,18,FALSE)</f>
        <v>686069</v>
      </c>
      <c r="J202" s="66">
        <f>+E201-I202</f>
        <v>0</v>
      </c>
    </row>
    <row r="203" spans="1:10" x14ac:dyDescent="0.3">
      <c r="E203" s="84"/>
      <c r="F203" s="34"/>
      <c r="G203" s="24"/>
      <c r="H203" s="31"/>
      <c r="I203" s="30"/>
      <c r="J203" s="66"/>
    </row>
  </sheetData>
  <pageMargins left="0.7" right="0.7" top="0.75" bottom="0.75" header="0.3" footer="0.3"/>
  <pageSetup orientation="portrait" verticalDpi="0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Rate Case Constants</vt:lpstr>
      <vt:lpstr>Link Out WP</vt:lpstr>
      <vt:lpstr>Link Out Filing Exhibits</vt:lpstr>
      <vt:lpstr>Link Out Monthly BY</vt:lpstr>
      <vt:lpstr>Link Out Forecast</vt:lpstr>
      <vt:lpstr>Link Out North Middletown</vt:lpstr>
      <vt:lpstr>Link Out Rev Req</vt:lpstr>
      <vt:lpstr>'Link Out Filing Exhibits'!Print_Area</vt:lpstr>
      <vt:lpstr>'Link Out Filing Exhibits'!Print_Titles</vt:lpstr>
      <vt:lpstr>'Link Out Forecast'!Print_Titles</vt:lpstr>
      <vt:lpstr>'Link Out Monthly BY'!Print_Titles</vt:lpstr>
    </vt:vector>
  </TitlesOfParts>
  <Company>AW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M. VerDouw</dc:creator>
  <cp:lastModifiedBy>Lori N O'Malley</cp:lastModifiedBy>
  <cp:lastPrinted>2018-12-06T18:56:44Z</cp:lastPrinted>
  <dcterms:created xsi:type="dcterms:W3CDTF">2008-09-23T14:56:54Z</dcterms:created>
  <dcterms:modified xsi:type="dcterms:W3CDTF">2018-12-06T18:56:54Z</dcterms:modified>
</cp:coreProperties>
</file>