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76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Workpaper" sheetId="10" r:id="rId5"/>
  </sheets>
  <externalReferences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B31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O2" i="10" l="1"/>
  <c r="N11" i="10"/>
  <c r="M11" i="10"/>
  <c r="L11" i="10"/>
  <c r="K11" i="10"/>
  <c r="J11" i="10"/>
  <c r="I11" i="10"/>
  <c r="H11" i="10"/>
  <c r="G11" i="10"/>
  <c r="F11" i="10"/>
  <c r="E11" i="10"/>
  <c r="D11" i="10"/>
  <c r="C11" i="10"/>
  <c r="O10" i="10"/>
  <c r="O9" i="10"/>
  <c r="O8" i="10"/>
  <c r="O7" i="10"/>
  <c r="O11" i="10" s="1"/>
  <c r="E14" i="5" s="1"/>
  <c r="E21" i="5" s="1"/>
  <c r="O1" i="10" l="1"/>
  <c r="A14" i="5"/>
  <c r="B14" i="5" l="1"/>
  <c r="A3" i="2"/>
  <c r="X20" i="1" l="1"/>
  <c r="W20" i="1"/>
  <c r="V20" i="1"/>
  <c r="U20" i="1"/>
  <c r="S20" i="1"/>
  <c r="R20" i="1"/>
  <c r="O20" i="1"/>
  <c r="M20" i="1" l="1"/>
  <c r="Q20" i="1"/>
  <c r="T20" i="1"/>
  <c r="N20" i="1"/>
  <c r="P20" i="1"/>
  <c r="Y13" i="1"/>
  <c r="Y14" i="1"/>
  <c r="Y15" i="1"/>
  <c r="Y16" i="1"/>
  <c r="Y17" i="1"/>
  <c r="Y12" i="1"/>
  <c r="C14" i="5" s="1"/>
  <c r="Y20" i="1" l="1"/>
  <c r="C15" i="3" l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E2" i="5" l="1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21" i="5"/>
  <c r="C3" i="2"/>
  <c r="A23" i="2"/>
  <c r="D8" i="2" l="1"/>
  <c r="F1" i="3"/>
  <c r="A22" i="2"/>
  <c r="A9" i="3" l="1"/>
  <c r="B3" i="2"/>
  <c r="A23" i="1" l="1"/>
  <c r="A6" i="3" l="1"/>
  <c r="A6" i="5"/>
  <c r="A7" i="3"/>
  <c r="E15" i="3"/>
  <c r="A5" i="3"/>
  <c r="A10" i="3"/>
  <c r="A4" i="3"/>
  <c r="D14" i="5" l="1"/>
  <c r="D21" i="5" s="1"/>
  <c r="D18" i="2"/>
  <c r="D19" i="3" l="1"/>
  <c r="D22" i="3" s="1"/>
  <c r="E22" i="3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<sst xmlns="http://schemas.openxmlformats.org/spreadsheetml/2006/main" count="66" uniqueCount="49">
  <si>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</si>
  <si>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</si>
  <si>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</si>
  <si>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</si>
  <si>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</si>
  <si>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</si>
  <si>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</si>
  <si>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</si>
  <si>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</si>
  <si>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</si>
  <si>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</si>
  <si>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</si>
  <si>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</si>
  <si>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</si>
  <si>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</si>
  <si>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</si>
  <si>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</si>
  <si>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</si>
  <si>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</si>
  <si>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</si>
  <si>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</si>
  <si>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</si>
  <si>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</si>
  <si>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</si>
  <si>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</si>
  <si>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2017/09</t>
  </si>
  <si>
    <t>2017/10</t>
  </si>
  <si>
    <t>2017/11</t>
  </si>
  <si>
    <t>2017/12</t>
  </si>
  <si>
    <t>ZF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</si>
  <si>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</si>
  <si>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</si>
  <si>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</si>
  <si>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</si>
  <si>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</si>
  <si>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</si>
  <si>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</si>
  <si>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</si>
  <si>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Kentucky-American Water Company</t>
  </si>
  <si>
    <t>Account 16530000 - Prepaid PSC</t>
  </si>
  <si>
    <t>Document</t>
  </si>
  <si>
    <t>Type</t>
  </si>
  <si>
    <t>Revenue for the Twelve Months Ended June 30, 2020</t>
  </si>
  <si>
    <t>excluding AFUDC</t>
  </si>
  <si>
    <t>2016 Bourbon County Annual License Fee</t>
  </si>
  <si>
    <t>2016 Georgetown Scott County License Fee</t>
  </si>
  <si>
    <t>KYAW 2017 City of Midway Business License</t>
  </si>
  <si>
    <t>KYAW OWENTON BUSINESS LICENSE 2018</t>
  </si>
  <si>
    <t>Other Taxes &amp;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</si>
</sst>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50" fillId="0" borderId="0"/>
  </cellStyleXfs>
  <cellXfs count="69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43" fontId="0" fillId="0" borderId="0" xfId="2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37" fontId="0" fillId="0" borderId="0" xfId="0" applyNumberFormat="1" applyFont="1" applyFill="1" applyBorder="1"/>
    <xf numFmtId="0" fontId="46" fillId="0" borderId="1" xfId="0" pivotButton="1" applyFont="1" applyBorder="1" applyAlignment="1">
      <alignment horizontal="center"/>
    </xf>
    <xf numFmtId="0" fontId="49" fillId="0" borderId="0" xfId="1593" applyFont="1" applyBorder="1"/>
    <xf numFmtId="5" fontId="0" fillId="0" borderId="0" xfId="0" applyNumberFormat="1" applyFont="1" applyFill="1" applyBorder="1"/>
    <xf numFmtId="37" fontId="0" fillId="0" borderId="0" xfId="0" applyNumberFormat="1"/>
    <xf numFmtId="5" fontId="0" fillId="0" borderId="0" xfId="0" applyNumberFormat="1"/>
    <xf numFmtId="5" fontId="0" fillId="0" borderId="17" xfId="0" applyNumberForma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7" xfId="1898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76">
          <cell r="D76" t="str">
            <v>Other General Taxes</v>
          </cell>
          <cell r="F76" t="str">
            <v>W/P - 5-4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7">
          <cell r="G7">
            <v>87964826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38.5546875" style="2" customWidth="1"/>
    <col min="10" max="10" width="10.33203125" style="2" bestFit="1" customWidth="1"/>
    <col min="11" max="11" width="18.4414062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24</v>
      </c>
      <c r="Q9" s="31"/>
    </row>
    <row r="10" spans="1:25">
      <c r="A10" s="2" t="str">
        <f>'[1]Rate Case Constants'!$C$18</f>
        <v>Attrition Year Adjustment at Present Rates:</v>
      </c>
      <c r="H10" s="32" t="s">
        <v>22</v>
      </c>
      <c r="I10" s="32" t="s">
        <v>11</v>
      </c>
      <c r="J10" s="32" t="s">
        <v>12</v>
      </c>
      <c r="K10" s="32" t="s">
        <v>6</v>
      </c>
      <c r="L10" s="11" t="s">
        <v>13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23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P48</v>
      </c>
      <c r="I12" s="2" t="str">
        <f>IFERROR(INDEX('[1]Link Out Monthly BY'!$B$6:$B$491,MATCH($J12,'[1]Link Out Monthly BY'!$C$6:$C$491,0),1),"")</f>
        <v>General taxes</v>
      </c>
      <c r="J12" s="28">
        <v>68543000</v>
      </c>
      <c r="K12" s="2" t="str">
        <f>IFERROR(INDEX('[1]Link Out Monthly BY'!$D$6:$D$491,MATCH($J12,'[1]Link Out Monthly BY'!$C$6:$C$491,0),1),"")</f>
        <v>Othr Taxes &amp;Licenses</v>
      </c>
      <c r="L12" s="2" t="str">
        <f>IFERROR(INDEX('[1]Link Out Monthly BY'!$E$6:$E$491,MATCH($J12,'[1]Link Out Monthly BY'!$C$6:$C$491,0),1),"")</f>
        <v>408.13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1764</v>
      </c>
      <c r="T12" s="31">
        <f>IFERROR(INDEX('[1]Link Out Monthly BY'!$M$6:$M$491,MATCH($J12,'[1]Link Out Monthly BY'!$C$6:$C$491,0),1),"")</f>
        <v>833</v>
      </c>
      <c r="U12" s="31">
        <f>IFERROR(INDEX('[1]Link Out Monthly BY'!$N$6:$N$491,MATCH($J12,'[1]Link Out Monthly BY'!$C$6:$C$491,0),1),"")</f>
        <v>833</v>
      </c>
      <c r="V12" s="31">
        <f>IFERROR(INDEX('[1]Link Out Monthly BY'!$O$6:$O$491,MATCH($J12,'[1]Link Out Monthly BY'!$C$6:$C$491,0),1),"")</f>
        <v>833</v>
      </c>
      <c r="W12" s="31">
        <f>IFERROR(INDEX('[1]Link Out Monthly BY'!$P$6:$P$491,MATCH($J12,'[1]Link Out Monthly BY'!$C$6:$C$491,0),1),"")</f>
        <v>0</v>
      </c>
      <c r="X12" s="31">
        <f>IFERROR(INDEX('[1]Link Out Monthly BY'!$Q$6:$Q$491,MATCH($J12,'[1]Link Out Monthly BY'!$C$6:$C$491,0),1),"")</f>
        <v>0</v>
      </c>
      <c r="Y12" s="31">
        <f t="shared" ref="Y12:Y17" si="0">SUM(M12:X12)</f>
        <v>4263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2">
        <f>SUM(M12:M19)</f>
        <v>0</v>
      </c>
      <c r="N20" s="42">
        <f t="shared" ref="N20:Y20" si="1">SUM(N12:N19)</f>
        <v>0</v>
      </c>
      <c r="O20" s="42">
        <f t="shared" si="1"/>
        <v>0</v>
      </c>
      <c r="P20" s="42">
        <f t="shared" si="1"/>
        <v>0</v>
      </c>
      <c r="Q20" s="42">
        <f t="shared" si="1"/>
        <v>0</v>
      </c>
      <c r="R20" s="42">
        <f t="shared" si="1"/>
        <v>0</v>
      </c>
      <c r="S20" s="42">
        <f t="shared" si="1"/>
        <v>1764</v>
      </c>
      <c r="T20" s="42">
        <f t="shared" si="1"/>
        <v>833</v>
      </c>
      <c r="U20" s="42">
        <f t="shared" si="1"/>
        <v>833</v>
      </c>
      <c r="V20" s="42">
        <f t="shared" si="1"/>
        <v>833</v>
      </c>
      <c r="W20" s="42">
        <f t="shared" si="1"/>
        <v>0</v>
      </c>
      <c r="X20" s="42">
        <f t="shared" si="1"/>
        <v>0</v>
      </c>
      <c r="Y20" s="42">
        <f t="shared" si="1"/>
        <v>4263</v>
      </c>
    </row>
    <row r="22" spans="1:25">
      <c r="A22" s="29" t="str">
        <f>'[1]Link Out WP'!$D$76</f>
        <v>Other General Taxes</v>
      </c>
      <c r="B22" s="30"/>
    </row>
    <row r="23" spans="1:25">
      <c r="A23" s="6" t="str">
        <f>CONCATENATE(A8, " ", A22)</f>
        <v>Base Year Adjustment Other General Taxes</v>
      </c>
      <c r="B23" s="30"/>
    </row>
    <row r="24" spans="1:25">
      <c r="A24" s="6"/>
      <c r="B24" s="30"/>
    </row>
    <row r="25" spans="1:25">
      <c r="A25" s="29" t="str">
        <f>'[1]Link Out WP'!$F$76</f>
        <v>W/P - 5-4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55"/>
      <c r="B28" s="30"/>
      <c r="H28" s="6" t="s">
        <v>21</v>
      </c>
      <c r="Q28" s="31"/>
    </row>
    <row r="29" spans="1:25">
      <c r="A29" s="50"/>
      <c r="B29" s="52"/>
      <c r="C29" s="52"/>
      <c r="D29" s="53"/>
      <c r="E29" s="53"/>
      <c r="F29" s="53"/>
      <c r="G29" s="3"/>
      <c r="H29" s="32" t="s">
        <v>22</v>
      </c>
      <c r="I29" s="32" t="s">
        <v>11</v>
      </c>
      <c r="J29" s="32" t="s">
        <v>12</v>
      </c>
      <c r="K29" s="32" t="s">
        <v>6</v>
      </c>
      <c r="L29" s="11" t="s">
        <v>13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23</v>
      </c>
    </row>
    <row r="30" spans="1:25">
      <c r="A30" s="43"/>
      <c r="B30" s="51"/>
      <c r="C30" s="51"/>
      <c r="D30" s="51"/>
      <c r="E30" s="51"/>
      <c r="F30" s="51"/>
    </row>
    <row r="31" spans="1:25">
      <c r="A31" s="62" t="s">
        <v>42</v>
      </c>
      <c r="B31" s="63">
        <f>'[2]Link Out'!$G$7</f>
        <v>87964826</v>
      </c>
      <c r="C31" s="51"/>
      <c r="D31" s="51"/>
      <c r="E31" s="51"/>
      <c r="F31" s="54"/>
      <c r="H31" s="2" t="str">
        <f>IFERROR(INDEX('[1]Link Out Forecast'!$A$6:$A$250,MATCH($J31,'[1]Link Out Forecast'!$C$6:$C$250,0),1),"")</f>
        <v>P48</v>
      </c>
      <c r="I31" s="2" t="str">
        <f>IFERROR(INDEX('[1]Link Out Forecast'!$B$6:$B$250,MATCH($J31,'[1]Link Out Forecast'!$C$6:$C$250,0),1),"")</f>
        <v>General taxes</v>
      </c>
      <c r="J31" s="28">
        <v>68543000</v>
      </c>
      <c r="K31" s="2" t="str">
        <f>IFERROR(INDEX('[1]Link Out Forecast'!$D$6:$D$250,MATCH($J31,'[1]Link Out Forecast'!$C$6:$C$250,0),1),"")</f>
        <v>Othr Taxes &amp;Licenses</v>
      </c>
      <c r="L31" s="2" t="str">
        <f>IFERROR(INDEX('[1]Link Out Forecast'!$E$6:$E$250,MATCH($J31,'[1]Link Out Forecast'!$C$6:$C$250,0),1),"")</f>
        <v>408.13</v>
      </c>
      <c r="M31" s="31">
        <f>IFERROR(INDEX('[1]Link Out Forecast'!$F$6:$F$250,MATCH($J31,'[1]Link Out Forecast'!$C$6:$C$250,0),1),"")</f>
        <v>0</v>
      </c>
      <c r="N31" s="31">
        <f>IFERROR(INDEX('[1]Link Out Forecast'!$G$6:$G$250,MATCH($J31,'[1]Link Out Forecast'!$C$6:$C$250,0),1),"")</f>
        <v>0</v>
      </c>
      <c r="O31" s="31">
        <f>IFERROR(INDEX('[1]Link Out Forecast'!$H$6:$H$250,MATCH($J31,'[1]Link Out Forecast'!$C$6:$C$250,0),1),"")</f>
        <v>0</v>
      </c>
      <c r="P31" s="31">
        <f>IFERROR(INDEX('[1]Link Out Forecast'!$I$6:$I$250,MATCH($J31,'[1]Link Out Forecast'!$C$6:$C$250,0),1),"")</f>
        <v>10469</v>
      </c>
      <c r="Q31" s="31">
        <f>IFERROR(INDEX('[1]Link Out Forecast'!$J$6:$J$250,MATCH($J31,'[1]Link Out Forecast'!$C$6:$C$250,0),1),"")</f>
        <v>0</v>
      </c>
      <c r="R31" s="31">
        <f>IFERROR(INDEX('[1]Link Out Forecast'!$K$6:$K$250,MATCH($J31,'[1]Link Out Forecast'!$C$6:$C$250,0),1),"")</f>
        <v>50</v>
      </c>
      <c r="S31" s="31">
        <f>IFERROR(INDEX('[1]Link Out Forecast'!$L$6:$L$250,MATCH($J31,'[1]Link Out Forecast'!$C$6:$C$250,0),1),"")</f>
        <v>0</v>
      </c>
      <c r="T31" s="31">
        <f>IFERROR(INDEX('[1]Link Out Forecast'!$M$6:$M$250,MATCH($J31,'[1]Link Out Forecast'!$C$6:$C$250,0),1),"")</f>
        <v>0</v>
      </c>
      <c r="U31" s="31">
        <f>IFERROR(INDEX('[1]Link Out Forecast'!$N$6:$N$250,MATCH($J31,'[1]Link Out Forecast'!$C$6:$C$250,0),1),"")</f>
        <v>0</v>
      </c>
      <c r="V31" s="31">
        <f>IFERROR(INDEX('[1]Link Out Forecast'!$O$6:$O$250,MATCH($J31,'[1]Link Out Forecast'!$C$6:$C$250,0),1),"")</f>
        <v>0</v>
      </c>
      <c r="W31" s="31">
        <f>IFERROR(INDEX('[1]Link Out Forecast'!$P$6:$P$250,MATCH($J31,'[1]Link Out Forecast'!$C$6:$C$250,0),1),"")</f>
        <v>0</v>
      </c>
      <c r="X31" s="31">
        <f>IFERROR(INDEX('[1]Link Out Forecast'!$Q$6:$Q$250,MATCH($J31,'[1]Link Out Forecast'!$C$6:$C$250,0),1),"")</f>
        <v>0</v>
      </c>
      <c r="Y31" s="31">
        <f>IFERROR(INDEX('[1]Link Out Forecast'!$R$6:$R$250,MATCH($J31,'[1]Link Out Forecast'!$C$6:$C$250,0),1),"")</f>
        <v>10519</v>
      </c>
    </row>
    <row r="32" spans="1:25">
      <c r="A32" s="2" t="s">
        <v>43</v>
      </c>
      <c r="B32" s="60"/>
      <c r="C32" s="51"/>
      <c r="D32" s="51"/>
      <c r="E32" s="51"/>
      <c r="F32" s="54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B33" s="60"/>
      <c r="C33" s="51"/>
      <c r="D33" s="51"/>
      <c r="E33" s="51"/>
      <c r="F33" s="54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B34" s="60"/>
      <c r="C34" s="51"/>
      <c r="D34" s="51"/>
      <c r="E34" s="51"/>
      <c r="F34" s="54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B35" s="60"/>
      <c r="C35" s="51"/>
      <c r="D35" s="51"/>
      <c r="E35" s="51"/>
      <c r="F35" s="54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B36" s="60"/>
      <c r="C36" s="51"/>
      <c r="D36" s="51"/>
      <c r="E36" s="51"/>
      <c r="F36" s="54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B37" s="60"/>
      <c r="C37" s="51"/>
      <c r="D37" s="51"/>
      <c r="E37" s="51"/>
      <c r="F37" s="5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>
      <c r="B38" s="60"/>
      <c r="C38" s="51"/>
      <c r="D38" s="51"/>
      <c r="E38" s="51"/>
      <c r="F38" s="5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>
      <c r="B39" s="60"/>
      <c r="C39" s="51"/>
      <c r="D39" s="51"/>
      <c r="E39" s="51"/>
      <c r="F39" s="5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>
      <c r="B40" s="60"/>
      <c r="C40" s="51"/>
      <c r="D40" s="51"/>
      <c r="E40" s="51"/>
      <c r="F40" s="5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>
      <c r="B41" s="60"/>
      <c r="C41" s="51"/>
      <c r="D41" s="51"/>
      <c r="E41" s="51"/>
      <c r="F41" s="5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3"/>
      <c r="B42" s="51"/>
      <c r="C42" s="51"/>
      <c r="D42" s="51"/>
      <c r="E42" s="51"/>
      <c r="F42" s="54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3"/>
      <c r="B43" s="51"/>
      <c r="C43" s="51"/>
      <c r="D43" s="51"/>
      <c r="E43" s="51"/>
      <c r="F43" s="5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3"/>
      <c r="B44" s="51"/>
      <c r="C44" s="51"/>
      <c r="D44" s="51"/>
      <c r="E44" s="51"/>
      <c r="F44" s="54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3"/>
      <c r="B45" s="51"/>
      <c r="C45" s="51"/>
      <c r="D45" s="51"/>
      <c r="E45" s="51"/>
      <c r="F45" s="5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3"/>
      <c r="B46" s="51"/>
      <c r="C46" s="51"/>
      <c r="D46" s="51"/>
      <c r="E46" s="51"/>
      <c r="F46" s="5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3"/>
      <c r="B47" s="51"/>
      <c r="C47" s="51"/>
      <c r="D47" s="51"/>
      <c r="E47" s="51"/>
      <c r="F47" s="5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3"/>
      <c r="B49" s="51"/>
      <c r="C49" s="51"/>
      <c r="D49" s="51"/>
      <c r="E49" s="51"/>
      <c r="F49" s="5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3"/>
      <c r="B50" s="51"/>
      <c r="C50" s="51"/>
      <c r="D50" s="51"/>
      <c r="E50" s="51"/>
      <c r="F50" s="54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3"/>
      <c r="B51" s="51"/>
      <c r="C51" s="51"/>
      <c r="D51" s="51"/>
      <c r="E51" s="51"/>
      <c r="F51" s="5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3"/>
      <c r="B52" s="51"/>
      <c r="C52" s="51"/>
      <c r="D52" s="51"/>
      <c r="E52" s="51"/>
      <c r="F52" s="54"/>
      <c r="K52" s="2" t="s">
        <v>23</v>
      </c>
      <c r="M52" s="34">
        <f t="shared" ref="M52:Y52" si="2">SUM(M31:M51)</f>
        <v>0</v>
      </c>
      <c r="N52" s="34">
        <f t="shared" si="2"/>
        <v>0</v>
      </c>
      <c r="O52" s="34">
        <f t="shared" si="2"/>
        <v>0</v>
      </c>
      <c r="P52" s="34">
        <f t="shared" si="2"/>
        <v>10469</v>
      </c>
      <c r="Q52" s="34">
        <f t="shared" si="2"/>
        <v>0</v>
      </c>
      <c r="R52" s="34">
        <f t="shared" si="2"/>
        <v>50</v>
      </c>
      <c r="S52" s="34">
        <f t="shared" si="2"/>
        <v>0</v>
      </c>
      <c r="T52" s="34">
        <f t="shared" si="2"/>
        <v>0</v>
      </c>
      <c r="U52" s="34">
        <f t="shared" si="2"/>
        <v>0</v>
      </c>
      <c r="V52" s="34">
        <f t="shared" si="2"/>
        <v>0</v>
      </c>
      <c r="W52" s="34">
        <f t="shared" si="2"/>
        <v>0</v>
      </c>
      <c r="X52" s="34">
        <f t="shared" si="2"/>
        <v>0</v>
      </c>
      <c r="Y52" s="34">
        <f t="shared" si="2"/>
        <v>10519</v>
      </c>
    </row>
    <row r="53" spans="1:25" ht="15" thickTop="1">
      <c r="A53" s="43"/>
      <c r="B53" s="51"/>
      <c r="C53" s="51"/>
      <c r="D53" s="51"/>
      <c r="E53" s="51"/>
      <c r="F53" s="51"/>
    </row>
    <row r="54" spans="1:25">
      <c r="A54" s="43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15</v>
      </c>
      <c r="B1" s="7" t="s">
        <v>1</v>
      </c>
      <c r="C1" s="7" t="s">
        <v>14</v>
      </c>
      <c r="D1" s="13" t="str">
        <f>'Link In'!C7</f>
        <v>Base Year for the 12 Months Ended 2/28/19</v>
      </c>
      <c r="E1" s="14" t="s">
        <v>16</v>
      </c>
      <c r="F1" s="14" t="s">
        <v>17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Other General Taxes</v>
      </c>
      <c r="C3" s="2" t="str">
        <f>'Link In'!A26</f>
        <v>Schedule D-2.3</v>
      </c>
      <c r="D3" s="59">
        <f>ROUND(Exhibit!C15,0)</f>
        <v>4263</v>
      </c>
      <c r="E3" s="59">
        <f>ROUND(Exhibit!E22,0)</f>
        <v>6331</v>
      </c>
      <c r="F3" s="59">
        <f>ROUND(Exhibit!E25,0)</f>
        <v>10594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7</v>
      </c>
      <c r="D7" s="11" t="s">
        <v>20</v>
      </c>
    </row>
    <row r="8" spans="1:6">
      <c r="A8" s="16">
        <f>'Summary by Account'!A14</f>
        <v>68543000</v>
      </c>
      <c r="B8" s="17" t="str">
        <f>'Summary by Account'!B14</f>
        <v>Othr Taxes &amp;Licenses</v>
      </c>
      <c r="C8" s="8"/>
      <c r="D8" s="45">
        <f>ROUND('Summary by Account'!E14,0)</f>
        <v>10594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46">
        <f>SUM(D8:D17)</f>
        <v>10594</v>
      </c>
    </row>
    <row r="19" spans="1:4" ht="15" thickTop="1">
      <c r="A19" s="8"/>
      <c r="B19" s="8"/>
      <c r="C19" s="8"/>
      <c r="D19" s="8"/>
    </row>
    <row r="20" spans="1:4">
      <c r="A20" s="15" t="s">
        <v>10</v>
      </c>
      <c r="B20" s="8"/>
      <c r="C20" s="8"/>
      <c r="D20" s="8"/>
    </row>
    <row r="22" spans="1:4">
      <c r="A22" s="2" t="str">
        <f>'Link In'!A25</f>
        <v>W/P - 5-4</v>
      </c>
    </row>
    <row r="23" spans="1:4">
      <c r="A23" s="2" t="str">
        <f ca="1">Exhibit!F2</f>
        <v>O&amp;M\[KAWC 2018 Rate Case - Taxes &amp; Licenses Exhibit.xlsx]Exhibit</v>
      </c>
    </row>
    <row r="26" spans="1:4">
      <c r="A26" s="6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42.5546875" style="2" customWidth="1"/>
    <col min="7" max="16384" width="9.33203125" style="2"/>
  </cols>
  <sheetData>
    <row r="1" spans="1:6">
      <c r="A1" s="1" t="s">
        <v>8</v>
      </c>
      <c r="B1" s="1"/>
      <c r="C1" s="1"/>
      <c r="D1" s="1"/>
      <c r="F1" s="4" t="str">
        <f>'Link In'!A25</f>
        <v>W/P - 5-4</v>
      </c>
    </row>
    <row r="2" spans="1:6">
      <c r="A2" s="1" t="s">
        <v>9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Taxes &amp; Licenses Exhibit.xlsx]Exhibit</v>
      </c>
    </row>
    <row r="4" spans="1:6">
      <c r="A4" s="67" t="str">
        <f>'Link In'!A1</f>
        <v>Kentucky American Water Company</v>
      </c>
      <c r="B4" s="67"/>
      <c r="C4" s="67"/>
      <c r="D4" s="67"/>
      <c r="E4" s="67"/>
      <c r="F4" s="67"/>
    </row>
    <row r="5" spans="1:6">
      <c r="A5" s="67" t="str">
        <f>'Link In'!A3</f>
        <v>Case No. 2018-00358</v>
      </c>
      <c r="B5" s="67"/>
      <c r="C5" s="67"/>
      <c r="D5" s="67"/>
      <c r="E5" s="67"/>
      <c r="F5" s="67"/>
    </row>
    <row r="6" spans="1:6">
      <c r="A6" s="67" t="str">
        <f>'Link In'!A23</f>
        <v>Base Year Adjustment Other General Taxes</v>
      </c>
      <c r="B6" s="67"/>
      <c r="C6" s="67"/>
      <c r="D6" s="67"/>
      <c r="E6" s="67"/>
      <c r="F6" s="67"/>
    </row>
    <row r="7" spans="1:6">
      <c r="A7" s="68" t="str">
        <f>'Link In'!A6</f>
        <v>For the 12 Months Ending June 30, 2020</v>
      </c>
      <c r="B7" s="68"/>
      <c r="C7" s="68"/>
      <c r="D7" s="68"/>
      <c r="E7" s="68"/>
      <c r="F7" s="68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In'!Y20,0)</f>
        <v>4263</v>
      </c>
      <c r="D15" s="48"/>
      <c r="E15" s="48">
        <f>C15</f>
        <v>4263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 t="s">
        <v>48</v>
      </c>
      <c r="C19" s="35"/>
      <c r="D19" s="41">
        <f>ROUND('Summary by Account'!D21,0)</f>
        <v>6331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8">
        <f>SUM(D19:D21)</f>
        <v>6331</v>
      </c>
      <c r="E22" s="58">
        <f>D22</f>
        <v>6331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10594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6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14" sqref="B14"/>
    </sheetView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8</v>
      </c>
      <c r="B1" s="1"/>
      <c r="C1" s="1"/>
      <c r="D1" s="1"/>
      <c r="E1" s="4" t="str">
        <f>'Link In'!A25</f>
        <v>W/P - 5-4</v>
      </c>
    </row>
    <row r="2" spans="1:5">
      <c r="A2" s="1" t="s">
        <v>9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Taxes &amp; Licenses Exhibit.xlsx]Summary by Account</v>
      </c>
    </row>
    <row r="4" spans="1:5">
      <c r="A4" s="67" t="str">
        <f>'Link In'!A1</f>
        <v>Kentucky American Water Company</v>
      </c>
      <c r="B4" s="67"/>
      <c r="C4" s="67"/>
      <c r="D4" s="67"/>
      <c r="E4" s="67"/>
    </row>
    <row r="5" spans="1:5">
      <c r="A5" s="67" t="str">
        <f>'Link In'!A3</f>
        <v>Case No. 2018-00358</v>
      </c>
      <c r="B5" s="67"/>
      <c r="C5" s="67"/>
      <c r="D5" s="67"/>
      <c r="E5" s="67"/>
    </row>
    <row r="6" spans="1:5">
      <c r="A6" s="67" t="str">
        <f>'Link In'!A23</f>
        <v>Base Year Adjustment Other General Taxes</v>
      </c>
      <c r="B6" s="67"/>
      <c r="C6" s="67"/>
      <c r="D6" s="67"/>
      <c r="E6" s="67"/>
    </row>
    <row r="7" spans="1:5">
      <c r="A7" s="68" t="str">
        <f>'Link In'!A6</f>
        <v>For the 12 Months Ending June 30, 2020</v>
      </c>
      <c r="B7" s="68"/>
      <c r="C7" s="68"/>
      <c r="D7" s="68"/>
      <c r="E7" s="68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18</v>
      </c>
      <c r="B12" s="11" t="s">
        <v>19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68543000</v>
      </c>
      <c r="B14" s="12" t="str">
        <f>'Link In'!K12</f>
        <v>Othr Taxes &amp;Licenses</v>
      </c>
      <c r="C14" s="36">
        <f>'Link In'!Y12</f>
        <v>4263</v>
      </c>
      <c r="D14" s="36">
        <f t="shared" ref="D14" si="0">E14-C14</f>
        <v>6331.3600000000006</v>
      </c>
      <c r="E14" s="39">
        <f>Workpaper!O11</f>
        <v>10594.36</v>
      </c>
    </row>
    <row r="15" spans="1:5">
      <c r="B15" s="12"/>
      <c r="C15" s="37"/>
      <c r="D15" s="37"/>
      <c r="E15" s="40"/>
    </row>
    <row r="16" spans="1:5">
      <c r="B16" s="12"/>
      <c r="C16" s="37"/>
      <c r="D16" s="37"/>
      <c r="E16" s="40"/>
    </row>
    <row r="17" spans="2:5">
      <c r="B17" s="12"/>
      <c r="C17" s="37"/>
      <c r="D17" s="37"/>
      <c r="E17" s="40"/>
    </row>
    <row r="18" spans="2:5">
      <c r="B18" s="12"/>
      <c r="C18" s="37"/>
      <c r="D18" s="37"/>
      <c r="E18" s="40"/>
    </row>
    <row r="19" spans="2:5">
      <c r="B19" s="12"/>
      <c r="C19" s="37"/>
      <c r="D19" s="37"/>
      <c r="E19" s="40"/>
    </row>
    <row r="20" spans="2:5">
      <c r="B20" s="12"/>
      <c r="C20" s="37"/>
      <c r="D20" s="37"/>
      <c r="E20" s="37"/>
    </row>
    <row r="21" spans="2:5" ht="15" thickBot="1">
      <c r="C21" s="38">
        <f>SUM(C14:C20)</f>
        <v>4263</v>
      </c>
      <c r="D21" s="38">
        <f>SUM(D14:D20)</f>
        <v>6331.3600000000006</v>
      </c>
      <c r="E21" s="38">
        <f>SUM(E14:E20)</f>
        <v>10594.36</v>
      </c>
    </row>
    <row r="22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80" zoomScaleNormal="80" workbookViewId="0"/>
  </sheetViews>
  <sheetFormatPr defaultRowHeight="14.4"/>
  <cols>
    <col min="1" max="1" width="10" bestFit="1" customWidth="1"/>
    <col min="2" max="2" width="39.33203125" bestFit="1" customWidth="1"/>
    <col min="3" max="3" width="7.88671875" bestFit="1" customWidth="1"/>
    <col min="4" max="4" width="8" bestFit="1" customWidth="1"/>
    <col min="5" max="14" width="7.88671875" bestFit="1" customWidth="1"/>
    <col min="15" max="15" width="8.21875" customWidth="1"/>
    <col min="16" max="21" width="14.33203125" bestFit="1" customWidth="1"/>
    <col min="22" max="22" width="14.33203125" customWidth="1"/>
    <col min="23" max="23" width="11.33203125" customWidth="1"/>
    <col min="24" max="24" width="11.33203125" bestFit="1" customWidth="1"/>
  </cols>
  <sheetData>
    <row r="1" spans="1:15">
      <c r="A1" s="6" t="s">
        <v>38</v>
      </c>
      <c r="O1" s="4" t="str">
        <f>'Link In'!A25</f>
        <v>W/P - 5-4</v>
      </c>
    </row>
    <row r="2" spans="1:15">
      <c r="A2" s="6" t="s">
        <v>39</v>
      </c>
      <c r="O2" s="5" t="str">
        <f ca="1">RIGHT(CELL("filename",$A$1),LEN(CELL("filename",$A$1))-SEARCH("\O&amp;M",CELL("filename",$A$1),1))</f>
        <v>O&amp;M\[KAWC 2018 Rate Case - Taxes &amp; Licenses Exhibit.xlsx]Workpaper</v>
      </c>
    </row>
    <row r="5" spans="1:15">
      <c r="A5" s="56" t="s">
        <v>40</v>
      </c>
    </row>
    <row r="6" spans="1:15">
      <c r="A6" s="61" t="s">
        <v>41</v>
      </c>
      <c r="B6" s="61" t="s">
        <v>1</v>
      </c>
      <c r="C6" s="57" t="s">
        <v>25</v>
      </c>
      <c r="D6" s="57" t="s">
        <v>26</v>
      </c>
      <c r="E6" s="57" t="s">
        <v>27</v>
      </c>
      <c r="F6" s="57" t="s">
        <v>28</v>
      </c>
      <c r="G6" s="57" t="s">
        <v>30</v>
      </c>
      <c r="H6" s="57" t="s">
        <v>31</v>
      </c>
      <c r="I6" s="57" t="s">
        <v>32</v>
      </c>
      <c r="J6" s="57" t="s">
        <v>33</v>
      </c>
      <c r="K6" s="57" t="s">
        <v>34</v>
      </c>
      <c r="L6" s="57" t="s">
        <v>35</v>
      </c>
      <c r="M6" s="57" t="s">
        <v>36</v>
      </c>
      <c r="N6" s="57" t="s">
        <v>37</v>
      </c>
      <c r="O6" s="57" t="s">
        <v>23</v>
      </c>
    </row>
    <row r="7" spans="1:15">
      <c r="A7" t="s">
        <v>29</v>
      </c>
      <c r="B7" t="s">
        <v>44</v>
      </c>
      <c r="C7" s="65"/>
      <c r="D7" s="65">
        <v>717.2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>
        <f>SUM(C7:N7)</f>
        <v>717.2</v>
      </c>
    </row>
    <row r="8" spans="1:15">
      <c r="A8" t="s">
        <v>29</v>
      </c>
      <c r="B8" t="s">
        <v>45</v>
      </c>
      <c r="C8" s="64"/>
      <c r="D8" s="64">
        <v>9752.16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>
        <f>SUM(C8:N8)</f>
        <v>9752.16</v>
      </c>
    </row>
    <row r="9" spans="1:15">
      <c r="A9" t="s">
        <v>29</v>
      </c>
      <c r="B9" t="s">
        <v>46</v>
      </c>
      <c r="C9" s="64"/>
      <c r="D9" s="64"/>
      <c r="E9" s="64"/>
      <c r="F9" s="64">
        <v>50</v>
      </c>
      <c r="G9" s="64"/>
      <c r="H9" s="64"/>
      <c r="I9" s="64"/>
      <c r="J9" s="64"/>
      <c r="K9" s="64"/>
      <c r="L9" s="64"/>
      <c r="M9" s="64"/>
      <c r="N9" s="64"/>
      <c r="O9" s="64">
        <f>SUM(C9:N9)</f>
        <v>50</v>
      </c>
    </row>
    <row r="10" spans="1:15">
      <c r="A10" t="s">
        <v>29</v>
      </c>
      <c r="B10" t="s">
        <v>47</v>
      </c>
      <c r="C10" s="64"/>
      <c r="D10" s="64"/>
      <c r="E10" s="64"/>
      <c r="F10" s="64"/>
      <c r="G10" s="64">
        <v>75</v>
      </c>
      <c r="H10" s="64"/>
      <c r="I10" s="64"/>
      <c r="J10" s="64"/>
      <c r="K10" s="64"/>
      <c r="L10" s="64"/>
      <c r="M10" s="64"/>
      <c r="N10" s="64"/>
      <c r="O10" s="64">
        <f>SUM(C10:N10)</f>
        <v>75</v>
      </c>
    </row>
    <row r="11" spans="1:15">
      <c r="A11" t="s">
        <v>23</v>
      </c>
      <c r="C11" s="66">
        <f>SUM(C7:C10)</f>
        <v>0</v>
      </c>
      <c r="D11" s="66">
        <f t="shared" ref="D11:N11" si="0">SUM(D7:D10)</f>
        <v>10469.36</v>
      </c>
      <c r="E11" s="66">
        <f t="shared" si="0"/>
        <v>0</v>
      </c>
      <c r="F11" s="66">
        <f t="shared" si="0"/>
        <v>50</v>
      </c>
      <c r="G11" s="66">
        <f t="shared" si="0"/>
        <v>75</v>
      </c>
      <c r="H11" s="66">
        <f t="shared" si="0"/>
        <v>0</v>
      </c>
      <c r="I11" s="66">
        <f t="shared" si="0"/>
        <v>0</v>
      </c>
      <c r="J11" s="66">
        <f t="shared" si="0"/>
        <v>0</v>
      </c>
      <c r="K11" s="66">
        <f t="shared" si="0"/>
        <v>0</v>
      </c>
      <c r="L11" s="66">
        <f t="shared" si="0"/>
        <v>0</v>
      </c>
      <c r="M11" s="66">
        <f t="shared" si="0"/>
        <v>0</v>
      </c>
      <c r="N11" s="66">
        <f t="shared" si="0"/>
        <v>0</v>
      </c>
      <c r="O11" s="66">
        <f>SUM(O7:O10)</f>
        <v>10594.36</v>
      </c>
    </row>
    <row r="13" spans="1:15">
      <c r="D13" s="31"/>
    </row>
  </sheetData>
  <pageMargins left="0.7" right="0.7" top="0.75" bottom="0.75" header="0.3" footer="0.3"/>
  <pageSetup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Link In</vt:lpstr>
      <vt:lpstr>Link Out</vt:lpstr>
      <vt:lpstr>Exhibit</vt:lpstr>
      <vt:lpstr>Summary by Account</vt:lpstr>
      <vt:lpstr>Workpaper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2018-12-05T19:09:32Z</cp:lastPrinted>
  <dcterms:created xsi:type="dcterms:W3CDTF">2012-08-27T14:54:09Z</dcterms:created>
  <dcterms:modified xsi:type="dcterms:W3CDTF">2019-04-11T12:18:47Z</dcterms:modified>
</cp:coreProperties>
</file>