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Revenues\"/>
    </mc:Choice>
  </mc:AlternateContent>
  <bookViews>
    <workbookView xWindow="120" yWindow="72" windowWidth="15480" windowHeight="11580" activeTab="2"/>
  </bookViews>
  <sheets>
    <sheet name="Link In" sheetId="1" r:id="rId1"/>
    <sheet name="Link Out" sheetId="5" r:id="rId2"/>
    <sheet name="Workpaper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Workpaper!$A$1:$AC$19</definedName>
  </definedNames>
  <calcPr calcId="162913"/>
</workbook>
</file>

<file path=xl/calcChain.xml><?xml version="1.0" encoding="utf-8"?>
<calcChain xmlns="http://schemas.openxmlformats.org/spreadsheetml/2006/main">
  <c r="A6" i="1" l="1"/>
  <c r="A5" i="1"/>
  <c r="A3" i="1"/>
  <c r="A2" i="1"/>
  <c r="A1" i="1"/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Q11" i="1"/>
  <c r="P11" i="1"/>
  <c r="O11" i="1"/>
  <c r="N11" i="1"/>
  <c r="M11" i="1"/>
  <c r="L11" i="1"/>
  <c r="AC52" i="5" l="1"/>
  <c r="AB52" i="5"/>
  <c r="AA52" i="5"/>
  <c r="Z52" i="5"/>
  <c r="Y52" i="5"/>
  <c r="X52" i="5"/>
  <c r="W52" i="5"/>
  <c r="V52" i="5"/>
  <c r="U52" i="5"/>
  <c r="T52" i="5"/>
  <c r="S52" i="5"/>
  <c r="R52" i="5"/>
  <c r="R43" i="5"/>
  <c r="S43" i="5"/>
  <c r="T43" i="5"/>
  <c r="U43" i="5"/>
  <c r="V43" i="5"/>
  <c r="W43" i="5"/>
  <c r="X43" i="5"/>
  <c r="Y43" i="5"/>
  <c r="Z43" i="5"/>
  <c r="AA43" i="5"/>
  <c r="AB43" i="5"/>
  <c r="AC43" i="5"/>
  <c r="R44" i="5"/>
  <c r="S44" i="5"/>
  <c r="T44" i="5"/>
  <c r="U44" i="5"/>
  <c r="V44" i="5"/>
  <c r="W44" i="5"/>
  <c r="X44" i="5"/>
  <c r="Y44" i="5"/>
  <c r="Z44" i="5"/>
  <c r="AA44" i="5"/>
  <c r="AB44" i="5"/>
  <c r="AC44" i="5"/>
  <c r="C26" i="1" l="1"/>
  <c r="D26" i="1"/>
  <c r="E26" i="1"/>
  <c r="F26" i="1"/>
  <c r="G26" i="1"/>
  <c r="H26" i="1"/>
  <c r="I26" i="1"/>
  <c r="J26" i="1"/>
  <c r="K26" i="1"/>
  <c r="L26" i="1"/>
  <c r="M26" i="1"/>
  <c r="B26" i="1"/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B23" i="1"/>
  <c r="B22" i="1"/>
  <c r="C13" i="1" l="1"/>
  <c r="D13" i="1"/>
  <c r="E13" i="1"/>
  <c r="F13" i="1"/>
  <c r="G13" i="1"/>
  <c r="B13" i="1"/>
  <c r="C11" i="1"/>
  <c r="C11" i="4" s="1"/>
  <c r="D11" i="1"/>
  <c r="D11" i="4" s="1"/>
  <c r="E11" i="1"/>
  <c r="E11" i="4" s="1"/>
  <c r="F11" i="1"/>
  <c r="F11" i="4" s="1"/>
  <c r="G11" i="1"/>
  <c r="G11" i="4" s="1"/>
  <c r="B11" i="1"/>
  <c r="B11" i="4" s="1"/>
  <c r="B12" i="1" l="1"/>
  <c r="D12" i="1"/>
  <c r="B17" i="4"/>
  <c r="B11" i="5"/>
  <c r="B24" i="5" s="1"/>
  <c r="D17" i="4"/>
  <c r="G17" i="4"/>
  <c r="F17" i="4"/>
  <c r="C17" i="4"/>
  <c r="E17" i="4"/>
  <c r="AC2" i="4" l="1"/>
  <c r="I2" i="4"/>
  <c r="E12" i="1" l="1"/>
  <c r="E14" i="1" s="1"/>
  <c r="F12" i="1"/>
  <c r="F14" i="1" s="1"/>
  <c r="D14" i="1"/>
  <c r="G12" i="1"/>
  <c r="G14" i="1" s="1"/>
  <c r="C12" i="1"/>
  <c r="C14" i="1" s="1"/>
  <c r="S2" i="4"/>
  <c r="B12" i="4" l="1"/>
  <c r="B13" i="4" s="1"/>
  <c r="B14" i="1"/>
  <c r="D12" i="4"/>
  <c r="D18" i="4" s="1"/>
  <c r="C12" i="4"/>
  <c r="C18" i="4" s="1"/>
  <c r="F12" i="4"/>
  <c r="F18" i="4" s="1"/>
  <c r="G12" i="4"/>
  <c r="G18" i="4" s="1"/>
  <c r="E12" i="4"/>
  <c r="E18" i="4" s="1"/>
  <c r="I1" i="4"/>
  <c r="A6" i="4"/>
  <c r="J6" i="4" s="1"/>
  <c r="T6" i="4" s="1"/>
  <c r="B18" i="4" l="1"/>
  <c r="E13" i="4"/>
  <c r="F13" i="4"/>
  <c r="G13" i="4"/>
  <c r="C13" i="4"/>
  <c r="D13" i="4"/>
  <c r="A5" i="4"/>
  <c r="J5" i="4" s="1"/>
  <c r="T5" i="4" s="1"/>
  <c r="S1" i="4"/>
  <c r="AC1" i="4" s="1"/>
  <c r="A4" i="4"/>
  <c r="J4" i="4" s="1"/>
  <c r="T4" i="4" s="1"/>
  <c r="G11" i="5" l="1"/>
  <c r="G24" i="5" s="1"/>
  <c r="C11" i="5"/>
  <c r="C24" i="5" s="1"/>
  <c r="E11" i="5"/>
  <c r="E24" i="5" s="1"/>
  <c r="F11" i="5"/>
  <c r="F24" i="5" s="1"/>
  <c r="D11" i="5"/>
  <c r="D24" i="5" s="1"/>
  <c r="E12" i="5" l="1"/>
  <c r="D12" i="5"/>
  <c r="F12" i="5"/>
  <c r="C12" i="5"/>
  <c r="G12" i="5"/>
  <c r="B12" i="5"/>
  <c r="B25" i="5" s="1"/>
  <c r="B19" i="4"/>
  <c r="F13" i="5" l="1"/>
  <c r="F25" i="5"/>
  <c r="F26" i="5" s="1"/>
  <c r="D13" i="5"/>
  <c r="D25" i="5"/>
  <c r="D26" i="5" s="1"/>
  <c r="G13" i="5"/>
  <c r="G25" i="5"/>
  <c r="G26" i="5" s="1"/>
  <c r="E13" i="5"/>
  <c r="E25" i="5"/>
  <c r="E26" i="5" s="1"/>
  <c r="C13" i="5"/>
  <c r="C25" i="5"/>
  <c r="C26" i="5" s="1"/>
  <c r="B13" i="5"/>
  <c r="G19" i="4"/>
  <c r="C19" i="4"/>
  <c r="F19" i="4"/>
  <c r="D19" i="4"/>
  <c r="E19" i="4"/>
  <c r="B26" i="5" l="1"/>
  <c r="Y25" i="1" l="1"/>
  <c r="AA25" i="1"/>
  <c r="S25" i="1" l="1"/>
  <c r="Z25" i="1"/>
  <c r="U25" i="1"/>
  <c r="X25" i="1"/>
  <c r="V25" i="1"/>
  <c r="AB25" i="1"/>
  <c r="T25" i="1"/>
  <c r="W25" i="1"/>
  <c r="AC25" i="1"/>
  <c r="Y24" i="1" l="1"/>
  <c r="Y26" i="1" s="1"/>
  <c r="AA24" i="1"/>
  <c r="AA26" i="1" s="1"/>
  <c r="U24" i="1"/>
  <c r="U26" i="1" s="1"/>
  <c r="AC24" i="1"/>
  <c r="AC26" i="1" s="1"/>
  <c r="W24" i="1"/>
  <c r="W26" i="1" s="1"/>
  <c r="X24" i="1"/>
  <c r="X26" i="1" s="1"/>
  <c r="S24" i="1"/>
  <c r="S26" i="1" s="1"/>
  <c r="T24" i="1"/>
  <c r="T26" i="1" s="1"/>
  <c r="T28" i="1" l="1"/>
  <c r="T27" i="1" s="1"/>
  <c r="AC28" i="1"/>
  <c r="AC27" i="1" s="1"/>
  <c r="S28" i="1"/>
  <c r="S27" i="1" s="1"/>
  <c r="U28" i="1"/>
  <c r="U27" i="1" s="1"/>
  <c r="X28" i="1"/>
  <c r="X27" i="1" s="1"/>
  <c r="AA28" i="1"/>
  <c r="AA27" i="1" s="1"/>
  <c r="W28" i="1"/>
  <c r="W27" i="1" s="1"/>
  <c r="Y28" i="1"/>
  <c r="Y27" i="1" s="1"/>
  <c r="Z24" i="1"/>
  <c r="Z26" i="1" s="1"/>
  <c r="V24" i="1"/>
  <c r="V26" i="1" s="1"/>
  <c r="AB24" i="1"/>
  <c r="AB26" i="1" s="1"/>
  <c r="R24" i="1"/>
  <c r="R25" i="1"/>
  <c r="AB28" i="1" l="1"/>
  <c r="AB27" i="1" s="1"/>
  <c r="V28" i="1"/>
  <c r="V27" i="1" s="1"/>
  <c r="Z28" i="1"/>
  <c r="Z27" i="1" s="1"/>
  <c r="R26" i="1"/>
  <c r="R28" i="1" l="1"/>
  <c r="R27" i="1" s="1"/>
  <c r="M11" i="4" l="1"/>
  <c r="M17" i="4"/>
  <c r="N11" i="4" l="1"/>
  <c r="N17" i="4"/>
  <c r="O11" i="4"/>
  <c r="O17" i="4"/>
  <c r="M11" i="5"/>
  <c r="M24" i="5" l="1"/>
  <c r="O11" i="5"/>
  <c r="N11" i="5"/>
  <c r="Q11" i="4" l="1"/>
  <c r="Q17" i="4"/>
  <c r="P11" i="4"/>
  <c r="P17" i="4"/>
  <c r="N24" i="5"/>
  <c r="O24" i="5"/>
  <c r="P11" i="5" l="1"/>
  <c r="Q11" i="5"/>
  <c r="Q24" i="5" l="1"/>
  <c r="P24" i="5"/>
  <c r="L11" i="4" l="1"/>
  <c r="L17" i="4"/>
  <c r="L11" i="5" l="1"/>
  <c r="L24" i="5" l="1"/>
  <c r="P12" i="1" l="1"/>
  <c r="P12" i="4" s="1"/>
  <c r="P13" i="4" s="1"/>
  <c r="M12" i="1"/>
  <c r="M12" i="4" s="1"/>
  <c r="M13" i="4" s="1"/>
  <c r="Q12" i="1"/>
  <c r="Q12" i="4" s="1"/>
  <c r="Q13" i="4" s="1"/>
  <c r="O12" i="1"/>
  <c r="O12" i="4" s="1"/>
  <c r="O13" i="4" s="1"/>
  <c r="N12" i="1"/>
  <c r="N12" i="4" s="1"/>
  <c r="N13" i="4" s="1"/>
  <c r="N18" i="4" l="1"/>
  <c r="N19" i="4" s="1"/>
  <c r="N12" i="5"/>
  <c r="O18" i="4"/>
  <c r="O19" i="4" s="1"/>
  <c r="O12" i="5"/>
  <c r="Q18" i="4"/>
  <c r="Q19" i="4" s="1"/>
  <c r="Q12" i="5"/>
  <c r="M18" i="4"/>
  <c r="M19" i="4" s="1"/>
  <c r="M12" i="5"/>
  <c r="P18" i="4"/>
  <c r="P19" i="4" s="1"/>
  <c r="P12" i="5"/>
  <c r="L12" i="1"/>
  <c r="L12" i="4" s="1"/>
  <c r="L13" i="4" s="1"/>
  <c r="Q25" i="5" l="1"/>
  <c r="Q26" i="5" s="1"/>
  <c r="Q13" i="5"/>
  <c r="P25" i="5"/>
  <c r="P26" i="5" s="1"/>
  <c r="P13" i="5"/>
  <c r="M25" i="5"/>
  <c r="M26" i="5" s="1"/>
  <c r="M13" i="5"/>
  <c r="O25" i="5"/>
  <c r="O26" i="5" s="1"/>
  <c r="O13" i="5"/>
  <c r="N25" i="5"/>
  <c r="N26" i="5" s="1"/>
  <c r="N13" i="5"/>
  <c r="L18" i="4"/>
  <c r="L19" i="4" s="1"/>
  <c r="L12" i="5"/>
  <c r="L25" i="5" l="1"/>
  <c r="L13" i="5"/>
  <c r="L26" i="5" l="1"/>
  <c r="I11" i="1" l="1"/>
  <c r="K11" i="1"/>
  <c r="H11" i="1"/>
  <c r="J11" i="1"/>
  <c r="K17" i="4" l="1"/>
  <c r="K11" i="4"/>
  <c r="K11" i="5" s="1"/>
  <c r="K12" i="1"/>
  <c r="K12" i="4" s="1"/>
  <c r="I17" i="4"/>
  <c r="I11" i="4"/>
  <c r="I12" i="1"/>
  <c r="I12" i="4" s="1"/>
  <c r="J17" i="4"/>
  <c r="J11" i="4"/>
  <c r="J11" i="5" s="1"/>
  <c r="J12" i="1"/>
  <c r="J12" i="4" s="1"/>
  <c r="H17" i="4"/>
  <c r="H11" i="4"/>
  <c r="H11" i="5" s="1"/>
  <c r="H12" i="1"/>
  <c r="H12" i="4" s="1"/>
  <c r="H13" i="4" l="1"/>
  <c r="H18" i="4"/>
  <c r="H19" i="4" s="1"/>
  <c r="H12" i="5"/>
  <c r="J24" i="5"/>
  <c r="H24" i="5"/>
  <c r="K13" i="4"/>
  <c r="K18" i="4"/>
  <c r="K19" i="4" s="1"/>
  <c r="K12" i="5"/>
  <c r="K25" i="5" s="1"/>
  <c r="I18" i="4"/>
  <c r="I19" i="4" s="1"/>
  <c r="I12" i="5"/>
  <c r="K24" i="5"/>
  <c r="J13" i="4"/>
  <c r="J18" i="4"/>
  <c r="J19" i="4" s="1"/>
  <c r="J12" i="5"/>
  <c r="J25" i="5" s="1"/>
  <c r="J26" i="5" s="1"/>
  <c r="I11" i="5"/>
  <c r="I24" i="5" s="1"/>
  <c r="I13" i="4"/>
  <c r="K13" i="5" l="1"/>
  <c r="K26" i="5"/>
  <c r="I13" i="5"/>
  <c r="I25" i="5"/>
  <c r="I26" i="5" s="1"/>
  <c r="B18" i="5"/>
  <c r="H13" i="5"/>
  <c r="H25" i="5"/>
  <c r="H26" i="5" s="1"/>
  <c r="B19" i="5"/>
  <c r="B31" i="5"/>
  <c r="J13" i="5"/>
  <c r="B20" i="5" l="1"/>
  <c r="B32" i="5"/>
  <c r="B33" i="5" s="1"/>
  <c r="Z11" i="1" l="1"/>
  <c r="X11" i="1"/>
  <c r="W11" i="1"/>
  <c r="AA11" i="1"/>
  <c r="Y11" i="1"/>
  <c r="S11" i="1"/>
  <c r="T11" i="1"/>
  <c r="U11" i="1"/>
  <c r="U17" i="4" l="1"/>
  <c r="U11" i="4"/>
  <c r="U11" i="5" s="1"/>
  <c r="U12" i="1"/>
  <c r="S17" i="4"/>
  <c r="S11" i="4"/>
  <c r="S11" i="5" s="1"/>
  <c r="S12" i="1"/>
  <c r="AA11" i="4"/>
  <c r="AA11" i="5" s="1"/>
  <c r="AA17" i="4"/>
  <c r="AA12" i="1"/>
  <c r="X17" i="4"/>
  <c r="X11" i="4"/>
  <c r="X11" i="5" s="1"/>
  <c r="X12" i="1"/>
  <c r="V11" i="1"/>
  <c r="T11" i="4"/>
  <c r="T17" i="4"/>
  <c r="T12" i="1"/>
  <c r="Y17" i="4"/>
  <c r="Y11" i="4"/>
  <c r="Y11" i="5" s="1"/>
  <c r="Y12" i="1"/>
  <c r="W17" i="4"/>
  <c r="W11" i="4"/>
  <c r="W11" i="5" s="1"/>
  <c r="W12" i="1"/>
  <c r="Z11" i="4"/>
  <c r="Z11" i="5" s="1"/>
  <c r="Z17" i="4"/>
  <c r="Z12" i="1"/>
  <c r="AB11" i="1"/>
  <c r="AC11" i="1"/>
  <c r="R11" i="1"/>
  <c r="AB17" i="4" l="1"/>
  <c r="AB11" i="4"/>
  <c r="AB12" i="1"/>
  <c r="Z24" i="5"/>
  <c r="Z45" i="5"/>
  <c r="Y14" i="1"/>
  <c r="Y12" i="4"/>
  <c r="X14" i="1"/>
  <c r="X12" i="4"/>
  <c r="W12" i="4"/>
  <c r="W14" i="1"/>
  <c r="Y45" i="5"/>
  <c r="Y24" i="5"/>
  <c r="T11" i="5"/>
  <c r="X45" i="5"/>
  <c r="X24" i="5"/>
  <c r="AA24" i="5"/>
  <c r="AA45" i="5"/>
  <c r="U12" i="4"/>
  <c r="U14" i="1"/>
  <c r="AC17" i="4"/>
  <c r="AC11" i="4"/>
  <c r="AC12" i="1"/>
  <c r="Z12" i="4"/>
  <c r="Z14" i="1"/>
  <c r="W45" i="5"/>
  <c r="W24" i="5"/>
  <c r="V11" i="4"/>
  <c r="V11" i="5" s="1"/>
  <c r="V17" i="4"/>
  <c r="V12" i="1"/>
  <c r="S14" i="1"/>
  <c r="S12" i="4"/>
  <c r="U24" i="5"/>
  <c r="U45" i="5"/>
  <c r="R17" i="4"/>
  <c r="R11" i="4"/>
  <c r="R12" i="1"/>
  <c r="T12" i="4"/>
  <c r="T14" i="1"/>
  <c r="AA12" i="4"/>
  <c r="AA14" i="1"/>
  <c r="S24" i="5"/>
  <c r="S45" i="5"/>
  <c r="AC12" i="4" l="1"/>
  <c r="AC14" i="1"/>
  <c r="U13" i="4"/>
  <c r="U12" i="5"/>
  <c r="U18" i="4"/>
  <c r="U19" i="4" s="1"/>
  <c r="T12" i="5"/>
  <c r="T18" i="4"/>
  <c r="T19" i="4" s="1"/>
  <c r="V12" i="4"/>
  <c r="V14" i="1"/>
  <c r="AC11" i="5"/>
  <c r="AC13" i="4"/>
  <c r="T13" i="4"/>
  <c r="Y13" i="4"/>
  <c r="Y18" i="4"/>
  <c r="Y19" i="4" s="1"/>
  <c r="Y12" i="5"/>
  <c r="AB12" i="4"/>
  <c r="AB13" i="4" s="1"/>
  <c r="AB14" i="1"/>
  <c r="R14" i="1"/>
  <c r="AD14" i="1" s="1"/>
  <c r="AD51" i="5" s="1"/>
  <c r="R12" i="4"/>
  <c r="R13" i="4" s="1"/>
  <c r="T45" i="5"/>
  <c r="T24" i="5"/>
  <c r="W13" i="4"/>
  <c r="W18" i="4"/>
  <c r="W19" i="4" s="1"/>
  <c r="W12" i="5"/>
  <c r="AB11" i="5"/>
  <c r="AA13" i="4"/>
  <c r="AA12" i="5"/>
  <c r="AA18" i="4"/>
  <c r="AA19" i="4" s="1"/>
  <c r="R11" i="5"/>
  <c r="S13" i="4"/>
  <c r="S12" i="5"/>
  <c r="S18" i="4"/>
  <c r="S19" i="4" s="1"/>
  <c r="V45" i="5"/>
  <c r="V24" i="5"/>
  <c r="Z13" i="4"/>
  <c r="Z18" i="4"/>
  <c r="Z19" i="4" s="1"/>
  <c r="Z12" i="5"/>
  <c r="X13" i="4"/>
  <c r="X12" i="5"/>
  <c r="X18" i="4"/>
  <c r="X19" i="4" s="1"/>
  <c r="V13" i="4" l="1"/>
  <c r="V18" i="4"/>
  <c r="V19" i="4" s="1"/>
  <c r="V12" i="5"/>
  <c r="R24" i="5"/>
  <c r="R45" i="5"/>
  <c r="AD11" i="5"/>
  <c r="C18" i="5"/>
  <c r="X13" i="5"/>
  <c r="X14" i="5" s="1"/>
  <c r="X46" i="5"/>
  <c r="X25" i="5"/>
  <c r="X26" i="5" s="1"/>
  <c r="S13" i="5"/>
  <c r="S14" i="5" s="1"/>
  <c r="S25" i="5"/>
  <c r="S26" i="5" s="1"/>
  <c r="S46" i="5"/>
  <c r="AB45" i="5"/>
  <c r="AB24" i="5"/>
  <c r="AC45" i="5"/>
  <c r="AC24" i="5"/>
  <c r="AA13" i="5"/>
  <c r="AA14" i="5" s="1"/>
  <c r="AA46" i="5"/>
  <c r="AA25" i="5"/>
  <c r="AA26" i="5" s="1"/>
  <c r="W13" i="5"/>
  <c r="W14" i="5" s="1"/>
  <c r="W46" i="5"/>
  <c r="W25" i="5"/>
  <c r="W26" i="5" s="1"/>
  <c r="AB12" i="5"/>
  <c r="AB18" i="4"/>
  <c r="AB19" i="4" s="1"/>
  <c r="AC12" i="5"/>
  <c r="AC18" i="4"/>
  <c r="AC19" i="4" s="1"/>
  <c r="Z13" i="5"/>
  <c r="Z14" i="5" s="1"/>
  <c r="Z25" i="5"/>
  <c r="Z26" i="5" s="1"/>
  <c r="Z46" i="5"/>
  <c r="R18" i="4"/>
  <c r="R19" i="4" s="1"/>
  <c r="R12" i="5"/>
  <c r="Y13" i="5"/>
  <c r="Y14" i="5" s="1"/>
  <c r="Y46" i="5"/>
  <c r="Y25" i="5"/>
  <c r="Y26" i="5" s="1"/>
  <c r="T13" i="5"/>
  <c r="T14" i="5" s="1"/>
  <c r="T46" i="5"/>
  <c r="T53" i="5" s="1"/>
  <c r="T54" i="5" s="1"/>
  <c r="T55" i="5" s="1"/>
  <c r="T25" i="5"/>
  <c r="T26" i="5" s="1"/>
  <c r="U13" i="5"/>
  <c r="U14" i="5" s="1"/>
  <c r="U46" i="5"/>
  <c r="U25" i="5"/>
  <c r="U26" i="5" s="1"/>
  <c r="Y53" i="5" l="1"/>
  <c r="Y54" i="5" s="1"/>
  <c r="Y55" i="5" s="1"/>
  <c r="Y47" i="5"/>
  <c r="Y48" i="5" s="1"/>
  <c r="T47" i="5"/>
  <c r="T48" i="5" s="1"/>
  <c r="C31" i="5"/>
  <c r="Z53" i="5"/>
  <c r="Z54" i="5" s="1"/>
  <c r="Z55" i="5" s="1"/>
  <c r="Z47" i="5"/>
  <c r="Z48" i="5" s="1"/>
  <c r="AC13" i="5"/>
  <c r="AC14" i="5" s="1"/>
  <c r="AC25" i="5"/>
  <c r="AC26" i="5" s="1"/>
  <c r="AC46" i="5"/>
  <c r="AC53" i="5" s="1"/>
  <c r="AC54" i="5" s="1"/>
  <c r="AC55" i="5" s="1"/>
  <c r="AA53" i="5"/>
  <c r="AA54" i="5" s="1"/>
  <c r="AA55" i="5" s="1"/>
  <c r="AA47" i="5"/>
  <c r="AA48" i="5" s="1"/>
  <c r="V13" i="5"/>
  <c r="V14" i="5" s="1"/>
  <c r="V25" i="5"/>
  <c r="V26" i="5" s="1"/>
  <c r="V46" i="5"/>
  <c r="U53" i="5"/>
  <c r="U54" i="5" s="1"/>
  <c r="U55" i="5" s="1"/>
  <c r="U47" i="5"/>
  <c r="U48" i="5" s="1"/>
  <c r="R13" i="5"/>
  <c r="R14" i="5" s="1"/>
  <c r="C19" i="5"/>
  <c r="C20" i="5" s="1"/>
  <c r="AD12" i="5"/>
  <c r="R25" i="5"/>
  <c r="R46" i="5"/>
  <c r="W53" i="5"/>
  <c r="W54" i="5" s="1"/>
  <c r="W55" i="5" s="1"/>
  <c r="W47" i="5"/>
  <c r="W48" i="5" s="1"/>
  <c r="AB13" i="5"/>
  <c r="AB14" i="5" s="1"/>
  <c r="AB25" i="5"/>
  <c r="AB26" i="5" s="1"/>
  <c r="AB46" i="5"/>
  <c r="AB53" i="5" s="1"/>
  <c r="AB54" i="5" s="1"/>
  <c r="AB55" i="5" s="1"/>
  <c r="S53" i="5"/>
  <c r="S54" i="5" s="1"/>
  <c r="S55" i="5" s="1"/>
  <c r="S47" i="5"/>
  <c r="S48" i="5" s="1"/>
  <c r="X53" i="5"/>
  <c r="X54" i="5" s="1"/>
  <c r="X55" i="5" s="1"/>
  <c r="X47" i="5"/>
  <c r="X48" i="5" s="1"/>
  <c r="AD45" i="5"/>
  <c r="R47" i="5"/>
  <c r="AB47" i="5" l="1"/>
  <c r="AB48" i="5" s="1"/>
  <c r="R53" i="5"/>
  <c r="AD46" i="5"/>
  <c r="R48" i="5"/>
  <c r="AD13" i="5"/>
  <c r="AC47" i="5"/>
  <c r="AC48" i="5" s="1"/>
  <c r="C32" i="5"/>
  <c r="C33" i="5" s="1"/>
  <c r="E39" i="5" s="1"/>
  <c r="E40" i="5" s="1"/>
  <c r="R26" i="5"/>
  <c r="AD14" i="5"/>
  <c r="V53" i="5"/>
  <c r="V54" i="5" s="1"/>
  <c r="V55" i="5" s="1"/>
  <c r="V47" i="5"/>
  <c r="V48" i="5" s="1"/>
  <c r="AD48" i="5" l="1"/>
  <c r="AD53" i="5"/>
  <c r="R54" i="5"/>
  <c r="AD54" i="5" s="1"/>
  <c r="R55" i="5" l="1"/>
  <c r="AD55" i="5" s="1"/>
</calcChain>
</file>

<file path=xl/sharedStrings.xml><?xml version="1.0" encoding="utf-8"?>
<sst xmlns="http://schemas.openxmlformats.org/spreadsheetml/2006/main" count="108" uniqueCount="25">
  <si>
    <t>Kentucky American Water</t>
  </si>
  <si>
    <t>System Delivery</t>
  </si>
  <si>
    <t>Non-Revenue Water</t>
  </si>
  <si>
    <t>Usage</t>
  </si>
  <si>
    <t>Test Year</t>
  </si>
  <si>
    <t>Actual</t>
  </si>
  <si>
    <t>Base Period</t>
  </si>
  <si>
    <t>Unadjusted</t>
  </si>
  <si>
    <t>Adjusted</t>
  </si>
  <si>
    <t>Workpaper #:</t>
  </si>
  <si>
    <t>Excel Reference</t>
  </si>
  <si>
    <t>Pro Forma Adjustment of System Delivery</t>
  </si>
  <si>
    <t>BD Included</t>
  </si>
  <si>
    <t>Usage - Net North Middletown &amp; SFR Lost</t>
  </si>
  <si>
    <t>Carlisle</t>
  </si>
  <si>
    <t>Total BD Usage</t>
  </si>
  <si>
    <t>2020 System Delivery Orginial Forecasted System Delivery (000s gals)</t>
  </si>
  <si>
    <t>NRW-Non-Revenue Water</t>
  </si>
  <si>
    <t>Usage-TTl Water Sales</t>
  </si>
  <si>
    <t>Increase</t>
  </si>
  <si>
    <t>New  NRW</t>
  </si>
  <si>
    <t>New SysDel</t>
  </si>
  <si>
    <t>Hit THIS---------&gt;</t>
  </si>
  <si>
    <t>Needs to be 20.47%</t>
  </si>
  <si>
    <t>CALCULATE TO ADJUST NRW (20.47%) for production costs per witness Kevin Rodgers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</si>
</sst>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0.0000%"/>
    <numFmt numFmtId="168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3" fillId="2" borderId="1" xfId="0" applyNumberFormat="1" applyFont="1" applyFill="1" applyBorder="1"/>
    <xf numFmtId="165" fontId="0" fillId="0" borderId="0" xfId="0" applyNumberFormat="1"/>
    <xf numFmtId="37" fontId="0" fillId="0" borderId="0" xfId="0" applyNumberFormat="1"/>
    <xf numFmtId="0" fontId="0" fillId="0" borderId="2" xfId="0" applyBorder="1"/>
    <xf numFmtId="37" fontId="0" fillId="0" borderId="3" xfId="0" applyNumberFormat="1" applyBorder="1"/>
    <xf numFmtId="37" fontId="0" fillId="0" borderId="2" xfId="0" applyNumberFormat="1" applyBorder="1"/>
    <xf numFmtId="0" fontId="2" fillId="0" borderId="2" xfId="0" applyFont="1" applyBorder="1"/>
    <xf numFmtId="165" fontId="0" fillId="0" borderId="0" xfId="1" applyNumberFormat="1" applyFont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37" fontId="0" fillId="0" borderId="0" xfId="0" applyNumberFormat="1" applyBorder="1"/>
    <xf numFmtId="49" fontId="0" fillId="0" borderId="0" xfId="0" applyNumberFormat="1"/>
    <xf numFmtId="0" fontId="4" fillId="0" borderId="0" xfId="0" applyFont="1" applyFill="1" applyAlignme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7" fontId="0" fillId="0" borderId="2" xfId="0" applyNumberFormat="1" applyFill="1" applyBorder="1"/>
    <xf numFmtId="17" fontId="0" fillId="0" borderId="0" xfId="0" applyNumberFormat="1"/>
    <xf numFmtId="165" fontId="0" fillId="0" borderId="2" xfId="1" applyNumberFormat="1" applyFont="1" applyFill="1" applyBorder="1"/>
    <xf numFmtId="43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166" fontId="2" fillId="3" borderId="0" xfId="2" applyNumberFormat="1" applyFont="1" applyFill="1"/>
    <xf numFmtId="166" fontId="2" fillId="0" borderId="4" xfId="0" applyNumberFormat="1" applyFont="1" applyBorder="1"/>
    <xf numFmtId="10" fontId="0" fillId="0" borderId="0" xfId="0" applyNumberFormat="1"/>
    <xf numFmtId="0" fontId="2" fillId="0" borderId="0" xfId="0" applyFont="1" applyAlignment="1">
      <alignment horizontal="right"/>
    </xf>
    <xf numFmtId="10" fontId="2" fillId="0" borderId="4" xfId="0" applyNumberFormat="1" applyFont="1" applyBorder="1"/>
    <xf numFmtId="167" fontId="2" fillId="0" borderId="4" xfId="0" applyNumberFormat="1" applyFont="1" applyBorder="1"/>
    <xf numFmtId="168" fontId="2" fillId="0" borderId="4" xfId="0" applyNumberFormat="1" applyFont="1" applyBorder="1"/>
    <xf numFmtId="165" fontId="0" fillId="5" borderId="0" xfId="0" applyNumberFormat="1" applyFill="1"/>
    <xf numFmtId="0" fontId="2" fillId="5" borderId="0" xfId="0" applyFont="1" applyFill="1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5" borderId="0" xfId="0" applyFill="1"/>
    <xf numFmtId="10" fontId="2" fillId="3" borderId="0" xfId="2" applyNumberFormat="1" applyFont="1" applyFill="1"/>
    <xf numFmtId="0" fontId="6" fillId="0" borderId="0" xfId="0" applyFont="1"/>
    <xf numFmtId="0" fontId="5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%20-%20K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1">
          <cell r="C11" t="str">
            <v>Case No. 2018-00358</v>
          </cell>
        </row>
        <row r="14">
          <cell r="C14" t="str">
            <v>For the 12 Months Ending June 30, 2020</v>
          </cell>
        </row>
      </sheetData>
      <sheetData sheetId="1">
        <row r="35">
          <cell r="D35" t="str">
            <v>Bill Analysis Support</v>
          </cell>
          <cell r="F35" t="str">
            <v>W/P - 2-2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23">
          <cell r="B23">
            <v>398239.6</v>
          </cell>
          <cell r="C23">
            <v>422251.6</v>
          </cell>
          <cell r="D23">
            <v>457844.16800000001</v>
          </cell>
          <cell r="E23">
            <v>547569.4</v>
          </cell>
          <cell r="F23">
            <v>521015.2</v>
          </cell>
          <cell r="G23">
            <v>529667.19999999995</v>
          </cell>
          <cell r="H23">
            <v>527969.67892987875</v>
          </cell>
          <cell r="I23">
            <v>499728.28611113201</v>
          </cell>
          <cell r="J23">
            <v>437821.63865810493</v>
          </cell>
          <cell r="K23">
            <v>444818.68094846635</v>
          </cell>
        </row>
        <row r="24">
          <cell r="B24">
            <v>257711.701</v>
          </cell>
          <cell r="C24">
            <v>285278.8</v>
          </cell>
          <cell r="D24">
            <v>293694.04599999997</v>
          </cell>
          <cell r="E24">
            <v>353762.2</v>
          </cell>
          <cell r="F24">
            <v>356290.4</v>
          </cell>
          <cell r="G24">
            <v>378742.5</v>
          </cell>
          <cell r="H24">
            <v>368248.93076202943</v>
          </cell>
          <cell r="I24">
            <v>352693.30866954604</v>
          </cell>
          <cell r="J24">
            <v>290332.99004314054</v>
          </cell>
          <cell r="K24">
            <v>274671.33254226425</v>
          </cell>
        </row>
        <row r="25">
          <cell r="B25">
            <v>65096.2</v>
          </cell>
          <cell r="C25">
            <v>48666.2</v>
          </cell>
          <cell r="D25">
            <v>49350.271999999997</v>
          </cell>
          <cell r="E25">
            <v>62005.599999999999</v>
          </cell>
          <cell r="F25">
            <v>69119.974000000002</v>
          </cell>
          <cell r="G25">
            <v>56033.2</v>
          </cell>
          <cell r="H25">
            <v>58503.636390820531</v>
          </cell>
          <cell r="I25">
            <v>58047.577166746792</v>
          </cell>
          <cell r="J25">
            <v>49339.034324161272</v>
          </cell>
          <cell r="K25">
            <v>44607.609443071226</v>
          </cell>
        </row>
        <row r="26">
          <cell r="B26">
            <v>637.33199999999965</v>
          </cell>
          <cell r="C26">
            <v>613.16099999999994</v>
          </cell>
          <cell r="D26">
            <v>601.15200000000004</v>
          </cell>
          <cell r="E26">
            <v>281.13600000000002</v>
          </cell>
          <cell r="F26">
            <v>578.85199999999998</v>
          </cell>
          <cell r="G26">
            <v>386.2</v>
          </cell>
        </row>
        <row r="27">
          <cell r="B27">
            <v>75677</v>
          </cell>
          <cell r="C27">
            <v>84036.713000000003</v>
          </cell>
          <cell r="D27">
            <v>87893.115000000005</v>
          </cell>
          <cell r="E27">
            <v>128799</v>
          </cell>
          <cell r="F27">
            <v>110223.51700000001</v>
          </cell>
          <cell r="G27">
            <v>110697.1</v>
          </cell>
          <cell r="H27">
            <v>118776.96392534951</v>
          </cell>
          <cell r="I27">
            <v>103313.71326296871</v>
          </cell>
          <cell r="J27">
            <v>81139.41551952374</v>
          </cell>
          <cell r="K27">
            <v>73455.482549732871</v>
          </cell>
        </row>
        <row r="28">
          <cell r="B28">
            <v>31440.800000000003</v>
          </cell>
          <cell r="C28">
            <v>34452.148000000001</v>
          </cell>
          <cell r="D28">
            <v>31640.903999999999</v>
          </cell>
          <cell r="E28">
            <v>46462.200000000004</v>
          </cell>
          <cell r="F28">
            <v>42989.875999999997</v>
          </cell>
          <cell r="G28">
            <v>46542.1</v>
          </cell>
          <cell r="H28">
            <v>45356.695895886922</v>
          </cell>
          <cell r="I28">
            <v>41206.743470665904</v>
          </cell>
          <cell r="J28">
            <v>33580.155740480521</v>
          </cell>
          <cell r="K28">
            <v>33494.41650060111</v>
          </cell>
        </row>
        <row r="29">
          <cell r="B29">
            <v>181.50399999999999</v>
          </cell>
          <cell r="C29">
            <v>410.4</v>
          </cell>
          <cell r="D29">
            <v>2074.4259999999999</v>
          </cell>
          <cell r="E29">
            <v>557.1</v>
          </cell>
          <cell r="F29">
            <v>172</v>
          </cell>
          <cell r="G29">
            <v>1055.5999999999999</v>
          </cell>
          <cell r="H29">
            <v>324.62891000000002</v>
          </cell>
          <cell r="I29">
            <v>209.13969000000006</v>
          </cell>
          <cell r="J29">
            <v>264.29009000000002</v>
          </cell>
          <cell r="K29">
            <v>150.49213499999999</v>
          </cell>
        </row>
        <row r="32">
          <cell r="B32">
            <v>526796.34144558327</v>
          </cell>
          <cell r="C32">
            <v>535092.61736181134</v>
          </cell>
          <cell r="D32">
            <v>522999.63382010441</v>
          </cell>
          <cell r="E32">
            <v>495104.79253712232</v>
          </cell>
          <cell r="F32">
            <v>433957.80463369942</v>
          </cell>
          <cell r="G32">
            <v>440868.98587014253</v>
          </cell>
          <cell r="H32">
            <v>434493.76653136854</v>
          </cell>
          <cell r="I32">
            <v>398248.09234197636</v>
          </cell>
          <cell r="J32">
            <v>430503.95898377005</v>
          </cell>
          <cell r="K32">
            <v>425722.14489041088</v>
          </cell>
          <cell r="L32">
            <v>482697.92467005644</v>
          </cell>
          <cell r="M32">
            <v>505168.83678474644</v>
          </cell>
        </row>
        <row r="33">
          <cell r="B33">
            <v>368472.06210495502</v>
          </cell>
          <cell r="C33">
            <v>375493.27183142345</v>
          </cell>
          <cell r="D33">
            <v>366111.50323122222</v>
          </cell>
          <cell r="E33">
            <v>350650.80883686087</v>
          </cell>
          <cell r="F33">
            <v>288671.04210778041</v>
          </cell>
          <cell r="G33">
            <v>273104.95938279532</v>
          </cell>
          <cell r="H33">
            <v>274232.59098263574</v>
          </cell>
          <cell r="I33">
            <v>259820.54288747517</v>
          </cell>
          <cell r="J33">
            <v>286084.12582382036</v>
          </cell>
          <cell r="K33">
            <v>290426.77323779406</v>
          </cell>
          <cell r="L33">
            <v>323156.03442397289</v>
          </cell>
          <cell r="M33">
            <v>342145.23759622162</v>
          </cell>
        </row>
        <row r="34">
          <cell r="B34">
            <v>59473.94789779788</v>
          </cell>
          <cell r="C34">
            <v>62370.370300487215</v>
          </cell>
          <cell r="D34">
            <v>57617.097173166061</v>
          </cell>
          <cell r="E34">
            <v>57167.948876560382</v>
          </cell>
          <cell r="F34">
            <v>48591.371587483394</v>
          </cell>
          <cell r="G34">
            <v>43931.644706231367</v>
          </cell>
          <cell r="H34">
            <v>45441.123728480517</v>
          </cell>
          <cell r="I34">
            <v>42923.745775366282</v>
          </cell>
          <cell r="J34">
            <v>47143.389299794791</v>
          </cell>
          <cell r="K34">
            <v>47442.462225051218</v>
          </cell>
          <cell r="L34">
            <v>50833.292675978155</v>
          </cell>
          <cell r="M34">
            <v>54788.867020230442</v>
          </cell>
        </row>
        <row r="36">
          <cell r="B36">
            <v>128233.77361580126</v>
          </cell>
          <cell r="C36">
            <v>132924.23964043549</v>
          </cell>
          <cell r="D36">
            <v>118842.05019197745</v>
          </cell>
          <cell r="E36">
            <v>103370.32612513939</v>
          </cell>
          <cell r="F36">
            <v>81183.877521733681</v>
          </cell>
          <cell r="G36">
            <v>73495.733983719023</v>
          </cell>
          <cell r="H36">
            <v>75637.149647437822</v>
          </cell>
          <cell r="I36">
            <v>70253.653347718864</v>
          </cell>
          <cell r="J36">
            <v>76937.41755322559</v>
          </cell>
          <cell r="K36">
            <v>85431.266669530189</v>
          </cell>
          <cell r="L36">
            <v>104097.85496237336</v>
          </cell>
          <cell r="M36">
            <v>115464.31507424107</v>
          </cell>
        </row>
        <row r="37">
          <cell r="B37">
            <v>42033.027214517198</v>
          </cell>
          <cell r="C37">
            <v>44692.375468686412</v>
          </cell>
          <cell r="D37">
            <v>42249.533170544273</v>
          </cell>
          <cell r="E37">
            <v>38718.688542708514</v>
          </cell>
          <cell r="F37">
            <v>31386.994964697744</v>
          </cell>
          <cell r="G37">
            <v>31176.366670988176</v>
          </cell>
          <cell r="H37">
            <v>29874.860986630891</v>
          </cell>
          <cell r="I37">
            <v>27823.0561159481</v>
          </cell>
          <cell r="J37">
            <v>29307.453728248056</v>
          </cell>
          <cell r="K37">
            <v>30173.30282155233</v>
          </cell>
          <cell r="L37">
            <v>38435.695595875266</v>
          </cell>
          <cell r="M37">
            <v>40956.00671960308</v>
          </cell>
        </row>
        <row r="38">
          <cell r="B38">
            <v>350.10671000000002</v>
          </cell>
          <cell r="C38">
            <v>372.33314000000007</v>
          </cell>
          <cell r="D38">
            <v>324.62891000000002</v>
          </cell>
          <cell r="E38">
            <v>209.13969000000006</v>
          </cell>
          <cell r="F38">
            <v>264.29009000000002</v>
          </cell>
          <cell r="G38">
            <v>150.49213499999999</v>
          </cell>
          <cell r="H38">
            <v>149.572315</v>
          </cell>
          <cell r="I38">
            <v>338.08643999999998</v>
          </cell>
          <cell r="J38">
            <v>154.47423000000001</v>
          </cell>
          <cell r="K38">
            <v>263.498085</v>
          </cell>
          <cell r="L38">
            <v>179.21118999999999</v>
          </cell>
          <cell r="M38">
            <v>397.51290499999999</v>
          </cell>
        </row>
      </sheetData>
      <sheetData sheetId="1"/>
      <sheetData sheetId="2"/>
      <sheetData sheetId="3"/>
      <sheetData sheetId="4"/>
      <sheetData sheetId="5">
        <row r="7">
          <cell r="F7">
            <v>1131684.4287</v>
          </cell>
          <cell r="G7">
            <v>1131911.9999499999</v>
          </cell>
          <cell r="H7">
            <v>1341188.14276</v>
          </cell>
          <cell r="I7">
            <v>1345273.5712800003</v>
          </cell>
          <cell r="J7">
            <v>1439957.8572199999</v>
          </cell>
          <cell r="K7">
            <v>1395086.57158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LinkOut"/>
      <sheetName val="Instructions"/>
      <sheetName val="ExecSummary"/>
      <sheetName val="Base_Inputs"/>
      <sheetName val="StateSummary"/>
      <sheetName val="START"/>
      <sheetName val="Central"/>
      <sheetName val="Northern"/>
      <sheetName val="E Rockcastle"/>
      <sheetName val="Central_SFR"/>
      <sheetName val="END"/>
      <sheetName val="Migration Tool"/>
      <sheetName val="BaseModel"/>
      <sheetName val="Assumptions List"/>
      <sheetName val="CusCt NonSeasonal"/>
      <sheetName val="CusCt Seasonal"/>
      <sheetName val="Meter Counts"/>
      <sheetName val="Fixed Tariff"/>
      <sheetName val="Base Usage"/>
      <sheetName val="Seasonal Usage"/>
      <sheetName val="% Usage No Pay"/>
      <sheetName val="Usage Tariff"/>
      <sheetName val="DSIC Rate Based on Meter"/>
      <sheetName val="DSIC Rate Other"/>
      <sheetName val="Fixed Surch %"/>
      <sheetName val="Vol Surch Rate"/>
      <sheetName val="Total Rev Surch Rate %"/>
      <sheetName val="TaxRefund%TotalRev"/>
      <sheetName val="Other Surch"/>
      <sheetName val="Pre-GRC OORs"/>
      <sheetName val="NRW"/>
      <sheetName val="Unbilled Days"/>
      <sheetName val="RateIncrease-Surcharge"/>
      <sheetName val="Rate Increase"/>
      <sheetName val="Sewer EDUs"/>
      <sheetName val="MinimalUsgPrice"/>
      <sheetName val="PWSurcharge"/>
      <sheetName val="SewerBaseRateInput"/>
      <sheetName val="PublicFirePassThruRates"/>
      <sheetName val="RevenueAmortization"/>
      <sheetName val="LowIncomeDiscount"/>
      <sheetName val="SV_Upload"/>
      <sheetName val="SV_Upload_Summary"/>
      <sheetName val="Consolidated"/>
      <sheetName val="Input"/>
      <sheetName val="SV0"/>
      <sheetName val="Output"/>
    </sheetNames>
    <sheetDataSet>
      <sheetData sheetId="0"/>
      <sheetData sheetId="1">
        <row r="49">
          <cell r="Z49">
            <v>120896</v>
          </cell>
        </row>
        <row r="111">
          <cell r="N111">
            <v>868724.60608485166</v>
          </cell>
          <cell r="O111">
            <v>807514.10839954857</v>
          </cell>
          <cell r="P111">
            <v>879160.84917675657</v>
          </cell>
          <cell r="Q111">
            <v>888246.54109911004</v>
          </cell>
          <cell r="R111">
            <v>1010318.5366514841</v>
          </cell>
          <cell r="S111">
            <v>1070584.1657246812</v>
          </cell>
        </row>
        <row r="583">
          <cell r="J583">
            <v>1395032.4267928645</v>
          </cell>
          <cell r="K583">
            <v>1292910.3067957663</v>
          </cell>
          <cell r="L583">
            <v>1130976.5333359842</v>
          </cell>
          <cell r="M583">
            <v>1128632.0316763027</v>
          </cell>
          <cell r="N583">
            <v>1117063.3466720534</v>
          </cell>
          <cell r="O583">
            <v>1034113.4909153422</v>
          </cell>
          <cell r="P583">
            <v>1106386.9561028648</v>
          </cell>
          <cell r="Q583">
            <v>1122376.5453037005</v>
          </cell>
          <cell r="R583">
            <v>1256853.0922713357</v>
          </cell>
          <cell r="S583">
            <v>1348726.5859863006</v>
          </cell>
          <cell r="T583">
            <v>1400367.9977883112</v>
          </cell>
          <cell r="U583">
            <v>1437047.0730915188</v>
          </cell>
          <cell r="V583">
            <v>1382104.8310223678</v>
          </cell>
          <cell r="W583">
            <v>1280868.5554324514</v>
          </cell>
          <cell r="X583">
            <v>1120277.1694085861</v>
          </cell>
          <cell r="Y583">
            <v>1117814.5035203146</v>
          </cell>
          <cell r="Z583">
            <v>1105958.5755206693</v>
          </cell>
          <cell r="AA583">
            <v>1023857.5661675039</v>
          </cell>
          <cell r="AB583">
            <v>1095415.0551101032</v>
          </cell>
          <cell r="AC583">
            <v>1111363.893701144</v>
          </cell>
          <cell r="AD583">
            <v>1244674.81330611</v>
          </cell>
          <cell r="AE583">
            <v>1335709.899181325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48">
          <cell r="B248" t="str">
            <v>Yes</v>
          </cell>
        </row>
      </sheetData>
      <sheetData sheetId="1">
        <row r="28">
          <cell r="C28">
            <v>1404177.0268470095</v>
          </cell>
        </row>
      </sheetData>
      <sheetData sheetId="2">
        <row r="29">
          <cell r="M29">
            <v>17730367</v>
          </cell>
        </row>
      </sheetData>
      <sheetData sheetId="3">
        <row r="341">
          <cell r="W341">
            <v>1488.7317520791999</v>
          </cell>
          <cell r="X341">
            <v>1488.7317520791999</v>
          </cell>
          <cell r="Y341">
            <v>1488.7317520791999</v>
          </cell>
          <cell r="Z341">
            <v>1488.7317520791999</v>
          </cell>
          <cell r="AA341">
            <v>1488.7317520791999</v>
          </cell>
          <cell r="AB341">
            <v>1488.7317520791999</v>
          </cell>
          <cell r="AC341">
            <v>1459.8503560888637</v>
          </cell>
          <cell r="AD341">
            <v>1459.8503560888637</v>
          </cell>
          <cell r="AE341">
            <v>1459.8503560888637</v>
          </cell>
          <cell r="AF341">
            <v>1459.8503560888637</v>
          </cell>
          <cell r="AG341">
            <v>1459.8503560888637</v>
          </cell>
          <cell r="AH341">
            <v>1459.8503560888637</v>
          </cell>
        </row>
        <row r="342"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</row>
      </sheetData>
      <sheetData sheetId="4">
        <row r="337">
          <cell r="Z337">
            <v>109.45</v>
          </cell>
          <cell r="AA337">
            <v>109.45</v>
          </cell>
          <cell r="AB337">
            <v>109.45</v>
          </cell>
          <cell r="AC337">
            <v>109.45</v>
          </cell>
          <cell r="AD337">
            <v>109.45</v>
          </cell>
          <cell r="AE337">
            <v>109.45</v>
          </cell>
          <cell r="AF337">
            <v>109.45</v>
          </cell>
          <cell r="AG337">
            <v>109.45</v>
          </cell>
          <cell r="AH337">
            <v>109.45</v>
          </cell>
          <cell r="AI337">
            <v>109.45</v>
          </cell>
          <cell r="AJ337">
            <v>109.45</v>
          </cell>
          <cell r="AK337">
            <v>109.45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</row>
      </sheetData>
      <sheetData sheetId="5"/>
      <sheetData sheetId="6">
        <row r="198"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</sheetData>
      <sheetData sheetId="7">
        <row r="290">
          <cell r="W290">
            <v>-3182.7581517118419</v>
          </cell>
          <cell r="X290">
            <v>-2553.188124959564</v>
          </cell>
          <cell r="Y290">
            <v>-2608.2961188620434</v>
          </cell>
          <cell r="Z290">
            <v>-2033.9264736071132</v>
          </cell>
          <cell r="AA290">
            <v>-1829.6768360786714</v>
          </cell>
          <cell r="AB290">
            <v>-1958.3734541919289</v>
          </cell>
          <cell r="AC290">
            <v>-1780.679408498027</v>
          </cell>
          <cell r="AD290">
            <v>-1629.0174566827332</v>
          </cell>
          <cell r="AE290">
            <v>-1842.2480891334076</v>
          </cell>
          <cell r="AF290">
            <v>-1625.8547848484</v>
          </cell>
          <cell r="AG290">
            <v>-2712.567076056383</v>
          </cell>
          <cell r="AH290">
            <v>-2927.1140253698763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I1" workbookViewId="0">
      <selection activeCell="X31" sqref="X31"/>
    </sheetView>
  </sheetViews>
  <sheetFormatPr defaultRowHeight="14.4" x14ac:dyDescent="0.3"/>
  <cols>
    <col min="1" max="1" width="24.33203125" bestFit="1" customWidth="1"/>
    <col min="2" max="28" width="11.6640625" customWidth="1"/>
    <col min="29" max="29" width="13.33203125" bestFit="1" customWidth="1"/>
  </cols>
  <sheetData>
    <row r="1" spans="1:30" x14ac:dyDescent="0.3">
      <c r="A1" t="str">
        <f>'[1]Rate Case Constants'!$C$9</f>
        <v>Kentucky American Water Company</v>
      </c>
    </row>
    <row r="2" spans="1:30" x14ac:dyDescent="0.3">
      <c r="A2" t="str">
        <f>'[1]Rate Case Constants'!$C$11</f>
        <v>Case No. 2018-00358</v>
      </c>
    </row>
    <row r="3" spans="1:30" x14ac:dyDescent="0.3">
      <c r="A3" s="13" t="str">
        <f>'[1]Rate Case Constants'!$C$14</f>
        <v>For the 12 Months Ending June 30, 2020</v>
      </c>
    </row>
    <row r="5" spans="1:30" x14ac:dyDescent="0.3">
      <c r="A5" t="str">
        <f>'[1]Link Out WP'!$F$35</f>
        <v>W/P - 2-2</v>
      </c>
    </row>
    <row r="6" spans="1:30" x14ac:dyDescent="0.3">
      <c r="A6" t="str">
        <f>'[1]Link Out WP'!$D$35</f>
        <v>Bill Analysis Support</v>
      </c>
    </row>
    <row r="8" spans="1:30" x14ac:dyDescent="0.3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30" x14ac:dyDescent="0.3">
      <c r="B9" t="s">
        <v>5</v>
      </c>
      <c r="C9" t="s">
        <v>5</v>
      </c>
      <c r="D9" t="s">
        <v>5</v>
      </c>
      <c r="E9" t="s">
        <v>5</v>
      </c>
      <c r="F9" t="s">
        <v>5</v>
      </c>
      <c r="G9" t="s">
        <v>5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</row>
    <row r="10" spans="1:30" x14ac:dyDescent="0.3">
      <c r="B10" s="1">
        <v>43160</v>
      </c>
      <c r="C10" s="1">
        <v>43191</v>
      </c>
      <c r="D10" s="1">
        <v>43221</v>
      </c>
      <c r="E10" s="1">
        <v>43252</v>
      </c>
      <c r="F10" s="1">
        <v>43282</v>
      </c>
      <c r="G10" s="1">
        <v>43313</v>
      </c>
      <c r="H10" s="1">
        <v>43344</v>
      </c>
      <c r="I10" s="1">
        <v>43374</v>
      </c>
      <c r="J10" s="1">
        <v>43405</v>
      </c>
      <c r="K10" s="1">
        <v>43435</v>
      </c>
      <c r="L10" s="1">
        <v>43466</v>
      </c>
      <c r="M10" s="1">
        <v>43497</v>
      </c>
      <c r="N10" s="1">
        <v>43525</v>
      </c>
      <c r="O10" s="1">
        <v>43556</v>
      </c>
      <c r="P10" s="1">
        <v>43586</v>
      </c>
      <c r="Q10" s="1">
        <v>43617</v>
      </c>
      <c r="R10" s="1">
        <v>43647</v>
      </c>
      <c r="S10" s="1">
        <v>43678</v>
      </c>
      <c r="T10" s="1">
        <v>43709</v>
      </c>
      <c r="U10" s="1">
        <v>43739</v>
      </c>
      <c r="V10" s="1">
        <v>43770</v>
      </c>
      <c r="W10" s="1">
        <v>43800</v>
      </c>
      <c r="X10" s="1">
        <v>43831</v>
      </c>
      <c r="Y10" s="1">
        <v>43862</v>
      </c>
      <c r="Z10" s="1">
        <v>43891</v>
      </c>
      <c r="AA10" s="1">
        <v>43922</v>
      </c>
      <c r="AB10" s="1">
        <v>43952</v>
      </c>
      <c r="AC10" s="1">
        <v>43983</v>
      </c>
    </row>
    <row r="11" spans="1:30" x14ac:dyDescent="0.3">
      <c r="A11" t="s">
        <v>18</v>
      </c>
      <c r="B11" s="3">
        <f>+SUM('[2]Test &amp; Base Customer Count&amp;Usg'!B23:B29)</f>
        <v>828984.13699999999</v>
      </c>
      <c r="C11" s="3">
        <f>+SUM('[2]Test &amp; Base Customer Count&amp;Usg'!C23:C29)</f>
        <v>875709.02199999988</v>
      </c>
      <c r="D11" s="3">
        <f>+SUM('[2]Test &amp; Base Customer Count&amp;Usg'!D23:D29)</f>
        <v>923098.08299999987</v>
      </c>
      <c r="E11" s="3">
        <f>+SUM('[2]Test &amp; Base Customer Count&amp;Usg'!E23:E29)</f>
        <v>1139436.6360000002</v>
      </c>
      <c r="F11" s="3">
        <f>+SUM('[2]Test &amp; Base Customer Count&amp;Usg'!F23:F29)</f>
        <v>1100389.8190000001</v>
      </c>
      <c r="G11" s="3">
        <f>+SUM('[2]Test &amp; Base Customer Count&amp;Usg'!G23:G29)</f>
        <v>1123123.9000000001</v>
      </c>
      <c r="H11" s="3">
        <f>+SUM('[2]Test &amp; Base Customer Count&amp;Usg'!H23:H29)</f>
        <v>1119180.534813965</v>
      </c>
      <c r="I11" s="3">
        <f>+SUM('[2]Test &amp; Base Customer Count&amp;Usg'!I23:I29)</f>
        <v>1055198.7683710596</v>
      </c>
      <c r="J11" s="3">
        <f>+SUM('[2]Test &amp; Base Customer Count&amp;Usg'!J23:J29)</f>
        <v>892477.52437541098</v>
      </c>
      <c r="K11" s="3">
        <f>+SUM('[2]Test &amp; Base Customer Count&amp;Usg'!K23:K29)</f>
        <v>871198.0141191358</v>
      </c>
      <c r="L11" s="3">
        <f>+[3]LinkOut!N111</f>
        <v>868724.60608485166</v>
      </c>
      <c r="M11" s="3">
        <f>+[3]LinkOut!O111</f>
        <v>807514.10839954857</v>
      </c>
      <c r="N11" s="3">
        <f>+[3]LinkOut!P111</f>
        <v>879160.84917675657</v>
      </c>
      <c r="O11" s="3">
        <f>+[3]LinkOut!Q111</f>
        <v>888246.54109911004</v>
      </c>
      <c r="P11" s="3">
        <f>+[3]LinkOut!R111</f>
        <v>1010318.5366514841</v>
      </c>
      <c r="Q11" s="3">
        <f>+[3]LinkOut!S111</f>
        <v>1070584.1657246812</v>
      </c>
      <c r="R11" s="3">
        <f>+SUM('[2]Test &amp; Base Customer Count&amp;Usg'!B32:B38)</f>
        <v>1125359.2589886545</v>
      </c>
      <c r="S11" s="3">
        <f>+SUM('[2]Test &amp; Base Customer Count&amp;Usg'!C32:C38)</f>
        <v>1150945.207742844</v>
      </c>
      <c r="T11" s="3">
        <f>+SUM('[2]Test &amp; Base Customer Count&amp;Usg'!D32:D38)</f>
        <v>1108144.4464970145</v>
      </c>
      <c r="U11" s="3">
        <f>+SUM('[2]Test &amp; Base Customer Count&amp;Usg'!E32:E38)</f>
        <v>1045221.7046083915</v>
      </c>
      <c r="V11" s="3">
        <f>+SUM('[2]Test &amp; Base Customer Count&amp;Usg'!F32:F38)</f>
        <v>884055.38090539468</v>
      </c>
      <c r="W11" s="3">
        <f>+SUM('[2]Test &amp; Base Customer Count&amp;Usg'!G32:G38)</f>
        <v>862728.1827488764</v>
      </c>
      <c r="X11" s="3">
        <f>+SUM('[2]Test &amp; Base Customer Count&amp;Usg'!H32:H38)</f>
        <v>859829.06419155351</v>
      </c>
      <c r="Y11" s="3">
        <f>+SUM('[2]Test &amp; Base Customer Count&amp;Usg'!I32:I38)</f>
        <v>799407.17690848489</v>
      </c>
      <c r="Z11" s="3">
        <f>+SUM('[2]Test &amp; Base Customer Count&amp;Usg'!J32:J38)</f>
        <v>870130.81961885875</v>
      </c>
      <c r="AA11" s="3">
        <f>+SUM('[2]Test &amp; Base Customer Count&amp;Usg'!K32:K38)</f>
        <v>879459.44792933878</v>
      </c>
      <c r="AB11" s="3">
        <f>+SUM('[2]Test &amp; Base Customer Count&amp;Usg'!L32:L38)</f>
        <v>999400.01351825614</v>
      </c>
      <c r="AC11" s="3">
        <f>+SUM('[2]Test &amp; Base Customer Count&amp;Usg'!M32:M38)</f>
        <v>1058920.7761000425</v>
      </c>
    </row>
    <row r="12" spans="1:30" x14ac:dyDescent="0.3">
      <c r="A12" s="4" t="s">
        <v>17</v>
      </c>
      <c r="B12" s="21">
        <f>+B13-B11</f>
        <v>302700.29170000006</v>
      </c>
      <c r="C12" s="21">
        <f t="shared" ref="C12:AC12" si="0">+C13-C11</f>
        <v>256202.97794999997</v>
      </c>
      <c r="D12" s="21">
        <f>+D13-D11</f>
        <v>418090.05976000009</v>
      </c>
      <c r="E12" s="21">
        <f t="shared" si="0"/>
        <v>205836.93528000009</v>
      </c>
      <c r="F12" s="21">
        <f t="shared" si="0"/>
        <v>339568.03821999975</v>
      </c>
      <c r="G12" s="21">
        <f t="shared" si="0"/>
        <v>271962.67157999985</v>
      </c>
      <c r="H12" s="21">
        <f t="shared" si="0"/>
        <v>275851.89197889948</v>
      </c>
      <c r="I12" s="21">
        <f>+I13-I11</f>
        <v>237711.53842470679</v>
      </c>
      <c r="J12" s="21">
        <f t="shared" si="0"/>
        <v>238499.00896057324</v>
      </c>
      <c r="K12" s="21">
        <f t="shared" si="0"/>
        <v>257434.01755716687</v>
      </c>
      <c r="L12" s="21">
        <f t="shared" si="0"/>
        <v>248338.74058720178</v>
      </c>
      <c r="M12" s="21">
        <f t="shared" si="0"/>
        <v>226599.38251579367</v>
      </c>
      <c r="N12" s="21">
        <f t="shared" si="0"/>
        <v>227226.10692610824</v>
      </c>
      <c r="O12" s="21">
        <f t="shared" si="0"/>
        <v>234130.00420459046</v>
      </c>
      <c r="P12" s="21">
        <f t="shared" si="0"/>
        <v>246534.55561985157</v>
      </c>
      <c r="Q12" s="21">
        <f t="shared" si="0"/>
        <v>278142.42026161938</v>
      </c>
      <c r="R12" s="21">
        <f>+R13-R11</f>
        <v>275008.73879965674</v>
      </c>
      <c r="S12" s="21">
        <f t="shared" si="0"/>
        <v>286101.86534867482</v>
      </c>
      <c r="T12" s="21">
        <f t="shared" si="0"/>
        <v>273960.38452535332</v>
      </c>
      <c r="U12" s="21">
        <f t="shared" si="0"/>
        <v>235646.85082405992</v>
      </c>
      <c r="V12" s="21">
        <f t="shared" si="0"/>
        <v>236221.78850319143</v>
      </c>
      <c r="W12" s="21">
        <f t="shared" si="0"/>
        <v>255086.32077143819</v>
      </c>
      <c r="X12" s="21">
        <f t="shared" si="0"/>
        <v>246129.51132911583</v>
      </c>
      <c r="Y12" s="21">
        <f t="shared" si="0"/>
        <v>224450.38925901905</v>
      </c>
      <c r="Z12" s="21">
        <f t="shared" si="0"/>
        <v>225284.23549124447</v>
      </c>
      <c r="AA12" s="21">
        <f t="shared" si="0"/>
        <v>231904.44577180524</v>
      </c>
      <c r="AB12" s="21">
        <f t="shared" si="0"/>
        <v>245274.79978785384</v>
      </c>
      <c r="AC12" s="21">
        <f t="shared" si="0"/>
        <v>276789.12308128248</v>
      </c>
    </row>
    <row r="13" spans="1:30" x14ac:dyDescent="0.3">
      <c r="A13" t="s">
        <v>1</v>
      </c>
      <c r="B13" s="2">
        <f>+'[2]HYP-SystemDelivery'!F7</f>
        <v>1131684.4287</v>
      </c>
      <c r="C13" s="2">
        <f>+'[2]HYP-SystemDelivery'!G7</f>
        <v>1131911.9999499999</v>
      </c>
      <c r="D13" s="2">
        <f>+'[2]HYP-SystemDelivery'!H7</f>
        <v>1341188.14276</v>
      </c>
      <c r="E13" s="2">
        <f>+'[2]HYP-SystemDelivery'!I7</f>
        <v>1345273.5712800003</v>
      </c>
      <c r="F13" s="2">
        <f>+'[2]HYP-SystemDelivery'!J7</f>
        <v>1439957.8572199999</v>
      </c>
      <c r="G13" s="2">
        <f>+'[2]HYP-SystemDelivery'!K7</f>
        <v>1395086.57158</v>
      </c>
      <c r="H13" s="2">
        <f>+[3]LinkOut!J583</f>
        <v>1395032.4267928645</v>
      </c>
      <c r="I13" s="2">
        <f>+[3]LinkOut!K583</f>
        <v>1292910.3067957663</v>
      </c>
      <c r="J13" s="2">
        <f>+[3]LinkOut!L583</f>
        <v>1130976.5333359842</v>
      </c>
      <c r="K13" s="2">
        <f>+[3]LinkOut!M583</f>
        <v>1128632.0316763027</v>
      </c>
      <c r="L13" s="2">
        <f>+[3]LinkOut!N583</f>
        <v>1117063.3466720534</v>
      </c>
      <c r="M13" s="2">
        <f>+[3]LinkOut!O583</f>
        <v>1034113.4909153422</v>
      </c>
      <c r="N13" s="2">
        <f>+[3]LinkOut!P583</f>
        <v>1106386.9561028648</v>
      </c>
      <c r="O13" s="2">
        <f>+[3]LinkOut!Q583</f>
        <v>1122376.5453037005</v>
      </c>
      <c r="P13" s="2">
        <f>+[3]LinkOut!R583</f>
        <v>1256853.0922713357</v>
      </c>
      <c r="Q13" s="2">
        <f>+[3]LinkOut!S583</f>
        <v>1348726.5859863006</v>
      </c>
      <c r="R13" s="2">
        <f>+[3]LinkOut!T583</f>
        <v>1400367.9977883112</v>
      </c>
      <c r="S13" s="2">
        <f>+[3]LinkOut!U583</f>
        <v>1437047.0730915188</v>
      </c>
      <c r="T13" s="2">
        <f>+[3]LinkOut!V583</f>
        <v>1382104.8310223678</v>
      </c>
      <c r="U13" s="2">
        <f>+[3]LinkOut!W583</f>
        <v>1280868.5554324514</v>
      </c>
      <c r="V13" s="2">
        <f>+[3]LinkOut!X583</f>
        <v>1120277.1694085861</v>
      </c>
      <c r="W13" s="2">
        <f>+[3]LinkOut!Y583</f>
        <v>1117814.5035203146</v>
      </c>
      <c r="X13" s="2">
        <f>+[3]LinkOut!Z583</f>
        <v>1105958.5755206693</v>
      </c>
      <c r="Y13" s="2">
        <f>+[3]LinkOut!AA583</f>
        <v>1023857.5661675039</v>
      </c>
      <c r="Z13" s="2">
        <f>+[3]LinkOut!AB583</f>
        <v>1095415.0551101032</v>
      </c>
      <c r="AA13" s="2">
        <f>+[3]LinkOut!AC583</f>
        <v>1111363.893701144</v>
      </c>
      <c r="AB13" s="2">
        <f>+[3]LinkOut!AD583</f>
        <v>1244674.81330611</v>
      </c>
      <c r="AC13" s="2">
        <f>+[3]LinkOut!AE583</f>
        <v>1335709.899181325</v>
      </c>
    </row>
    <row r="14" spans="1:30" ht="15" thickBot="1" x14ac:dyDescent="0.35">
      <c r="B14" s="26">
        <f t="shared" ref="B14:G14" si="1">+IFERROR(B12/B13,0)</f>
        <v>0.26747765014998132</v>
      </c>
      <c r="C14" s="26">
        <f t="shared" si="1"/>
        <v>0.22634531479595346</v>
      </c>
      <c r="D14" s="26">
        <f t="shared" si="1"/>
        <v>0.31173110351216071</v>
      </c>
      <c r="E14" s="26">
        <f t="shared" si="1"/>
        <v>0.1530074920628601</v>
      </c>
      <c r="F14" s="26">
        <f t="shared" si="1"/>
        <v>0.23581803906093052</v>
      </c>
      <c r="G14" s="26">
        <f t="shared" si="1"/>
        <v>0.19494322224891719</v>
      </c>
      <c r="R14" s="26">
        <f>+IFERROR(R12/R13,0)</f>
        <v>0.19638319301354734</v>
      </c>
      <c r="S14" s="26">
        <f t="shared" ref="S14:AC14" si="2">+IFERROR(S12/S13,0)</f>
        <v>0.1990901138215215</v>
      </c>
      <c r="T14" s="26">
        <f t="shared" si="2"/>
        <v>0.19821968520484795</v>
      </c>
      <c r="U14" s="26">
        <f t="shared" si="2"/>
        <v>0.1839742648257143</v>
      </c>
      <c r="V14" s="26">
        <f t="shared" si="2"/>
        <v>0.21086012904100959</v>
      </c>
      <c r="W14" s="26">
        <f t="shared" si="2"/>
        <v>0.22820094028848176</v>
      </c>
      <c r="X14" s="26">
        <f t="shared" si="2"/>
        <v>0.22254858073073994</v>
      </c>
      <c r="Y14" s="26">
        <f t="shared" si="2"/>
        <v>0.2192203258302618</v>
      </c>
      <c r="Z14" s="26">
        <f t="shared" si="2"/>
        <v>0.20566107288766497</v>
      </c>
      <c r="AA14" s="26">
        <f t="shared" si="2"/>
        <v>0.20866652865561464</v>
      </c>
      <c r="AB14" s="26">
        <f t="shared" si="2"/>
        <v>0.19705934205927569</v>
      </c>
      <c r="AC14" s="26">
        <f t="shared" si="2"/>
        <v>0.20722248390232814</v>
      </c>
      <c r="AD14" s="27">
        <f>AVERAGE(R14:AC14)</f>
        <v>0.20642555502175064</v>
      </c>
    </row>
    <row r="15" spans="1:30" ht="15" thickTop="1" x14ac:dyDescent="0.3"/>
    <row r="16" spans="1:30" x14ac:dyDescent="0.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9" spans="1:29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2" spans="1:29" x14ac:dyDescent="0.3">
      <c r="A22" s="9" t="s">
        <v>12</v>
      </c>
      <c r="B22" t="str">
        <f>+'[4]Link In'!$B$248</f>
        <v>Yes</v>
      </c>
    </row>
    <row r="23" spans="1:29" x14ac:dyDescent="0.3">
      <c r="B23" s="23">
        <f>+B10</f>
        <v>43160</v>
      </c>
      <c r="C23" s="23">
        <f t="shared" ref="C23:AC23" si="3">+C10</f>
        <v>43191</v>
      </c>
      <c r="D23" s="23">
        <f t="shared" si="3"/>
        <v>43221</v>
      </c>
      <c r="E23" s="23">
        <f t="shared" si="3"/>
        <v>43252</v>
      </c>
      <c r="F23" s="23">
        <f t="shared" si="3"/>
        <v>43282</v>
      </c>
      <c r="G23" s="23">
        <f t="shared" si="3"/>
        <v>43313</v>
      </c>
      <c r="H23" s="23">
        <f t="shared" si="3"/>
        <v>43344</v>
      </c>
      <c r="I23" s="23">
        <f t="shared" si="3"/>
        <v>43374</v>
      </c>
      <c r="J23" s="23">
        <f t="shared" si="3"/>
        <v>43405</v>
      </c>
      <c r="K23" s="23">
        <f t="shared" si="3"/>
        <v>43435</v>
      </c>
      <c r="L23" s="23">
        <f t="shared" si="3"/>
        <v>43466</v>
      </c>
      <c r="M23" s="23">
        <f t="shared" si="3"/>
        <v>43497</v>
      </c>
      <c r="N23" s="23">
        <f t="shared" si="3"/>
        <v>43525</v>
      </c>
      <c r="O23" s="23">
        <f t="shared" si="3"/>
        <v>43556</v>
      </c>
      <c r="P23" s="23">
        <f t="shared" si="3"/>
        <v>43586</v>
      </c>
      <c r="Q23" s="23">
        <f t="shared" si="3"/>
        <v>43617</v>
      </c>
      <c r="R23" s="23">
        <f t="shared" si="3"/>
        <v>43647</v>
      </c>
      <c r="S23" s="23">
        <f t="shared" si="3"/>
        <v>43678</v>
      </c>
      <c r="T23" s="23">
        <f t="shared" si="3"/>
        <v>43709</v>
      </c>
      <c r="U23" s="23">
        <f t="shared" si="3"/>
        <v>43739</v>
      </c>
      <c r="V23" s="23">
        <f t="shared" si="3"/>
        <v>43770</v>
      </c>
      <c r="W23" s="23">
        <f t="shared" si="3"/>
        <v>43800</v>
      </c>
      <c r="X23" s="23">
        <f t="shared" si="3"/>
        <v>43831</v>
      </c>
      <c r="Y23" s="23">
        <f t="shared" si="3"/>
        <v>43862</v>
      </c>
      <c r="Z23" s="23">
        <f t="shared" si="3"/>
        <v>43891</v>
      </c>
      <c r="AA23" s="23">
        <f t="shared" si="3"/>
        <v>43922</v>
      </c>
      <c r="AB23" s="23">
        <f t="shared" si="3"/>
        <v>43952</v>
      </c>
      <c r="AC23" s="23">
        <f t="shared" si="3"/>
        <v>43983</v>
      </c>
    </row>
    <row r="24" spans="1:29" x14ac:dyDescent="0.3">
      <c r="A24" t="s">
        <v>13</v>
      </c>
      <c r="N24" s="8"/>
      <c r="O24" s="8"/>
      <c r="P24" s="8"/>
      <c r="Q24" s="8"/>
      <c r="R24" s="8">
        <f>+[4]Residential!W341+[4]Commercial!Z337+[4]SFR!W290</f>
        <v>-1584.5763996326421</v>
      </c>
      <c r="S24" s="8">
        <f>+[4]Residential!X341+[4]Commercial!AA337+[4]SFR!X290</f>
        <v>-955.0063728803641</v>
      </c>
      <c r="T24" s="8">
        <f>+[4]Residential!Y341+[4]Commercial!AB337+[4]SFR!Y290</f>
        <v>-1010.1143667828435</v>
      </c>
      <c r="U24" s="8">
        <f>+[4]Residential!Z341+[4]Commercial!AC337+[4]SFR!Z290</f>
        <v>-435.74472152791327</v>
      </c>
      <c r="V24" s="8">
        <f>+[4]Residential!AA341+[4]Commercial!AD337+[4]SFR!AA290</f>
        <v>-231.49508399947149</v>
      </c>
      <c r="W24" s="8">
        <f>+[4]Residential!AB341+[4]Commercial!AE337+[4]SFR!AB290</f>
        <v>-360.19170211272899</v>
      </c>
      <c r="X24" s="8">
        <f>+[4]Residential!AC341+[4]Commercial!AF337+[4]SFR!AC290</f>
        <v>-211.37905240916325</v>
      </c>
      <c r="Y24" s="8">
        <f>+[4]Residential!AD341+[4]Commercial!AG337+[4]SFR!AD290</f>
        <v>-59.717100593869418</v>
      </c>
      <c r="Z24" s="8">
        <f>+[4]Residential!AE341+[4]Commercial!AH337+[4]SFR!AE290</f>
        <v>-272.94773304454384</v>
      </c>
      <c r="AA24" s="8">
        <f>+[4]Residential!AF341+[4]Commercial!AI337+[4]SFR!AF290</f>
        <v>-56.554428759536222</v>
      </c>
      <c r="AB24" s="8">
        <f>+[4]Residential!AG341+[4]Commercial!AJ337+[4]SFR!AG290</f>
        <v>-1143.2667199675193</v>
      </c>
      <c r="AC24" s="8">
        <f>+[4]Residential!AH341+[4]Commercial!AK337+[4]SFR!AH290</f>
        <v>-1357.8136692810126</v>
      </c>
    </row>
    <row r="25" spans="1:29" x14ac:dyDescent="0.3">
      <c r="A25" t="s">
        <v>14</v>
      </c>
      <c r="N25" s="8"/>
      <c r="O25" s="8"/>
      <c r="P25" s="8"/>
      <c r="Q25" s="8"/>
      <c r="R25" s="8">
        <f>+[4]Residential!W342+[4]Commercial!Z338+[4]OPA!W198</f>
        <v>0</v>
      </c>
      <c r="S25" s="8">
        <f>+[4]Residential!X342+[4]Commercial!AA338+[4]OPA!X198</f>
        <v>0</v>
      </c>
      <c r="T25" s="8">
        <f>+[4]Residential!Y342+[4]Commercial!AB338+[4]OPA!Y198</f>
        <v>0</v>
      </c>
      <c r="U25" s="8">
        <f>+[4]Residential!Z342+[4]Commercial!AC338+[4]OPA!Z198</f>
        <v>0</v>
      </c>
      <c r="V25" s="8">
        <f>+[4]Residential!AA342+[4]Commercial!AD338+[4]OPA!AA198</f>
        <v>0</v>
      </c>
      <c r="W25" s="8">
        <f>+[4]Residential!AB342+[4]Commercial!AE338+[4]OPA!AB198</f>
        <v>0</v>
      </c>
      <c r="X25" s="8">
        <f>+[4]Residential!AC342+[4]Commercial!AF338+[4]OPA!AC198</f>
        <v>0</v>
      </c>
      <c r="Y25" s="8">
        <f>+[4]Residential!AD342+[4]Commercial!AG338+[4]OPA!AD198</f>
        <v>0</v>
      </c>
      <c r="Z25" s="8">
        <f>+[4]Residential!AE342+[4]Commercial!AH338+[4]OPA!AE198</f>
        <v>0</v>
      </c>
      <c r="AA25" s="8">
        <f>+[4]Residential!AF342+[4]Commercial!AI338+[4]OPA!AF198</f>
        <v>0</v>
      </c>
      <c r="AB25" s="8">
        <f>+[4]Residential!AG342+[4]Commercial!AJ338+[4]OPA!AG198</f>
        <v>0</v>
      </c>
      <c r="AC25" s="8">
        <f>+[4]Residential!AH342+[4]Commercial!AK338+[4]OPA!AH198</f>
        <v>0</v>
      </c>
    </row>
    <row r="26" spans="1:29" x14ac:dyDescent="0.3">
      <c r="A26" t="s">
        <v>15</v>
      </c>
      <c r="B26" s="8">
        <f>+B24+B25</f>
        <v>0</v>
      </c>
      <c r="C26" s="8">
        <f t="shared" ref="C26:AC26" si="4">+C24+C25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/>
      <c r="O26" s="8"/>
      <c r="P26" s="8"/>
      <c r="Q26" s="8"/>
      <c r="R26" s="8">
        <f t="shared" si="4"/>
        <v>-1584.5763996326421</v>
      </c>
      <c r="S26" s="8">
        <f t="shared" si="4"/>
        <v>-955.0063728803641</v>
      </c>
      <c r="T26" s="8">
        <f t="shared" si="4"/>
        <v>-1010.1143667828435</v>
      </c>
      <c r="U26" s="8">
        <f t="shared" si="4"/>
        <v>-435.74472152791327</v>
      </c>
      <c r="V26" s="8">
        <f t="shared" si="4"/>
        <v>-231.49508399947149</v>
      </c>
      <c r="W26" s="8">
        <f t="shared" si="4"/>
        <v>-360.19170211272899</v>
      </c>
      <c r="X26" s="8">
        <f t="shared" si="4"/>
        <v>-211.37905240916325</v>
      </c>
      <c r="Y26" s="8">
        <f t="shared" si="4"/>
        <v>-59.717100593869418</v>
      </c>
      <c r="Z26" s="8">
        <f t="shared" si="4"/>
        <v>-272.94773304454384</v>
      </c>
      <c r="AA26" s="8">
        <f t="shared" si="4"/>
        <v>-56.554428759536222</v>
      </c>
      <c r="AB26" s="8">
        <f t="shared" si="4"/>
        <v>-1143.2667199675193</v>
      </c>
      <c r="AC26" s="8">
        <f t="shared" si="4"/>
        <v>-1357.8136692810126</v>
      </c>
    </row>
    <row r="27" spans="1:29" x14ac:dyDescent="0.3">
      <c r="A27" t="s">
        <v>2</v>
      </c>
      <c r="N27" s="2"/>
      <c r="O27" s="2"/>
      <c r="P27" s="2"/>
      <c r="Q27" s="2"/>
      <c r="R27" s="2">
        <f>+R28-R26</f>
        <v>-408.60146154049244</v>
      </c>
      <c r="S27" s="2">
        <f t="shared" ref="S27:AC27" si="5">+S28-S26</f>
        <v>-246.25950495657185</v>
      </c>
      <c r="T27" s="2">
        <f t="shared" si="5"/>
        <v>-260.46974237796576</v>
      </c>
      <c r="U27" s="2">
        <f t="shared" si="5"/>
        <v>-112.36184643172601</v>
      </c>
      <c r="V27" s="2">
        <f t="shared" si="5"/>
        <v>-59.693700905524054</v>
      </c>
      <c r="W27" s="2">
        <f t="shared" si="5"/>
        <v>-92.879621299508699</v>
      </c>
      <c r="X27" s="2">
        <f t="shared" si="5"/>
        <v>-54.506548105507477</v>
      </c>
      <c r="Y27" s="2">
        <f t="shared" si="5"/>
        <v>-15.398749209739904</v>
      </c>
      <c r="Z27" s="2">
        <f t="shared" si="5"/>
        <v>-70.382748772492391</v>
      </c>
      <c r="AA27" s="2">
        <f t="shared" si="5"/>
        <v>-14.583217478874118</v>
      </c>
      <c r="AB27" s="2">
        <f t="shared" si="5"/>
        <v>-294.80462590357411</v>
      </c>
      <c r="AC27" s="2">
        <f t="shared" si="5"/>
        <v>-350.12805308504085</v>
      </c>
    </row>
    <row r="28" spans="1:29" x14ac:dyDescent="0.3">
      <c r="A28" t="s">
        <v>1</v>
      </c>
      <c r="N28" s="8"/>
      <c r="O28" s="8"/>
      <c r="P28" s="8"/>
      <c r="Q28" s="8"/>
      <c r="R28" s="8">
        <f>+R26/(1-20.5%)</f>
        <v>-1993.1778611731345</v>
      </c>
      <c r="S28" s="8">
        <f t="shared" ref="S28:AC28" si="6">+S26/(1-20.5%)</f>
        <v>-1201.2658778369359</v>
      </c>
      <c r="T28" s="8">
        <f t="shared" si="6"/>
        <v>-1270.5841091608092</v>
      </c>
      <c r="U28" s="8">
        <f t="shared" si="6"/>
        <v>-548.10656795963928</v>
      </c>
      <c r="V28" s="8">
        <f t="shared" si="6"/>
        <v>-291.18878490499554</v>
      </c>
      <c r="W28" s="8">
        <f t="shared" si="6"/>
        <v>-453.07132341223769</v>
      </c>
      <c r="X28" s="8">
        <f t="shared" si="6"/>
        <v>-265.88560051467073</v>
      </c>
      <c r="Y28" s="8">
        <f t="shared" si="6"/>
        <v>-75.115849803609322</v>
      </c>
      <c r="Z28" s="8">
        <f t="shared" si="6"/>
        <v>-343.33048181703623</v>
      </c>
      <c r="AA28" s="8">
        <f t="shared" si="6"/>
        <v>-71.137646238410341</v>
      </c>
      <c r="AB28" s="8">
        <f t="shared" si="6"/>
        <v>-1438.0713458710934</v>
      </c>
      <c r="AC28" s="8">
        <f t="shared" si="6"/>
        <v>-1707.9417223660535</v>
      </c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workbookViewId="0"/>
  </sheetViews>
  <sheetFormatPr defaultRowHeight="14.4" outlineLevelRow="1" x14ac:dyDescent="0.3"/>
  <cols>
    <col min="1" max="1" width="24.33203125" bestFit="1" customWidth="1"/>
    <col min="2" max="17" width="11.6640625" customWidth="1"/>
    <col min="18" max="18" width="10.5546875" bestFit="1" customWidth="1"/>
    <col min="19" max="29" width="11.6640625" customWidth="1"/>
    <col min="30" max="30" width="11.5546875" bestFit="1" customWidth="1"/>
    <col min="31" max="31" width="17.5546875" bestFit="1" customWidth="1"/>
    <col min="32" max="32" width="10.5546875" bestFit="1" customWidth="1"/>
  </cols>
  <sheetData>
    <row r="1" spans="1:30" x14ac:dyDescent="0.3">
      <c r="A1" t="s">
        <v>0</v>
      </c>
    </row>
    <row r="9" spans="1:30" x14ac:dyDescent="0.3"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</row>
    <row r="10" spans="1:30" x14ac:dyDescent="0.3">
      <c r="A10" s="9" t="s">
        <v>8</v>
      </c>
      <c r="B10" s="1">
        <v>43160</v>
      </c>
      <c r="C10" s="1">
        <v>43191</v>
      </c>
      <c r="D10" s="1">
        <v>43221</v>
      </c>
      <c r="E10" s="1">
        <v>43252</v>
      </c>
      <c r="F10" s="1">
        <v>43282</v>
      </c>
      <c r="G10" s="1">
        <v>43313</v>
      </c>
      <c r="H10" s="1">
        <v>43344</v>
      </c>
      <c r="I10" s="1">
        <v>43374</v>
      </c>
      <c r="J10" s="1">
        <v>43405</v>
      </c>
      <c r="K10" s="1">
        <v>43435</v>
      </c>
      <c r="L10" s="1">
        <v>43466</v>
      </c>
      <c r="M10" s="1">
        <v>43497</v>
      </c>
      <c r="N10" s="1">
        <v>43525</v>
      </c>
      <c r="O10" s="1">
        <v>43556</v>
      </c>
      <c r="P10" s="1">
        <v>43586</v>
      </c>
      <c r="Q10" s="1">
        <v>43617</v>
      </c>
      <c r="R10" s="1">
        <v>43647</v>
      </c>
      <c r="S10" s="1">
        <v>43678</v>
      </c>
      <c r="T10" s="1">
        <v>43709</v>
      </c>
      <c r="U10" s="1">
        <v>43739</v>
      </c>
      <c r="V10" s="1">
        <v>43770</v>
      </c>
      <c r="W10" s="1">
        <v>43800</v>
      </c>
      <c r="X10" s="1">
        <v>43831</v>
      </c>
      <c r="Y10" s="1">
        <v>43862</v>
      </c>
      <c r="Z10" s="1">
        <v>43891</v>
      </c>
      <c r="AA10" s="1">
        <v>43922</v>
      </c>
      <c r="AB10" s="1">
        <v>43952</v>
      </c>
      <c r="AC10" s="1">
        <v>43983</v>
      </c>
    </row>
    <row r="11" spans="1:30" x14ac:dyDescent="0.3">
      <c r="A11" t="s">
        <v>3</v>
      </c>
      <c r="B11" s="5">
        <f>Workpaper!B11</f>
        <v>828984.13699999999</v>
      </c>
      <c r="C11" s="5">
        <f>Workpaper!C11</f>
        <v>875709.02199999988</v>
      </c>
      <c r="D11" s="5">
        <f>Workpaper!D11</f>
        <v>923098.08299999987</v>
      </c>
      <c r="E11" s="5">
        <f>Workpaper!E11</f>
        <v>1139436.6360000002</v>
      </c>
      <c r="F11" s="5">
        <f>Workpaper!F11</f>
        <v>1100389.8190000001</v>
      </c>
      <c r="G11" s="5">
        <f>Workpaper!G11</f>
        <v>1123123.9000000001</v>
      </c>
      <c r="H11" s="5">
        <f>Workpaper!H11</f>
        <v>1119180.534813965</v>
      </c>
      <c r="I11" s="5">
        <f>Workpaper!I11</f>
        <v>1055198.7683710596</v>
      </c>
      <c r="J11" s="5">
        <f>Workpaper!J11</f>
        <v>892477.52437541098</v>
      </c>
      <c r="K11" s="5">
        <f>Workpaper!K11</f>
        <v>871198.0141191358</v>
      </c>
      <c r="L11" s="5">
        <f>Workpaper!L11</f>
        <v>868724.60608485166</v>
      </c>
      <c r="M11" s="5">
        <f>Workpaper!M11</f>
        <v>807514.10839954857</v>
      </c>
      <c r="N11" s="5">
        <f>Workpaper!N11</f>
        <v>879160.84917675657</v>
      </c>
      <c r="O11" s="5">
        <f>Workpaper!O11</f>
        <v>888246.54109911004</v>
      </c>
      <c r="P11" s="5">
        <f>Workpaper!P11</f>
        <v>1010318.5366514841</v>
      </c>
      <c r="Q11" s="5">
        <f>Workpaper!Q11</f>
        <v>1070584.1657246812</v>
      </c>
      <c r="R11" s="5">
        <f>Workpaper!R11</f>
        <v>1123774.6825890217</v>
      </c>
      <c r="S11" s="5">
        <f>Workpaper!S11</f>
        <v>1149990.2013699636</v>
      </c>
      <c r="T11" s="5">
        <f>Workpaper!T11</f>
        <v>1107134.3321302317</v>
      </c>
      <c r="U11" s="5">
        <f>Workpaper!U11</f>
        <v>1044785.9598868636</v>
      </c>
      <c r="V11" s="5">
        <f>Workpaper!V11</f>
        <v>883823.8858213952</v>
      </c>
      <c r="W11" s="5">
        <f>Workpaper!W11</f>
        <v>862367.99104676372</v>
      </c>
      <c r="X11" s="5">
        <f>Workpaper!X11</f>
        <v>859617.68513914431</v>
      </c>
      <c r="Y11" s="5">
        <f>Workpaper!Y11</f>
        <v>799347.45980789105</v>
      </c>
      <c r="Z11" s="5">
        <f>Workpaper!Z11</f>
        <v>869857.87188581424</v>
      </c>
      <c r="AA11" s="5">
        <f>Workpaper!AA11</f>
        <v>879402.89350057929</v>
      </c>
      <c r="AB11" s="5">
        <f>Workpaper!AB11</f>
        <v>998256.74679828866</v>
      </c>
      <c r="AC11" s="5">
        <f>Workpaper!AC11</f>
        <v>1057562.9624307614</v>
      </c>
      <c r="AD11" s="3">
        <f>SUM(R11:AC11)</f>
        <v>11635922.67240672</v>
      </c>
    </row>
    <row r="12" spans="1:30" x14ac:dyDescent="0.3">
      <c r="A12" s="4" t="s">
        <v>2</v>
      </c>
      <c r="B12" s="6">
        <f>Workpaper!B12</f>
        <v>302700.29170000006</v>
      </c>
      <c r="C12" s="6">
        <f>Workpaper!C12</f>
        <v>256202.97794999997</v>
      </c>
      <c r="D12" s="6">
        <f>Workpaper!D12</f>
        <v>418090.05976000009</v>
      </c>
      <c r="E12" s="6">
        <f>Workpaper!E12</f>
        <v>205836.93528000009</v>
      </c>
      <c r="F12" s="6">
        <f>Workpaper!F12</f>
        <v>339568.03821999975</v>
      </c>
      <c r="G12" s="6">
        <f>Workpaper!G12</f>
        <v>271962.67157999985</v>
      </c>
      <c r="H12" s="6">
        <f>Workpaper!H12</f>
        <v>275851.89197889948</v>
      </c>
      <c r="I12" s="6">
        <f>Workpaper!I12</f>
        <v>237711.53842470679</v>
      </c>
      <c r="J12" s="6">
        <f>Workpaper!J12</f>
        <v>238499.00896057324</v>
      </c>
      <c r="K12" s="6">
        <f>Workpaper!K12</f>
        <v>257434.01755716687</v>
      </c>
      <c r="L12" s="6">
        <f>Workpaper!L12</f>
        <v>248338.74058720178</v>
      </c>
      <c r="M12" s="6">
        <f>Workpaper!M12</f>
        <v>226599.38251579367</v>
      </c>
      <c r="N12" s="6">
        <f>Workpaper!N12</f>
        <v>227226.10692610824</v>
      </c>
      <c r="O12" s="6">
        <f>Workpaper!O12</f>
        <v>234130.00420459046</v>
      </c>
      <c r="P12" s="6">
        <f>Workpaper!P12</f>
        <v>246534.55561985157</v>
      </c>
      <c r="Q12" s="6">
        <f>Workpaper!Q12</f>
        <v>278142.42026161938</v>
      </c>
      <c r="R12" s="6">
        <f>Workpaper!R12</f>
        <v>274600.13733811624</v>
      </c>
      <c r="S12" s="6">
        <f>Workpaper!S12</f>
        <v>285855.60584371822</v>
      </c>
      <c r="T12" s="6">
        <f>Workpaper!T12</f>
        <v>273699.91478297533</v>
      </c>
      <c r="U12" s="6">
        <f>Workpaper!U12</f>
        <v>235534.48897762818</v>
      </c>
      <c r="V12" s="6">
        <f>Workpaper!V12</f>
        <v>236162.09480228592</v>
      </c>
      <c r="W12" s="6">
        <f>Workpaper!W12</f>
        <v>254993.44115013868</v>
      </c>
      <c r="X12" s="6">
        <f>Workpaper!X12</f>
        <v>246075.00478101033</v>
      </c>
      <c r="Y12" s="6">
        <f>Workpaper!Y12</f>
        <v>224434.99050980931</v>
      </c>
      <c r="Z12" s="6">
        <f>Workpaper!Z12</f>
        <v>225213.85274247197</v>
      </c>
      <c r="AA12" s="6">
        <f>Workpaper!AA12</f>
        <v>231889.86255432636</v>
      </c>
      <c r="AB12" s="6">
        <f>Workpaper!AB12</f>
        <v>244979.99516195027</v>
      </c>
      <c r="AC12" s="6">
        <f>Workpaper!AC12</f>
        <v>276438.99502819742</v>
      </c>
      <c r="AD12" s="3">
        <f>SUM(R12:AC12)</f>
        <v>3009878.3836726281</v>
      </c>
    </row>
    <row r="13" spans="1:30" x14ac:dyDescent="0.3">
      <c r="A13" t="s">
        <v>1</v>
      </c>
      <c r="B13" s="2">
        <f>+B11+B12</f>
        <v>1131684.4287</v>
      </c>
      <c r="C13" s="2">
        <f t="shared" ref="C13:AC13" si="0">+C11+C12</f>
        <v>1131911.9999499999</v>
      </c>
      <c r="D13" s="2">
        <f t="shared" si="0"/>
        <v>1341188.14276</v>
      </c>
      <c r="E13" s="2">
        <f t="shared" si="0"/>
        <v>1345273.5712800003</v>
      </c>
      <c r="F13" s="2">
        <f t="shared" si="0"/>
        <v>1439957.8572199999</v>
      </c>
      <c r="G13" s="2">
        <f t="shared" si="0"/>
        <v>1395086.57158</v>
      </c>
      <c r="H13" s="2">
        <f t="shared" si="0"/>
        <v>1395032.4267928645</v>
      </c>
      <c r="I13" s="2">
        <f t="shared" si="0"/>
        <v>1292910.3067957663</v>
      </c>
      <c r="J13" s="2">
        <f t="shared" si="0"/>
        <v>1130976.5333359842</v>
      </c>
      <c r="K13" s="2">
        <f t="shared" si="0"/>
        <v>1128632.0316763027</v>
      </c>
      <c r="L13" s="2">
        <f t="shared" si="0"/>
        <v>1117063.3466720534</v>
      </c>
      <c r="M13" s="2">
        <f t="shared" si="0"/>
        <v>1034113.4909153422</v>
      </c>
      <c r="N13" s="2">
        <f t="shared" si="0"/>
        <v>1106386.9561028648</v>
      </c>
      <c r="O13" s="2">
        <f t="shared" si="0"/>
        <v>1122376.5453037005</v>
      </c>
      <c r="P13" s="2">
        <f t="shared" si="0"/>
        <v>1256853.0922713357</v>
      </c>
      <c r="Q13" s="2">
        <f t="shared" si="0"/>
        <v>1348726.5859863006</v>
      </c>
      <c r="R13" s="2">
        <f t="shared" si="0"/>
        <v>1398374.819927138</v>
      </c>
      <c r="S13" s="2">
        <f t="shared" si="0"/>
        <v>1435845.8072136817</v>
      </c>
      <c r="T13" s="2">
        <f t="shared" si="0"/>
        <v>1380834.246913207</v>
      </c>
      <c r="U13" s="2">
        <f t="shared" si="0"/>
        <v>1280320.4488644917</v>
      </c>
      <c r="V13" s="2">
        <f t="shared" si="0"/>
        <v>1119985.9806236811</v>
      </c>
      <c r="W13" s="2">
        <f t="shared" si="0"/>
        <v>1117361.4321969023</v>
      </c>
      <c r="X13" s="2">
        <f t="shared" si="0"/>
        <v>1105692.6899201546</v>
      </c>
      <c r="Y13" s="2">
        <f t="shared" si="0"/>
        <v>1023782.4503177004</v>
      </c>
      <c r="Z13" s="2">
        <f t="shared" si="0"/>
        <v>1095071.7246282862</v>
      </c>
      <c r="AA13" s="2">
        <f t="shared" si="0"/>
        <v>1111292.7560549057</v>
      </c>
      <c r="AB13" s="2">
        <f t="shared" si="0"/>
        <v>1243236.7419602389</v>
      </c>
      <c r="AC13" s="2">
        <f t="shared" si="0"/>
        <v>1334001.957458959</v>
      </c>
      <c r="AD13" s="3">
        <f>SUM(R13:AC13)</f>
        <v>14645801.056079347</v>
      </c>
    </row>
    <row r="14" spans="1:30" ht="15" thickBot="1" x14ac:dyDescent="0.35">
      <c r="R14" s="26">
        <f>+IFERROR(R12/R13,0)</f>
        <v>0.1963709110211411</v>
      </c>
      <c r="S14" s="26">
        <f t="shared" ref="S14:AC14" si="1">+IFERROR(S12/S13,0)</f>
        <v>0.19908516945731997</v>
      </c>
      <c r="T14" s="26">
        <f t="shared" si="1"/>
        <v>0.19821344625165491</v>
      </c>
      <c r="U14" s="26">
        <f t="shared" si="1"/>
        <v>0.18396526368576108</v>
      </c>
      <c r="V14" s="26">
        <f t="shared" si="1"/>
        <v>0.2108616526349513</v>
      </c>
      <c r="W14" s="26">
        <f t="shared" si="1"/>
        <v>0.22821034788070574</v>
      </c>
      <c r="X14" s="26">
        <f t="shared" si="1"/>
        <v>0.22255280063285951</v>
      </c>
      <c r="Y14" s="26">
        <f t="shared" si="1"/>
        <v>0.21922136918850543</v>
      </c>
      <c r="Z14" s="26">
        <f t="shared" si="1"/>
        <v>0.20566128014940674</v>
      </c>
      <c r="AA14" s="26">
        <f t="shared" si="1"/>
        <v>0.2086667633626412</v>
      </c>
      <c r="AB14" s="26">
        <f t="shared" si="1"/>
        <v>0.19705015697628506</v>
      </c>
      <c r="AC14" s="26">
        <f t="shared" si="1"/>
        <v>0.20722532938014984</v>
      </c>
      <c r="AD14" s="32">
        <f>ROUND(AVERAGE(R14:AC14),4)</f>
        <v>0.2064</v>
      </c>
    </row>
    <row r="15" spans="1:30" ht="15" thickTop="1" x14ac:dyDescent="0.3">
      <c r="W15" s="3"/>
    </row>
    <row r="16" spans="1:30" x14ac:dyDescent="0.3">
      <c r="W16" s="3"/>
    </row>
    <row r="17" spans="1:29" hidden="1" outlineLevel="1" x14ac:dyDescent="0.3">
      <c r="A17" s="9" t="s">
        <v>8</v>
      </c>
      <c r="B17" s="7" t="s">
        <v>6</v>
      </c>
      <c r="C17" s="7" t="s">
        <v>4</v>
      </c>
    </row>
    <row r="18" spans="1:29" hidden="1" outlineLevel="1" x14ac:dyDescent="0.3">
      <c r="A18" t="s">
        <v>3</v>
      </c>
      <c r="B18" s="3">
        <f>SUM(B11:M11)</f>
        <v>11605035.15316397</v>
      </c>
      <c r="C18" s="3">
        <f>SUM(R11:AC11)</f>
        <v>11635922.67240672</v>
      </c>
    </row>
    <row r="19" spans="1:29" hidden="1" outlineLevel="1" x14ac:dyDescent="0.3">
      <c r="A19" s="4" t="s">
        <v>2</v>
      </c>
      <c r="B19" s="6">
        <f>SUM(B12:M12)</f>
        <v>3278795.5545143415</v>
      </c>
      <c r="C19" s="6">
        <f>SUM(R12:AC12)</f>
        <v>3009878.3836726281</v>
      </c>
    </row>
    <row r="20" spans="1:29" hidden="1" outlineLevel="1" x14ac:dyDescent="0.3">
      <c r="A20" t="s">
        <v>1</v>
      </c>
      <c r="B20" s="3">
        <f>SUM(B18:B19)</f>
        <v>14883830.707678311</v>
      </c>
      <c r="C20" s="3">
        <f>SUM(C18:C19)</f>
        <v>14645801.056079349</v>
      </c>
    </row>
    <row r="21" spans="1:29" hidden="1" outlineLevel="1" x14ac:dyDescent="0.3">
      <c r="B21" s="24"/>
      <c r="C21" s="24"/>
    </row>
    <row r="22" spans="1:29" hidden="1" outlineLevel="1" x14ac:dyDescent="0.3"/>
    <row r="23" spans="1:29" hidden="1" outlineLevel="1" x14ac:dyDescent="0.3">
      <c r="A23" s="9" t="s">
        <v>7</v>
      </c>
    </row>
    <row r="24" spans="1:29" hidden="1" outlineLevel="1" x14ac:dyDescent="0.3">
      <c r="A24" t="s">
        <v>3</v>
      </c>
      <c r="B24" s="12">
        <f>+B11</f>
        <v>828984.13699999999</v>
      </c>
      <c r="C24" s="12">
        <f t="shared" ref="C24:AC24" si="2">+C11</f>
        <v>875709.02199999988</v>
      </c>
      <c r="D24" s="12">
        <f t="shared" si="2"/>
        <v>923098.08299999987</v>
      </c>
      <c r="E24" s="12">
        <f t="shared" si="2"/>
        <v>1139436.6360000002</v>
      </c>
      <c r="F24" s="12">
        <f t="shared" si="2"/>
        <v>1100389.8190000001</v>
      </c>
      <c r="G24" s="12">
        <f t="shared" si="2"/>
        <v>1123123.9000000001</v>
      </c>
      <c r="H24" s="12">
        <f t="shared" si="2"/>
        <v>1119180.534813965</v>
      </c>
      <c r="I24" s="12">
        <f t="shared" si="2"/>
        <v>1055198.7683710596</v>
      </c>
      <c r="J24" s="12">
        <f t="shared" si="2"/>
        <v>892477.52437541098</v>
      </c>
      <c r="K24" s="12">
        <f t="shared" si="2"/>
        <v>871198.0141191358</v>
      </c>
      <c r="L24" s="12">
        <f t="shared" si="2"/>
        <v>868724.60608485166</v>
      </c>
      <c r="M24" s="12">
        <f t="shared" si="2"/>
        <v>807514.10839954857</v>
      </c>
      <c r="N24" s="12">
        <f t="shared" si="2"/>
        <v>879160.84917675657</v>
      </c>
      <c r="O24" s="12">
        <f t="shared" si="2"/>
        <v>888246.54109911004</v>
      </c>
      <c r="P24" s="12">
        <f t="shared" si="2"/>
        <v>1010318.5366514841</v>
      </c>
      <c r="Q24" s="12">
        <f t="shared" si="2"/>
        <v>1070584.1657246812</v>
      </c>
      <c r="R24" s="12">
        <f t="shared" si="2"/>
        <v>1123774.6825890217</v>
      </c>
      <c r="S24" s="12">
        <f t="shared" si="2"/>
        <v>1149990.2013699636</v>
      </c>
      <c r="T24" s="12">
        <f t="shared" si="2"/>
        <v>1107134.3321302317</v>
      </c>
      <c r="U24" s="12">
        <f t="shared" si="2"/>
        <v>1044785.9598868636</v>
      </c>
      <c r="V24" s="12">
        <f t="shared" si="2"/>
        <v>883823.8858213952</v>
      </c>
      <c r="W24" s="12">
        <f t="shared" si="2"/>
        <v>862367.99104676372</v>
      </c>
      <c r="X24" s="12">
        <f t="shared" si="2"/>
        <v>859617.68513914431</v>
      </c>
      <c r="Y24" s="12">
        <f t="shared" si="2"/>
        <v>799347.45980789105</v>
      </c>
      <c r="Z24" s="12">
        <f t="shared" si="2"/>
        <v>869857.87188581424</v>
      </c>
      <c r="AA24" s="12">
        <f t="shared" si="2"/>
        <v>879402.89350057929</v>
      </c>
      <c r="AB24" s="12">
        <f t="shared" si="2"/>
        <v>998256.74679828866</v>
      </c>
      <c r="AC24" s="12">
        <f t="shared" si="2"/>
        <v>1057562.9624307614</v>
      </c>
    </row>
    <row r="25" spans="1:29" hidden="1" outlineLevel="1" x14ac:dyDescent="0.3">
      <c r="A25" t="s">
        <v>2</v>
      </c>
      <c r="B25" s="6">
        <f>+B12</f>
        <v>302700.29170000006</v>
      </c>
      <c r="C25" s="6">
        <f t="shared" ref="C25:AC25" si="3">+C12</f>
        <v>256202.97794999997</v>
      </c>
      <c r="D25" s="6">
        <f t="shared" si="3"/>
        <v>418090.05976000009</v>
      </c>
      <c r="E25" s="6">
        <f t="shared" si="3"/>
        <v>205836.93528000009</v>
      </c>
      <c r="F25" s="6">
        <f t="shared" si="3"/>
        <v>339568.03821999975</v>
      </c>
      <c r="G25" s="6">
        <f t="shared" si="3"/>
        <v>271962.67157999985</v>
      </c>
      <c r="H25" s="6">
        <f t="shared" si="3"/>
        <v>275851.89197889948</v>
      </c>
      <c r="I25" s="6">
        <f t="shared" si="3"/>
        <v>237711.53842470679</v>
      </c>
      <c r="J25" s="6">
        <f t="shared" si="3"/>
        <v>238499.00896057324</v>
      </c>
      <c r="K25" s="6">
        <f t="shared" si="3"/>
        <v>257434.01755716687</v>
      </c>
      <c r="L25" s="6">
        <f t="shared" si="3"/>
        <v>248338.74058720178</v>
      </c>
      <c r="M25" s="6">
        <f t="shared" si="3"/>
        <v>226599.38251579367</v>
      </c>
      <c r="N25" s="6">
        <f t="shared" si="3"/>
        <v>227226.10692610824</v>
      </c>
      <c r="O25" s="6">
        <f t="shared" si="3"/>
        <v>234130.00420459046</v>
      </c>
      <c r="P25" s="6">
        <f t="shared" si="3"/>
        <v>246534.55561985157</v>
      </c>
      <c r="Q25" s="6">
        <f t="shared" si="3"/>
        <v>278142.42026161938</v>
      </c>
      <c r="R25" s="6">
        <f t="shared" si="3"/>
        <v>274600.13733811624</v>
      </c>
      <c r="S25" s="6">
        <f t="shared" si="3"/>
        <v>285855.60584371822</v>
      </c>
      <c r="T25" s="6">
        <f t="shared" si="3"/>
        <v>273699.91478297533</v>
      </c>
      <c r="U25" s="6">
        <f t="shared" si="3"/>
        <v>235534.48897762818</v>
      </c>
      <c r="V25" s="6">
        <f t="shared" si="3"/>
        <v>236162.09480228592</v>
      </c>
      <c r="W25" s="6">
        <f t="shared" si="3"/>
        <v>254993.44115013868</v>
      </c>
      <c r="X25" s="6">
        <f t="shared" si="3"/>
        <v>246075.00478101033</v>
      </c>
      <c r="Y25" s="6">
        <f t="shared" si="3"/>
        <v>224434.99050980931</v>
      </c>
      <c r="Z25" s="6">
        <f t="shared" si="3"/>
        <v>225213.85274247197</v>
      </c>
      <c r="AA25" s="6">
        <f t="shared" si="3"/>
        <v>231889.86255432636</v>
      </c>
      <c r="AB25" s="6">
        <f t="shared" si="3"/>
        <v>244979.99516195027</v>
      </c>
      <c r="AC25" s="6">
        <f t="shared" si="3"/>
        <v>276438.99502819742</v>
      </c>
    </row>
    <row r="26" spans="1:29" hidden="1" outlineLevel="1" x14ac:dyDescent="0.3">
      <c r="A26" t="s">
        <v>1</v>
      </c>
      <c r="B26" s="3">
        <f>SUM(B24:B25)</f>
        <v>1131684.4287</v>
      </c>
      <c r="C26" s="3">
        <f t="shared" ref="C26:AC26" si="4">SUM(C24:C25)</f>
        <v>1131911.9999499999</v>
      </c>
      <c r="D26" s="3">
        <f t="shared" si="4"/>
        <v>1341188.14276</v>
      </c>
      <c r="E26" s="3">
        <f t="shared" si="4"/>
        <v>1345273.5712800003</v>
      </c>
      <c r="F26" s="3">
        <f t="shared" si="4"/>
        <v>1439957.8572199999</v>
      </c>
      <c r="G26" s="3">
        <f t="shared" si="4"/>
        <v>1395086.57158</v>
      </c>
      <c r="H26" s="3">
        <f t="shared" si="4"/>
        <v>1395032.4267928645</v>
      </c>
      <c r="I26" s="3">
        <f t="shared" si="4"/>
        <v>1292910.3067957663</v>
      </c>
      <c r="J26" s="3">
        <f t="shared" si="4"/>
        <v>1130976.5333359842</v>
      </c>
      <c r="K26" s="3">
        <f t="shared" si="4"/>
        <v>1128632.0316763027</v>
      </c>
      <c r="L26" s="3">
        <f t="shared" si="4"/>
        <v>1117063.3466720534</v>
      </c>
      <c r="M26" s="3">
        <f t="shared" si="4"/>
        <v>1034113.4909153422</v>
      </c>
      <c r="N26" s="3">
        <f t="shared" si="4"/>
        <v>1106386.9561028648</v>
      </c>
      <c r="O26" s="3">
        <f t="shared" si="4"/>
        <v>1122376.5453037005</v>
      </c>
      <c r="P26" s="3">
        <f t="shared" si="4"/>
        <v>1256853.0922713357</v>
      </c>
      <c r="Q26" s="3">
        <f t="shared" si="4"/>
        <v>1348726.5859863006</v>
      </c>
      <c r="R26" s="3">
        <f t="shared" si="4"/>
        <v>1398374.819927138</v>
      </c>
      <c r="S26" s="3">
        <f t="shared" si="4"/>
        <v>1435845.8072136817</v>
      </c>
      <c r="T26" s="3">
        <f t="shared" si="4"/>
        <v>1380834.246913207</v>
      </c>
      <c r="U26" s="3">
        <f t="shared" si="4"/>
        <v>1280320.4488644917</v>
      </c>
      <c r="V26" s="3">
        <f t="shared" si="4"/>
        <v>1119985.9806236811</v>
      </c>
      <c r="W26" s="3">
        <f t="shared" si="4"/>
        <v>1117361.4321969023</v>
      </c>
      <c r="X26" s="3">
        <f t="shared" si="4"/>
        <v>1105692.6899201546</v>
      </c>
      <c r="Y26" s="3">
        <f t="shared" si="4"/>
        <v>1023782.4503177004</v>
      </c>
      <c r="Z26" s="3">
        <f t="shared" si="4"/>
        <v>1095071.7246282862</v>
      </c>
      <c r="AA26" s="3">
        <f t="shared" si="4"/>
        <v>1111292.7560549057</v>
      </c>
      <c r="AB26" s="3">
        <f t="shared" si="4"/>
        <v>1243236.7419602389</v>
      </c>
      <c r="AC26" s="3">
        <f t="shared" si="4"/>
        <v>1334001.957458959</v>
      </c>
    </row>
    <row r="27" spans="1:29" hidden="1" outlineLevel="1" x14ac:dyDescent="0.3"/>
    <row r="28" spans="1:29" hidden="1" outlineLevel="1" x14ac:dyDescent="0.3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idden="1" outlineLevel="1" x14ac:dyDescent="0.3">
      <c r="B29" s="3"/>
      <c r="C29" s="3"/>
    </row>
    <row r="30" spans="1:29" hidden="1" outlineLevel="1" x14ac:dyDescent="0.3">
      <c r="A30" s="9" t="s">
        <v>7</v>
      </c>
      <c r="B30" s="7" t="s">
        <v>6</v>
      </c>
      <c r="C30" s="7" t="s">
        <v>4</v>
      </c>
    </row>
    <row r="31" spans="1:29" hidden="1" outlineLevel="1" x14ac:dyDescent="0.3">
      <c r="A31" t="s">
        <v>3</v>
      </c>
      <c r="B31" s="3">
        <f>SUM(B24:M24)</f>
        <v>11605035.15316397</v>
      </c>
      <c r="C31" s="3">
        <f>SUM(R24:AC24)</f>
        <v>11635922.67240672</v>
      </c>
    </row>
    <row r="32" spans="1:29" hidden="1" outlineLevel="1" x14ac:dyDescent="0.3">
      <c r="A32" s="4" t="s">
        <v>2</v>
      </c>
      <c r="B32" s="6">
        <f>SUM(B25:M25)</f>
        <v>3278795.5545143415</v>
      </c>
      <c r="C32" s="6">
        <f>SUM(R25:AC25)</f>
        <v>3009878.3836726281</v>
      </c>
    </row>
    <row r="33" spans="1:32" hidden="1" outlineLevel="1" x14ac:dyDescent="0.3">
      <c r="A33" t="s">
        <v>1</v>
      </c>
      <c r="B33" s="3">
        <f>SUM(B31:B32)</f>
        <v>14883830.707678311</v>
      </c>
      <c r="C33" s="3">
        <f>SUM(C31:C32)</f>
        <v>14645801.056079349</v>
      </c>
    </row>
    <row r="34" spans="1:32" hidden="1" outlineLevel="1" collapsed="1" x14ac:dyDescent="0.3"/>
    <row r="35" spans="1:32" hidden="1" outlineLevel="1" x14ac:dyDescent="0.3"/>
    <row r="36" spans="1:32" hidden="1" outlineLevel="1" x14ac:dyDescent="0.3"/>
    <row r="37" spans="1:32" hidden="1" outlineLevel="1" x14ac:dyDescent="0.3"/>
    <row r="38" spans="1:32" collapsed="1" x14ac:dyDescent="0.3">
      <c r="A38" t="s">
        <v>16</v>
      </c>
      <c r="E38" s="3">
        <v>14027701.357913202</v>
      </c>
    </row>
    <row r="39" spans="1:32" x14ac:dyDescent="0.3">
      <c r="E39" s="3">
        <f>+E38-C33</f>
        <v>-618099.69816614687</v>
      </c>
    </row>
    <row r="40" spans="1:32" x14ac:dyDescent="0.3">
      <c r="E40" s="25">
        <f>+E39/E38</f>
        <v>-4.4062792783756341E-2</v>
      </c>
    </row>
    <row r="41" spans="1:32" x14ac:dyDescent="0.3">
      <c r="P41" s="39"/>
    </row>
    <row r="42" spans="1:32" x14ac:dyDescent="0.3">
      <c r="P42" s="40" t="s">
        <v>24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3">
      <c r="R43" s="35" t="str">
        <f>+'Link In'!R9</f>
        <v>Test Year</v>
      </c>
      <c r="S43" s="35" t="str">
        <f>+'Link In'!S9</f>
        <v>Test Year</v>
      </c>
      <c r="T43" s="35" t="str">
        <f>+'Link In'!T9</f>
        <v>Test Year</v>
      </c>
      <c r="U43" s="35" t="str">
        <f>+'Link In'!U9</f>
        <v>Test Year</v>
      </c>
      <c r="V43" s="35" t="str">
        <f>+'Link In'!V9</f>
        <v>Test Year</v>
      </c>
      <c r="W43" s="35" t="str">
        <f>+'Link In'!W9</f>
        <v>Test Year</v>
      </c>
      <c r="X43" s="35" t="str">
        <f>+'Link In'!X9</f>
        <v>Test Year</v>
      </c>
      <c r="Y43" s="35" t="str">
        <f>+'Link In'!Y9</f>
        <v>Test Year</v>
      </c>
      <c r="Z43" s="35" t="str">
        <f>+'Link In'!Z9</f>
        <v>Test Year</v>
      </c>
      <c r="AA43" s="35" t="str">
        <f>+'Link In'!AA9</f>
        <v>Test Year</v>
      </c>
      <c r="AB43" s="35" t="str">
        <f>+'Link In'!AB9</f>
        <v>Test Year</v>
      </c>
      <c r="AC43" s="35" t="str">
        <f>+'Link In'!AC9</f>
        <v>Test Year</v>
      </c>
    </row>
    <row r="44" spans="1:32" x14ac:dyDescent="0.3">
      <c r="R44" s="36">
        <f>+'Link In'!R10</f>
        <v>43647</v>
      </c>
      <c r="S44" s="36">
        <f>+'Link In'!S10</f>
        <v>43678</v>
      </c>
      <c r="T44" s="36">
        <f>+'Link In'!T10</f>
        <v>43709</v>
      </c>
      <c r="U44" s="36">
        <f>+'Link In'!U10</f>
        <v>43739</v>
      </c>
      <c r="V44" s="36">
        <f>+'Link In'!V10</f>
        <v>43770</v>
      </c>
      <c r="W44" s="36">
        <f>+'Link In'!W10</f>
        <v>43800</v>
      </c>
      <c r="X44" s="36">
        <f>+'Link In'!X10</f>
        <v>43831</v>
      </c>
      <c r="Y44" s="36">
        <f>+'Link In'!Y10</f>
        <v>43862</v>
      </c>
      <c r="Z44" s="36">
        <f>+'Link In'!Z10</f>
        <v>43891</v>
      </c>
      <c r="AA44" s="36">
        <f>+'Link In'!AA10</f>
        <v>43922</v>
      </c>
      <c r="AB44" s="36">
        <f>+'Link In'!AB10</f>
        <v>43952</v>
      </c>
      <c r="AC44" s="36">
        <f>+'Link In'!AC10</f>
        <v>43983</v>
      </c>
    </row>
    <row r="45" spans="1:32" x14ac:dyDescent="0.3">
      <c r="R45" s="3">
        <f t="shared" ref="R45:AC45" si="5">+R11</f>
        <v>1123774.6825890217</v>
      </c>
      <c r="S45" s="3">
        <f t="shared" si="5"/>
        <v>1149990.2013699636</v>
      </c>
      <c r="T45" s="3">
        <f t="shared" si="5"/>
        <v>1107134.3321302317</v>
      </c>
      <c r="U45" s="3">
        <f t="shared" si="5"/>
        <v>1044785.9598868636</v>
      </c>
      <c r="V45" s="3">
        <f t="shared" si="5"/>
        <v>883823.8858213952</v>
      </c>
      <c r="W45" s="3">
        <f t="shared" si="5"/>
        <v>862367.99104676372</v>
      </c>
      <c r="X45" s="3">
        <f t="shared" si="5"/>
        <v>859617.68513914431</v>
      </c>
      <c r="Y45" s="3">
        <f t="shared" si="5"/>
        <v>799347.45980789105</v>
      </c>
      <c r="Z45" s="3">
        <f t="shared" si="5"/>
        <v>869857.87188581424</v>
      </c>
      <c r="AA45" s="3">
        <f t="shared" si="5"/>
        <v>879402.89350057929</v>
      </c>
      <c r="AB45" s="3">
        <f t="shared" si="5"/>
        <v>998256.74679828866</v>
      </c>
      <c r="AC45" s="3">
        <f t="shared" si="5"/>
        <v>1057562.9624307614</v>
      </c>
      <c r="AD45" s="3">
        <f>SUM(R45:AC45)</f>
        <v>11635922.67240672</v>
      </c>
    </row>
    <row r="46" spans="1:32" x14ac:dyDescent="0.3">
      <c r="R46" s="21">
        <f>+R12</f>
        <v>274600.13733811624</v>
      </c>
      <c r="S46" s="21">
        <f t="shared" ref="S46:AC46" si="6">+S12</f>
        <v>285855.60584371822</v>
      </c>
      <c r="T46" s="21">
        <f t="shared" si="6"/>
        <v>273699.91478297533</v>
      </c>
      <c r="U46" s="21">
        <f t="shared" si="6"/>
        <v>235534.48897762818</v>
      </c>
      <c r="V46" s="21">
        <f t="shared" si="6"/>
        <v>236162.09480228592</v>
      </c>
      <c r="W46" s="21">
        <f t="shared" si="6"/>
        <v>254993.44115013868</v>
      </c>
      <c r="X46" s="21">
        <f t="shared" si="6"/>
        <v>246075.00478101033</v>
      </c>
      <c r="Y46" s="21">
        <f t="shared" si="6"/>
        <v>224434.99050980931</v>
      </c>
      <c r="Z46" s="21">
        <f t="shared" si="6"/>
        <v>225213.85274247197</v>
      </c>
      <c r="AA46" s="21">
        <f t="shared" si="6"/>
        <v>231889.86255432636</v>
      </c>
      <c r="AB46" s="21">
        <f t="shared" si="6"/>
        <v>244979.99516195027</v>
      </c>
      <c r="AC46" s="21">
        <f t="shared" si="6"/>
        <v>276438.99502819742</v>
      </c>
      <c r="AD46" s="3">
        <f>SUM(R46:AC46)</f>
        <v>3009878.3836726281</v>
      </c>
    </row>
    <row r="47" spans="1:32" x14ac:dyDescent="0.3">
      <c r="R47" s="2">
        <f t="shared" ref="R47:AC47" si="7">+R45+R46</f>
        <v>1398374.819927138</v>
      </c>
      <c r="S47" s="2">
        <f t="shared" si="7"/>
        <v>1435845.8072136817</v>
      </c>
      <c r="T47" s="2">
        <f t="shared" si="7"/>
        <v>1380834.246913207</v>
      </c>
      <c r="U47" s="2">
        <f t="shared" si="7"/>
        <v>1280320.4488644917</v>
      </c>
      <c r="V47" s="2">
        <f t="shared" si="7"/>
        <v>1119985.9806236811</v>
      </c>
      <c r="W47" s="2">
        <f t="shared" si="7"/>
        <v>1117361.4321969023</v>
      </c>
      <c r="X47" s="2">
        <f t="shared" si="7"/>
        <v>1105692.6899201546</v>
      </c>
      <c r="Y47" s="2">
        <f t="shared" si="7"/>
        <v>1023782.4503177004</v>
      </c>
      <c r="Z47" s="2">
        <f t="shared" si="7"/>
        <v>1095071.7246282862</v>
      </c>
      <c r="AA47" s="2">
        <f t="shared" si="7"/>
        <v>1111292.7560549057</v>
      </c>
      <c r="AB47" s="2">
        <f t="shared" si="7"/>
        <v>1243236.7419602389</v>
      </c>
      <c r="AC47" s="2">
        <f t="shared" si="7"/>
        <v>1334001.957458959</v>
      </c>
    </row>
    <row r="48" spans="1:32" ht="15" thickBot="1" x14ac:dyDescent="0.35">
      <c r="R48" s="26">
        <f t="shared" ref="R48:AC48" si="8">+IFERROR(R46/R47,0)</f>
        <v>0.1963709110211411</v>
      </c>
      <c r="S48" s="26">
        <f t="shared" si="8"/>
        <v>0.19908516945731997</v>
      </c>
      <c r="T48" s="26">
        <f t="shared" si="8"/>
        <v>0.19821344625165491</v>
      </c>
      <c r="U48" s="26">
        <f t="shared" si="8"/>
        <v>0.18396526368576108</v>
      </c>
      <c r="V48" s="26">
        <f t="shared" si="8"/>
        <v>0.2108616526349513</v>
      </c>
      <c r="W48" s="26">
        <f t="shared" si="8"/>
        <v>0.22821034788070574</v>
      </c>
      <c r="X48" s="26">
        <f t="shared" si="8"/>
        <v>0.22255280063285951</v>
      </c>
      <c r="Y48" s="26">
        <f t="shared" si="8"/>
        <v>0.21922136918850543</v>
      </c>
      <c r="Z48" s="26">
        <f t="shared" si="8"/>
        <v>0.20566128014940674</v>
      </c>
      <c r="AA48" s="26">
        <f t="shared" si="8"/>
        <v>0.2086667633626412</v>
      </c>
      <c r="AB48" s="26">
        <f t="shared" si="8"/>
        <v>0.19705015697628506</v>
      </c>
      <c r="AC48" s="26">
        <f t="shared" si="8"/>
        <v>0.20722532938014984</v>
      </c>
      <c r="AD48" s="32">
        <f>ROUND(AVERAGE(R48:AC48),4)</f>
        <v>0.2064</v>
      </c>
    </row>
    <row r="49" spans="16:32" ht="15" thickTop="1" x14ac:dyDescent="0.3"/>
    <row r="50" spans="16:32" ht="15" thickBot="1" x14ac:dyDescent="0.35">
      <c r="AD50" s="31">
        <v>0.20469999999999999</v>
      </c>
      <c r="AE50" t="s">
        <v>23</v>
      </c>
    </row>
    <row r="51" spans="16:32" ht="15" thickTop="1" x14ac:dyDescent="0.3">
      <c r="R51" s="35" t="s">
        <v>4</v>
      </c>
      <c r="S51" s="35" t="s">
        <v>4</v>
      </c>
      <c r="T51" s="35" t="s">
        <v>4</v>
      </c>
      <c r="U51" s="35" t="s">
        <v>4</v>
      </c>
      <c r="V51" s="35" t="s">
        <v>4</v>
      </c>
      <c r="W51" s="35" t="s">
        <v>4</v>
      </c>
      <c r="X51" s="35" t="s">
        <v>4</v>
      </c>
      <c r="Y51" s="35" t="s">
        <v>4</v>
      </c>
      <c r="Z51" s="35" t="s">
        <v>4</v>
      </c>
      <c r="AA51" s="35" t="s">
        <v>4</v>
      </c>
      <c r="AB51" s="35" t="s">
        <v>4</v>
      </c>
      <c r="AC51" s="35" t="s">
        <v>4</v>
      </c>
      <c r="AD51" s="25">
        <f>ROUND(AD50/'Link In'!AD14,4)-0.002</f>
        <v>0.98960000000000004</v>
      </c>
      <c r="AE51" t="s">
        <v>19</v>
      </c>
    </row>
    <row r="52" spans="16:32" x14ac:dyDescent="0.3">
      <c r="R52" s="36">
        <f>+R44</f>
        <v>43647</v>
      </c>
      <c r="S52" s="36">
        <f t="shared" ref="S52:AC52" si="9">+S44</f>
        <v>43678</v>
      </c>
      <c r="T52" s="36">
        <f t="shared" si="9"/>
        <v>43709</v>
      </c>
      <c r="U52" s="36">
        <f t="shared" si="9"/>
        <v>43739</v>
      </c>
      <c r="V52" s="36">
        <f t="shared" si="9"/>
        <v>43770</v>
      </c>
      <c r="W52" s="36">
        <f t="shared" si="9"/>
        <v>43800</v>
      </c>
      <c r="X52" s="36">
        <f t="shared" si="9"/>
        <v>43831</v>
      </c>
      <c r="Y52" s="36">
        <f t="shared" si="9"/>
        <v>43862</v>
      </c>
      <c r="Z52" s="36">
        <f t="shared" si="9"/>
        <v>43891</v>
      </c>
      <c r="AA52" s="36">
        <f t="shared" si="9"/>
        <v>43922</v>
      </c>
      <c r="AB52" s="36">
        <f t="shared" si="9"/>
        <v>43952</v>
      </c>
      <c r="AC52" s="36">
        <f t="shared" si="9"/>
        <v>43983</v>
      </c>
      <c r="AD52" s="25"/>
    </row>
    <row r="53" spans="16:32" x14ac:dyDescent="0.3">
      <c r="Q53" s="29" t="s">
        <v>20</v>
      </c>
      <c r="R53" s="2">
        <f>ROUND(R46*$AD$51,0)</f>
        <v>271744</v>
      </c>
      <c r="S53" s="2">
        <f t="shared" ref="S53:AC53" si="10">ROUND(S46*$AD$51,0)</f>
        <v>282883</v>
      </c>
      <c r="T53" s="2">
        <f t="shared" si="10"/>
        <v>270853</v>
      </c>
      <c r="U53" s="2">
        <f t="shared" si="10"/>
        <v>233085</v>
      </c>
      <c r="V53" s="2">
        <f t="shared" si="10"/>
        <v>233706</v>
      </c>
      <c r="W53" s="2">
        <f t="shared" si="10"/>
        <v>252342</v>
      </c>
      <c r="X53" s="2">
        <f t="shared" si="10"/>
        <v>243516</v>
      </c>
      <c r="Y53" s="2">
        <f t="shared" si="10"/>
        <v>222101</v>
      </c>
      <c r="Z53" s="2">
        <f t="shared" si="10"/>
        <v>222872</v>
      </c>
      <c r="AA53" s="2">
        <f t="shared" si="10"/>
        <v>229478</v>
      </c>
      <c r="AB53" s="2">
        <f t="shared" si="10"/>
        <v>242432</v>
      </c>
      <c r="AC53" s="2">
        <f t="shared" si="10"/>
        <v>273564</v>
      </c>
      <c r="AD53" s="2">
        <f>SUM(R53:AC53)</f>
        <v>2978576</v>
      </c>
      <c r="AF53" s="2"/>
    </row>
    <row r="54" spans="16:32" x14ac:dyDescent="0.3">
      <c r="P54" s="37"/>
      <c r="Q54" s="34" t="s">
        <v>21</v>
      </c>
      <c r="R54" s="33">
        <f>ROUND(R53+R45,0)</f>
        <v>1395519</v>
      </c>
      <c r="S54" s="33">
        <f>ROUND(S53+S45,0)</f>
        <v>1432873</v>
      </c>
      <c r="T54" s="33">
        <f>ROUND(T53+T45,0)</f>
        <v>1377987</v>
      </c>
      <c r="U54" s="33">
        <f>ROUND(U53+U45,0)</f>
        <v>1277871</v>
      </c>
      <c r="V54" s="33">
        <f t="shared" ref="V54:AC54" si="11">ROUND(V53+V45,0)</f>
        <v>1117530</v>
      </c>
      <c r="W54" s="33">
        <f t="shared" si="11"/>
        <v>1114710</v>
      </c>
      <c r="X54" s="33">
        <f t="shared" si="11"/>
        <v>1103134</v>
      </c>
      <c r="Y54" s="33">
        <f t="shared" si="11"/>
        <v>1021448</v>
      </c>
      <c r="Z54" s="33">
        <f t="shared" si="11"/>
        <v>1092730</v>
      </c>
      <c r="AA54" s="33">
        <f t="shared" si="11"/>
        <v>1108881</v>
      </c>
      <c r="AB54" s="33">
        <f t="shared" si="11"/>
        <v>1240689</v>
      </c>
      <c r="AC54" s="33">
        <f t="shared" si="11"/>
        <v>1331127</v>
      </c>
      <c r="AD54" s="33">
        <f>SUM(R54:AC54)</f>
        <v>14614499</v>
      </c>
      <c r="AE54" s="37"/>
      <c r="AF54" s="37"/>
    </row>
    <row r="55" spans="16:32" ht="15" thickBot="1" x14ac:dyDescent="0.35">
      <c r="R55" s="38">
        <f>+IFERROR(R53/R54,4)</f>
        <v>0.19472611981635507</v>
      </c>
      <c r="S55" s="38">
        <f t="shared" ref="S55:AC55" si="12">+IFERROR(S53/S54,4)</f>
        <v>0.197423637684568</v>
      </c>
      <c r="T55" s="38">
        <f t="shared" si="12"/>
        <v>0.19655700670615905</v>
      </c>
      <c r="U55" s="38">
        <f t="shared" si="12"/>
        <v>0.1824010404806119</v>
      </c>
      <c r="V55" s="38">
        <f t="shared" si="12"/>
        <v>0.20912727175109394</v>
      </c>
      <c r="W55" s="38">
        <f t="shared" si="12"/>
        <v>0.22637457275883413</v>
      </c>
      <c r="X55" s="38">
        <f t="shared" si="12"/>
        <v>0.22074924714495248</v>
      </c>
      <c r="Y55" s="38">
        <f t="shared" si="12"/>
        <v>0.21743740258926544</v>
      </c>
      <c r="Z55" s="38">
        <f t="shared" si="12"/>
        <v>0.20395889194952094</v>
      </c>
      <c r="AA55" s="38">
        <f t="shared" si="12"/>
        <v>0.20694556043434778</v>
      </c>
      <c r="AB55" s="38">
        <f t="shared" si="12"/>
        <v>0.19540110374155006</v>
      </c>
      <c r="AC55" s="38">
        <f t="shared" si="12"/>
        <v>0.20551307275714489</v>
      </c>
      <c r="AD55" s="30">
        <f>AVERAGE(R55:AC55)</f>
        <v>0.20471791065120035</v>
      </c>
      <c r="AE55" s="16" t="s">
        <v>22</v>
      </c>
      <c r="AF55" s="28">
        <v>0.20469999999999999</v>
      </c>
    </row>
    <row r="56" spans="16:32" ht="15" thickTop="1" x14ac:dyDescent="0.3"/>
    <row r="58" spans="16:32" x14ac:dyDescent="0.3">
      <c r="AD58" s="25"/>
    </row>
  </sheetData>
  <mergeCells count="1">
    <mergeCell ref="P42:AF42"/>
  </mergeCells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zoomScaleNormal="100" workbookViewId="0"/>
  </sheetViews>
  <sheetFormatPr defaultRowHeight="14.4" x14ac:dyDescent="0.3"/>
  <cols>
    <col min="1" max="1" width="24.33203125" bestFit="1" customWidth="1"/>
    <col min="2" max="29" width="11.6640625" customWidth="1"/>
  </cols>
  <sheetData>
    <row r="1" spans="1:29" x14ac:dyDescent="0.3">
      <c r="A1" s="14" t="s">
        <v>9</v>
      </c>
      <c r="I1" s="17" t="str">
        <f>'Link In'!A5</f>
        <v>W/P - 2-2</v>
      </c>
      <c r="J1" s="14" t="s">
        <v>9</v>
      </c>
      <c r="S1" s="17" t="str">
        <f>I1</f>
        <v>W/P - 2-2</v>
      </c>
      <c r="T1" s="14" t="s">
        <v>9</v>
      </c>
      <c r="AC1" s="17" t="str">
        <f>S1</f>
        <v>W/P - 2-2</v>
      </c>
    </row>
    <row r="2" spans="1:29" x14ac:dyDescent="0.3">
      <c r="A2" s="15" t="s">
        <v>10</v>
      </c>
      <c r="I2" s="18" t="str">
        <f ca="1">RIGHT(CELL("filename",$A$1),LEN(CELL("filename",$A$1))-SEARCH("\Revenues",CELL("filename",$A$1),1))</f>
        <v>Revenues\[KAWC 2018 Rate Case - System Delivery.xlsx]Workpaper</v>
      </c>
      <c r="J2" s="15" t="s">
        <v>10</v>
      </c>
      <c r="R2" s="16"/>
      <c r="S2" s="18" t="str">
        <f ca="1">I2</f>
        <v>Revenues\[KAWC 2018 Rate Case - System Delivery.xlsx]Workpaper</v>
      </c>
      <c r="T2" s="15" t="s">
        <v>10</v>
      </c>
      <c r="AC2" s="18" t="str">
        <f ca="1">RIGHT(CELL("filename",$A$1),LEN(CELL("filename",$A$1))-SEARCH("\Revenues",CELL("filename",$A$1),1))</f>
        <v>Revenues\[KAWC 2018 Rate Case - System Delivery.xlsx]Workpaper</v>
      </c>
    </row>
    <row r="4" spans="1:29" x14ac:dyDescent="0.3">
      <c r="A4" s="41" t="str">
        <f>'Link In'!A1</f>
        <v>Kentucky American Water Company</v>
      </c>
      <c r="B4" s="41"/>
      <c r="C4" s="41"/>
      <c r="D4" s="41"/>
      <c r="E4" s="41"/>
      <c r="F4" s="41"/>
      <c r="G4" s="41"/>
      <c r="H4" s="41"/>
      <c r="I4" s="41"/>
      <c r="J4" s="41" t="str">
        <f>A4</f>
        <v>Kentucky American Water Company</v>
      </c>
      <c r="K4" s="41"/>
      <c r="L4" s="41"/>
      <c r="M4" s="41"/>
      <c r="N4" s="41"/>
      <c r="O4" s="41"/>
      <c r="P4" s="41"/>
      <c r="Q4" s="41"/>
      <c r="R4" s="41"/>
      <c r="S4" s="41"/>
      <c r="T4" s="41" t="str">
        <f>J4</f>
        <v>Kentucky American Water Company</v>
      </c>
      <c r="U4" s="41"/>
      <c r="V4" s="41"/>
      <c r="W4" s="41"/>
      <c r="X4" s="41"/>
      <c r="Y4" s="41"/>
      <c r="Z4" s="41"/>
      <c r="AA4" s="41"/>
      <c r="AB4" s="41"/>
      <c r="AC4" s="41"/>
    </row>
    <row r="5" spans="1:29" x14ac:dyDescent="0.3">
      <c r="A5" s="41" t="str">
        <f>'Link In'!A2</f>
        <v>Case No. 2018-00358</v>
      </c>
      <c r="B5" s="41"/>
      <c r="C5" s="41"/>
      <c r="D5" s="41"/>
      <c r="E5" s="41"/>
      <c r="F5" s="41"/>
      <c r="G5" s="41"/>
      <c r="H5" s="41"/>
      <c r="I5" s="41"/>
      <c r="J5" s="41" t="str">
        <f t="shared" ref="J5:J6" si="0">A5</f>
        <v>Case No. 2018-00358</v>
      </c>
      <c r="K5" s="41"/>
      <c r="L5" s="41"/>
      <c r="M5" s="41"/>
      <c r="N5" s="41"/>
      <c r="O5" s="41"/>
      <c r="P5" s="41"/>
      <c r="Q5" s="41"/>
      <c r="R5" s="41"/>
      <c r="S5" s="41"/>
      <c r="T5" s="41" t="str">
        <f t="shared" ref="T5:T6" si="1">J5</f>
        <v>Case No. 2018-00358</v>
      </c>
      <c r="U5" s="41"/>
      <c r="V5" s="41"/>
      <c r="W5" s="41"/>
      <c r="X5" s="41"/>
      <c r="Y5" s="41"/>
      <c r="Z5" s="41"/>
      <c r="AA5" s="41"/>
      <c r="AB5" s="41"/>
      <c r="AC5" s="41"/>
    </row>
    <row r="6" spans="1:29" x14ac:dyDescent="0.3">
      <c r="A6" s="41" t="str">
        <f>'Link In'!A3</f>
        <v>For the 12 Months Ending June 30, 2020</v>
      </c>
      <c r="B6" s="41"/>
      <c r="C6" s="41"/>
      <c r="D6" s="41"/>
      <c r="E6" s="41"/>
      <c r="F6" s="41"/>
      <c r="G6" s="41"/>
      <c r="H6" s="41"/>
      <c r="I6" s="41"/>
      <c r="J6" s="41" t="str">
        <f t="shared" si="0"/>
        <v>For the 12 Months Ending June 30, 2020</v>
      </c>
      <c r="K6" s="41"/>
      <c r="L6" s="41"/>
      <c r="M6" s="41"/>
      <c r="N6" s="41"/>
      <c r="O6" s="41"/>
      <c r="P6" s="41"/>
      <c r="Q6" s="41"/>
      <c r="R6" s="41"/>
      <c r="S6" s="41"/>
      <c r="T6" s="41" t="str">
        <f t="shared" si="1"/>
        <v>For the 12 Months Ending June 30, 2020</v>
      </c>
      <c r="U6" s="41"/>
      <c r="V6" s="41"/>
      <c r="W6" s="41"/>
      <c r="X6" s="41"/>
      <c r="Y6" s="41"/>
      <c r="Z6" s="41"/>
      <c r="AA6" s="41"/>
      <c r="AB6" s="41"/>
      <c r="AC6" s="41"/>
    </row>
    <row r="7" spans="1:29" x14ac:dyDescent="0.3">
      <c r="A7" s="41" t="s">
        <v>11</v>
      </c>
      <c r="B7" s="41"/>
      <c r="C7" s="41"/>
      <c r="D7" s="41"/>
      <c r="E7" s="41"/>
      <c r="F7" s="41"/>
      <c r="G7" s="41"/>
      <c r="H7" s="41"/>
      <c r="I7" s="41"/>
      <c r="J7" s="41" t="s">
        <v>11</v>
      </c>
      <c r="K7" s="41"/>
      <c r="L7" s="41"/>
      <c r="M7" s="41"/>
      <c r="N7" s="41"/>
      <c r="O7" s="41"/>
      <c r="P7" s="41"/>
      <c r="Q7" s="41"/>
      <c r="R7" s="41"/>
      <c r="S7" s="41"/>
      <c r="T7" s="41" t="s">
        <v>11</v>
      </c>
      <c r="U7" s="41"/>
      <c r="V7" s="41"/>
      <c r="W7" s="41"/>
      <c r="X7" s="41"/>
      <c r="Y7" s="41"/>
      <c r="Z7" s="41"/>
      <c r="AA7" s="41"/>
      <c r="AB7" s="41"/>
      <c r="AC7" s="41"/>
    </row>
    <row r="9" spans="1:29" x14ac:dyDescent="0.3"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</row>
    <row r="10" spans="1:29" x14ac:dyDescent="0.3">
      <c r="A10" s="9" t="s">
        <v>8</v>
      </c>
      <c r="B10" s="1">
        <v>43160</v>
      </c>
      <c r="C10" s="1">
        <v>43191</v>
      </c>
      <c r="D10" s="1">
        <v>43221</v>
      </c>
      <c r="E10" s="1">
        <v>43252</v>
      </c>
      <c r="F10" s="1">
        <v>43282</v>
      </c>
      <c r="G10" s="1">
        <v>43313</v>
      </c>
      <c r="H10" s="1">
        <v>43344</v>
      </c>
      <c r="I10" s="1">
        <v>43374</v>
      </c>
      <c r="J10" s="1">
        <v>43405</v>
      </c>
      <c r="K10" s="1">
        <v>43435</v>
      </c>
      <c r="L10" s="1">
        <v>43466</v>
      </c>
      <c r="M10" s="1">
        <v>43497</v>
      </c>
      <c r="N10" s="1">
        <v>43525</v>
      </c>
      <c r="O10" s="1">
        <v>43556</v>
      </c>
      <c r="P10" s="1">
        <v>43586</v>
      </c>
      <c r="Q10" s="1">
        <v>43617</v>
      </c>
      <c r="R10" s="1">
        <v>43647</v>
      </c>
      <c r="S10" s="1">
        <v>43678</v>
      </c>
      <c r="T10" s="1">
        <v>43709</v>
      </c>
      <c r="U10" s="1">
        <v>43739</v>
      </c>
      <c r="V10" s="1">
        <v>43770</v>
      </c>
      <c r="W10" s="1">
        <v>43800</v>
      </c>
      <c r="X10" s="1">
        <v>43831</v>
      </c>
      <c r="Y10" s="1">
        <v>43862</v>
      </c>
      <c r="Z10" s="1">
        <v>43891</v>
      </c>
      <c r="AA10" s="1">
        <v>43922</v>
      </c>
      <c r="AB10" s="1">
        <v>43952</v>
      </c>
      <c r="AC10" s="1">
        <v>43983</v>
      </c>
    </row>
    <row r="11" spans="1:29" x14ac:dyDescent="0.3">
      <c r="A11" t="s">
        <v>3</v>
      </c>
      <c r="B11" s="3">
        <f>'Link In'!B11+'Link In'!B26</f>
        <v>828984.13699999999</v>
      </c>
      <c r="C11" s="3">
        <f>'Link In'!C11+'Link In'!C26</f>
        <v>875709.02199999988</v>
      </c>
      <c r="D11" s="3">
        <f>'Link In'!D11+'Link In'!D26</f>
        <v>923098.08299999987</v>
      </c>
      <c r="E11" s="3">
        <f>'Link In'!E11+'Link In'!E26</f>
        <v>1139436.6360000002</v>
      </c>
      <c r="F11" s="3">
        <f>'Link In'!F11+'Link In'!F26</f>
        <v>1100389.8190000001</v>
      </c>
      <c r="G11" s="3">
        <f>'Link In'!G11+'Link In'!G26</f>
        <v>1123123.9000000001</v>
      </c>
      <c r="H11" s="3">
        <f>'Link In'!H11+'Link In'!H26</f>
        <v>1119180.534813965</v>
      </c>
      <c r="I11" s="3">
        <f>'Link In'!I11+'Link In'!I26</f>
        <v>1055198.7683710596</v>
      </c>
      <c r="J11" s="3">
        <f>'Link In'!J11+'Link In'!J26</f>
        <v>892477.52437541098</v>
      </c>
      <c r="K11" s="3">
        <f>'Link In'!K11+'Link In'!K26</f>
        <v>871198.0141191358</v>
      </c>
      <c r="L11" s="3">
        <f>'Link In'!L11+'Link In'!L26</f>
        <v>868724.60608485166</v>
      </c>
      <c r="M11" s="3">
        <f>'Link In'!M11+'Link In'!M26</f>
        <v>807514.10839954857</v>
      </c>
      <c r="N11" s="3">
        <f>'Link In'!N11+'Link In'!N26</f>
        <v>879160.84917675657</v>
      </c>
      <c r="O11" s="3">
        <f>'Link In'!O11+'Link In'!O26</f>
        <v>888246.54109911004</v>
      </c>
      <c r="P11" s="3">
        <f>'Link In'!P11+'Link In'!P26</f>
        <v>1010318.5366514841</v>
      </c>
      <c r="Q11" s="3">
        <f>'Link In'!Q11+'Link In'!Q26</f>
        <v>1070584.1657246812</v>
      </c>
      <c r="R11" s="3">
        <f>'Link In'!R11+'Link In'!R26</f>
        <v>1123774.6825890217</v>
      </c>
      <c r="S11" s="3">
        <f>'Link In'!S11+'Link In'!S26</f>
        <v>1149990.2013699636</v>
      </c>
      <c r="T11" s="3">
        <f>'Link In'!T11+'Link In'!T26</f>
        <v>1107134.3321302317</v>
      </c>
      <c r="U11" s="3">
        <f>'Link In'!U11+'Link In'!U26</f>
        <v>1044785.9598868636</v>
      </c>
      <c r="V11" s="3">
        <f>'Link In'!V11+'Link In'!V26</f>
        <v>883823.8858213952</v>
      </c>
      <c r="W11" s="3">
        <f>'Link In'!W11+'Link In'!W26</f>
        <v>862367.99104676372</v>
      </c>
      <c r="X11" s="3">
        <f>'Link In'!X11+'Link In'!X26</f>
        <v>859617.68513914431</v>
      </c>
      <c r="Y11" s="3">
        <f>'Link In'!Y11+'Link In'!Y26</f>
        <v>799347.45980789105</v>
      </c>
      <c r="Z11" s="3">
        <f>'Link In'!Z11+'Link In'!Z26</f>
        <v>869857.87188581424</v>
      </c>
      <c r="AA11" s="3">
        <f>'Link In'!AA11+'Link In'!AA26</f>
        <v>879402.89350057929</v>
      </c>
      <c r="AB11" s="3">
        <f>'Link In'!AB11+'Link In'!AB26</f>
        <v>998256.74679828866</v>
      </c>
      <c r="AC11" s="3">
        <f>'Link In'!AC11+'Link In'!AC26</f>
        <v>1057562.9624307614</v>
      </c>
    </row>
    <row r="12" spans="1:29" x14ac:dyDescent="0.3">
      <c r="A12" s="4" t="s">
        <v>2</v>
      </c>
      <c r="B12" s="19">
        <f>+'Link In'!B12+'Link In'!B27</f>
        <v>302700.29170000006</v>
      </c>
      <c r="C12" s="19">
        <f>+'Link In'!C12+'Link In'!C27</f>
        <v>256202.97794999997</v>
      </c>
      <c r="D12" s="19">
        <f>+'Link In'!D12+'Link In'!D27</f>
        <v>418090.05976000009</v>
      </c>
      <c r="E12" s="19">
        <f>+'Link In'!E12+'Link In'!E27</f>
        <v>205836.93528000009</v>
      </c>
      <c r="F12" s="19">
        <f>+'Link In'!F12+'Link In'!F27</f>
        <v>339568.03821999975</v>
      </c>
      <c r="G12" s="19">
        <f>+'Link In'!G12+'Link In'!G27</f>
        <v>271962.67157999985</v>
      </c>
      <c r="H12" s="19">
        <f>+'Link In'!H12+'Link In'!H27</f>
        <v>275851.89197889948</v>
      </c>
      <c r="I12" s="19">
        <f>+'Link In'!I12+'Link In'!I27</f>
        <v>237711.53842470679</v>
      </c>
      <c r="J12" s="19">
        <f>+'Link In'!J12+'Link In'!J27</f>
        <v>238499.00896057324</v>
      </c>
      <c r="K12" s="19">
        <f>+'Link In'!K12+'Link In'!K27</f>
        <v>257434.01755716687</v>
      </c>
      <c r="L12" s="19">
        <f>+'Link In'!L12+'Link In'!L27</f>
        <v>248338.74058720178</v>
      </c>
      <c r="M12" s="19">
        <f>+'Link In'!M12+'Link In'!M27</f>
        <v>226599.38251579367</v>
      </c>
      <c r="N12" s="19">
        <f>+'Link In'!N12+'Link In'!N27</f>
        <v>227226.10692610824</v>
      </c>
      <c r="O12" s="19">
        <f>+'Link In'!O12+'Link In'!O27</f>
        <v>234130.00420459046</v>
      </c>
      <c r="P12" s="19">
        <f>+'Link In'!P12+'Link In'!P27</f>
        <v>246534.55561985157</v>
      </c>
      <c r="Q12" s="19">
        <f>+'Link In'!Q12+'Link In'!Q27</f>
        <v>278142.42026161938</v>
      </c>
      <c r="R12" s="19">
        <f>+'Link In'!R12+'Link In'!R27</f>
        <v>274600.13733811624</v>
      </c>
      <c r="S12" s="19">
        <f>+'Link In'!S12+'Link In'!S27</f>
        <v>285855.60584371822</v>
      </c>
      <c r="T12" s="19">
        <f>+'Link In'!T12+'Link In'!T27</f>
        <v>273699.91478297533</v>
      </c>
      <c r="U12" s="19">
        <f>+'Link In'!U12+'Link In'!U27</f>
        <v>235534.48897762818</v>
      </c>
      <c r="V12" s="19">
        <f>+'Link In'!V12+'Link In'!V27</f>
        <v>236162.09480228592</v>
      </c>
      <c r="W12" s="19">
        <f>+'Link In'!W12+'Link In'!W27</f>
        <v>254993.44115013868</v>
      </c>
      <c r="X12" s="19">
        <f>+'Link In'!X12+'Link In'!X27</f>
        <v>246075.00478101033</v>
      </c>
      <c r="Y12" s="19">
        <f>+'Link In'!Y12+'Link In'!Y27</f>
        <v>224434.99050980931</v>
      </c>
      <c r="Z12" s="19">
        <f>+'Link In'!Z12+'Link In'!Z27</f>
        <v>225213.85274247197</v>
      </c>
      <c r="AA12" s="19">
        <f>+'Link In'!AA12+'Link In'!AA27</f>
        <v>231889.86255432636</v>
      </c>
      <c r="AB12" s="19">
        <f>+'Link In'!AB12+'Link In'!AB27</f>
        <v>244979.99516195027</v>
      </c>
      <c r="AC12" s="19">
        <f>+'Link In'!AC12+'Link In'!AC27</f>
        <v>276438.99502819742</v>
      </c>
    </row>
    <row r="13" spans="1:29" x14ac:dyDescent="0.3">
      <c r="A13" t="s">
        <v>1</v>
      </c>
      <c r="B13" s="2">
        <f>+B11+B12</f>
        <v>1131684.4287</v>
      </c>
      <c r="C13" s="2">
        <f t="shared" ref="C13:AC13" si="2">+C11+C12</f>
        <v>1131911.9999499999</v>
      </c>
      <c r="D13" s="2">
        <f t="shared" si="2"/>
        <v>1341188.14276</v>
      </c>
      <c r="E13" s="2">
        <f t="shared" si="2"/>
        <v>1345273.5712800003</v>
      </c>
      <c r="F13" s="2">
        <f t="shared" si="2"/>
        <v>1439957.8572199999</v>
      </c>
      <c r="G13" s="2">
        <f t="shared" si="2"/>
        <v>1395086.57158</v>
      </c>
      <c r="H13" s="2">
        <f t="shared" si="2"/>
        <v>1395032.4267928645</v>
      </c>
      <c r="I13" s="2">
        <f t="shared" si="2"/>
        <v>1292910.3067957663</v>
      </c>
      <c r="J13" s="2">
        <f t="shared" si="2"/>
        <v>1130976.5333359842</v>
      </c>
      <c r="K13" s="2">
        <f t="shared" si="2"/>
        <v>1128632.0316763027</v>
      </c>
      <c r="L13" s="2">
        <f t="shared" si="2"/>
        <v>1117063.3466720534</v>
      </c>
      <c r="M13" s="2">
        <f t="shared" si="2"/>
        <v>1034113.4909153422</v>
      </c>
      <c r="N13" s="2">
        <f t="shared" si="2"/>
        <v>1106386.9561028648</v>
      </c>
      <c r="O13" s="2">
        <f t="shared" si="2"/>
        <v>1122376.5453037005</v>
      </c>
      <c r="P13" s="2">
        <f t="shared" si="2"/>
        <v>1256853.0922713357</v>
      </c>
      <c r="Q13" s="2">
        <f t="shared" si="2"/>
        <v>1348726.5859863006</v>
      </c>
      <c r="R13" s="2">
        <f t="shared" si="2"/>
        <v>1398374.819927138</v>
      </c>
      <c r="S13" s="2">
        <f t="shared" si="2"/>
        <v>1435845.8072136817</v>
      </c>
      <c r="T13" s="2">
        <f t="shared" si="2"/>
        <v>1380834.246913207</v>
      </c>
      <c r="U13" s="2">
        <f t="shared" si="2"/>
        <v>1280320.4488644917</v>
      </c>
      <c r="V13" s="2">
        <f t="shared" si="2"/>
        <v>1119985.9806236811</v>
      </c>
      <c r="W13" s="2">
        <f t="shared" si="2"/>
        <v>1117361.4321969023</v>
      </c>
      <c r="X13" s="2">
        <f t="shared" si="2"/>
        <v>1105692.6899201546</v>
      </c>
      <c r="Y13" s="2">
        <f t="shared" si="2"/>
        <v>1023782.4503177004</v>
      </c>
      <c r="Z13" s="2">
        <f t="shared" si="2"/>
        <v>1095071.7246282862</v>
      </c>
      <c r="AA13" s="2">
        <f t="shared" si="2"/>
        <v>1111292.7560549057</v>
      </c>
      <c r="AB13" s="2">
        <f t="shared" si="2"/>
        <v>1243236.7419602389</v>
      </c>
      <c r="AC13" s="2">
        <f t="shared" si="2"/>
        <v>1334001.957458959</v>
      </c>
    </row>
    <row r="16" spans="1:29" x14ac:dyDescent="0.3">
      <c r="A16" s="10" t="s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3">
      <c r="A17" s="11" t="s">
        <v>3</v>
      </c>
      <c r="B17" s="12">
        <f>'Link In'!B11+'Link In'!B26</f>
        <v>828984.13699999999</v>
      </c>
      <c r="C17" s="12">
        <f>'Link In'!C11+'Link In'!C26</f>
        <v>875709.02199999988</v>
      </c>
      <c r="D17" s="12">
        <f>'Link In'!D11+'Link In'!D26</f>
        <v>923098.08299999987</v>
      </c>
      <c r="E17" s="12">
        <f>'Link In'!E11+'Link In'!E26</f>
        <v>1139436.6360000002</v>
      </c>
      <c r="F17" s="12">
        <f>'Link In'!F11+'Link In'!F26</f>
        <v>1100389.8190000001</v>
      </c>
      <c r="G17" s="12">
        <f>'Link In'!G11+'Link In'!G26</f>
        <v>1123123.9000000001</v>
      </c>
      <c r="H17" s="12">
        <f>'Link In'!H11+'Link In'!H26</f>
        <v>1119180.534813965</v>
      </c>
      <c r="I17" s="12">
        <f>'Link In'!I11+'Link In'!I26</f>
        <v>1055198.7683710596</v>
      </c>
      <c r="J17" s="12">
        <f>'Link In'!J11+'Link In'!J26</f>
        <v>892477.52437541098</v>
      </c>
      <c r="K17" s="12">
        <f>'Link In'!K11+'Link In'!K26</f>
        <v>871198.0141191358</v>
      </c>
      <c r="L17" s="12">
        <f>'Link In'!L11+'Link In'!L26</f>
        <v>868724.60608485166</v>
      </c>
      <c r="M17" s="12">
        <f>'Link In'!M11+'Link In'!M26</f>
        <v>807514.10839954857</v>
      </c>
      <c r="N17" s="12">
        <f>'Link In'!N11+'Link In'!N26</f>
        <v>879160.84917675657</v>
      </c>
      <c r="O17" s="12">
        <f>'Link In'!O11+'Link In'!O26</f>
        <v>888246.54109911004</v>
      </c>
      <c r="P17" s="12">
        <f>'Link In'!P11+'Link In'!P26</f>
        <v>1010318.5366514841</v>
      </c>
      <c r="Q17" s="12">
        <f>'Link In'!Q11+'Link In'!Q26</f>
        <v>1070584.1657246812</v>
      </c>
      <c r="R17" s="12">
        <f>'Link In'!R11+'Link In'!R26</f>
        <v>1123774.6825890217</v>
      </c>
      <c r="S17" s="12">
        <f>'Link In'!S11+'Link In'!S26</f>
        <v>1149990.2013699636</v>
      </c>
      <c r="T17" s="12">
        <f>'Link In'!T11+'Link In'!T26</f>
        <v>1107134.3321302317</v>
      </c>
      <c r="U17" s="12">
        <f>'Link In'!U11+'Link In'!U26</f>
        <v>1044785.9598868636</v>
      </c>
      <c r="V17" s="12">
        <f>'Link In'!V11+'Link In'!V26</f>
        <v>883823.8858213952</v>
      </c>
      <c r="W17" s="12">
        <f>'Link In'!W11+'Link In'!W26</f>
        <v>862367.99104676372</v>
      </c>
      <c r="X17" s="12">
        <f>'Link In'!X11+'Link In'!X26</f>
        <v>859617.68513914431</v>
      </c>
      <c r="Y17" s="12">
        <f>'Link In'!Y11+'Link In'!Y26</f>
        <v>799347.45980789105</v>
      </c>
      <c r="Z17" s="12">
        <f>'Link In'!Z11+'Link In'!Z26</f>
        <v>869857.87188581424</v>
      </c>
      <c r="AA17" s="12">
        <f>'Link In'!AA11+'Link In'!AA26</f>
        <v>879402.89350057929</v>
      </c>
      <c r="AB17" s="12">
        <f>'Link In'!AB11+'Link In'!AB26</f>
        <v>998256.74679828866</v>
      </c>
      <c r="AC17" s="12">
        <f>'Link In'!AC11+'Link In'!AC26</f>
        <v>1057562.9624307614</v>
      </c>
    </row>
    <row r="18" spans="1:29" x14ac:dyDescent="0.3">
      <c r="A18" s="4" t="s">
        <v>2</v>
      </c>
      <c r="B18" s="6">
        <f>+B12</f>
        <v>302700.29170000006</v>
      </c>
      <c r="C18" s="6">
        <f t="shared" ref="C18:AC18" si="3">+C12</f>
        <v>256202.97794999997</v>
      </c>
      <c r="D18" s="6">
        <f t="shared" si="3"/>
        <v>418090.05976000009</v>
      </c>
      <c r="E18" s="6">
        <f t="shared" si="3"/>
        <v>205836.93528000009</v>
      </c>
      <c r="F18" s="6">
        <f t="shared" si="3"/>
        <v>339568.03821999975</v>
      </c>
      <c r="G18" s="6">
        <f t="shared" si="3"/>
        <v>271962.67157999985</v>
      </c>
      <c r="H18" s="6">
        <f t="shared" si="3"/>
        <v>275851.89197889948</v>
      </c>
      <c r="I18" s="6">
        <f t="shared" si="3"/>
        <v>237711.53842470679</v>
      </c>
      <c r="J18" s="6">
        <f t="shared" si="3"/>
        <v>238499.00896057324</v>
      </c>
      <c r="K18" s="6">
        <f t="shared" si="3"/>
        <v>257434.01755716687</v>
      </c>
      <c r="L18" s="6">
        <f t="shared" si="3"/>
        <v>248338.74058720178</v>
      </c>
      <c r="M18" s="6">
        <f t="shared" si="3"/>
        <v>226599.38251579367</v>
      </c>
      <c r="N18" s="6">
        <f t="shared" si="3"/>
        <v>227226.10692610824</v>
      </c>
      <c r="O18" s="6">
        <f t="shared" si="3"/>
        <v>234130.00420459046</v>
      </c>
      <c r="P18" s="6">
        <f t="shared" si="3"/>
        <v>246534.55561985157</v>
      </c>
      <c r="Q18" s="6">
        <f t="shared" si="3"/>
        <v>278142.42026161938</v>
      </c>
      <c r="R18" s="6">
        <f t="shared" si="3"/>
        <v>274600.13733811624</v>
      </c>
      <c r="S18" s="6">
        <f t="shared" si="3"/>
        <v>285855.60584371822</v>
      </c>
      <c r="T18" s="6">
        <f t="shared" si="3"/>
        <v>273699.91478297533</v>
      </c>
      <c r="U18" s="6">
        <f t="shared" si="3"/>
        <v>235534.48897762818</v>
      </c>
      <c r="V18" s="6">
        <f t="shared" si="3"/>
        <v>236162.09480228592</v>
      </c>
      <c r="W18" s="6">
        <f t="shared" si="3"/>
        <v>254993.44115013868</v>
      </c>
      <c r="X18" s="6">
        <f t="shared" si="3"/>
        <v>246075.00478101033</v>
      </c>
      <c r="Y18" s="6">
        <f t="shared" si="3"/>
        <v>224434.99050980931</v>
      </c>
      <c r="Z18" s="6">
        <f t="shared" si="3"/>
        <v>225213.85274247197</v>
      </c>
      <c r="AA18" s="6">
        <f t="shared" si="3"/>
        <v>231889.86255432636</v>
      </c>
      <c r="AB18" s="6">
        <f t="shared" si="3"/>
        <v>244979.99516195027</v>
      </c>
      <c r="AC18" s="6">
        <f t="shared" si="3"/>
        <v>276438.99502819742</v>
      </c>
    </row>
    <row r="19" spans="1:29" x14ac:dyDescent="0.3">
      <c r="A19" t="s">
        <v>1</v>
      </c>
      <c r="B19" s="3">
        <f>SUM(B17:B18)</f>
        <v>1131684.4287</v>
      </c>
      <c r="C19" s="3">
        <f t="shared" ref="C19:AC19" si="4">SUM(C17:C18)</f>
        <v>1131911.9999499999</v>
      </c>
      <c r="D19" s="3">
        <f t="shared" si="4"/>
        <v>1341188.14276</v>
      </c>
      <c r="E19" s="3">
        <f t="shared" si="4"/>
        <v>1345273.5712800003</v>
      </c>
      <c r="F19" s="3">
        <f t="shared" si="4"/>
        <v>1439957.8572199999</v>
      </c>
      <c r="G19" s="3">
        <f t="shared" si="4"/>
        <v>1395086.57158</v>
      </c>
      <c r="H19" s="3">
        <f t="shared" si="4"/>
        <v>1395032.4267928645</v>
      </c>
      <c r="I19" s="3">
        <f t="shared" si="4"/>
        <v>1292910.3067957663</v>
      </c>
      <c r="J19" s="3">
        <f t="shared" si="4"/>
        <v>1130976.5333359842</v>
      </c>
      <c r="K19" s="3">
        <f t="shared" si="4"/>
        <v>1128632.0316763027</v>
      </c>
      <c r="L19" s="3">
        <f t="shared" si="4"/>
        <v>1117063.3466720534</v>
      </c>
      <c r="M19" s="3">
        <f t="shared" si="4"/>
        <v>1034113.4909153422</v>
      </c>
      <c r="N19" s="3">
        <f t="shared" si="4"/>
        <v>1106386.9561028648</v>
      </c>
      <c r="O19" s="3">
        <f t="shared" si="4"/>
        <v>1122376.5453037005</v>
      </c>
      <c r="P19" s="3">
        <f t="shared" si="4"/>
        <v>1256853.0922713357</v>
      </c>
      <c r="Q19" s="3">
        <f t="shared" si="4"/>
        <v>1348726.5859863006</v>
      </c>
      <c r="R19" s="3">
        <f t="shared" si="4"/>
        <v>1398374.819927138</v>
      </c>
      <c r="S19" s="3">
        <f t="shared" si="4"/>
        <v>1435845.8072136817</v>
      </c>
      <c r="T19" s="3">
        <f t="shared" si="4"/>
        <v>1380834.246913207</v>
      </c>
      <c r="U19" s="3">
        <f t="shared" si="4"/>
        <v>1280320.4488644917</v>
      </c>
      <c r="V19" s="3">
        <f t="shared" si="4"/>
        <v>1119985.9806236811</v>
      </c>
      <c r="W19" s="3">
        <f t="shared" si="4"/>
        <v>1117361.4321969023</v>
      </c>
      <c r="X19" s="3">
        <f t="shared" si="4"/>
        <v>1105692.6899201546</v>
      </c>
      <c r="Y19" s="3">
        <f t="shared" si="4"/>
        <v>1023782.4503177004</v>
      </c>
      <c r="Z19" s="3">
        <f t="shared" si="4"/>
        <v>1095071.7246282862</v>
      </c>
      <c r="AA19" s="3">
        <f t="shared" si="4"/>
        <v>1111292.7560549057</v>
      </c>
      <c r="AB19" s="3">
        <f t="shared" si="4"/>
        <v>1243236.7419602389</v>
      </c>
      <c r="AC19" s="3">
        <f t="shared" si="4"/>
        <v>1334001.957458959</v>
      </c>
    </row>
    <row r="21" spans="1:29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</sheetData>
  <mergeCells count="12">
    <mergeCell ref="A4:I4"/>
    <mergeCell ref="A5:I5"/>
    <mergeCell ref="A6:I6"/>
    <mergeCell ref="A7:I7"/>
    <mergeCell ref="T6:AC6"/>
    <mergeCell ref="T7:AC7"/>
    <mergeCell ref="J4:S4"/>
    <mergeCell ref="J5:S5"/>
    <mergeCell ref="J6:S6"/>
    <mergeCell ref="J7:S7"/>
    <mergeCell ref="T4:AC4"/>
    <mergeCell ref="T5:AC5"/>
  </mergeCells>
  <pageMargins left="0.7" right="0.7" top="0.75" bottom="0.75" header="0.3" footer="0.3"/>
  <pageSetup scale="94" orientation="landscape" r:id="rId1"/>
  <colBreaks count="2" manualBreakCount="2">
    <brk id="9" max="18" man="1"/>
    <brk id="19" max="18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Link In</vt:lpstr>
      <vt:lpstr>Link Out</vt:lpstr>
      <vt:lpstr>Workpaper</vt:lpstr>
      <vt:lpstr>Workpaper!Print_Area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2015-10-16T13:33:54Z</cp:lastPrinted>
  <dcterms:created xsi:type="dcterms:W3CDTF">2012-10-23T16:09:10Z</dcterms:created>
  <dcterms:modified xsi:type="dcterms:W3CDTF">2019-04-11T13:06:42Z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