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76" yWindow="108" windowWidth="15480" windowHeight="11340" tabRatio="76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Summary" sheetId="7" r:id="rId5"/>
    <sheet name="Depr Study" sheetId="11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26" i="1"/>
  <c r="A25" i="1"/>
  <c r="A22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E15" i="11" l="1"/>
  <c r="G15" i="11" s="1"/>
  <c r="D31" i="7" s="1"/>
  <c r="G2" i="11"/>
  <c r="A16" i="7" l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E2" i="7"/>
  <c r="A27" i="7" l="1"/>
  <c r="A28" i="7" s="1"/>
  <c r="A29" i="7"/>
  <c r="A30" i="7" s="1"/>
  <c r="A31" i="7" s="1"/>
  <c r="A32" i="7" s="1"/>
  <c r="A33" i="7" s="1"/>
  <c r="A34" i="7" l="1"/>
  <c r="A35" i="7" s="1"/>
  <c r="G1" i="11"/>
  <c r="D33" i="7" l="1"/>
  <c r="D35" i="7" s="1"/>
  <c r="E17" i="5" s="1"/>
  <c r="E1" i="7"/>
  <c r="A14" i="5" l="1"/>
  <c r="B14" i="5" l="1"/>
  <c r="A3" i="2"/>
  <c r="A8" i="11" l="1"/>
  <c r="A6" i="11"/>
  <c r="A5" i="11"/>
  <c r="A6" i="7" l="1"/>
  <c r="A5" i="7"/>
  <c r="A8" i="7"/>
  <c r="X20" i="1"/>
  <c r="W20" i="1"/>
  <c r="V20" i="1"/>
  <c r="U20" i="1"/>
  <c r="S20" i="1"/>
  <c r="R20" i="1"/>
  <c r="O20" i="1"/>
  <c r="M20" i="1" l="1"/>
  <c r="Q20" i="1"/>
  <c r="T20" i="1"/>
  <c r="N20" i="1"/>
  <c r="P20" i="1"/>
  <c r="Y13" i="1"/>
  <c r="Y14" i="1"/>
  <c r="Y15" i="1"/>
  <c r="Y16" i="1"/>
  <c r="Y17" i="1"/>
  <c r="Y12" i="1"/>
  <c r="C14" i="5" s="1"/>
  <c r="Y20" i="1" l="1"/>
  <c r="C15" i="3" s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E2" i="5" l="1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17" i="5"/>
  <c r="C3" i="2"/>
  <c r="A23" i="2"/>
  <c r="E14" i="5" l="1"/>
  <c r="D8" i="2" s="1"/>
  <c r="F1" i="3"/>
  <c r="A22" i="2"/>
  <c r="A9" i="3" l="1"/>
  <c r="B3" i="2"/>
  <c r="A23" i="1" l="1"/>
  <c r="A7" i="11" s="1"/>
  <c r="A7" i="7" l="1"/>
  <c r="A6" i="3"/>
  <c r="A6" i="5"/>
  <c r="A7" i="3"/>
  <c r="E15" i="3"/>
  <c r="A5" i="3"/>
  <c r="A10" i="3"/>
  <c r="A4" i="3"/>
  <c r="D14" i="5" l="1"/>
  <c r="D17" i="5" s="1"/>
  <c r="D18" i="2"/>
  <c r="D19" i="3" l="1"/>
  <c r="D22" i="3" s="1"/>
  <c r="E22" i="3" s="1"/>
  <c r="E3" i="2" l="1"/>
  <c r="E25" i="3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<sst xmlns="http://schemas.openxmlformats.org/spreadsheetml/2006/main" count="76" uniqueCount="58">
  <si>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</si>
  <si>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</si>
  <si>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</si>
  <si>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</si>
  <si>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</si>
  <si>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</si>
  <si>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</si>
  <si>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</si>
  <si>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</si>
  <si>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</si>
  <si>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</si>
  <si>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</si>
  <si>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</si>
  <si>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</si>
  <si>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</si>
  <si>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</si>
  <si>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</si>
  <si>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</si>
  <si>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</si>
  <si>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</si>
  <si>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</si>
  <si>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</si>
  <si>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</si>
  <si>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</si>
  <si>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</si>
  <si>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Line</t>
  </si>
  <si>
    <t>Rate Case Expense</t>
  </si>
  <si>
    <t>Number</t>
  </si>
  <si>
    <t>Estimate</t>
  </si>
  <si>
    <t>Cost of Service</t>
  </si>
  <si>
    <t>Legal</t>
  </si>
  <si>
    <t>Customer Notice</t>
  </si>
  <si>
    <t>Miscellaneous Expense</t>
  </si>
  <si>
    <t>Compensation Study</t>
  </si>
  <si>
    <t>Support Services Study</t>
  </si>
  <si>
    <t>Total Rate Case Expense (Prior to Amortization)</t>
  </si>
  <si>
    <t>Annual Rate Case Expense Amortized Over 36 Months</t>
  </si>
  <si>
    <t>Amount</t>
  </si>
  <si>
    <t>Consultant</t>
  </si>
  <si>
    <t>Service</t>
  </si>
  <si>
    <t>Patrick Baryenbruch</t>
  </si>
  <si>
    <t>Robert Mustich</t>
  </si>
  <si>
    <t>Stoll Keenon Ogden</t>
  </si>
  <si>
    <t>Gannett Fleming</t>
  </si>
  <si>
    <t>Concentric Energy Advisors</t>
  </si>
  <si>
    <t>Rate of Return</t>
  </si>
  <si>
    <t>Rate Case Preparation</t>
  </si>
  <si>
    <t>2015 Depreciation Study</t>
  </si>
  <si>
    <t>Amortization Period</t>
  </si>
  <si>
    <t>9/1/2016-8/31/2021</t>
  </si>
  <si>
    <t>Monthly</t>
  </si>
  <si>
    <t>Amortization</t>
  </si>
  <si>
    <t>Balance at</t>
  </si>
  <si>
    <t>June 30, 2019</t>
  </si>
  <si>
    <t>Remaining</t>
  </si>
  <si>
    <t>Months</t>
  </si>
  <si>
    <t>Depreciation Study - unamortized balance</t>
  </si>
  <si>
    <t>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</si>
</sst>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mm/dd/yy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50" fillId="0" borderId="0"/>
  </cellStyleXfs>
  <cellXfs count="92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43" fontId="0" fillId="0" borderId="0" xfId="2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left"/>
    </xf>
    <xf numFmtId="0" fontId="49" fillId="0" borderId="0" xfId="1595" applyFont="1" applyAlignment="1">
      <alignment horizontal="center"/>
    </xf>
    <xf numFmtId="0" fontId="49" fillId="0" borderId="0" xfId="1595" applyFont="1"/>
    <xf numFmtId="42" fontId="48" fillId="0" borderId="0" xfId="1593" applyNumberFormat="1" applyFont="1" applyAlignment="1">
      <alignment horizontal="right"/>
    </xf>
    <xf numFmtId="0" fontId="48" fillId="0" borderId="0" xfId="1595" applyNumberFormat="1" applyFont="1" applyAlignment="1"/>
    <xf numFmtId="0" fontId="48" fillId="0" borderId="0" xfId="1595" applyFont="1" applyAlignment="1">
      <alignment horizontal="center"/>
    </xf>
    <xf numFmtId="0" fontId="48" fillId="0" borderId="18" xfId="1595" applyFont="1" applyBorder="1" applyAlignment="1">
      <alignment horizontal="center"/>
    </xf>
    <xf numFmtId="5" fontId="49" fillId="0" borderId="0" xfId="1595" applyNumberFormat="1" applyFont="1"/>
    <xf numFmtId="37" fontId="49" fillId="0" borderId="0" xfId="1595" applyNumberFormat="1" applyFont="1"/>
    <xf numFmtId="37" fontId="49" fillId="0" borderId="0" xfId="1595" applyNumberFormat="1" applyFont="1" applyFill="1"/>
    <xf numFmtId="37" fontId="49" fillId="0" borderId="0" xfId="1595" applyNumberFormat="1" applyFont="1" applyBorder="1"/>
    <xf numFmtId="5" fontId="49" fillId="0" borderId="16" xfId="1595" applyNumberFormat="1" applyFont="1" applyBorder="1"/>
    <xf numFmtId="43" fontId="49" fillId="0" borderId="0" xfId="1595" applyNumberFormat="1" applyFont="1"/>
    <xf numFmtId="0" fontId="48" fillId="0" borderId="0" xfId="1595" applyFont="1" applyBorder="1" applyAlignment="1">
      <alignment horizontal="center"/>
    </xf>
    <xf numFmtId="0" fontId="49" fillId="0" borderId="0" xfId="1595" applyFont="1" applyBorder="1" applyAlignment="1">
      <alignment horizontal="center"/>
    </xf>
    <xf numFmtId="0" fontId="48" fillId="0" borderId="0" xfId="0" applyFont="1" applyAlignment="1"/>
    <xf numFmtId="0" fontId="48" fillId="0" borderId="0" xfId="0" applyFont="1" applyAlignment="1">
      <alignment horizontal="right"/>
    </xf>
    <xf numFmtId="0" fontId="48" fillId="0" borderId="0" xfId="0" applyFont="1" applyFill="1" applyAlignment="1">
      <alignment horizontal="right"/>
    </xf>
    <xf numFmtId="0" fontId="49" fillId="0" borderId="0" xfId="0" applyFont="1" applyAlignment="1">
      <alignment horizontal="center"/>
    </xf>
    <xf numFmtId="0" fontId="49" fillId="0" borderId="0" xfId="0" applyFont="1"/>
    <xf numFmtId="180" fontId="49" fillId="0" borderId="0" xfId="1898" applyNumberFormat="1" applyFont="1" applyFill="1" applyAlignment="1" applyProtection="1">
      <alignment horizontal="center"/>
    </xf>
    <xf numFmtId="43" fontId="49" fillId="0" borderId="0" xfId="1122" applyNumberFormat="1" applyFont="1" applyFill="1" applyAlignment="1" applyProtection="1">
      <alignment horizontal="right"/>
    </xf>
    <xf numFmtId="0" fontId="49" fillId="0" borderId="0" xfId="1898" applyFont="1" applyFill="1"/>
    <xf numFmtId="14" fontId="49" fillId="0" borderId="0" xfId="0" applyNumberFormat="1" applyFont="1"/>
    <xf numFmtId="37" fontId="49" fillId="0" borderId="0" xfId="1595" applyNumberFormat="1" applyFont="1" applyFill="1" applyBorder="1"/>
    <xf numFmtId="41" fontId="49" fillId="0" borderId="0" xfId="1122" applyNumberFormat="1" applyFont="1" applyFill="1" applyAlignment="1" applyProtection="1">
      <alignment horizontal="right"/>
    </xf>
    <xf numFmtId="37" fontId="49" fillId="0" borderId="0" xfId="1122" applyNumberFormat="1" applyFont="1" applyFill="1" applyAlignment="1" applyProtection="1">
      <alignment horizontal="right"/>
    </xf>
    <xf numFmtId="0" fontId="49" fillId="0" borderId="0" xfId="1595" applyFont="1" applyFill="1"/>
    <xf numFmtId="37" fontId="49" fillId="0" borderId="1" xfId="1595" applyNumberFormat="1" applyFont="1" applyFill="1" applyBorder="1"/>
    <xf numFmtId="0" fontId="49" fillId="0" borderId="0" xfId="1595" applyFont="1" applyFill="1" applyBorder="1"/>
    <xf numFmtId="0" fontId="49" fillId="0" borderId="0" xfId="1595" applyFont="1" applyFill="1" applyBorder="1" applyAlignment="1">
      <alignment horizontal="center"/>
    </xf>
    <xf numFmtId="5" fontId="49" fillId="0" borderId="0" xfId="1595" applyNumberFormat="1" applyFont="1" applyFill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182000a" xfId="1898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50">
          <cell r="D50" t="str">
            <v>Regulatory Expense</v>
          </cell>
          <cell r="F50" t="str">
            <v>W/P - 3-6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80" zoomScaleNormal="80" workbookViewId="0">
      <selection activeCell="A21" sqref="A21"/>
    </sheetView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38.5546875" style="2" customWidth="1"/>
    <col min="10" max="10" width="10.33203125" style="2" bestFit="1" customWidth="1"/>
    <col min="11" max="11" width="18.4414062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5">
      <c r="A1" s="2" t="str">
        <f>'[1]Rate Case Constants'!$C$9</f>
        <v>Kentucky American Water Company</v>
      </c>
    </row>
    <row r="2" spans="1:25">
      <c r="A2" s="2" t="str">
        <f>'[1]Rate Case Constants'!$C$10</f>
        <v>KENTUCKY AMERICAN WATER COMPANY</v>
      </c>
    </row>
    <row r="3" spans="1:25">
      <c r="A3" s="2" t="str">
        <f>'[1]Rate Case Constants'!$C$11</f>
        <v>Case No. 2018-00358</v>
      </c>
    </row>
    <row r="4" spans="1:25">
      <c r="A4" s="20">
        <f>'[1]Rate Case Constants'!$C$12</f>
        <v>43524</v>
      </c>
      <c r="B4" s="21"/>
    </row>
    <row r="5" spans="1:25">
      <c r="A5" s="22" t="str">
        <f>'[1]Rate Case Constants'!$C$13</f>
        <v>June 30, 2020</v>
      </c>
      <c r="B5" s="23"/>
    </row>
    <row r="6" spans="1:25">
      <c r="A6" s="22" t="str">
        <f>'[1]Rate Case Constants'!$C$14</f>
        <v>For the 12 Months Ending June 30, 2020</v>
      </c>
      <c r="B6" s="23"/>
    </row>
    <row r="7" spans="1:25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5">
      <c r="A8" s="2" t="str">
        <f>'[1]Rate Case Constants'!$C$16</f>
        <v>Base Year Adjustment</v>
      </c>
      <c r="C8" s="10"/>
    </row>
    <row r="9" spans="1:25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24</v>
      </c>
      <c r="Q9" s="31"/>
    </row>
    <row r="10" spans="1:25">
      <c r="A10" s="2" t="str">
        <f>'[1]Rate Case Constants'!$C$18</f>
        <v>Attrition Year Adjustment at Present Rates:</v>
      </c>
      <c r="H10" s="32" t="s">
        <v>22</v>
      </c>
      <c r="I10" s="32" t="s">
        <v>11</v>
      </c>
      <c r="J10" s="32" t="s">
        <v>12</v>
      </c>
      <c r="K10" s="32" t="s">
        <v>6</v>
      </c>
      <c r="L10" s="11" t="s">
        <v>13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23</v>
      </c>
    </row>
    <row r="11" spans="1:25">
      <c r="A11" s="24" t="str">
        <f>'[1]Rate Case Constants'!$C$19</f>
        <v>Attrition Year at Present Rates</v>
      </c>
      <c r="B11" s="25"/>
    </row>
    <row r="12" spans="1:25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P35</v>
      </c>
      <c r="I12" s="2" t="str">
        <f>IFERROR(INDEX('[1]Link Out Monthly BY'!$B$6:$B$491,MATCH($J12,'[1]Link Out Monthly BY'!$C$6:$C$491,0),1),"")</f>
        <v>Regulatory expense</v>
      </c>
      <c r="J12" s="28">
        <v>56610000</v>
      </c>
      <c r="K12" s="2" t="str">
        <f>IFERROR(INDEX('[1]Link Out Monthly BY'!$D$6:$D$491,MATCH($J12,'[1]Link Out Monthly BY'!$C$6:$C$491,0),1),"")</f>
        <v>Reg Exp-Amort</v>
      </c>
      <c r="L12" s="2" t="str">
        <f>IFERROR(INDEX('[1]Link Out Monthly BY'!$E$6:$E$491,MATCH($J12,'[1]Link Out Monthly BY'!$C$6:$C$491,0),1),"")</f>
        <v>666.8</v>
      </c>
      <c r="M12" s="31">
        <f>IFERROR(INDEX('[1]Link Out Monthly BY'!$F$6:$F$491,MATCH($J12,'[1]Link Out Monthly BY'!$C$6:$C$491,0),1),"")</f>
        <v>24115</v>
      </c>
      <c r="N12" s="31">
        <f>IFERROR(INDEX('[1]Link Out Monthly BY'!$G$6:$G$491,MATCH($J12,'[1]Link Out Monthly BY'!$C$6:$C$491,0),1),"")</f>
        <v>24115</v>
      </c>
      <c r="O12" s="31">
        <f>IFERROR(INDEX('[1]Link Out Monthly BY'!$H$6:$H$491,MATCH($J12,'[1]Link Out Monthly BY'!$C$6:$C$491,0),1),"")</f>
        <v>24115</v>
      </c>
      <c r="P12" s="31">
        <f>IFERROR(INDEX('[1]Link Out Monthly BY'!$I$6:$I$491,MATCH($J12,'[1]Link Out Monthly BY'!$C$6:$C$491,0),1),"")</f>
        <v>24115</v>
      </c>
      <c r="Q12" s="31">
        <f>IFERROR(INDEX('[1]Link Out Monthly BY'!$J$6:$J$491,MATCH($J12,'[1]Link Out Monthly BY'!$C$6:$C$491,0),1),"")</f>
        <v>24115</v>
      </c>
      <c r="R12" s="31">
        <f>IFERROR(INDEX('[1]Link Out Monthly BY'!$K$6:$K$491,MATCH($J12,'[1]Link Out Monthly BY'!$C$6:$C$491,0),1),"")</f>
        <v>24115</v>
      </c>
      <c r="S12" s="31">
        <f>IFERROR(INDEX('[1]Link Out Monthly BY'!$L$6:$L$491,MATCH($J12,'[1]Link Out Monthly BY'!$C$6:$C$491,0),1),"")</f>
        <v>24200</v>
      </c>
      <c r="T12" s="31">
        <f>IFERROR(INDEX('[1]Link Out Monthly BY'!$M$6:$M$491,MATCH($J12,'[1]Link Out Monthly BY'!$C$6:$C$491,0),1),"")</f>
        <v>24200</v>
      </c>
      <c r="U12" s="31">
        <f>IFERROR(INDEX('[1]Link Out Monthly BY'!$N$6:$N$491,MATCH($J12,'[1]Link Out Monthly BY'!$C$6:$C$491,0),1),"")</f>
        <v>24200</v>
      </c>
      <c r="V12" s="31">
        <f>IFERROR(INDEX('[1]Link Out Monthly BY'!$O$6:$O$491,MATCH($J12,'[1]Link Out Monthly BY'!$C$6:$C$491,0),1),"")</f>
        <v>24200</v>
      </c>
      <c r="W12" s="31">
        <f>IFERROR(INDEX('[1]Link Out Monthly BY'!$P$6:$P$491,MATCH($J12,'[1]Link Out Monthly BY'!$C$6:$C$491,0),1),"")</f>
        <v>24115</v>
      </c>
      <c r="X12" s="31">
        <f>IFERROR(INDEX('[1]Link Out Monthly BY'!$Q$6:$Q$491,MATCH($J12,'[1]Link Out Monthly BY'!$C$6:$C$491,0),1),"")</f>
        <v>24115</v>
      </c>
      <c r="Y12" s="31">
        <f t="shared" ref="Y12:Y17" si="0">SUM(M12:X12)</f>
        <v>289720</v>
      </c>
    </row>
    <row r="13" spans="1:25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P35</v>
      </c>
      <c r="I13" s="2" t="str">
        <f>IFERROR(INDEX('[1]Link Out Monthly BY'!$B$6:$B$491,MATCH($J13,'[1]Link Out Monthly BY'!$C$6:$C$491,0),1),"")</f>
        <v>Regulatory expense</v>
      </c>
      <c r="J13" s="28">
        <v>56611000</v>
      </c>
      <c r="K13" s="2" t="str">
        <f>IFERROR(INDEX('[1]Link Out Monthly BY'!$D$6:$D$491,MATCH($J13,'[1]Link Out Monthly BY'!$C$6:$C$491,0),1),"")</f>
        <v>Reg Exp-Not Auth</v>
      </c>
      <c r="L13" s="2" t="str">
        <f>IFERROR(INDEX('[1]Link Out Monthly BY'!$E$6:$E$491,MATCH($J13,'[1]Link Out Monthly BY'!$C$6:$C$491,0),1),"")</f>
        <v>666.8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0</v>
      </c>
    </row>
    <row r="14" spans="1:25">
      <c r="H14" s="2" t="str">
        <f>IFERROR(INDEX('[1]Link Out Monthly BY'!$A$6:$A$491,MATCH($J14,'[1]Link Out Monthly BY'!$C$6:$C$491,0),1),"")</f>
        <v>P35</v>
      </c>
      <c r="I14" s="2" t="str">
        <f>IFERROR(INDEX('[1]Link Out Monthly BY'!$B$6:$B$491,MATCH($J14,'[1]Link Out Monthly BY'!$C$6:$C$491,0),1),"")</f>
        <v>Regulatory expense</v>
      </c>
      <c r="J14" s="28">
        <v>56620000</v>
      </c>
      <c r="K14" s="2" t="str">
        <f>IFERROR(INDEX('[1]Link Out Monthly BY'!$D$6:$D$491,MATCH($J14,'[1]Link Out Monthly BY'!$C$6:$C$491,0),1),"")</f>
        <v>Reg Exp-Depr Stdy</v>
      </c>
      <c r="L14" s="2" t="str">
        <f>IFERROR(INDEX('[1]Link Out Monthly BY'!$E$6:$E$491,MATCH($J14,'[1]Link Out Monthly BY'!$C$6:$C$491,0),1),"")</f>
        <v>667.8</v>
      </c>
      <c r="M14" s="31">
        <f>IFERROR(INDEX('[1]Link Out Monthly BY'!$F$6:$F$491,MATCH($J14,'[1]Link Out Monthly BY'!$C$6:$C$491,0),1),"")</f>
        <v>0</v>
      </c>
      <c r="N14" s="31">
        <f>IFERROR(INDEX('[1]Link Out Monthly BY'!$G$6:$G$491,MATCH($J14,'[1]Link Out Monthly BY'!$C$6:$C$491,0),1),"")</f>
        <v>0</v>
      </c>
      <c r="O14" s="31">
        <f>IFERROR(INDEX('[1]Link Out Monthly BY'!$H$6:$H$491,MATCH($J14,'[1]Link Out Monthly BY'!$C$6:$C$491,0),1),"")</f>
        <v>0</v>
      </c>
      <c r="P14" s="31">
        <f>IFERROR(INDEX('[1]Link Out Monthly BY'!$I$6:$I$491,MATCH($J14,'[1]Link Out Monthly BY'!$C$6:$C$491,0),1),"")</f>
        <v>0</v>
      </c>
      <c r="Q14" s="31">
        <f>IFERROR(INDEX('[1]Link Out Monthly BY'!$J$6:$J$491,MATCH($J14,'[1]Link Out Monthly BY'!$C$6:$C$491,0),1),"")</f>
        <v>0</v>
      </c>
      <c r="R14" s="31">
        <f>IFERROR(INDEX('[1]Link Out Monthly BY'!$K$6:$K$491,MATCH($J14,'[1]Link Out Monthly BY'!$C$6:$C$491,0),1),"")</f>
        <v>0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si="0"/>
        <v>0</v>
      </c>
    </row>
    <row r="15" spans="1:25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P35</v>
      </c>
      <c r="I15" s="2" t="str">
        <f>IFERROR(INDEX('[1]Link Out Monthly BY'!$B$6:$B$491,MATCH($J15,'[1]Link Out Monthly BY'!$C$6:$C$491,0),1),"")</f>
        <v>Regulatory expense</v>
      </c>
      <c r="J15" s="28">
        <v>56670000</v>
      </c>
      <c r="K15" s="2" t="str">
        <f>IFERROR(INDEX('[1]Link Out Monthly BY'!$D$6:$D$491,MATCH($J15,'[1]Link Out Monthly BY'!$C$6:$C$491,0),1),"")</f>
        <v>Reg Exp-Other</v>
      </c>
      <c r="L15" s="57">
        <f>IFERROR(INDEX('[1]Link Out Monthly BY'!$E$6:$E$491,MATCH($J15,'[1]Link Out Monthly BY'!$C$6:$C$491,0),1),"")</f>
        <v>667.8</v>
      </c>
      <c r="M15" s="31">
        <f>IFERROR(INDEX('[1]Link Out Monthly BY'!$F$6:$F$491,MATCH($J15,'[1]Link Out Monthly BY'!$C$6:$C$491,0),1),"")</f>
        <v>0</v>
      </c>
      <c r="N15" s="31">
        <f>IFERROR(INDEX('[1]Link Out Monthly BY'!$G$6:$G$491,MATCH($J15,'[1]Link Out Monthly BY'!$C$6:$C$491,0),1),"")</f>
        <v>0</v>
      </c>
      <c r="O15" s="31">
        <f>IFERROR(INDEX('[1]Link Out Monthly BY'!$H$6:$H$491,MATCH($J15,'[1]Link Out Monthly BY'!$C$6:$C$491,0),1),"")</f>
        <v>0</v>
      </c>
      <c r="P15" s="31">
        <f>IFERROR(INDEX('[1]Link Out Monthly BY'!$I$6:$I$491,MATCH($J15,'[1]Link Out Monthly BY'!$C$6:$C$491,0),1),"")</f>
        <v>0</v>
      </c>
      <c r="Q15" s="31">
        <f>IFERROR(INDEX('[1]Link Out Monthly BY'!$J$6:$J$491,MATCH($J15,'[1]Link Out Monthly BY'!$C$6:$C$491,0),1),"")</f>
        <v>0</v>
      </c>
      <c r="R15" s="31">
        <f>IFERROR(INDEX('[1]Link Out Monthly BY'!$K$6:$K$491,MATCH($J15,'[1]Link Out Monthly BY'!$C$6:$C$491,0),1),"")</f>
        <v>0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0"/>
        <v>0</v>
      </c>
    </row>
    <row r="16" spans="1:25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'[1]Rate Case Constants'!$C$37</f>
        <v>Witness Responsible:   James Pellock</v>
      </c>
      <c r="M20" s="41">
        <f>SUM(M12:M19)</f>
        <v>24115</v>
      </c>
      <c r="N20" s="41">
        <f t="shared" ref="N20:Y20" si="1">SUM(N12:N19)</f>
        <v>24115</v>
      </c>
      <c r="O20" s="41">
        <f t="shared" si="1"/>
        <v>24115</v>
      </c>
      <c r="P20" s="41">
        <f t="shared" si="1"/>
        <v>24115</v>
      </c>
      <c r="Q20" s="41">
        <f t="shared" si="1"/>
        <v>24115</v>
      </c>
      <c r="R20" s="41">
        <f t="shared" si="1"/>
        <v>24115</v>
      </c>
      <c r="S20" s="41">
        <f t="shared" si="1"/>
        <v>24200</v>
      </c>
      <c r="T20" s="41">
        <f t="shared" si="1"/>
        <v>24200</v>
      </c>
      <c r="U20" s="41">
        <f t="shared" si="1"/>
        <v>24200</v>
      </c>
      <c r="V20" s="41">
        <f t="shared" si="1"/>
        <v>24200</v>
      </c>
      <c r="W20" s="41">
        <f t="shared" si="1"/>
        <v>24115</v>
      </c>
      <c r="X20" s="41">
        <f t="shared" si="1"/>
        <v>24115</v>
      </c>
      <c r="Y20" s="41">
        <f t="shared" si="1"/>
        <v>289720</v>
      </c>
    </row>
    <row r="22" spans="1:25">
      <c r="A22" s="29" t="str">
        <f>'[1]Link Out WP'!$D$50</f>
        <v>Regulatory Expense</v>
      </c>
      <c r="B22" s="30"/>
    </row>
    <row r="23" spans="1:25">
      <c r="A23" s="6" t="str">
        <f>CONCATENATE(A8, " ", A22)</f>
        <v>Base Year Adjustment Regulatory Expense</v>
      </c>
      <c r="B23" s="30"/>
    </row>
    <row r="24" spans="1:25">
      <c r="A24" s="6"/>
      <c r="B24" s="30"/>
    </row>
    <row r="25" spans="1:25">
      <c r="A25" s="29" t="str">
        <f>'[1]Link Out WP'!$F$50</f>
        <v>W/P - 3-6</v>
      </c>
      <c r="B25" s="30"/>
    </row>
    <row r="26" spans="1:25">
      <c r="A26" s="6" t="str">
        <f>'[1]Link Out Filing Exhibits'!$M$80</f>
        <v>Schedule D-2.3</v>
      </c>
      <c r="B26" s="30"/>
    </row>
    <row r="27" spans="1:25">
      <c r="A27" s="6"/>
      <c r="B27" s="30"/>
    </row>
    <row r="28" spans="1:25">
      <c r="A28" s="54"/>
      <c r="B28" s="30"/>
      <c r="H28" s="6" t="s">
        <v>21</v>
      </c>
      <c r="Q28" s="31"/>
    </row>
    <row r="29" spans="1:25">
      <c r="A29" s="49"/>
      <c r="B29" s="51"/>
      <c r="C29" s="51"/>
      <c r="D29" s="52"/>
      <c r="E29" s="52"/>
      <c r="F29" s="52"/>
      <c r="G29" s="3"/>
      <c r="H29" s="32" t="s">
        <v>22</v>
      </c>
      <c r="I29" s="32" t="s">
        <v>11</v>
      </c>
      <c r="J29" s="32" t="s">
        <v>12</v>
      </c>
      <c r="K29" s="32" t="s">
        <v>6</v>
      </c>
      <c r="L29" s="11" t="s">
        <v>13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23</v>
      </c>
    </row>
    <row r="30" spans="1:25">
      <c r="A30" s="42"/>
      <c r="B30" s="50"/>
      <c r="C30" s="50"/>
      <c r="D30" s="50"/>
      <c r="E30" s="50"/>
      <c r="F30" s="50"/>
    </row>
    <row r="31" spans="1:25">
      <c r="A31" s="42"/>
      <c r="B31" s="50"/>
      <c r="C31" s="50"/>
      <c r="D31" s="50"/>
      <c r="E31" s="50"/>
      <c r="F31" s="53"/>
      <c r="H31" s="2" t="str">
        <f>IFERROR(INDEX('[1]Link Out Forecast'!$A$6:$A$250,MATCH($J31,'[1]Link Out Forecast'!$C$6:$C$250,0),1),"")</f>
        <v>P35</v>
      </c>
      <c r="I31" s="2" t="str">
        <f>IFERROR(INDEX('[1]Link Out Forecast'!$B$6:$B$250,MATCH($J31,'[1]Link Out Forecast'!$C$6:$C$250,0),1),"")</f>
        <v>Regulatory expense</v>
      </c>
      <c r="J31" s="28">
        <v>56610000</v>
      </c>
      <c r="K31" s="2" t="str">
        <f>IFERROR(INDEX('[1]Link Out Forecast'!$D$6:$D$250,MATCH($J31,'[1]Link Out Forecast'!$C$6:$C$250,0),1),"")</f>
        <v>Reg Exp-Amort</v>
      </c>
      <c r="L31" s="2" t="str">
        <f>IFERROR(INDEX('[1]Link Out Forecast'!$E$6:$E$250,MATCH($J31,'[1]Link Out Forecast'!$C$6:$C$250,0),1),"")</f>
        <v>666.8</v>
      </c>
      <c r="M31" s="31">
        <f>IFERROR(INDEX('[1]Link Out Forecast'!$F$6:$F$250,MATCH($J31,'[1]Link Out Forecast'!$C$6:$C$250,0),1),"")</f>
        <v>24115</v>
      </c>
      <c r="N31" s="31">
        <f>IFERROR(INDEX('[1]Link Out Forecast'!$G$6:$G$250,MATCH($J31,'[1]Link Out Forecast'!$C$6:$C$250,0),1),"")</f>
        <v>51893</v>
      </c>
      <c r="O31" s="31">
        <f>IFERROR(INDEX('[1]Link Out Forecast'!$H$6:$H$250,MATCH($J31,'[1]Link Out Forecast'!$C$6:$C$250,0),1),"")</f>
        <v>28390</v>
      </c>
      <c r="P31" s="31">
        <f>IFERROR(INDEX('[1]Link Out Forecast'!$I$6:$I$250,MATCH($J31,'[1]Link Out Forecast'!$C$6:$C$250,0),1),"")</f>
        <v>28390</v>
      </c>
      <c r="Q31" s="31">
        <f>IFERROR(INDEX('[1]Link Out Forecast'!$J$6:$J$250,MATCH($J31,'[1]Link Out Forecast'!$C$6:$C$250,0),1),"")</f>
        <v>28390</v>
      </c>
      <c r="R31" s="31">
        <f>IFERROR(INDEX('[1]Link Out Forecast'!$K$6:$K$250,MATCH($J31,'[1]Link Out Forecast'!$C$6:$C$250,0),1),"")</f>
        <v>28390</v>
      </c>
      <c r="S31" s="31">
        <f>IFERROR(INDEX('[1]Link Out Forecast'!$L$6:$L$250,MATCH($J31,'[1]Link Out Forecast'!$C$6:$C$250,0),1),"")</f>
        <v>27855</v>
      </c>
      <c r="T31" s="31">
        <f>IFERROR(INDEX('[1]Link Out Forecast'!$M$6:$M$250,MATCH($J31,'[1]Link Out Forecast'!$C$6:$C$250,0),1),"")</f>
        <v>27855</v>
      </c>
      <c r="U31" s="31">
        <f>IFERROR(INDEX('[1]Link Out Forecast'!$N$6:$N$250,MATCH($J31,'[1]Link Out Forecast'!$C$6:$C$250,0),1),"")</f>
        <v>27855</v>
      </c>
      <c r="V31" s="31">
        <f>IFERROR(INDEX('[1]Link Out Forecast'!$O$6:$O$250,MATCH($J31,'[1]Link Out Forecast'!$C$6:$C$250,0),1),"")</f>
        <v>27855</v>
      </c>
      <c r="W31" s="31">
        <f>IFERROR(INDEX('[1]Link Out Forecast'!$P$6:$P$250,MATCH($J31,'[1]Link Out Forecast'!$C$6:$C$250,0),1),"")</f>
        <v>27855</v>
      </c>
      <c r="X31" s="31">
        <f>IFERROR(INDEX('[1]Link Out Forecast'!$Q$6:$Q$250,MATCH($J31,'[1]Link Out Forecast'!$C$6:$C$250,0),1),"")</f>
        <v>27855</v>
      </c>
      <c r="Y31" s="31">
        <f>IFERROR(INDEX('[1]Link Out Forecast'!$R$6:$R$250,MATCH($J31,'[1]Link Out Forecast'!$C$6:$C$250,0),1),"")</f>
        <v>356698</v>
      </c>
    </row>
    <row r="32" spans="1:25">
      <c r="A32" s="42"/>
      <c r="B32" s="50"/>
      <c r="C32" s="50"/>
      <c r="D32" s="50"/>
      <c r="E32" s="50"/>
      <c r="F32" s="53"/>
      <c r="H32" s="2" t="str">
        <f>IFERROR(INDEX('[1]Link Out Forecast'!$A$6:$A$250,MATCH($J32,'[1]Link Out Forecast'!$C$6:$C$250,0),1),"")</f>
        <v>P35</v>
      </c>
      <c r="I32" s="2" t="str">
        <f>IFERROR(INDEX('[1]Link Out Forecast'!$B$6:$B$250,MATCH($J32,'[1]Link Out Forecast'!$C$6:$C$250,0),1),"")</f>
        <v>Regulatory expense</v>
      </c>
      <c r="J32" s="28">
        <v>56620000</v>
      </c>
      <c r="K32" s="2" t="str">
        <f>IFERROR(INDEX('[1]Link Out Forecast'!$D$6:$D$250,MATCH($J32,'[1]Link Out Forecast'!$C$6:$C$250,0),1),"")</f>
        <v>Reg Exp-Depr Stdy</v>
      </c>
      <c r="L32" s="2" t="str">
        <f>IFERROR(INDEX('[1]Link Out Forecast'!$E$6:$E$250,MATCH($J32,'[1]Link Out Forecast'!$C$6:$C$250,0),1),"")</f>
        <v>667.8</v>
      </c>
      <c r="M32" s="31">
        <f>IFERROR(INDEX('[1]Link Out Forecast'!$F$6:$F$250,MATCH($J32,'[1]Link Out Forecast'!$C$6:$C$250,0),1),"")</f>
        <v>0</v>
      </c>
      <c r="N32" s="31">
        <f>IFERROR(INDEX('[1]Link Out Forecast'!$G$6:$G$250,MATCH($J32,'[1]Link Out Forecast'!$C$6:$C$250,0),1),"")</f>
        <v>0</v>
      </c>
      <c r="O32" s="31">
        <f>IFERROR(INDEX('[1]Link Out Forecast'!$H$6:$H$250,MATCH($J32,'[1]Link Out Forecast'!$C$6:$C$250,0),1),"")</f>
        <v>0</v>
      </c>
      <c r="P32" s="31">
        <f>IFERROR(INDEX('[1]Link Out Forecast'!$I$6:$I$250,MATCH($J32,'[1]Link Out Forecast'!$C$6:$C$250,0),1),"")</f>
        <v>0</v>
      </c>
      <c r="Q32" s="31">
        <f>IFERROR(INDEX('[1]Link Out Forecast'!$J$6:$J$250,MATCH($J32,'[1]Link Out Forecast'!$C$6:$C$250,0),1),"")</f>
        <v>0</v>
      </c>
      <c r="R32" s="31">
        <f>IFERROR(INDEX('[1]Link Out Forecast'!$K$6:$K$250,MATCH($J32,'[1]Link Out Forecast'!$C$6:$C$250,0),1),"")</f>
        <v>0</v>
      </c>
      <c r="S32" s="31">
        <f>IFERROR(INDEX('[1]Link Out Forecast'!$L$6:$L$250,MATCH($J32,'[1]Link Out Forecast'!$C$6:$C$250,0),1),"")</f>
        <v>0</v>
      </c>
      <c r="T32" s="31">
        <f>IFERROR(INDEX('[1]Link Out Forecast'!$M$6:$M$250,MATCH($J32,'[1]Link Out Forecast'!$C$6:$C$250,0),1),"")</f>
        <v>0</v>
      </c>
      <c r="U32" s="31">
        <f>IFERROR(INDEX('[1]Link Out Forecast'!$N$6:$N$250,MATCH($J32,'[1]Link Out Forecast'!$C$6:$C$250,0),1),"")</f>
        <v>0</v>
      </c>
      <c r="V32" s="31">
        <f>IFERROR(INDEX('[1]Link Out Forecast'!$O$6:$O$250,MATCH($J32,'[1]Link Out Forecast'!$C$6:$C$250,0),1),"")</f>
        <v>0</v>
      </c>
      <c r="W32" s="31">
        <f>IFERROR(INDEX('[1]Link Out Forecast'!$P$6:$P$250,MATCH($J32,'[1]Link Out Forecast'!$C$6:$C$250,0),1),"")</f>
        <v>0</v>
      </c>
      <c r="X32" s="31">
        <f>IFERROR(INDEX('[1]Link Out Forecast'!$Q$6:$Q$250,MATCH($J32,'[1]Link Out Forecast'!$C$6:$C$250,0),1),"")</f>
        <v>0</v>
      </c>
      <c r="Y32" s="31">
        <f>IFERROR(INDEX('[1]Link Out Forecast'!$R$6:$R$250,MATCH($J32,'[1]Link Out Forecast'!$C$6:$C$250,0),1),"")</f>
        <v>0</v>
      </c>
    </row>
    <row r="33" spans="1:25">
      <c r="A33" s="42"/>
      <c r="B33" s="50"/>
      <c r="C33" s="50"/>
      <c r="D33" s="50"/>
      <c r="E33" s="50"/>
      <c r="F33" s="53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A34" s="42"/>
      <c r="B34" s="50"/>
      <c r="C34" s="50"/>
      <c r="D34" s="50"/>
      <c r="E34" s="50"/>
      <c r="F34" s="53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A35" s="42"/>
      <c r="B35" s="50"/>
      <c r="C35" s="50"/>
      <c r="D35" s="50"/>
      <c r="E35" s="50"/>
      <c r="F35" s="53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A36" s="42"/>
      <c r="B36" s="50"/>
      <c r="C36" s="50"/>
      <c r="D36" s="50"/>
      <c r="E36" s="50"/>
      <c r="F36" s="53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A37" s="42"/>
      <c r="B37" s="50"/>
      <c r="C37" s="50"/>
      <c r="D37" s="50"/>
      <c r="E37" s="50"/>
      <c r="F37" s="5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>
      <c r="A38" s="42"/>
      <c r="B38" s="50"/>
      <c r="C38" s="50"/>
      <c r="D38" s="50"/>
      <c r="E38" s="50"/>
      <c r="F38" s="5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>
      <c r="A39" s="42"/>
      <c r="B39" s="50"/>
      <c r="C39" s="50"/>
      <c r="D39" s="50"/>
      <c r="E39" s="50"/>
      <c r="F39" s="5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>
      <c r="A40" s="42"/>
      <c r="B40" s="50"/>
      <c r="C40" s="50"/>
      <c r="D40" s="50"/>
      <c r="E40" s="50"/>
      <c r="F40" s="5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>
      <c r="A41" s="42"/>
      <c r="B41" s="50"/>
      <c r="C41" s="50"/>
      <c r="D41" s="50"/>
      <c r="E41" s="50"/>
      <c r="F41" s="53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>
      <c r="A42" s="42"/>
      <c r="B42" s="50"/>
      <c r="C42" s="50"/>
      <c r="D42" s="50"/>
      <c r="E42" s="50"/>
      <c r="F42" s="53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42"/>
      <c r="B43" s="50"/>
      <c r="C43" s="50"/>
      <c r="D43" s="50"/>
      <c r="E43" s="50"/>
      <c r="F43" s="53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42"/>
      <c r="B44" s="50"/>
      <c r="C44" s="50"/>
      <c r="D44" s="50"/>
      <c r="E44" s="50"/>
      <c r="F44" s="53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42"/>
      <c r="B45" s="50"/>
      <c r="C45" s="50"/>
      <c r="D45" s="50"/>
      <c r="E45" s="50"/>
      <c r="F45" s="53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>
      <c r="A46" s="42"/>
      <c r="B46" s="50"/>
      <c r="C46" s="50"/>
      <c r="D46" s="50"/>
      <c r="E46" s="50"/>
      <c r="F46" s="53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>
      <c r="A47" s="42"/>
      <c r="B47" s="50"/>
      <c r="C47" s="50"/>
      <c r="D47" s="50"/>
      <c r="E47" s="50"/>
      <c r="F47" s="53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A48" s="42"/>
      <c r="B48" s="50"/>
      <c r="C48" s="50"/>
      <c r="D48" s="50"/>
      <c r="E48" s="50"/>
      <c r="F48" s="53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>
      <c r="A49" s="42"/>
      <c r="B49" s="50"/>
      <c r="C49" s="50"/>
      <c r="D49" s="50"/>
      <c r="E49" s="50"/>
      <c r="F49" s="53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>
      <c r="A50" s="42"/>
      <c r="B50" s="50"/>
      <c r="C50" s="50"/>
      <c r="D50" s="50"/>
      <c r="E50" s="50"/>
      <c r="F50" s="53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>
      <c r="A51" s="42"/>
      <c r="B51" s="50"/>
      <c r="C51" s="50"/>
      <c r="D51" s="50"/>
      <c r="E51" s="50"/>
      <c r="F51" s="53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" thickBot="1">
      <c r="A52" s="42"/>
      <c r="B52" s="50"/>
      <c r="C52" s="50"/>
      <c r="D52" s="50"/>
      <c r="E52" s="50"/>
      <c r="F52" s="53"/>
      <c r="K52" s="2" t="s">
        <v>23</v>
      </c>
      <c r="M52" s="34">
        <f t="shared" ref="M52:Y52" si="2">SUM(M31:M51)</f>
        <v>24115</v>
      </c>
      <c r="N52" s="34">
        <f t="shared" si="2"/>
        <v>51893</v>
      </c>
      <c r="O52" s="34">
        <f t="shared" si="2"/>
        <v>28390</v>
      </c>
      <c r="P52" s="34">
        <f t="shared" si="2"/>
        <v>28390</v>
      </c>
      <c r="Q52" s="34">
        <f t="shared" si="2"/>
        <v>28390</v>
      </c>
      <c r="R52" s="34">
        <f t="shared" si="2"/>
        <v>28390</v>
      </c>
      <c r="S52" s="34">
        <f t="shared" si="2"/>
        <v>27855</v>
      </c>
      <c r="T52" s="34">
        <f t="shared" si="2"/>
        <v>27855</v>
      </c>
      <c r="U52" s="34">
        <f t="shared" si="2"/>
        <v>27855</v>
      </c>
      <c r="V52" s="34">
        <f t="shared" si="2"/>
        <v>27855</v>
      </c>
      <c r="W52" s="34">
        <f t="shared" si="2"/>
        <v>27855</v>
      </c>
      <c r="X52" s="34">
        <f t="shared" si="2"/>
        <v>27855</v>
      </c>
      <c r="Y52" s="34">
        <f t="shared" si="2"/>
        <v>356698</v>
      </c>
    </row>
    <row r="53" spans="1:25" ht="15" thickTop="1">
      <c r="A53" s="42"/>
      <c r="B53" s="50"/>
      <c r="C53" s="50"/>
      <c r="D53" s="50"/>
      <c r="E53" s="50"/>
      <c r="F53" s="50"/>
    </row>
    <row r="54" spans="1:25">
      <c r="A54" s="42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15</v>
      </c>
      <c r="B1" s="7" t="s">
        <v>1</v>
      </c>
      <c r="C1" s="7" t="s">
        <v>14</v>
      </c>
      <c r="D1" s="13" t="str">
        <f>'Link In'!C7</f>
        <v>Base Year for the 12 Months Ended 2/28/19</v>
      </c>
      <c r="E1" s="14" t="s">
        <v>16</v>
      </c>
      <c r="F1" s="14" t="s">
        <v>17</v>
      </c>
    </row>
    <row r="2" spans="1:6">
      <c r="A2" s="8"/>
    </row>
    <row r="3" spans="1:6" ht="15" thickBot="1">
      <c r="A3" s="8" t="str">
        <f>'Link In'!H12</f>
        <v>P35</v>
      </c>
      <c r="B3" s="2" t="str">
        <f>'Link In'!A22</f>
        <v>Regulatory Expense</v>
      </c>
      <c r="C3" s="2" t="str">
        <f>'Link In'!A26</f>
        <v>Schedule D-2.3</v>
      </c>
      <c r="D3" s="56">
        <f>ROUND(Exhibit!C15,0)</f>
        <v>289720</v>
      </c>
      <c r="E3" s="56">
        <f>ROUND(Exhibit!E22,0)</f>
        <v>120466</v>
      </c>
      <c r="F3" s="56">
        <f>ROUND(Exhibit!E25,0)</f>
        <v>410186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7</v>
      </c>
      <c r="D7" s="11" t="s">
        <v>20</v>
      </c>
    </row>
    <row r="8" spans="1:6">
      <c r="A8" s="16">
        <f>'Summary by Account'!A14</f>
        <v>56610000</v>
      </c>
      <c r="B8" s="17" t="str">
        <f>'Summary by Account'!B14</f>
        <v>Reg Exp-Amort</v>
      </c>
      <c r="C8" s="8"/>
      <c r="D8" s="44">
        <f>ROUND('Summary by Account'!E14,0)</f>
        <v>410186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 ht="15" thickBot="1">
      <c r="A18" s="8"/>
      <c r="B18" s="19"/>
      <c r="C18" s="8"/>
      <c r="D18" s="45">
        <f>SUM(D8:D17)</f>
        <v>410186</v>
      </c>
    </row>
    <row r="19" spans="1:4" ht="15" thickTop="1">
      <c r="A19" s="8"/>
      <c r="B19" s="8"/>
      <c r="C19" s="8"/>
      <c r="D19" s="8"/>
    </row>
    <row r="20" spans="1:4">
      <c r="A20" s="15" t="s">
        <v>10</v>
      </c>
      <c r="B20" s="8"/>
      <c r="C20" s="8"/>
      <c r="D20" s="8"/>
    </row>
    <row r="22" spans="1:4">
      <c r="A22" s="2" t="str">
        <f>'Link In'!A25</f>
        <v>W/P - 3-6</v>
      </c>
    </row>
    <row r="23" spans="1:4">
      <c r="A23" s="2" t="str">
        <f ca="1">Exhibit!F2</f>
        <v>O&amp;M\[KAWC 2018 Rate Case - Regulatory Expense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29.77734375" style="2" customWidth="1"/>
    <col min="7" max="16384" width="9.33203125" style="2"/>
  </cols>
  <sheetData>
    <row r="1" spans="1:6">
      <c r="A1" s="1" t="s">
        <v>8</v>
      </c>
      <c r="B1" s="1"/>
      <c r="C1" s="1"/>
      <c r="D1" s="1"/>
      <c r="F1" s="4" t="str">
        <f>'Link In'!A25</f>
        <v>W/P - 3-6</v>
      </c>
    </row>
    <row r="2" spans="1:6">
      <c r="A2" s="1" t="s">
        <v>9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Regulatory Expense Exhibit.xlsx]Exhibit</v>
      </c>
    </row>
    <row r="4" spans="1:6">
      <c r="A4" s="89" t="str">
        <f>'Link In'!A1</f>
        <v>Kentucky American Water Company</v>
      </c>
      <c r="B4" s="89"/>
      <c r="C4" s="89"/>
      <c r="D4" s="89"/>
      <c r="E4" s="89"/>
      <c r="F4" s="89"/>
    </row>
    <row r="5" spans="1:6">
      <c r="A5" s="89" t="str">
        <f>'Link In'!A3</f>
        <v>Case No. 2018-00358</v>
      </c>
      <c r="B5" s="89"/>
      <c r="C5" s="89"/>
      <c r="D5" s="89"/>
      <c r="E5" s="89"/>
      <c r="F5" s="89"/>
    </row>
    <row r="6" spans="1:6">
      <c r="A6" s="89" t="str">
        <f>'Link In'!A23</f>
        <v>Base Year Adjustment Regulatory Expense</v>
      </c>
      <c r="B6" s="89"/>
      <c r="C6" s="89"/>
      <c r="D6" s="89"/>
      <c r="E6" s="89"/>
      <c r="F6" s="89"/>
    </row>
    <row r="7" spans="1:6">
      <c r="A7" s="90" t="str">
        <f>'Link In'!A6</f>
        <v>For the 12 Months Ending June 30, 2020</v>
      </c>
      <c r="B7" s="90"/>
      <c r="C7" s="90"/>
      <c r="D7" s="90"/>
      <c r="E7" s="90"/>
      <c r="F7" s="90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6">
        <f>ROUND('Link In'!Y20,0)</f>
        <v>289720</v>
      </c>
      <c r="D15" s="47"/>
      <c r="E15" s="47">
        <f>C15</f>
        <v>289720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9"/>
      <c r="C19" s="35"/>
      <c r="D19" s="40">
        <f>ROUND('Summary by Account'!D17,0)</f>
        <v>120466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0"/>
      <c r="E20" s="35"/>
    </row>
    <row r="21" spans="1:6">
      <c r="A21" s="8">
        <v>7</v>
      </c>
      <c r="B21" s="9"/>
      <c r="C21" s="35"/>
      <c r="D21" s="40"/>
      <c r="E21" s="35"/>
    </row>
    <row r="22" spans="1:6">
      <c r="A22" s="8">
        <v>8</v>
      </c>
      <c r="B22" s="6" t="s">
        <v>5</v>
      </c>
      <c r="C22" s="35"/>
      <c r="D22" s="55">
        <f>SUM(D19:D21)</f>
        <v>120466</v>
      </c>
      <c r="E22" s="55">
        <f>D22</f>
        <v>120466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8">
        <f>E15+E22</f>
        <v>410186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6.77734375" style="2" customWidth="1"/>
    <col min="6" max="16384" width="9.33203125" style="2"/>
  </cols>
  <sheetData>
    <row r="1" spans="1:5">
      <c r="A1" s="1" t="s">
        <v>8</v>
      </c>
      <c r="B1" s="1"/>
      <c r="C1" s="1"/>
      <c r="D1" s="1"/>
      <c r="E1" s="4" t="str">
        <f>'Link In'!A25</f>
        <v>W/P - 3-6</v>
      </c>
    </row>
    <row r="2" spans="1:5">
      <c r="A2" s="1" t="s">
        <v>9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Regulatory Expense Exhibit.xlsx]Summary by Account</v>
      </c>
    </row>
    <row r="4" spans="1:5">
      <c r="A4" s="89" t="str">
        <f>'Link In'!A1</f>
        <v>Kentucky American Water Company</v>
      </c>
      <c r="B4" s="89"/>
      <c r="C4" s="89"/>
      <c r="D4" s="89"/>
      <c r="E4" s="89"/>
    </row>
    <row r="5" spans="1:5">
      <c r="A5" s="89" t="str">
        <f>'Link In'!A3</f>
        <v>Case No. 2018-00358</v>
      </c>
      <c r="B5" s="89"/>
      <c r="C5" s="89"/>
      <c r="D5" s="89"/>
      <c r="E5" s="89"/>
    </row>
    <row r="6" spans="1:5">
      <c r="A6" s="89" t="str">
        <f>'Link In'!A23</f>
        <v>Base Year Adjustment Regulatory Expense</v>
      </c>
      <c r="B6" s="89"/>
      <c r="C6" s="89"/>
      <c r="D6" s="89"/>
      <c r="E6" s="89"/>
    </row>
    <row r="7" spans="1:5">
      <c r="A7" s="90" t="str">
        <f>'Link In'!A6</f>
        <v>For the 12 Months Ending June 30, 2020</v>
      </c>
      <c r="B7" s="90"/>
      <c r="C7" s="90"/>
      <c r="D7" s="90"/>
      <c r="E7" s="90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18</v>
      </c>
      <c r="B12" s="11" t="s">
        <v>19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56610000</v>
      </c>
      <c r="B14" s="12" t="str">
        <f>'Link In'!K12</f>
        <v>Reg Exp-Amort</v>
      </c>
      <c r="C14" s="36">
        <f>'Link In'!Y12</f>
        <v>289720</v>
      </c>
      <c r="D14" s="36">
        <f t="shared" ref="D14" si="0">E14-C14</f>
        <v>120466</v>
      </c>
      <c r="E14" s="39">
        <f>ROUND(SUM(C14/$C$17)*$E$17,0)</f>
        <v>410186</v>
      </c>
    </row>
    <row r="15" spans="1:5">
      <c r="B15" s="12"/>
      <c r="C15" s="37"/>
      <c r="D15" s="37"/>
      <c r="E15" s="37"/>
    </row>
    <row r="16" spans="1:5">
      <c r="B16" s="12"/>
      <c r="C16" s="37"/>
      <c r="D16" s="37"/>
      <c r="E16" s="37"/>
    </row>
    <row r="17" spans="3:5" ht="15" thickBot="1">
      <c r="C17" s="38">
        <f>SUM(C14:C16)</f>
        <v>289720</v>
      </c>
      <c r="D17" s="38">
        <f>SUM(D14:D16)</f>
        <v>120466</v>
      </c>
      <c r="E17" s="38">
        <f>Summary!D35</f>
        <v>410186</v>
      </c>
    </row>
    <row r="18" spans="3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zoomScale="90" zoomScaleNormal="90" workbookViewId="0"/>
  </sheetViews>
  <sheetFormatPr defaultColWidth="9.33203125" defaultRowHeight="14.4"/>
  <cols>
    <col min="1" max="1" width="8" style="58" customWidth="1"/>
    <col min="2" max="2" width="32.88671875" style="59" customWidth="1"/>
    <col min="3" max="3" width="31.33203125" style="59" customWidth="1"/>
    <col min="4" max="4" width="17.6640625" style="59" customWidth="1"/>
    <col min="5" max="5" width="12.6640625" style="59" customWidth="1"/>
    <col min="6" max="6" width="10.109375" style="59" bestFit="1" customWidth="1"/>
    <col min="7" max="16384" width="9.33203125" style="59"/>
  </cols>
  <sheetData>
    <row r="1" spans="1:8">
      <c r="A1" s="1" t="s">
        <v>8</v>
      </c>
      <c r="B1" s="1"/>
      <c r="C1" s="1"/>
      <c r="D1" s="1"/>
      <c r="E1" s="4" t="str">
        <f>'Link In'!A25</f>
        <v>W/P - 3-6</v>
      </c>
    </row>
    <row r="2" spans="1:8">
      <c r="A2" s="1" t="s">
        <v>9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Regulatory Expense Exhibit.xlsx]Summary</v>
      </c>
    </row>
    <row r="4" spans="1:8">
      <c r="E4" s="60"/>
    </row>
    <row r="5" spans="1:8">
      <c r="A5" s="89" t="str">
        <f>'Link In'!A1</f>
        <v>Kentucky American Water Company</v>
      </c>
      <c r="B5" s="89"/>
      <c r="C5" s="89"/>
      <c r="D5" s="89"/>
      <c r="E5" s="1"/>
      <c r="F5" s="1"/>
    </row>
    <row r="6" spans="1:8">
      <c r="A6" s="89" t="str">
        <f>'Link In'!A3</f>
        <v>Case No. 2018-00358</v>
      </c>
      <c r="B6" s="89"/>
      <c r="C6" s="89"/>
      <c r="D6" s="89"/>
      <c r="E6" s="1"/>
      <c r="F6" s="1"/>
    </row>
    <row r="7" spans="1:8">
      <c r="A7" s="89" t="str">
        <f>'Link In'!A23</f>
        <v>Base Year Adjustment Regulatory Expense</v>
      </c>
      <c r="B7" s="89"/>
      <c r="C7" s="89"/>
      <c r="D7" s="89"/>
      <c r="E7" s="1"/>
      <c r="F7" s="1"/>
    </row>
    <row r="8" spans="1:8">
      <c r="A8" s="89" t="str">
        <f>'Link In'!A6</f>
        <v>For the 12 Months Ending June 30, 2020</v>
      </c>
      <c r="B8" s="89"/>
      <c r="C8" s="89"/>
      <c r="D8" s="89"/>
      <c r="E8" s="1"/>
      <c r="F8" s="1"/>
    </row>
    <row r="10" spans="1:8">
      <c r="A10" s="61"/>
    </row>
    <row r="11" spans="1:8">
      <c r="D11" s="62">
        <v>2018</v>
      </c>
      <c r="E11" s="86"/>
      <c r="F11" s="86"/>
      <c r="G11" s="86"/>
      <c r="H11" s="86"/>
    </row>
    <row r="12" spans="1:8">
      <c r="A12" s="62" t="s">
        <v>25</v>
      </c>
      <c r="D12" s="62" t="s">
        <v>26</v>
      </c>
      <c r="E12" s="86"/>
      <c r="F12" s="86"/>
      <c r="G12" s="86"/>
      <c r="H12" s="86"/>
    </row>
    <row r="13" spans="1:8" ht="15" thickBot="1">
      <c r="A13" s="63" t="s">
        <v>27</v>
      </c>
      <c r="B13" s="63" t="s">
        <v>39</v>
      </c>
      <c r="C13" s="63" t="s">
        <v>38</v>
      </c>
      <c r="D13" s="63" t="s">
        <v>28</v>
      </c>
      <c r="E13" s="87"/>
      <c r="F13" s="87"/>
      <c r="G13" s="86"/>
      <c r="H13" s="86"/>
    </row>
    <row r="14" spans="1:8">
      <c r="A14" s="70"/>
      <c r="B14" s="70"/>
      <c r="C14" s="70"/>
      <c r="D14" s="70"/>
      <c r="E14" s="86"/>
      <c r="F14" s="86"/>
      <c r="G14" s="86"/>
      <c r="H14" s="86"/>
    </row>
    <row r="15" spans="1:8">
      <c r="A15" s="58">
        <v>1</v>
      </c>
      <c r="B15" s="59" t="s">
        <v>45</v>
      </c>
      <c r="C15" s="59" t="s">
        <v>44</v>
      </c>
      <c r="D15" s="64">
        <v>86000</v>
      </c>
      <c r="E15" s="88"/>
      <c r="F15" s="88"/>
      <c r="G15" s="86"/>
      <c r="H15" s="86"/>
    </row>
    <row r="16" spans="1:8">
      <c r="A16" s="58">
        <f>A15+1</f>
        <v>2</v>
      </c>
      <c r="D16" s="65"/>
      <c r="E16" s="81"/>
      <c r="F16" s="81"/>
      <c r="G16" s="86"/>
      <c r="H16" s="86"/>
    </row>
    <row r="17" spans="1:8">
      <c r="A17" s="58">
        <f t="shared" ref="A17:A35" si="0">A16+1</f>
        <v>3</v>
      </c>
      <c r="B17" s="59" t="s">
        <v>29</v>
      </c>
      <c r="C17" s="59" t="s">
        <v>43</v>
      </c>
      <c r="D17" s="66">
        <v>50000</v>
      </c>
      <c r="E17" s="81"/>
      <c r="F17" s="81"/>
      <c r="G17" s="86"/>
      <c r="H17" s="86"/>
    </row>
    <row r="18" spans="1:8">
      <c r="A18" s="58">
        <f t="shared" si="0"/>
        <v>4</v>
      </c>
      <c r="D18" s="65"/>
      <c r="E18" s="81"/>
      <c r="F18" s="81"/>
      <c r="G18" s="86"/>
      <c r="H18" s="86"/>
    </row>
    <row r="19" spans="1:8">
      <c r="A19" s="58">
        <f t="shared" si="0"/>
        <v>5</v>
      </c>
      <c r="B19" s="59" t="s">
        <v>30</v>
      </c>
      <c r="C19" s="59" t="s">
        <v>42</v>
      </c>
      <c r="D19" s="66">
        <v>562500</v>
      </c>
      <c r="E19" s="81"/>
      <c r="F19" s="81"/>
      <c r="G19" s="81"/>
      <c r="H19" s="86"/>
    </row>
    <row r="20" spans="1:8">
      <c r="A20" s="58">
        <f t="shared" si="0"/>
        <v>6</v>
      </c>
      <c r="D20" s="65"/>
      <c r="E20" s="81"/>
      <c r="F20" s="81"/>
      <c r="G20" s="86"/>
      <c r="H20" s="86"/>
    </row>
    <row r="21" spans="1:8">
      <c r="A21" s="58">
        <f t="shared" si="0"/>
        <v>7</v>
      </c>
      <c r="B21" s="59" t="s">
        <v>33</v>
      </c>
      <c r="C21" s="59" t="s">
        <v>41</v>
      </c>
      <c r="D21" s="67">
        <v>85000</v>
      </c>
      <c r="E21" s="81"/>
      <c r="F21" s="81"/>
      <c r="G21" s="86"/>
      <c r="H21" s="86"/>
    </row>
    <row r="22" spans="1:8">
      <c r="A22" s="58">
        <f t="shared" si="0"/>
        <v>8</v>
      </c>
      <c r="D22" s="67"/>
      <c r="E22" s="81"/>
      <c r="F22" s="81"/>
      <c r="G22" s="86"/>
      <c r="H22" s="86"/>
    </row>
    <row r="23" spans="1:8">
      <c r="A23" s="58">
        <f t="shared" si="0"/>
        <v>9</v>
      </c>
      <c r="B23" s="59" t="s">
        <v>34</v>
      </c>
      <c r="C23" s="59" t="s">
        <v>40</v>
      </c>
      <c r="D23" s="67">
        <v>55000</v>
      </c>
      <c r="E23" s="81"/>
      <c r="F23" s="81"/>
      <c r="G23" s="86"/>
      <c r="H23" s="86"/>
    </row>
    <row r="24" spans="1:8">
      <c r="A24" s="58">
        <f t="shared" si="0"/>
        <v>10</v>
      </c>
      <c r="D24" s="65"/>
      <c r="E24" s="81"/>
      <c r="F24" s="81"/>
      <c r="G24" s="86"/>
      <c r="H24" s="86"/>
    </row>
    <row r="25" spans="1:8">
      <c r="A25" s="58">
        <f t="shared" si="0"/>
        <v>11</v>
      </c>
      <c r="B25" s="59" t="s">
        <v>46</v>
      </c>
      <c r="C25" s="59" t="s">
        <v>57</v>
      </c>
      <c r="D25" s="66">
        <v>312141</v>
      </c>
      <c r="E25" s="81"/>
      <c r="F25" s="81"/>
      <c r="G25" s="81"/>
      <c r="H25" s="81"/>
    </row>
    <row r="26" spans="1:8">
      <c r="A26" s="58">
        <f t="shared" si="0"/>
        <v>12</v>
      </c>
      <c r="D26" s="66"/>
      <c r="E26" s="81"/>
      <c r="F26" s="81"/>
      <c r="G26" s="86"/>
      <c r="H26" s="86"/>
    </row>
    <row r="27" spans="1:8">
      <c r="A27" s="58">
        <f t="shared" si="0"/>
        <v>13</v>
      </c>
      <c r="B27" s="59" t="s">
        <v>31</v>
      </c>
      <c r="D27" s="66">
        <v>48000</v>
      </c>
      <c r="E27" s="81"/>
      <c r="F27" s="81"/>
      <c r="G27" s="86"/>
      <c r="H27" s="86"/>
    </row>
    <row r="28" spans="1:8">
      <c r="A28" s="58">
        <f t="shared" si="0"/>
        <v>14</v>
      </c>
      <c r="D28" s="66"/>
      <c r="E28" s="81"/>
      <c r="F28" s="81"/>
      <c r="G28" s="86"/>
      <c r="H28" s="86"/>
    </row>
    <row r="29" spans="1:8">
      <c r="A29" s="58">
        <f>A26+1</f>
        <v>13</v>
      </c>
      <c r="B29" s="59" t="s">
        <v>32</v>
      </c>
      <c r="D29" s="81">
        <v>16000</v>
      </c>
      <c r="E29" s="81"/>
      <c r="F29" s="81"/>
      <c r="G29" s="86"/>
      <c r="H29" s="86"/>
    </row>
    <row r="30" spans="1:8">
      <c r="A30" s="58">
        <f t="shared" si="0"/>
        <v>14</v>
      </c>
      <c r="D30" s="65"/>
      <c r="E30" s="81"/>
      <c r="F30" s="81"/>
      <c r="G30" s="86"/>
      <c r="H30" s="86"/>
    </row>
    <row r="31" spans="1:8">
      <c r="A31" s="58">
        <f t="shared" si="0"/>
        <v>15</v>
      </c>
      <c r="B31" s="84" t="s">
        <v>56</v>
      </c>
      <c r="C31" s="84"/>
      <c r="D31" s="85">
        <f>'Depr Study'!G15</f>
        <v>15918.309333333333</v>
      </c>
      <c r="E31" s="81"/>
      <c r="F31" s="81"/>
      <c r="G31" s="86"/>
      <c r="H31" s="86"/>
    </row>
    <row r="32" spans="1:8">
      <c r="A32" s="58">
        <f t="shared" si="0"/>
        <v>16</v>
      </c>
      <c r="D32" s="65"/>
      <c r="E32" s="81"/>
      <c r="F32" s="86"/>
      <c r="G32" s="86"/>
      <c r="H32" s="86"/>
    </row>
    <row r="33" spans="1:8" ht="15" thickBot="1">
      <c r="A33" s="58">
        <f t="shared" si="0"/>
        <v>17</v>
      </c>
      <c r="B33" s="59" t="s">
        <v>35</v>
      </c>
      <c r="D33" s="68">
        <f>SUM(D15:D31)</f>
        <v>1230559.3093333333</v>
      </c>
      <c r="E33" s="88"/>
      <c r="F33" s="88"/>
      <c r="G33" s="86"/>
      <c r="H33" s="86"/>
    </row>
    <row r="34" spans="1:8" ht="15" thickTop="1">
      <c r="A34" s="58">
        <f t="shared" si="0"/>
        <v>18</v>
      </c>
      <c r="D34" s="65"/>
      <c r="E34" s="81"/>
      <c r="F34" s="86"/>
      <c r="G34" s="86"/>
      <c r="H34" s="86"/>
    </row>
    <row r="35" spans="1:8" ht="15" thickBot="1">
      <c r="A35" s="58">
        <f t="shared" si="0"/>
        <v>19</v>
      </c>
      <c r="B35" s="59" t="s">
        <v>36</v>
      </c>
      <c r="D35" s="68">
        <f>ROUND(D33/36*12,0)</f>
        <v>410186</v>
      </c>
      <c r="E35" s="86"/>
      <c r="F35" s="86"/>
      <c r="G35" s="86"/>
      <c r="H35" s="86"/>
    </row>
    <row r="36" spans="1:8" ht="15" thickTop="1">
      <c r="D36" s="69"/>
      <c r="E36" s="86"/>
      <c r="F36" s="86"/>
      <c r="G36" s="86"/>
      <c r="H36" s="86"/>
    </row>
    <row r="37" spans="1:8">
      <c r="D37" s="69"/>
      <c r="E37" s="81"/>
      <c r="F37" s="86"/>
      <c r="G37" s="86"/>
      <c r="H37" s="86"/>
    </row>
    <row r="38" spans="1:8">
      <c r="D38" s="69"/>
      <c r="E38" s="81"/>
      <c r="F38" s="86"/>
      <c r="G38" s="86"/>
      <c r="H38" s="86"/>
    </row>
    <row r="39" spans="1:8">
      <c r="D39" s="69"/>
      <c r="E39" s="86"/>
      <c r="F39" s="86"/>
      <c r="G39" s="86"/>
      <c r="H39" s="86"/>
    </row>
    <row r="40" spans="1:8">
      <c r="D40" s="69"/>
      <c r="E40" s="86"/>
      <c r="F40" s="86"/>
      <c r="G40" s="86"/>
      <c r="H40" s="86"/>
    </row>
    <row r="41" spans="1:8">
      <c r="D41" s="69"/>
      <c r="E41" s="86"/>
      <c r="F41" s="86"/>
      <c r="G41" s="86"/>
      <c r="H41" s="86"/>
    </row>
    <row r="42" spans="1:8">
      <c r="D42" s="69"/>
    </row>
    <row r="43" spans="1:8">
      <c r="D43" s="69"/>
    </row>
    <row r="44" spans="1:8">
      <c r="D44" s="69"/>
    </row>
    <row r="45" spans="1:8">
      <c r="D45" s="69"/>
    </row>
    <row r="46" spans="1:8">
      <c r="D46" s="69"/>
    </row>
    <row r="47" spans="1:8">
      <c r="D47" s="69"/>
    </row>
    <row r="48" spans="1:8">
      <c r="D48" s="69"/>
    </row>
    <row r="49" spans="4:4">
      <c r="D49" s="69"/>
    </row>
    <row r="50" spans="4:4">
      <c r="D50" s="69"/>
    </row>
    <row r="51" spans="4:4">
      <c r="D51" s="69"/>
    </row>
    <row r="52" spans="4:4">
      <c r="D52" s="69"/>
    </row>
    <row r="53" spans="4:4">
      <c r="D53" s="69"/>
    </row>
    <row r="54" spans="4:4">
      <c r="D54" s="69"/>
    </row>
    <row r="55" spans="4:4">
      <c r="D55" s="69"/>
    </row>
    <row r="56" spans="4:4">
      <c r="D56" s="69"/>
    </row>
    <row r="57" spans="4:4">
      <c r="D57" s="69"/>
    </row>
    <row r="58" spans="4:4">
      <c r="D58" s="69"/>
    </row>
    <row r="59" spans="4:4">
      <c r="D59" s="69"/>
    </row>
    <row r="60" spans="4:4">
      <c r="D60" s="69"/>
    </row>
    <row r="61" spans="4:4">
      <c r="D61" s="69"/>
    </row>
    <row r="62" spans="4:4">
      <c r="D62" s="69"/>
    </row>
    <row r="63" spans="4:4">
      <c r="D63" s="69"/>
    </row>
    <row r="64" spans="4:4">
      <c r="D64" s="69"/>
    </row>
    <row r="65" spans="4:4">
      <c r="D65" s="69"/>
    </row>
    <row r="66" spans="4:4">
      <c r="D66" s="69"/>
    </row>
    <row r="67" spans="4:4">
      <c r="D67" s="69"/>
    </row>
    <row r="68" spans="4:4">
      <c r="D68" s="69"/>
    </row>
    <row r="69" spans="4:4">
      <c r="D69" s="69"/>
    </row>
    <row r="70" spans="4:4">
      <c r="D70" s="69"/>
    </row>
    <row r="71" spans="4:4">
      <c r="D71" s="69"/>
    </row>
    <row r="72" spans="4:4">
      <c r="D72" s="69"/>
    </row>
    <row r="73" spans="4:4">
      <c r="D73" s="69"/>
    </row>
    <row r="74" spans="4:4">
      <c r="D74" s="69"/>
    </row>
    <row r="75" spans="4:4">
      <c r="D75" s="69"/>
    </row>
    <row r="76" spans="4:4">
      <c r="D76" s="69"/>
    </row>
    <row r="77" spans="4:4">
      <c r="D77" s="69"/>
    </row>
    <row r="78" spans="4:4">
      <c r="D78" s="69"/>
    </row>
    <row r="79" spans="4:4">
      <c r="D79" s="69"/>
    </row>
    <row r="80" spans="4:4">
      <c r="D80" s="69"/>
    </row>
    <row r="81" spans="4:4">
      <c r="D81" s="69"/>
    </row>
    <row r="82" spans="4:4">
      <c r="D82" s="69"/>
    </row>
    <row r="83" spans="4:4">
      <c r="D83" s="69"/>
    </row>
    <row r="84" spans="4:4">
      <c r="D84" s="69"/>
    </row>
    <row r="85" spans="4:4">
      <c r="D85" s="69"/>
    </row>
    <row r="86" spans="4:4">
      <c r="D86" s="69"/>
    </row>
    <row r="87" spans="4:4">
      <c r="D87" s="69"/>
    </row>
    <row r="88" spans="4:4">
      <c r="D88" s="69"/>
    </row>
    <row r="89" spans="4:4">
      <c r="D89" s="69"/>
    </row>
    <row r="90" spans="4:4">
      <c r="D90" s="69"/>
    </row>
    <row r="91" spans="4:4">
      <c r="D91" s="69"/>
    </row>
    <row r="92" spans="4:4">
      <c r="D92" s="69"/>
    </row>
    <row r="93" spans="4:4">
      <c r="D93" s="69"/>
    </row>
    <row r="94" spans="4:4">
      <c r="D94" s="69"/>
    </row>
    <row r="95" spans="4:4">
      <c r="D95" s="69"/>
    </row>
    <row r="96" spans="4:4">
      <c r="D96" s="69"/>
    </row>
    <row r="97" spans="4:4">
      <c r="D97" s="69"/>
    </row>
    <row r="98" spans="4:4">
      <c r="D98" s="69"/>
    </row>
    <row r="99" spans="4:4">
      <c r="D99" s="69"/>
    </row>
    <row r="100" spans="4:4">
      <c r="D100" s="69"/>
    </row>
    <row r="101" spans="4:4">
      <c r="D101" s="69"/>
    </row>
    <row r="102" spans="4:4">
      <c r="D102" s="69"/>
    </row>
    <row r="103" spans="4:4">
      <c r="D103" s="69"/>
    </row>
    <row r="104" spans="4:4">
      <c r="D104" s="69"/>
    </row>
    <row r="105" spans="4:4">
      <c r="D105" s="69"/>
    </row>
    <row r="106" spans="4:4">
      <c r="D106" s="69"/>
    </row>
    <row r="107" spans="4:4">
      <c r="D107" s="69"/>
    </row>
  </sheetData>
  <mergeCells count="4">
    <mergeCell ref="A5:D5"/>
    <mergeCell ref="A6:D6"/>
    <mergeCell ref="A7:D7"/>
    <mergeCell ref="A8:D8"/>
  </mergeCells>
  <pageMargins left="0.7" right="0.7" top="0.75" bottom="0.75" header="0.3" footer="0.3"/>
  <pageSetup scale="98" orientation="landscape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/>
  </sheetViews>
  <sheetFormatPr defaultColWidth="8.88671875" defaultRowHeight="14.4"/>
  <cols>
    <col min="1" max="1" width="9.33203125" style="76" customWidth="1"/>
    <col min="2" max="2" width="21" style="76" bestFit="1" customWidth="1"/>
    <col min="3" max="3" width="19.6640625" style="76" customWidth="1"/>
    <col min="4" max="4" width="10.33203125" style="76" customWidth="1"/>
    <col min="5" max="5" width="15.33203125" style="76" customWidth="1"/>
    <col min="6" max="6" width="9.44140625" style="76" bestFit="1" customWidth="1"/>
    <col min="7" max="7" width="17.109375" style="76" customWidth="1"/>
    <col min="8" max="8" width="8.5546875" style="76" customWidth="1"/>
    <col min="9" max="9" width="8.88671875" style="76"/>
    <col min="10" max="10" width="10.44140625" style="76" bestFit="1" customWidth="1"/>
    <col min="11" max="16384" width="8.88671875" style="76"/>
  </cols>
  <sheetData>
    <row r="1" spans="1:10" s="59" customFormat="1">
      <c r="A1" s="72" t="s">
        <v>8</v>
      </c>
      <c r="B1" s="72"/>
      <c r="C1" s="72"/>
      <c r="D1" s="72"/>
      <c r="E1" s="72"/>
      <c r="F1" s="72"/>
      <c r="G1" s="73" t="str">
        <f>'Link In'!A25</f>
        <v>W/P - 3-6</v>
      </c>
    </row>
    <row r="2" spans="1:10" s="59" customFormat="1">
      <c r="A2" s="72" t="s">
        <v>9</v>
      </c>
      <c r="B2" s="72"/>
      <c r="C2" s="72"/>
      <c r="D2" s="72"/>
      <c r="E2" s="72"/>
      <c r="F2" s="72"/>
      <c r="G2" s="74" t="str">
        <f ca="1">RIGHT(CELL("filename",$A$1),LEN(CELL("filename",$A$1))-SEARCH("\O&amp;M",CELL("filename",$A$1),1))</f>
        <v>O&amp;M\[KAWC 2018 Rate Case - Regulatory Expense Exhibit.xlsx]Depr Study</v>
      </c>
    </row>
    <row r="3" spans="1:10" s="59" customFormat="1">
      <c r="A3" s="58"/>
    </row>
    <row r="4" spans="1:10" s="59" customFormat="1">
      <c r="A4" s="58"/>
      <c r="H4" s="60"/>
    </row>
    <row r="5" spans="1:10" s="59" customFormat="1">
      <c r="A5" s="91" t="str">
        <f>'Link In'!A1</f>
        <v>Kentucky American Water Company</v>
      </c>
      <c r="B5" s="91"/>
      <c r="C5" s="91"/>
      <c r="D5" s="91"/>
      <c r="E5" s="91"/>
      <c r="F5" s="91"/>
      <c r="G5" s="91"/>
      <c r="H5" s="72"/>
      <c r="I5" s="72"/>
    </row>
    <row r="6" spans="1:10" s="59" customFormat="1">
      <c r="A6" s="91" t="str">
        <f>'Link In'!A3</f>
        <v>Case No. 2018-00358</v>
      </c>
      <c r="B6" s="91"/>
      <c r="C6" s="91"/>
      <c r="D6" s="91"/>
      <c r="E6" s="91"/>
      <c r="F6" s="91"/>
      <c r="G6" s="91"/>
      <c r="H6" s="72"/>
      <c r="I6" s="72"/>
    </row>
    <row r="7" spans="1:10" s="59" customFormat="1">
      <c r="A7" s="91" t="str">
        <f>'Link In'!A23</f>
        <v>Base Year Adjustment Regulatory Expense</v>
      </c>
      <c r="B7" s="91"/>
      <c r="C7" s="91"/>
      <c r="D7" s="91"/>
      <c r="E7" s="91"/>
      <c r="F7" s="91"/>
      <c r="G7" s="91"/>
      <c r="H7" s="72"/>
      <c r="I7" s="72"/>
    </row>
    <row r="8" spans="1:10" s="59" customFormat="1">
      <c r="A8" s="91" t="str">
        <f>'Link In'!A6</f>
        <v>For the 12 Months Ending June 30, 2020</v>
      </c>
      <c r="B8" s="91"/>
      <c r="C8" s="91"/>
      <c r="D8" s="91"/>
      <c r="E8" s="91"/>
      <c r="F8" s="91"/>
      <c r="G8" s="91"/>
      <c r="H8" s="72"/>
      <c r="I8" s="72"/>
    </row>
    <row r="9" spans="1:10" s="59" customFormat="1">
      <c r="A9" s="58"/>
    </row>
    <row r="10" spans="1:10" s="59" customFormat="1">
      <c r="A10" s="61"/>
    </row>
    <row r="11" spans="1:10" s="59" customFormat="1">
      <c r="A11" s="58"/>
      <c r="G11" s="62"/>
    </row>
    <row r="12" spans="1:10" s="59" customFormat="1">
      <c r="A12" s="62" t="s">
        <v>25</v>
      </c>
      <c r="C12" s="49"/>
      <c r="D12" s="49"/>
      <c r="E12" s="49" t="s">
        <v>50</v>
      </c>
      <c r="F12" s="49" t="s">
        <v>54</v>
      </c>
      <c r="G12" s="49" t="s">
        <v>52</v>
      </c>
    </row>
    <row r="13" spans="1:10" s="59" customFormat="1" ht="15" thickBot="1">
      <c r="A13" s="63" t="s">
        <v>27</v>
      </c>
      <c r="B13" s="63" t="s">
        <v>1</v>
      </c>
      <c r="C13" s="63" t="s">
        <v>48</v>
      </c>
      <c r="D13" s="63" t="s">
        <v>37</v>
      </c>
      <c r="E13" s="63" t="s">
        <v>51</v>
      </c>
      <c r="F13" s="63" t="s">
        <v>55</v>
      </c>
      <c r="G13" s="63" t="s">
        <v>53</v>
      </c>
      <c r="H13" s="71"/>
      <c r="I13" s="71"/>
    </row>
    <row r="14" spans="1:10" s="59" customFormat="1">
      <c r="A14" s="70"/>
      <c r="B14" s="70"/>
      <c r="C14" s="70"/>
      <c r="D14" s="70"/>
      <c r="E14" s="70"/>
      <c r="F14" s="70"/>
      <c r="G14" s="70"/>
      <c r="H14" s="71"/>
      <c r="I14" s="71"/>
    </row>
    <row r="15" spans="1:10">
      <c r="A15" s="75">
        <v>1</v>
      </c>
      <c r="B15" s="76" t="s">
        <v>47</v>
      </c>
      <c r="C15" s="77" t="s">
        <v>49</v>
      </c>
      <c r="D15" s="83">
        <v>36734.559999999998</v>
      </c>
      <c r="E15" s="83">
        <f>D15/60</f>
        <v>612.24266666666665</v>
      </c>
      <c r="F15" s="82">
        <v>26</v>
      </c>
      <c r="G15" s="83">
        <f>E15*F15</f>
        <v>15918.309333333333</v>
      </c>
      <c r="H15" s="77"/>
      <c r="I15" s="79"/>
      <c r="J15" s="78"/>
    </row>
    <row r="16" spans="1:10">
      <c r="A16" s="75"/>
      <c r="C16" s="80"/>
      <c r="D16" s="80"/>
    </row>
    <row r="17" spans="1:1">
      <c r="A17" s="75"/>
    </row>
    <row r="18" spans="1:1">
      <c r="A18" s="75"/>
    </row>
    <row r="19" spans="1:1">
      <c r="A19" s="75"/>
    </row>
    <row r="20" spans="1:1">
      <c r="A20" s="75"/>
    </row>
  </sheetData>
  <mergeCells count="4">
    <mergeCell ref="A5:G5"/>
    <mergeCell ref="A6:G6"/>
    <mergeCell ref="A7:G7"/>
    <mergeCell ref="A8:G8"/>
  </mergeCells>
  <printOptions horizontalCentered="1"/>
  <pageMargins left="0.7" right="0.7" top="1.5" bottom="0.75" header="0.3" footer="0.3"/>
  <pageSetup orientation="landscape" verticalDpi="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Summary</vt:lpstr>
      <vt:lpstr>Depr Study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2018-12-06T15:32:34Z</cp:lastPrinted>
  <dcterms:created xsi:type="dcterms:W3CDTF">2012-08-27T14:54:09Z</dcterms:created>
  <dcterms:modified xsi:type="dcterms:W3CDTF">2019-04-11T12:14:27Z</dcterms:modified>
</cp:coreProperties>
</file>