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D20" i="3" l="1"/>
  <c r="D24" i="5"/>
  <c r="A15" i="5" l="1"/>
  <c r="A14" i="5"/>
  <c r="B15" i="5" l="1"/>
  <c r="B14" i="5"/>
  <c r="A3" i="2"/>
  <c r="D25" i="6"/>
  <c r="E25" i="6"/>
  <c r="F25" i="6"/>
  <c r="G25" i="6"/>
  <c r="H25" i="6"/>
  <c r="I25" i="6"/>
  <c r="J25" i="6"/>
  <c r="K25" i="6"/>
  <c r="L25" i="6"/>
  <c r="M25" i="6"/>
  <c r="N25" i="6"/>
  <c r="C25" i="6"/>
  <c r="D12" i="6"/>
  <c r="E12" i="6"/>
  <c r="F12" i="6"/>
  <c r="G12" i="6"/>
  <c r="H12" i="6"/>
  <c r="I12" i="6"/>
  <c r="J12" i="6"/>
  <c r="K12" i="6"/>
  <c r="L12" i="6"/>
  <c r="M12" i="6"/>
  <c r="N12" i="6"/>
  <c r="C12" i="6"/>
  <c r="A27" i="6" l="1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X20" i="1"/>
  <c r="W20" i="1"/>
  <c r="V20" i="1"/>
  <c r="U20" i="1"/>
  <c r="S20" i="1"/>
  <c r="R20" i="1"/>
  <c r="O20" i="1"/>
  <c r="B15" i="6"/>
  <c r="B14" i="6"/>
  <c r="M20" i="1" l="1"/>
  <c r="Q20" i="1"/>
  <c r="T20" i="1"/>
  <c r="N20" i="1"/>
  <c r="P20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2" i="1"/>
  <c r="C14" i="5" s="1"/>
  <c r="O15" i="6"/>
  <c r="O14" i="6" l="1"/>
  <c r="O22" i="6" s="1"/>
  <c r="Y20" i="1"/>
  <c r="C15" i="3" s="1"/>
  <c r="I27" i="6" l="1"/>
  <c r="C27" i="6"/>
  <c r="G27" i="6"/>
  <c r="K27" i="6"/>
  <c r="N39" i="1"/>
  <c r="D27" i="6"/>
  <c r="H27" i="6"/>
  <c r="V39" i="1"/>
  <c r="L27" i="6"/>
  <c r="E27" i="6"/>
  <c r="M27" i="6"/>
  <c r="F27" i="6"/>
  <c r="J27" i="6"/>
  <c r="N27" i="6"/>
  <c r="M39" i="1"/>
  <c r="Q39" i="1"/>
  <c r="U39" i="1"/>
  <c r="Y39" i="1"/>
  <c r="O39" i="1"/>
  <c r="S39" i="1"/>
  <c r="W39" i="1"/>
  <c r="R39" i="1"/>
  <c r="P39" i="1"/>
  <c r="T39" i="1"/>
  <c r="X39" i="1"/>
  <c r="B27" i="6"/>
  <c r="O27" i="6" l="1"/>
  <c r="O35" i="6" s="1"/>
  <c r="E22" i="5" s="1"/>
  <c r="E25" i="5" s="1"/>
  <c r="D8" i="2" s="1"/>
  <c r="L2" i="4" l="1"/>
  <c r="E2" i="5"/>
  <c r="F2" i="3"/>
  <c r="A9" i="2" l="1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4" i="6"/>
  <c r="A6" i="6"/>
  <c r="C22" i="5"/>
  <c r="C3" i="2"/>
  <c r="A21" i="2"/>
  <c r="E15" i="5" l="1"/>
  <c r="D9" i="2" s="1"/>
  <c r="E14" i="5"/>
  <c r="L1" i="4"/>
  <c r="F1" i="3"/>
  <c r="A20" i="2"/>
  <c r="D15" i="5" l="1"/>
  <c r="A9" i="3"/>
  <c r="B3" i="2"/>
  <c r="A23" i="1" l="1"/>
  <c r="A6" i="3" l="1"/>
  <c r="A6" i="5"/>
  <c r="A7" i="3"/>
  <c r="E15" i="3"/>
  <c r="A5" i="3"/>
  <c r="A10" i="3"/>
  <c r="A4" i="3"/>
  <c r="D14" i="5" l="1"/>
  <c r="D22" i="5" s="1"/>
  <c r="D16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<sst xmlns="http://schemas.openxmlformats.org/spreadsheetml/2006/main" count="57" uniqueCount="38">
  <si>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</si>
  <si>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</si>
  <si>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</si>
  <si>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</si>
  <si>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</si>
  <si>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</si>
  <si>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</si>
  <si>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</si>
  <si>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</si>
  <si>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</si>
  <si>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</si>
  <si>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</si>
  <si>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</si>
  <si>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</si>
  <si>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</si>
  <si>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</si>
  <si>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</si>
  <si>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</si>
  <si>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</si>
  <si>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</si>
  <si>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</si>
  <si>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</si>
  <si>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</si>
  <si>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</si>
  <si>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</si>
  <si>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</si>
  <si>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</si>
  <si>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</si>
  <si>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</si>
  <si>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</si>
  <si>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</si>
  <si>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</si>
  <si>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</si>
  <si>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</si>
  <si>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Purchased Water adjustment is based on the difference between the base period</t>
  </si>
  <si>
    <t xml:space="preserve">Eliminate Winchester Municipal Utilities vendor from plan </t>
  </si>
  <si>
    <t>through June 2020.  Also included is the elimination of a current vendor from expense.</t>
  </si>
  <si>
    <t>Usage change between base period and forecast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</si>
</sst>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0" xfId="0" quotePrefix="1" applyFont="1" applyFill="1" applyAlignment="1">
      <alignment horizontal="center"/>
    </xf>
    <xf numFmtId="37" fontId="0" fillId="0" borderId="0" xfId="0" applyNumberFormat="1" applyFont="1" applyFill="1"/>
    <xf numFmtId="0" fontId="20" fillId="0" borderId="1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3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6">
          <cell r="C36" t="str">
            <v>Witness Responsible:   Kevin Rogers</v>
          </cell>
        </row>
      </sheetData>
      <sheetData sheetId="1">
        <row r="46">
          <cell r="D46" t="str">
            <v>Purchased Water</v>
          </cell>
          <cell r="F46" t="str">
            <v>W/P - 3-2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1" width="11.33203125" style="2" bestFit="1" customWidth="1"/>
    <col min="22" max="22" width="12.33203125" style="2" bestFit="1" customWidth="1"/>
    <col min="23" max="23" width="11.109375" style="2" bestFit="1" customWidth="1"/>
    <col min="24" max="25" width="12.33203125" style="2" bestFit="1" customWidth="1"/>
    <col min="26" max="32" width="9.109375" style="2"/>
    <col min="33" max="33" width="12.6640625" style="2" bestFit="1" customWidth="1"/>
    <col min="34" max="16384" width="9.109375" style="2"/>
  </cols>
  <sheetData>
    <row r="1" spans="1:33">
      <c r="A1" s="2" t="str">
        <f>'[1]Rate Case Constants'!$C$9</f>
        <v>Kentucky American Water Company</v>
      </c>
    </row>
    <row r="2" spans="1:33">
      <c r="A2" s="2" t="str">
        <f>'[1]Rate Case Constants'!$C$10</f>
        <v>KENTUCKY AMERICAN WATER COMPANY</v>
      </c>
    </row>
    <row r="3" spans="1:33">
      <c r="A3" s="2" t="str">
        <f>'[1]Rate Case Constants'!$C$11</f>
        <v>Case No. 2018-00358</v>
      </c>
    </row>
    <row r="4" spans="1:33">
      <c r="A4" s="20">
        <f>'[1]Rate Case Constants'!$C$12</f>
        <v>43524</v>
      </c>
      <c r="B4" s="21"/>
    </row>
    <row r="5" spans="1:33">
      <c r="A5" s="22" t="str">
        <f>'[1]Rate Case Constants'!$C$13</f>
        <v>June 30, 2020</v>
      </c>
      <c r="B5" s="23"/>
    </row>
    <row r="6" spans="1:33">
      <c r="A6" s="22" t="str">
        <f>'[1]Rate Case Constants'!$C$14</f>
        <v>For the 12 Months Ending June 30, 2020</v>
      </c>
      <c r="B6" s="23"/>
    </row>
    <row r="7" spans="1:33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3">
      <c r="A8" s="2" t="str">
        <f>'[1]Rate Case Constants'!$C$16</f>
        <v>Base Year Adjustment</v>
      </c>
      <c r="C8" s="10"/>
    </row>
    <row r="9" spans="1:33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33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65"/>
      <c r="AA10" s="10"/>
      <c r="AB10" s="10"/>
      <c r="AC10" s="10"/>
      <c r="AD10" s="10"/>
      <c r="AE10" s="10"/>
      <c r="AF10" s="10"/>
      <c r="AG10" s="10"/>
    </row>
    <row r="11" spans="1:33">
      <c r="A11" s="24" t="str">
        <f>'[1]Rate Case Constants'!$C$19</f>
        <v>Attrition Year at Present Rates</v>
      </c>
      <c r="B11" s="25"/>
      <c r="Z11" s="66"/>
      <c r="AA11" s="10"/>
      <c r="AB11" s="10"/>
      <c r="AC11" s="10"/>
      <c r="AD11" s="10"/>
      <c r="AE11" s="10"/>
      <c r="AF11" s="10"/>
      <c r="AG11" s="10"/>
    </row>
    <row r="12" spans="1:33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P13</v>
      </c>
      <c r="I12" s="2" t="str">
        <f>IFERROR(INDEX('[1]Link Out Monthly BY'!$B$6:$B$491,MATCH($J12,'[1]Link Out Monthly BY'!$C$6:$C$491,0),1),"")</f>
        <v>Purchased water</v>
      </c>
      <c r="J12" s="28">
        <v>51010000</v>
      </c>
      <c r="K12" s="2" t="str">
        <f>IFERROR(INDEX('[1]Link Out Monthly BY'!$D$6:$D$491,MATCH($J12,'[1]Link Out Monthly BY'!$C$6:$C$491,0),1),"")</f>
        <v>Purchased Water</v>
      </c>
      <c r="L12" s="2" t="str">
        <f>IFERROR(INDEX('[1]Link Out Monthly BY'!$E$6:$E$491,MATCH($J12,'[1]Link Out Monthly BY'!$C$6:$C$491,0),1),"")</f>
        <v>610.1</v>
      </c>
      <c r="M12" s="31">
        <f>IFERROR(INDEX('[1]Link Out Monthly BY'!$F$6:$F$491,MATCH($J12,'[1]Link Out Monthly BY'!$C$6:$C$491,0),1),"")</f>
        <v>18676</v>
      </c>
      <c r="N12" s="31">
        <f>IFERROR(INDEX('[1]Link Out Monthly BY'!$G$6:$G$491,MATCH($J12,'[1]Link Out Monthly BY'!$C$6:$C$491,0),1),"")</f>
        <v>22832</v>
      </c>
      <c r="O12" s="31">
        <f>IFERROR(INDEX('[1]Link Out Monthly BY'!$H$6:$H$491,MATCH($J12,'[1]Link Out Monthly BY'!$C$6:$C$491,0),1),"")</f>
        <v>24160</v>
      </c>
      <c r="P12" s="31">
        <f>IFERROR(INDEX('[1]Link Out Monthly BY'!$I$6:$I$491,MATCH($J12,'[1]Link Out Monthly BY'!$C$6:$C$491,0),1),"")</f>
        <v>35161</v>
      </c>
      <c r="Q12" s="31">
        <f>IFERROR(INDEX('[1]Link Out Monthly BY'!$J$6:$J$491,MATCH($J12,'[1]Link Out Monthly BY'!$C$6:$C$491,0),1),"")</f>
        <v>27494</v>
      </c>
      <c r="R12" s="31">
        <f>IFERROR(INDEX('[1]Link Out Monthly BY'!$K$6:$K$491,MATCH($J12,'[1]Link Out Monthly BY'!$C$6:$C$491,0),1),"")</f>
        <v>32369</v>
      </c>
      <c r="S12" s="31">
        <f>IFERROR(INDEX('[1]Link Out Monthly BY'!$L$6:$L$491,MATCH($J12,'[1]Link Out Monthly BY'!$C$6:$C$491,0),1),"")</f>
        <v>21831</v>
      </c>
      <c r="T12" s="31">
        <f>IFERROR(INDEX('[1]Link Out Monthly BY'!$M$6:$M$491,MATCH($J12,'[1]Link Out Monthly BY'!$C$6:$C$491,0),1),"")</f>
        <v>21831</v>
      </c>
      <c r="U12" s="31">
        <f>IFERROR(INDEX('[1]Link Out Monthly BY'!$N$6:$N$491,MATCH($J12,'[1]Link Out Monthly BY'!$C$6:$C$491,0),1),"")</f>
        <v>21830</v>
      </c>
      <c r="V12" s="31">
        <f>IFERROR(INDEX('[1]Link Out Monthly BY'!$O$6:$O$491,MATCH($J12,'[1]Link Out Monthly BY'!$C$6:$C$491,0),1),"")</f>
        <v>21831</v>
      </c>
      <c r="W12" s="31">
        <f>IFERROR(INDEX('[1]Link Out Monthly BY'!$P$6:$P$491,MATCH($J12,'[1]Link Out Monthly BY'!$C$6:$C$491,0),1),"")</f>
        <v>24771</v>
      </c>
      <c r="X12" s="31">
        <f>IFERROR(INDEX('[1]Link Out Monthly BY'!$Q$6:$Q$491,MATCH($J12,'[1]Link Out Monthly BY'!$C$6:$C$491,0),1),"")</f>
        <v>26451</v>
      </c>
      <c r="Y12" s="31">
        <f t="shared" ref="Y12:Y13" si="0">SUM(M12:X12)</f>
        <v>299237</v>
      </c>
      <c r="Z12" s="66"/>
      <c r="AA12" s="10"/>
      <c r="AB12" s="10"/>
      <c r="AC12" s="10"/>
      <c r="AD12" s="10"/>
      <c r="AE12" s="10"/>
      <c r="AF12" s="10"/>
      <c r="AG12" s="10"/>
    </row>
    <row r="13" spans="1:33">
      <c r="A13" s="24" t="str">
        <f>'[1]Rate Case Constants'!$C$21</f>
        <v>Attrition Year at Proposed Rates</v>
      </c>
      <c r="B13" s="25"/>
      <c r="H13" s="2">
        <f>IFERROR(INDEX('[1]Link Out Monthly BY'!$A$6:$A$491,MATCH($J13,'[1]Link Out Monthly BY'!$C$6:$C$491,0),1),"")</f>
        <v>0</v>
      </c>
      <c r="I13" s="2">
        <f>IFERROR(INDEX('[1]Link Out Monthly BY'!$B$6:$B$491,MATCH($J13,'[1]Link Out Monthly BY'!$C$6:$C$491,0),1),"")</f>
        <v>0</v>
      </c>
      <c r="J13" s="28">
        <v>51015000</v>
      </c>
      <c r="K13" s="2" t="str">
        <f>IFERROR(INDEX('[1]Link Out Monthly BY'!$D$6:$D$491,MATCH($J13,'[1]Link Out Monthly BY'!$C$6:$C$491,0),1),"")</f>
        <v>Purchased Water I/C</v>
      </c>
      <c r="L13" s="2" t="str">
        <f>IFERROR(INDEX('[1]Link Out Monthly BY'!$E$6:$E$491,MATCH($J13,'[1]Link Out Monthly BY'!$C$6:$C$491,0),1),"")</f>
        <v>610.1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66"/>
      <c r="AA13" s="10"/>
      <c r="AB13" s="10"/>
      <c r="AC13" s="10"/>
      <c r="AD13" s="10"/>
      <c r="AE13" s="10"/>
      <c r="AF13" s="10"/>
      <c r="AG13" s="10"/>
    </row>
    <row r="14" spans="1:33">
      <c r="J14" s="2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66"/>
      <c r="AA14" s="10"/>
      <c r="AB14" s="10"/>
      <c r="AC14" s="10"/>
      <c r="AD14" s="10"/>
      <c r="AE14" s="10"/>
      <c r="AF14" s="10"/>
      <c r="AG14" s="10"/>
    </row>
    <row r="15" spans="1:33">
      <c r="A15" s="26" t="str">
        <f>'[1]Rate Case Constants'!$C$24</f>
        <v>Type of Filing: __X__ Original  _____ Updated  _____ Revised</v>
      </c>
      <c r="B15" s="27"/>
      <c r="J15" s="2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66"/>
      <c r="AA15" s="10"/>
      <c r="AB15" s="10"/>
      <c r="AC15" s="10"/>
      <c r="AD15" s="10"/>
      <c r="AE15" s="10"/>
      <c r="AF15" s="10"/>
      <c r="AG15" s="10"/>
    </row>
    <row r="16" spans="1:33">
      <c r="A16" s="26" t="str">
        <f>'[1]Rate Case Constants'!$C$25</f>
        <v>Type of Filing: _____ Original  __X__ Updated  _____ Revised</v>
      </c>
      <c r="B16" s="27"/>
      <c r="J16" s="2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66"/>
      <c r="AA16" s="10"/>
      <c r="AB16" s="10"/>
      <c r="AC16" s="10"/>
      <c r="AD16" s="10"/>
      <c r="AE16" s="10"/>
      <c r="AF16" s="10"/>
      <c r="AG16" s="10"/>
    </row>
    <row r="17" spans="1:33">
      <c r="A17" s="26" t="str">
        <f>'[1]Rate Case Constants'!$C$26</f>
        <v>Type of Filing: _____ Original  _____ Updated  __X__ Revised</v>
      </c>
      <c r="B17" s="27"/>
      <c r="J17" s="2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66"/>
      <c r="AA17" s="10"/>
      <c r="AB17" s="10"/>
      <c r="AC17" s="10"/>
      <c r="AD17" s="10"/>
      <c r="AE17" s="10"/>
      <c r="AF17" s="10"/>
      <c r="AG17" s="10"/>
    </row>
    <row r="18" spans="1:33">
      <c r="Z18" s="66"/>
      <c r="AA18" s="10"/>
      <c r="AB18" s="10"/>
      <c r="AC18" s="10"/>
      <c r="AD18" s="10"/>
      <c r="AE18" s="10"/>
      <c r="AF18" s="10"/>
      <c r="AG18" s="10"/>
    </row>
    <row r="19" spans="1:33">
      <c r="A19" s="26" t="str">
        <f>'[1]Rate Case Constants'!$A$30</f>
        <v>Witness Responsible:</v>
      </c>
      <c r="B19" s="27"/>
      <c r="Z19" s="66"/>
      <c r="AA19" s="10"/>
      <c r="AB19" s="10"/>
      <c r="AC19" s="10"/>
      <c r="AD19" s="10"/>
      <c r="AE19" s="10"/>
      <c r="AF19" s="10"/>
      <c r="AG19" s="10"/>
    </row>
    <row r="20" spans="1:33">
      <c r="A20" s="28" t="str">
        <f>+'[1]Rate Case Constants'!$C$36</f>
        <v>Witness Responsible:   Kevin Rogers</v>
      </c>
      <c r="M20" s="43">
        <f>SUM(M12:M19)</f>
        <v>18676</v>
      </c>
      <c r="N20" s="43">
        <f t="shared" ref="N20:Y20" si="1">SUM(N12:N19)</f>
        <v>22832</v>
      </c>
      <c r="O20" s="43">
        <f t="shared" si="1"/>
        <v>24160</v>
      </c>
      <c r="P20" s="43">
        <f t="shared" si="1"/>
        <v>35161</v>
      </c>
      <c r="Q20" s="43">
        <f t="shared" si="1"/>
        <v>27494</v>
      </c>
      <c r="R20" s="43">
        <f t="shared" si="1"/>
        <v>32369</v>
      </c>
      <c r="S20" s="43">
        <f t="shared" si="1"/>
        <v>21831</v>
      </c>
      <c r="T20" s="43">
        <f t="shared" si="1"/>
        <v>21831</v>
      </c>
      <c r="U20" s="43">
        <f t="shared" si="1"/>
        <v>21830</v>
      </c>
      <c r="V20" s="43">
        <f t="shared" si="1"/>
        <v>21831</v>
      </c>
      <c r="W20" s="43">
        <f t="shared" si="1"/>
        <v>24771</v>
      </c>
      <c r="X20" s="43">
        <f t="shared" si="1"/>
        <v>26451</v>
      </c>
      <c r="Y20" s="43">
        <f t="shared" si="1"/>
        <v>299237</v>
      </c>
      <c r="Z20" s="66"/>
      <c r="AA20" s="10"/>
      <c r="AB20" s="67"/>
      <c r="AC20" s="67"/>
      <c r="AD20" s="67"/>
      <c r="AE20" s="67"/>
      <c r="AF20" s="67"/>
      <c r="AG20" s="68"/>
    </row>
    <row r="21" spans="1:33">
      <c r="Z21" s="10"/>
      <c r="AA21" s="10"/>
      <c r="AB21" s="69"/>
      <c r="AC21" s="69"/>
      <c r="AD21" s="69"/>
      <c r="AE21" s="69"/>
      <c r="AF21" s="69"/>
      <c r="AG21" s="69"/>
    </row>
    <row r="22" spans="1:33">
      <c r="A22" s="29" t="str">
        <f>+'[1]Link Out WP'!$D$46</f>
        <v>Purchased Water</v>
      </c>
      <c r="B22" s="30"/>
      <c r="M22" s="10"/>
      <c r="N22" s="10"/>
      <c r="O22" s="10"/>
      <c r="P22" s="10"/>
      <c r="Q22" s="10"/>
      <c r="R22" s="10"/>
      <c r="S22" s="10"/>
      <c r="T22" s="10"/>
      <c r="U22" s="10"/>
      <c r="V22" s="70"/>
      <c r="W22" s="10"/>
      <c r="X22" s="70"/>
      <c r="Z22" s="10"/>
      <c r="AA22" s="10"/>
      <c r="AB22" s="10"/>
      <c r="AC22" s="10"/>
      <c r="AD22" s="10"/>
      <c r="AE22" s="10"/>
      <c r="AF22" s="10"/>
      <c r="AG22" s="10"/>
    </row>
    <row r="23" spans="1:33">
      <c r="A23" s="6" t="str">
        <f>CONCATENATE(A8, " ", A22)</f>
        <v>Base Year Adjustment Purchased Water</v>
      </c>
      <c r="B23" s="30"/>
    </row>
    <row r="24" spans="1:33">
      <c r="A24" s="6"/>
      <c r="B24" s="30"/>
    </row>
    <row r="25" spans="1:33">
      <c r="A25" s="29" t="str">
        <f>+'[1]Link Out WP'!$F$46</f>
        <v>W/P - 3-2</v>
      </c>
      <c r="B25" s="30"/>
    </row>
    <row r="26" spans="1:33">
      <c r="A26" s="6" t="str">
        <f>'[1]Link Out Filing Exhibits'!$M$80</f>
        <v>Schedule D-2.3</v>
      </c>
      <c r="B26" s="30"/>
    </row>
    <row r="27" spans="1:33">
      <c r="A27" s="6"/>
      <c r="B27" s="30"/>
    </row>
    <row r="28" spans="1:33">
      <c r="A28" s="59"/>
      <c r="B28" s="30"/>
      <c r="H28" s="6" t="s">
        <v>24</v>
      </c>
      <c r="Q28" s="31"/>
    </row>
    <row r="29" spans="1:33">
      <c r="A29" s="54"/>
      <c r="B29" s="56"/>
      <c r="C29" s="56"/>
      <c r="D29" s="57"/>
      <c r="E29" s="57"/>
      <c r="F29" s="57"/>
      <c r="G29" s="3"/>
      <c r="H29" s="32" t="s">
        <v>25</v>
      </c>
      <c r="I29" s="32" t="s">
        <v>13</v>
      </c>
      <c r="J29" s="32" t="s">
        <v>14</v>
      </c>
      <c r="K29" s="32" t="s">
        <v>6</v>
      </c>
      <c r="L29" s="11" t="s">
        <v>15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26</v>
      </c>
    </row>
    <row r="30" spans="1:33">
      <c r="A30" s="44"/>
      <c r="B30" s="55"/>
      <c r="C30" s="55"/>
      <c r="D30" s="55"/>
      <c r="E30" s="55"/>
      <c r="F30" s="55"/>
    </row>
    <row r="31" spans="1:33">
      <c r="A31" s="44"/>
      <c r="B31" s="55"/>
      <c r="C31" s="55"/>
      <c r="D31" s="55"/>
      <c r="E31" s="55"/>
      <c r="F31" s="58"/>
      <c r="H31" s="2" t="str">
        <f>IFERROR(INDEX('[1]Link Out Forecast'!$A$6:$A$250,MATCH($J31,'[1]Link Out Forecast'!$C$6:$C$250,0),1),"")</f>
        <v>P13</v>
      </c>
      <c r="I31" s="2" t="str">
        <f>IFERROR(INDEX('[1]Link Out Forecast'!$B$6:$B$250,MATCH($J31,'[1]Link Out Forecast'!$C$6:$C$250,0),1),"")</f>
        <v>Purchased water</v>
      </c>
      <c r="J31" s="28">
        <v>51010000</v>
      </c>
      <c r="K31" s="2" t="str">
        <f>IFERROR(INDEX('[1]Link Out Forecast'!$D$6:$D$250,MATCH($J31,'[1]Link Out Forecast'!$C$6:$C$250,0),1),"")</f>
        <v>Purchased Water</v>
      </c>
      <c r="L31" s="2" t="str">
        <f>IFERROR(INDEX('[1]Link Out Forecast'!$E$6:$E$250,MATCH($J31,'[1]Link Out Forecast'!$C$6:$C$250,0),1),"")</f>
        <v>610.1</v>
      </c>
      <c r="M31" s="31">
        <f>IFERROR(INDEX('[1]Link Out Forecast'!$F$6:$F$250,MATCH($J31,'[1]Link Out Forecast'!$C$6:$C$250,0),1),"")</f>
        <v>23540</v>
      </c>
      <c r="N31" s="31">
        <f>IFERROR(INDEX('[1]Link Out Forecast'!$G$6:$G$250,MATCH($J31,'[1]Link Out Forecast'!$C$6:$C$250,0),1),"")</f>
        <v>27354</v>
      </c>
      <c r="O31" s="31">
        <f>IFERROR(INDEX('[1]Link Out Forecast'!$H$6:$H$250,MATCH($J31,'[1]Link Out Forecast'!$C$6:$C$250,0),1),"")</f>
        <v>27676</v>
      </c>
      <c r="P31" s="31">
        <f>IFERROR(INDEX('[1]Link Out Forecast'!$I$6:$I$250,MATCH($J31,'[1]Link Out Forecast'!$C$6:$C$250,0),1),"")</f>
        <v>28835</v>
      </c>
      <c r="Q31" s="31">
        <f>IFERROR(INDEX('[1]Link Out Forecast'!$J$6:$J$250,MATCH($J31,'[1]Link Out Forecast'!$C$6:$C$250,0),1),"")</f>
        <v>27746</v>
      </c>
      <c r="R31" s="31">
        <f>IFERROR(INDEX('[1]Link Out Forecast'!$K$6:$K$250,MATCH($J31,'[1]Link Out Forecast'!$C$6:$C$250,0),1),"")</f>
        <v>27477</v>
      </c>
      <c r="S31" s="31">
        <f>IFERROR(INDEX('[1]Link Out Forecast'!$L$6:$L$250,MATCH($J31,'[1]Link Out Forecast'!$C$6:$C$250,0),1),"")</f>
        <v>26705</v>
      </c>
      <c r="T31" s="31">
        <f>IFERROR(INDEX('[1]Link Out Forecast'!$M$6:$M$250,MATCH($J31,'[1]Link Out Forecast'!$C$6:$C$250,0),1),"")</f>
        <v>28516</v>
      </c>
      <c r="U31" s="31">
        <f>IFERROR(INDEX('[1]Link Out Forecast'!$N$6:$N$250,MATCH($J31,'[1]Link Out Forecast'!$C$6:$C$250,0),1),"")</f>
        <v>26076</v>
      </c>
      <c r="V31" s="31">
        <f>IFERROR(INDEX('[1]Link Out Forecast'!$O$6:$O$250,MATCH($J31,'[1]Link Out Forecast'!$C$6:$C$250,0),1),"")</f>
        <v>24434</v>
      </c>
      <c r="W31" s="31">
        <f>IFERROR(INDEX('[1]Link Out Forecast'!$P$6:$P$250,MATCH($J31,'[1]Link Out Forecast'!$C$6:$C$250,0),1),"")</f>
        <v>28508</v>
      </c>
      <c r="X31" s="31">
        <f>IFERROR(INDEX('[1]Link Out Forecast'!$Q$6:$Q$250,MATCH($J31,'[1]Link Out Forecast'!$C$6:$C$250,0),1),"")</f>
        <v>24430</v>
      </c>
      <c r="Y31" s="31">
        <f>IFERROR(INDEX('[1]Link Out Forecast'!$R$6:$R$250,MATCH($J31,'[1]Link Out Forecast'!$C$6:$C$250,0),1),"")</f>
        <v>321297</v>
      </c>
    </row>
    <row r="32" spans="1:33">
      <c r="A32" s="44"/>
      <c r="B32" s="55"/>
      <c r="C32" s="55"/>
      <c r="D32" s="55"/>
      <c r="E32" s="55"/>
      <c r="F32" s="58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>
        <v>51015000</v>
      </c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A33" s="44"/>
      <c r="B33" s="55"/>
      <c r="C33" s="55"/>
      <c r="D33" s="55"/>
      <c r="E33" s="55"/>
      <c r="F33" s="58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A34" s="44"/>
      <c r="B34" s="55"/>
      <c r="C34" s="55"/>
      <c r="D34" s="55"/>
      <c r="E34" s="55"/>
      <c r="F34" s="58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A35" s="44"/>
      <c r="B35" s="55"/>
      <c r="C35" s="55"/>
      <c r="D35" s="55"/>
      <c r="E35" s="55"/>
      <c r="F35" s="58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A36" s="44"/>
      <c r="B36" s="55"/>
      <c r="C36" s="55"/>
      <c r="D36" s="55"/>
      <c r="E36" s="55"/>
      <c r="F36" s="58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A37" s="44"/>
      <c r="B37" s="55"/>
      <c r="C37" s="55"/>
      <c r="D37" s="55"/>
      <c r="E37" s="55"/>
      <c r="F37" s="58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>
      <c r="A38" s="44"/>
      <c r="B38" s="55"/>
      <c r="C38" s="55"/>
      <c r="D38" s="55"/>
      <c r="E38" s="55"/>
      <c r="F38" s="58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" thickBot="1">
      <c r="A39" s="44"/>
      <c r="B39" s="55"/>
      <c r="C39" s="55"/>
      <c r="D39" s="55"/>
      <c r="E39" s="55"/>
      <c r="F39" s="58"/>
      <c r="K39" s="2" t="s">
        <v>26</v>
      </c>
      <c r="M39" s="34">
        <f t="shared" ref="M39:Y39" si="2">SUM(M31:M38)</f>
        <v>23540</v>
      </c>
      <c r="N39" s="34">
        <f t="shared" si="2"/>
        <v>27354</v>
      </c>
      <c r="O39" s="34">
        <f t="shared" si="2"/>
        <v>27676</v>
      </c>
      <c r="P39" s="34">
        <f t="shared" si="2"/>
        <v>28835</v>
      </c>
      <c r="Q39" s="34">
        <f t="shared" si="2"/>
        <v>27746</v>
      </c>
      <c r="R39" s="34">
        <f t="shared" si="2"/>
        <v>27477</v>
      </c>
      <c r="S39" s="34">
        <f t="shared" si="2"/>
        <v>26705</v>
      </c>
      <c r="T39" s="34">
        <f t="shared" si="2"/>
        <v>28516</v>
      </c>
      <c r="U39" s="34">
        <f t="shared" si="2"/>
        <v>26076</v>
      </c>
      <c r="V39" s="34">
        <f t="shared" si="2"/>
        <v>24434</v>
      </c>
      <c r="W39" s="34">
        <f t="shared" si="2"/>
        <v>28508</v>
      </c>
      <c r="X39" s="34">
        <f t="shared" si="2"/>
        <v>24430</v>
      </c>
      <c r="Y39" s="34">
        <f t="shared" si="2"/>
        <v>321297</v>
      </c>
    </row>
    <row r="40" spans="1:25" ht="15" thickTop="1">
      <c r="A40" s="44"/>
      <c r="B40" s="55"/>
      <c r="C40" s="55"/>
      <c r="D40" s="55"/>
      <c r="E40" s="55"/>
      <c r="F40" s="55"/>
    </row>
    <row r="41" spans="1:25">
      <c r="A41" s="44"/>
      <c r="X41" s="10"/>
      <c r="Y41" s="71"/>
    </row>
    <row r="42" spans="1:25">
      <c r="X42" s="10"/>
      <c r="Y42" s="72"/>
    </row>
    <row r="43" spans="1:25">
      <c r="X43" s="10"/>
      <c r="Y43" s="72"/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P13</v>
      </c>
      <c r="B3" s="2" t="str">
        <f>'Link In'!A22</f>
        <v>Purchased Water</v>
      </c>
      <c r="C3" s="2" t="str">
        <f>'Link In'!A26</f>
        <v>Schedule D-2.3</v>
      </c>
      <c r="D3" s="62">
        <f>ROUND(Exhibit!C15,0)</f>
        <v>299237</v>
      </c>
      <c r="E3" s="62">
        <f>ROUND(Exhibit!E22,0)</f>
        <v>-46741</v>
      </c>
      <c r="F3" s="62">
        <f>ROUND(Exhibit!E25,0)</f>
        <v>252496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51010000</v>
      </c>
      <c r="B8" s="17" t="str">
        <f>'Summary by Account'!B14</f>
        <v>Purchased Water</v>
      </c>
      <c r="C8" s="8"/>
      <c r="D8" s="48">
        <f>+'Summary by Account'!E25</f>
        <v>252496</v>
      </c>
    </row>
    <row r="9" spans="1:6">
      <c r="A9" s="16">
        <f>'Summary by Account'!A15</f>
        <v>51015000</v>
      </c>
      <c r="B9" s="17" t="str">
        <f>'Summary by Account'!B15</f>
        <v>Purchased Water I/C</v>
      </c>
      <c r="C9" s="8"/>
      <c r="D9" s="18">
        <f>ROUND('Summary by Account'!E15,0)</f>
        <v>0</v>
      </c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 ht="15" thickBot="1">
      <c r="A16" s="8"/>
      <c r="B16" s="19"/>
      <c r="C16" s="8"/>
      <c r="D16" s="49">
        <f>SUM(D8:D15)</f>
        <v>252496</v>
      </c>
    </row>
    <row r="17" spans="1:4" ht="15" thickTop="1">
      <c r="A17" s="8"/>
      <c r="B17" s="8"/>
      <c r="C17" s="8"/>
      <c r="D17" s="8"/>
    </row>
    <row r="18" spans="1:4">
      <c r="A18" s="15" t="s">
        <v>12</v>
      </c>
      <c r="B18" s="8"/>
      <c r="C18" s="8"/>
      <c r="D18" s="8"/>
    </row>
    <row r="20" spans="1:4">
      <c r="A20" s="2" t="str">
        <f>'Link In'!A25</f>
        <v>W/P - 3-2</v>
      </c>
    </row>
    <row r="21" spans="1:4">
      <c r="A21" s="2" t="str">
        <f ca="1">Exhibit!F2</f>
        <v>O&amp;M\[KAWC 2018 Rate Case - Purchased Water Exhibit.xlsx]Exhibit</v>
      </c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41.6640625" style="2" customWidth="1"/>
    <col min="3" max="4" width="12.6640625" style="2" customWidth="1"/>
    <col min="5" max="5" width="14" style="2" customWidth="1"/>
    <col min="6" max="6" width="32.4414062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- 3-2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Purchased Water Exhibit.xlsx]Exhibit</v>
      </c>
    </row>
    <row r="4" spans="1:6">
      <c r="A4" s="73" t="str">
        <f>'Link In'!A1</f>
        <v>Kentucky American Water Company</v>
      </c>
      <c r="B4" s="73"/>
      <c r="C4" s="73"/>
      <c r="D4" s="73"/>
      <c r="E4" s="73"/>
      <c r="F4" s="73"/>
    </row>
    <row r="5" spans="1:6">
      <c r="A5" s="73" t="str">
        <f>'Link In'!A3</f>
        <v>Case No. 2018-00358</v>
      </c>
      <c r="B5" s="73"/>
      <c r="C5" s="73"/>
      <c r="D5" s="73"/>
      <c r="E5" s="73"/>
      <c r="F5" s="73"/>
    </row>
    <row r="6" spans="1:6">
      <c r="A6" s="73" t="str">
        <f>'Link In'!A23</f>
        <v>Base Year Adjustment Purchased Water</v>
      </c>
      <c r="B6" s="73"/>
      <c r="C6" s="73"/>
      <c r="D6" s="73"/>
      <c r="E6" s="73"/>
      <c r="F6" s="73"/>
    </row>
    <row r="7" spans="1:6">
      <c r="A7" s="74" t="str">
        <f>'Link In'!A6</f>
        <v>For the 12 Months Ending June 30, 2020</v>
      </c>
      <c r="B7" s="74"/>
      <c r="C7" s="74"/>
      <c r="D7" s="74"/>
      <c r="E7" s="74"/>
      <c r="F7" s="74"/>
    </row>
    <row r="9" spans="1:6">
      <c r="A9" s="6" t="str">
        <f>'Link In'!A20</f>
        <v>Witness Responsible:   Kevin Rogers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In'!Y20,0)</f>
        <v>299237</v>
      </c>
      <c r="D15" s="51">
        <v>0</v>
      </c>
      <c r="E15" s="51">
        <f>C15</f>
        <v>299237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4" t="s">
        <v>37</v>
      </c>
      <c r="C19" s="35"/>
      <c r="D19" s="42">
        <f>ROUND('Summary by Account'!D22,0)</f>
        <v>22060</v>
      </c>
      <c r="E19" s="35"/>
      <c r="F19" s="10" t="str">
        <f>'Link In'!A26</f>
        <v>Schedule D-2.3</v>
      </c>
    </row>
    <row r="20" spans="1:6" ht="28.8">
      <c r="A20" s="8">
        <v>6</v>
      </c>
      <c r="B20" s="64" t="s">
        <v>35</v>
      </c>
      <c r="C20" s="35"/>
      <c r="D20" s="42">
        <f>+'Summary by Account'!E24</f>
        <v>-68801</v>
      </c>
      <c r="E20" s="35"/>
    </row>
    <row r="21" spans="1:6">
      <c r="A21" s="8">
        <v>7</v>
      </c>
      <c r="B21" s="9"/>
      <c r="C21" s="35"/>
      <c r="D21" s="42"/>
      <c r="E21" s="35"/>
    </row>
    <row r="22" spans="1:6">
      <c r="A22" s="8">
        <v>8</v>
      </c>
      <c r="B22" s="6" t="s">
        <v>5</v>
      </c>
      <c r="C22" s="35"/>
      <c r="D22" s="61">
        <f>SUM(D19:D21)</f>
        <v>-46741</v>
      </c>
      <c r="E22" s="61">
        <f>D22</f>
        <v>-46741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2">
        <f>E15+E22</f>
        <v>252496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8.4414062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- 3-2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Purchased Water Exhibit.xlsx]Summary by Account</v>
      </c>
    </row>
    <row r="4" spans="1:5">
      <c r="A4" s="73" t="str">
        <f>'Link In'!A1</f>
        <v>Kentucky American Water Company</v>
      </c>
      <c r="B4" s="73"/>
      <c r="C4" s="73"/>
      <c r="D4" s="73"/>
      <c r="E4" s="73"/>
    </row>
    <row r="5" spans="1:5">
      <c r="A5" s="73" t="str">
        <f>'Link In'!A3</f>
        <v>Case No. 2018-00358</v>
      </c>
      <c r="B5" s="73"/>
      <c r="C5" s="73"/>
      <c r="D5" s="73"/>
      <c r="E5" s="73"/>
    </row>
    <row r="6" spans="1:5">
      <c r="A6" s="73" t="str">
        <f>'Link In'!A23</f>
        <v>Base Year Adjustment Purchased Water</v>
      </c>
      <c r="B6" s="73"/>
      <c r="C6" s="73"/>
      <c r="D6" s="73"/>
      <c r="E6" s="73"/>
    </row>
    <row r="7" spans="1:5">
      <c r="A7" s="74" t="str">
        <f>'Link In'!A6</f>
        <v>For the 12 Months Ending June 30, 2020</v>
      </c>
      <c r="B7" s="74"/>
      <c r="C7" s="74"/>
      <c r="D7" s="74"/>
      <c r="E7" s="74"/>
    </row>
    <row r="9" spans="1:5">
      <c r="A9" s="6" t="str">
        <f>'Link In'!A20</f>
        <v>Witness Responsible:   Kevin Rogers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51010000</v>
      </c>
      <c r="B14" s="12" t="str">
        <f>'Link In'!K12</f>
        <v>Purchased Water</v>
      </c>
      <c r="C14" s="36">
        <f>'Link In'!Y12</f>
        <v>299237</v>
      </c>
      <c r="D14" s="36">
        <f t="shared" ref="D14:D15" si="0">E14-C14</f>
        <v>22060</v>
      </c>
      <c r="E14" s="39">
        <f>ROUND(SUM(C14/$C$22)*$E$22,0)</f>
        <v>321297</v>
      </c>
    </row>
    <row r="15" spans="1:5">
      <c r="A15" s="2">
        <f>'Link In'!J13</f>
        <v>51015000</v>
      </c>
      <c r="B15" s="12" t="str">
        <f>'Link In'!K13</f>
        <v>Purchased Water I/C</v>
      </c>
      <c r="C15" s="37">
        <f>'Link In'!Y13</f>
        <v>0</v>
      </c>
      <c r="D15" s="37">
        <f t="shared" si="0"/>
        <v>0</v>
      </c>
      <c r="E15" s="40">
        <f>ROUND(SUM(C15/$C$22)*$E$22,0)</f>
        <v>0</v>
      </c>
    </row>
    <row r="16" spans="1:5">
      <c r="B16" s="37"/>
      <c r="C16" s="37"/>
      <c r="D16" s="37"/>
      <c r="E16" s="40"/>
    </row>
    <row r="17" spans="2:5">
      <c r="B17" s="37"/>
      <c r="C17" s="37"/>
      <c r="D17" s="37"/>
      <c r="E17" s="40"/>
    </row>
    <row r="18" spans="2:5">
      <c r="B18" s="37"/>
      <c r="C18" s="37"/>
      <c r="D18" s="37"/>
      <c r="E18" s="40"/>
    </row>
    <row r="19" spans="2:5">
      <c r="B19" s="37"/>
      <c r="C19" s="37"/>
      <c r="D19" s="37"/>
      <c r="E19" s="40"/>
    </row>
    <row r="20" spans="2:5">
      <c r="B20" s="37"/>
      <c r="C20" s="37"/>
      <c r="D20" s="37"/>
      <c r="E20" s="40"/>
    </row>
    <row r="21" spans="2:5">
      <c r="B21" s="12"/>
      <c r="C21" s="37"/>
      <c r="D21" s="37"/>
      <c r="E21" s="37"/>
    </row>
    <row r="22" spans="2:5" ht="15" thickBot="1">
      <c r="C22" s="38">
        <f>SUM(C14:C21)</f>
        <v>299237</v>
      </c>
      <c r="D22" s="38">
        <f>SUM(D14:D21)</f>
        <v>22060</v>
      </c>
      <c r="E22" s="46">
        <f>'Base &amp; Forecast Detail'!O35</f>
        <v>321297</v>
      </c>
    </row>
    <row r="23" spans="2:5" ht="15" thickTop="1"/>
    <row r="24" spans="2:5">
      <c r="D24" s="63" t="str">
        <f>+Exhibit!B20</f>
        <v xml:space="preserve">Eliminate Winchester Municipal Utilities vendor from plan </v>
      </c>
      <c r="E24" s="40">
        <v>-68801</v>
      </c>
    </row>
    <row r="25" spans="2:5" ht="15" thickBot="1">
      <c r="E25" s="38">
        <f>+E22+E24</f>
        <v>252496</v>
      </c>
    </row>
    <row r="26" spans="2:5" ht="1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0" zoomScaleNormal="80"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- 3-2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Purchased Water Exhibit.xlsx]Base &amp; Forecast Detail</v>
      </c>
    </row>
    <row r="3" spans="1:15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>
      <c r="A4" s="73" t="str">
        <f>'Link In'!A3</f>
        <v>Case No. 2018-00358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>
      <c r="A5" s="73" t="str">
        <f>'Link In'!A7</f>
        <v>Base Year for the 12 Months Ended February 28, 2019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A6" s="73" t="str">
        <f>'Link In'!A9</f>
        <v>Forecast Year for the 12 Months Ended June 30, 2020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>
      <c r="A7" s="73" t="str">
        <f>'Link In'!A22</f>
        <v>Purchased Water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>
      <c r="A8" s="6" t="str">
        <f>'Link In'!A20</f>
        <v>Witness Responsible:   Kevin Rogers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75" t="str">
        <f>'Link In'!A7</f>
        <v>Base Year for the 12 Months Ended February 28, 2019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>
      <c r="A12" s="60" t="s">
        <v>14</v>
      </c>
      <c r="B12" s="60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0" t="s">
        <v>7</v>
      </c>
    </row>
    <row r="13" spans="1:15">
      <c r="A13" s="44"/>
      <c r="B13" s="44"/>
      <c r="C13" s="44"/>
    </row>
    <row r="14" spans="1:15">
      <c r="A14" s="2">
        <f>'Link In'!J12</f>
        <v>51010000</v>
      </c>
      <c r="B14" s="12" t="str">
        <f>'Link In'!K12</f>
        <v>Purchased Water</v>
      </c>
      <c r="C14" s="46">
        <f>'Link In'!M12</f>
        <v>18676</v>
      </c>
      <c r="D14" s="46">
        <f>'Link In'!N12</f>
        <v>22832</v>
      </c>
      <c r="E14" s="46">
        <f>'Link In'!O12</f>
        <v>24160</v>
      </c>
      <c r="F14" s="46">
        <f>'Link In'!P12</f>
        <v>35161</v>
      </c>
      <c r="G14" s="46">
        <f>'Link In'!Q12</f>
        <v>27494</v>
      </c>
      <c r="H14" s="46">
        <f>'Link In'!R12</f>
        <v>32369</v>
      </c>
      <c r="I14" s="46">
        <f>'Link In'!S12</f>
        <v>21831</v>
      </c>
      <c r="J14" s="46">
        <f>'Link In'!T12</f>
        <v>21831</v>
      </c>
      <c r="K14" s="46">
        <f>'Link In'!U12</f>
        <v>21830</v>
      </c>
      <c r="L14" s="46">
        <f>'Link In'!V12</f>
        <v>21831</v>
      </c>
      <c r="M14" s="46">
        <f>'Link In'!W12</f>
        <v>24771</v>
      </c>
      <c r="N14" s="46">
        <f>'Link In'!X12</f>
        <v>26451</v>
      </c>
      <c r="O14" s="36">
        <f t="shared" ref="O14:O15" si="0">SUM(C14:N14)</f>
        <v>299237</v>
      </c>
    </row>
    <row r="15" spans="1:15">
      <c r="A15" s="2">
        <f>'Link In'!J13</f>
        <v>51015000</v>
      </c>
      <c r="B15" s="12" t="str">
        <f>'Link In'!K13</f>
        <v>Purchased Water I/C</v>
      </c>
      <c r="C15" s="42">
        <f>'Link In'!M13</f>
        <v>0</v>
      </c>
      <c r="D15" s="42">
        <f>'Link In'!N13</f>
        <v>0</v>
      </c>
      <c r="E15" s="42">
        <f>'Link In'!O13</f>
        <v>0</v>
      </c>
      <c r="F15" s="42">
        <f>'Link In'!P13</f>
        <v>0</v>
      </c>
      <c r="G15" s="42">
        <f>'Link In'!Q13</f>
        <v>0</v>
      </c>
      <c r="H15" s="42">
        <f>'Link In'!R13</f>
        <v>0</v>
      </c>
      <c r="I15" s="42">
        <f>'Link In'!S13</f>
        <v>0</v>
      </c>
      <c r="J15" s="42">
        <f>'Link In'!T13</f>
        <v>0</v>
      </c>
      <c r="K15" s="42">
        <f>'Link In'!U13</f>
        <v>0</v>
      </c>
      <c r="L15" s="42">
        <f>'Link In'!V13</f>
        <v>0</v>
      </c>
      <c r="M15" s="42">
        <f>'Link In'!W13</f>
        <v>0</v>
      </c>
      <c r="N15" s="42">
        <f>'Link In'!X13</f>
        <v>0</v>
      </c>
      <c r="O15" s="37">
        <f t="shared" si="0"/>
        <v>0</v>
      </c>
    </row>
    <row r="16" spans="1:1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7"/>
    </row>
    <row r="17" spans="1:1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7"/>
    </row>
    <row r="18" spans="1:1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7"/>
    </row>
    <row r="19" spans="1:1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37"/>
    </row>
    <row r="20" spans="1:1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7"/>
    </row>
    <row r="21" spans="1:15">
      <c r="A21" s="44"/>
      <c r="B21" s="44"/>
      <c r="C21" s="41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44"/>
      <c r="B22" s="44"/>
      <c r="C22" s="45"/>
      <c r="O22" s="47">
        <f>SUM(O14:O21)</f>
        <v>299237</v>
      </c>
    </row>
    <row r="23" spans="1:15">
      <c r="A23" s="44"/>
      <c r="B23" s="44"/>
      <c r="C23" s="45"/>
    </row>
    <row r="24" spans="1:15">
      <c r="C24" s="75" t="str">
        <f>'Link In'!A9</f>
        <v>Forecast Year for the 12 Months Ended June 30, 2020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>
      <c r="A25" s="60" t="s">
        <v>14</v>
      </c>
      <c r="B25" s="60" t="s">
        <v>6</v>
      </c>
      <c r="C25" s="33">
        <f>+'Link In'!M29</f>
        <v>43647</v>
      </c>
      <c r="D25" s="33">
        <f>+'Link In'!N29</f>
        <v>43678</v>
      </c>
      <c r="E25" s="33">
        <f>+'Link In'!O29</f>
        <v>43709</v>
      </c>
      <c r="F25" s="33">
        <f>+'Link In'!P29</f>
        <v>43739</v>
      </c>
      <c r="G25" s="33">
        <f>+'Link In'!Q29</f>
        <v>43770</v>
      </c>
      <c r="H25" s="33">
        <f>+'Link In'!R29</f>
        <v>43800</v>
      </c>
      <c r="I25" s="33">
        <f>+'Link In'!S29</f>
        <v>43831</v>
      </c>
      <c r="J25" s="33">
        <f>+'Link In'!T29</f>
        <v>43862</v>
      </c>
      <c r="K25" s="33">
        <f>+'Link In'!U29</f>
        <v>43891</v>
      </c>
      <c r="L25" s="33">
        <f>+'Link In'!V29</f>
        <v>43922</v>
      </c>
      <c r="M25" s="33">
        <f>+'Link In'!W29</f>
        <v>43952</v>
      </c>
      <c r="N25" s="33">
        <f>+'Link In'!X29</f>
        <v>43983</v>
      </c>
      <c r="O25" s="60" t="s">
        <v>27</v>
      </c>
    </row>
    <row r="27" spans="1:15">
      <c r="A27" s="2">
        <f>'Link In'!J31</f>
        <v>51010000</v>
      </c>
      <c r="B27" s="2" t="str">
        <f>'Link In'!K31</f>
        <v>Purchased Water</v>
      </c>
      <c r="C27" s="46">
        <f>'Link In'!M31</f>
        <v>23540</v>
      </c>
      <c r="D27" s="46">
        <f>'Link In'!N31</f>
        <v>27354</v>
      </c>
      <c r="E27" s="46">
        <f>'Link In'!O31</f>
        <v>27676</v>
      </c>
      <c r="F27" s="46">
        <f>'Link In'!P31</f>
        <v>28835</v>
      </c>
      <c r="G27" s="46">
        <f>'Link In'!Q31</f>
        <v>27746</v>
      </c>
      <c r="H27" s="46">
        <f>'Link In'!R31</f>
        <v>27477</v>
      </c>
      <c r="I27" s="46">
        <f>'Link In'!S31</f>
        <v>26705</v>
      </c>
      <c r="J27" s="46">
        <f>'Link In'!T31</f>
        <v>28516</v>
      </c>
      <c r="K27" s="46">
        <f>'Link In'!U31</f>
        <v>26076</v>
      </c>
      <c r="L27" s="46">
        <f>'Link In'!V31</f>
        <v>24434</v>
      </c>
      <c r="M27" s="46">
        <f>'Link In'!W31</f>
        <v>28508</v>
      </c>
      <c r="N27" s="46">
        <f>'Link In'!X31</f>
        <v>24430</v>
      </c>
      <c r="O27" s="46">
        <f t="shared" ref="O27" si="1">SUM(C27:N27)</f>
        <v>321297</v>
      </c>
    </row>
    <row r="28" spans="1:1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7"/>
    </row>
    <row r="31" spans="1: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7"/>
    </row>
    <row r="32" spans="1: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7"/>
    </row>
    <row r="33" spans="2: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7"/>
    </row>
    <row r="35" spans="2:15">
      <c r="O35" s="47">
        <f>SUM(O27:O34)</f>
        <v>321297</v>
      </c>
    </row>
  </sheetData>
  <mergeCells count="7">
    <mergeCell ref="C24:O24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69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- 3-2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Purchased Water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3" t="s">
        <v>32</v>
      </c>
    </row>
    <row r="8" spans="1:12">
      <c r="B8" s="53" t="s">
        <v>30</v>
      </c>
    </row>
    <row r="10" spans="1:12">
      <c r="B10" s="2" t="s">
        <v>34</v>
      </c>
    </row>
    <row r="11" spans="1:12">
      <c r="A11" s="6" t="s">
        <v>31</v>
      </c>
      <c r="B11" s="2" t="s">
        <v>33</v>
      </c>
    </row>
    <row r="12" spans="1:12">
      <c r="B12" s="10" t="s">
        <v>36</v>
      </c>
      <c r="C12" s="10"/>
      <c r="D12" s="10"/>
      <c r="E12" s="10"/>
      <c r="F12" s="10"/>
      <c r="G12" s="10"/>
      <c r="H12" s="10"/>
      <c r="I12" s="10"/>
      <c r="J12" s="10"/>
      <c r="K12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2018-12-06T14:56:33Z</cp:lastPrinted>
  <dcterms:created xsi:type="dcterms:W3CDTF">2012-08-27T14:54:09Z</dcterms:created>
  <dcterms:modified xsi:type="dcterms:W3CDTF">2019-04-11T12:14:38Z</dcterms:modified>
</cp:coreProperties>
</file>