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evenues\"/>
    </mc:Choice>
  </mc:AlternateContent>
  <bookViews>
    <workbookView xWindow="120" yWindow="300" windowWidth="28632" windowHeight="12540" activeTab="2"/>
  </bookViews>
  <sheets>
    <sheet name="BD LinkIn" sheetId="4" r:id="rId1"/>
    <sheet name="LinkIn" sheetId="1" r:id="rId2"/>
    <sheet name="Exh Sch. I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000" localSheetId="2">#REF!</definedName>
    <definedName name="_000">#REF!</definedName>
    <definedName name="BILLB" localSheetId="2">#REF!</definedName>
    <definedName name="BILLB">#REF!</definedName>
    <definedName name="BILLF" localSheetId="2">#REF!</definedName>
    <definedName name="BILLF">#REF!</definedName>
    <definedName name="DATAW" localSheetId="2">#REF!</definedName>
    <definedName name="DATAW">#REF!</definedName>
    <definedName name="LIST" localSheetId="2">#REF!</definedName>
    <definedName name="LIST">#REF!</definedName>
    <definedName name="LIST2" localSheetId="2">#REF!</definedName>
    <definedName name="LIST2">#REF!</definedName>
    <definedName name="NEWCOSTS" localSheetId="2">#REF!</definedName>
    <definedName name="NEWCOSTS">#REF!</definedName>
    <definedName name="O_REV" localSheetId="2">#REF!</definedName>
    <definedName name="O_REV">#REF!</definedName>
    <definedName name="OandM">'[1]Labor Detail'!$AM$714</definedName>
    <definedName name="OPA" hidden="1">{"Print Sch N",#N/A,FALSE,"Sch L";"Print All Sch M Exhibits",#N/A,FALSE,"Sch M";"Print Sch N",#N/A,FALSE,"Sch N"}</definedName>
    <definedName name="_xlnm.Print_Area" localSheetId="2">'Exh Sch. I'!$A$1:$N$262</definedName>
    <definedName name="_xlnm.Print_Area" localSheetId="1">LinkIn!$A$1:$Q$266</definedName>
    <definedName name="_xlnm.Print_Area">#REF!</definedName>
    <definedName name="print_area2">[2]Support!$AJ$13:$AY$38</definedName>
    <definedName name="SCH_I" localSheetId="2">'Exh Sch. I'!$A$2:$O$265</definedName>
    <definedName name="SCH_I" localSheetId="1">LinkIn!$A$4:$R$266</definedName>
    <definedName name="SCH_L" localSheetId="2">#REF!</definedName>
    <definedName name="SCH_L">#REF!</definedName>
    <definedName name="SCH_M" localSheetId="2">#REF!</definedName>
    <definedName name="SCH_M">#REF!</definedName>
    <definedName name="SCH_N" localSheetId="2">#REF!</definedName>
    <definedName name="SCH_N">#REF!</definedName>
    <definedName name="SCH_N2" localSheetId="2">#REF!</definedName>
    <definedName name="SCH_N2">#REF!</definedName>
    <definedName name="SFR" hidden="1">{"Print Sch N",#N/A,FALSE,"Sch L";"Print All Sch M Exhibits",#N/A,FALSE,"Sch M";"Print Sch N",#N/A,FALSE,"Sch N"}</definedName>
    <definedName name="SFRcharts" hidden="1">{"Print Sch N",#N/A,FALSE,"Sch L";"Print All Sch M Exhibits",#N/A,FALSE,"Sch M";"Print Sch N",#N/A,FALSE,"Sch N"}</definedName>
    <definedName name="StateName">'[3]Assumptions &amp; Task List'!$B$3</definedName>
    <definedName name="Test1" localSheetId="2">#REF!</definedName>
    <definedName name="Test1">#REF!</definedName>
    <definedName name="Test10" localSheetId="2">#REF!</definedName>
    <definedName name="Test10">#REF!</definedName>
    <definedName name="Test11" localSheetId="2">#REF!</definedName>
    <definedName name="Test11">#REF!</definedName>
    <definedName name="Test12" localSheetId="2">#REF!</definedName>
    <definedName name="Test12">#REF!</definedName>
    <definedName name="Test13" localSheetId="2">#REF!</definedName>
    <definedName name="Test13">#REF!</definedName>
    <definedName name="Test14" localSheetId="2">#REF!</definedName>
    <definedName name="Test14">#REF!</definedName>
    <definedName name="Test15" localSheetId="2">#REF!</definedName>
    <definedName name="Test15">#REF!</definedName>
    <definedName name="Test16" localSheetId="2">#REF!</definedName>
    <definedName name="Test16">#REF!</definedName>
    <definedName name="Test17" localSheetId="2">#REF!</definedName>
    <definedName name="Test17">#REF!</definedName>
    <definedName name="Test18" localSheetId="2">#REF!</definedName>
    <definedName name="Test18">#REF!</definedName>
    <definedName name="Test19" localSheetId="2">#REF!</definedName>
    <definedName name="Test19">#REF!</definedName>
    <definedName name="Test2" localSheetId="2">#REF!</definedName>
    <definedName name="Test2">#REF!</definedName>
    <definedName name="Test3" localSheetId="2">#REF!</definedName>
    <definedName name="Test3">#REF!</definedName>
    <definedName name="Test4" localSheetId="2">#REF!</definedName>
    <definedName name="Test4">#REF!</definedName>
    <definedName name="Test5" localSheetId="2">#REF!</definedName>
    <definedName name="Test5">#REF!</definedName>
    <definedName name="Test6" localSheetId="2">#REF!</definedName>
    <definedName name="Test6">#REF!</definedName>
    <definedName name="Test7" localSheetId="2">#REF!</definedName>
    <definedName name="Test7">#REF!</definedName>
    <definedName name="Test8" localSheetId="2">#REF!</definedName>
    <definedName name="Test8">#REF!</definedName>
    <definedName name="Test9" localSheetId="2">#REF!</definedName>
    <definedName name="Test9">#REF!</definedName>
    <definedName name="W_REV" localSheetId="2">#REF!</definedName>
    <definedName name="W_REV">#REF!</definedName>
    <definedName name="wrn.Print._.Sch._.L._.M._.N." hidden="1">{"Print Sch N",#N/A,FALSE,"Sch L";"Print All Sch M Exhibits",#N/A,FALSE,"Sch M";"Print Sch N",#N/A,FALSE,"Sch N"}</definedName>
    <definedName name="wrn.Report._.FinDat." hidden="1">{"SchF1",#N/A,FALSE,"Sch F";"SchF2.1",#N/A,FALSE,"Sch F";"SchF2.3",#N/A,FALSE,"Sch F";"SchF3",#N/A,FALSE,"Sch F";"SchF4",#N/A,FALSE,"Sch F";"SchF5",#N/A,FALSE,"Sch F";"SchF6",#N/A,FALSE,"Sch F";"SchF7",#N/A,FALSE,"Sch F";"SchG1",#N/A,FALSE,"Sch G";"SchG2",#N/A,FALSE,"Sch G";"SchG3",#N/A,FALSE,"Sch G";"SchI1",#N/A,FALSE,"Sch I";"SchI2",#N/A,FALSE,"Sch I";"SchI3",#N/A,FALSE,"Sch I";"SchI4",#N/A,FALSE,"Sch I";"SchI5",#N/A,FALSE,"Sch I";"SchK",#N/A,FALSE,"Sch K"}</definedName>
    <definedName name="wrn.SchF." hidden="1">{"SchF1",#N/A,FALSE,"Sch F";"SchF2.1",#N/A,FALSE,"Sch F";"SchF2.2",#N/A,FALSE,"Sch F";"SchF2.3",#N/A,FALSE,"Sch F";"SchF3",#N/A,FALSE,"Sch F";"SchF4",#N/A,FALSE,"Sch F";"SchF5",#N/A,FALSE,"Sch F";"SchF6",#N/A,FALSE,"Sch F";"SchF7",#N/A,FALSE,"Sch F"}</definedName>
    <definedName name="wrn.SchF1." hidden="1">{"SchF1",#N/A,FALSE,"Sch F"}</definedName>
    <definedName name="wrn.SchF2.1." hidden="1">{"SchF2.1",#N/A,FALSE,"Sch F"}</definedName>
    <definedName name="wrn.SchF2.2." hidden="1">{"SchF2.2",#N/A,FALSE,"Sch F"}</definedName>
    <definedName name="wrn.SchF2.3." hidden="1">{"SchF2.3",#N/A,FALSE,"Sch F"}</definedName>
    <definedName name="wrn.SchF3." hidden="1">{"SchF3",#N/A,FALSE,"Sch F"}</definedName>
    <definedName name="wrn.SchF4." hidden="1">{"SchF4",#N/A,FALSE,"Sch F"}</definedName>
    <definedName name="wrn.SchF5." hidden="1">{"SchF5",#N/A,FALSE,"Sch F"}</definedName>
    <definedName name="wrn.SchF6." hidden="1">{"SchF6",#N/A,FALSE,"Sch F"}</definedName>
    <definedName name="wrn.SchF7." hidden="1">{"SchF7",#N/A,FALSE,"Sch F"}</definedName>
    <definedName name="wrn.SchG." hidden="1">{"SchG1",#N/A,FALSE,"Sch G";"SchG2",#N/A,FALSE,"Sch G";"SchG3",#N/A,FALSE,"Sch G"}</definedName>
    <definedName name="wrn.SchG1." hidden="1">{"SchG1",#N/A,FALSE,"Sch G"}</definedName>
    <definedName name="wrn.SchG2." hidden="1">{"SchG2",#N/A,FALSE,"Sch K"}</definedName>
    <definedName name="wrn.SchG3." hidden="1">{#N/A,#N/A,FALSE,"Sch G"}</definedName>
    <definedName name="wrn.SchI." hidden="1">{"SchI1",#N/A,FALSE,"Sch I";"SchI2",#N/A,FALSE,"Sch I";"SchI3",#N/A,FALSE,"Sch I";"SchI4",#N/A,FALSE,"Sch I";"SchI5",#N/A,FALSE,"Sch I"}</definedName>
    <definedName name="wrn.SchI1." hidden="1">{"SchI1",#N/A,FALSE,"Sch I"}</definedName>
    <definedName name="wrn.SchI2." hidden="1">{"SchI2",#N/A,FALSE,"Sch I"}</definedName>
    <definedName name="wrn.SchI3." hidden="1">{"SchI3",#N/A,FALSE,"Sch I"}</definedName>
    <definedName name="wrn.SchI4." hidden="1">{"SchI4",#N/A,FALSE,"Sch I"}</definedName>
    <definedName name="wrn.SchI5." hidden="1">{"SchI5",#N/A,FALSE,"Sch I"}</definedName>
    <definedName name="wrn.SchK." hidden="1">{"SchK",#N/A,FALSE,"Sch K"}</definedName>
    <definedName name="Z_E2E0912C_94C2_11D2_9451_0008C780B76A_.wvu.PrintArea" localSheetId="2" hidden="1">'Exh Sch. I'!#REF!</definedName>
    <definedName name="Z_E2E0912C_94C2_11D2_9451_0008C780B76A_.wvu.PrintArea" localSheetId="1" hidden="1">LinkIn!#REF!</definedName>
    <definedName name="Z_E2E0912D_94C2_11D2_9451_0008C780B76A_.wvu.PrintArea" localSheetId="2" hidden="1">'Exh Sch. I'!$A$2:$O$64</definedName>
    <definedName name="Z_E2E0912D_94C2_11D2_9451_0008C780B76A_.wvu.PrintArea" localSheetId="1" hidden="1">LinkIn!$A$4:$R$68</definedName>
    <definedName name="Z_E2E0912E_94C2_11D2_9451_0008C780B76A_.wvu.PrintArea" localSheetId="2" hidden="1">'Exh Sch. I'!$A$69:$O$131</definedName>
    <definedName name="Z_E2E0912E_94C2_11D2_9451_0008C780B76A_.wvu.PrintArea" localSheetId="1" hidden="1">LinkIn!$A$73:$R$134</definedName>
    <definedName name="Z_E2E0912F_94C2_11D2_9451_0008C780B76A_.wvu.PrintArea" localSheetId="2" hidden="1">'Exh Sch. I'!$A$136:$O$198</definedName>
    <definedName name="Z_E2E0912F_94C2_11D2_9451_0008C780B76A_.wvu.PrintArea" localSheetId="1" hidden="1">LinkIn!$A$139:$R$200</definedName>
    <definedName name="Z_E2E09130_94C2_11D2_9451_0008C780B76A_.wvu.PrintArea" localSheetId="2" hidden="1">'Exh Sch. I'!$A$203:$O$265</definedName>
    <definedName name="Z_E2E09130_94C2_11D2_9451_0008C780B76A_.wvu.PrintArea" localSheetId="1" hidden="1">LinkIn!$A$205:$R$266</definedName>
  </definedNames>
  <calcPr calcId="162913"/>
</workbook>
</file>

<file path=xl/calcChain.xml><?xml version="1.0" encoding="utf-8"?>
<calcChain xmlns="http://schemas.openxmlformats.org/spreadsheetml/2006/main">
  <c r="A207" i="3" l="1"/>
  <c r="A206" i="3"/>
  <c r="A204" i="3"/>
  <c r="A140" i="3"/>
  <c r="A139" i="3"/>
  <c r="A137" i="3"/>
  <c r="A73" i="3"/>
  <c r="A72" i="3"/>
  <c r="A70" i="3"/>
  <c r="A6" i="3"/>
  <c r="A5" i="3"/>
  <c r="A3" i="3"/>
  <c r="A209" i="1"/>
  <c r="A208" i="1"/>
  <c r="A206" i="1"/>
  <c r="A143" i="1"/>
  <c r="A142" i="1"/>
  <c r="A140" i="1"/>
  <c r="A77" i="1"/>
  <c r="A76" i="1"/>
  <c r="A74" i="1"/>
  <c r="A8" i="1"/>
  <c r="A7" i="1"/>
  <c r="A5" i="1"/>
  <c r="Q158" i="1" l="1"/>
  <c r="P158" i="1"/>
  <c r="O158" i="1"/>
  <c r="Q155" i="1"/>
  <c r="P155" i="1"/>
  <c r="O155" i="1"/>
  <c r="Q51" i="1"/>
  <c r="P51" i="1"/>
  <c r="O51" i="1"/>
  <c r="Q50" i="1"/>
  <c r="P50" i="1"/>
  <c r="O50" i="1"/>
  <c r="Q47" i="1"/>
  <c r="P47" i="1"/>
  <c r="O47" i="1"/>
  <c r="Q38" i="1"/>
  <c r="P38" i="1"/>
  <c r="O38" i="1"/>
  <c r="Q37" i="1"/>
  <c r="P37" i="1"/>
  <c r="O37" i="1"/>
  <c r="P36" i="1"/>
  <c r="O36" i="1"/>
  <c r="Q35" i="1"/>
  <c r="P35" i="1"/>
  <c r="O35" i="1"/>
  <c r="Q27" i="1"/>
  <c r="P27" i="1"/>
  <c r="O27" i="1"/>
  <c r="Q26" i="1"/>
  <c r="P26" i="1"/>
  <c r="O26" i="1"/>
  <c r="Q23" i="1"/>
  <c r="P23" i="1"/>
  <c r="O23" i="1"/>
  <c r="B1" i="4" l="1"/>
  <c r="M34" i="3"/>
  <c r="M32" i="3"/>
  <c r="M166" i="3" s="1"/>
  <c r="P216" i="1"/>
  <c r="P170" i="1"/>
  <c r="P193" i="1" s="1"/>
  <c r="M156" i="3"/>
  <c r="M153" i="3"/>
  <c r="M47" i="3"/>
  <c r="M46" i="3"/>
  <c r="M179" i="3" s="1"/>
  <c r="M43" i="3"/>
  <c r="M176" i="3" s="1"/>
  <c r="P62" i="1"/>
  <c r="M33" i="3"/>
  <c r="M167" i="3" s="1"/>
  <c r="P168" i="1"/>
  <c r="M31" i="3"/>
  <c r="M23" i="3"/>
  <c r="M22" i="3"/>
  <c r="M19" i="3"/>
  <c r="P181" i="1" l="1"/>
  <c r="P169" i="1"/>
  <c r="M165" i="3"/>
  <c r="M188" i="3" s="1"/>
  <c r="M55" i="3"/>
  <c r="M58" i="3"/>
  <c r="M168" i="3"/>
  <c r="M191" i="3" s="1"/>
  <c r="P59" i="1"/>
  <c r="P167" i="1"/>
  <c r="P190" i="1" s="1"/>
  <c r="P178" i="1"/>
  <c r="P48" i="4"/>
  <c r="O48" i="4"/>
  <c r="N48" i="4"/>
  <c r="P47" i="4"/>
  <c r="O47" i="4"/>
  <c r="N47" i="4"/>
  <c r="P44" i="4"/>
  <c r="O44" i="4"/>
  <c r="N44" i="4"/>
  <c r="P37" i="4"/>
  <c r="O37" i="4"/>
  <c r="N37" i="4"/>
  <c r="P35" i="4"/>
  <c r="O35" i="4"/>
  <c r="N35" i="4"/>
  <c r="P32" i="4"/>
  <c r="O32" i="4"/>
  <c r="N32" i="4"/>
  <c r="P25" i="4"/>
  <c r="O25" i="4"/>
  <c r="N25" i="4"/>
  <c r="P23" i="4"/>
  <c r="O23" i="4"/>
  <c r="N23" i="4"/>
  <c r="O21" i="4"/>
  <c r="N21" i="4"/>
  <c r="P20" i="4"/>
  <c r="O20" i="4"/>
  <c r="N20" i="4"/>
  <c r="N8" i="4"/>
  <c r="O8" i="4"/>
  <c r="P8" i="4"/>
  <c r="P13" i="4"/>
  <c r="P12" i="4"/>
  <c r="P11" i="4"/>
  <c r="I7" i="4"/>
  <c r="P7" i="4" s="1"/>
  <c r="Q22" i="1" s="1"/>
  <c r="I6" i="4"/>
  <c r="P6" i="4" s="1"/>
  <c r="Q21" i="1" s="1"/>
  <c r="D38" i="4"/>
  <c r="D26" i="4"/>
  <c r="D49" i="4" l="1"/>
  <c r="D14" i="4"/>
  <c r="I36" i="4"/>
  <c r="P36" i="4" s="1"/>
  <c r="G24" i="4"/>
  <c r="N24" i="4" s="1"/>
  <c r="O39" i="1" s="1"/>
  <c r="G36" i="4"/>
  <c r="N36" i="4" s="1"/>
  <c r="H36" i="4"/>
  <c r="O36" i="4" s="1"/>
  <c r="H24" i="4"/>
  <c r="I24" i="4" l="1"/>
  <c r="P24" i="4" s="1"/>
  <c r="Q39" i="1" s="1"/>
  <c r="O24" i="4"/>
  <c r="P39" i="1" s="1"/>
  <c r="P63" i="1" l="1"/>
  <c r="M35" i="3"/>
  <c r="M59" i="3" s="1"/>
  <c r="K34" i="4" l="1"/>
  <c r="K38" i="4" s="1"/>
  <c r="N11" i="4"/>
  <c r="O11" i="4"/>
  <c r="N12" i="4"/>
  <c r="O12" i="4"/>
  <c r="N13" i="4"/>
  <c r="O13" i="4"/>
  <c r="L34" i="4" l="1"/>
  <c r="K22" i="4"/>
  <c r="L22" i="4"/>
  <c r="L26" i="4" l="1"/>
  <c r="M26" i="4" s="1"/>
  <c r="M22" i="4"/>
  <c r="K26" i="4"/>
  <c r="L38" i="4"/>
  <c r="M38" i="4" s="1"/>
  <c r="M34" i="4"/>
  <c r="J46" i="4"/>
  <c r="I46" i="4"/>
  <c r="H45" i="4"/>
  <c r="O45" i="4" s="1"/>
  <c r="P156" i="1" s="1"/>
  <c r="G45" i="4"/>
  <c r="N45" i="4" s="1"/>
  <c r="O156" i="1" s="1"/>
  <c r="I43" i="4"/>
  <c r="I42" i="4"/>
  <c r="J34" i="4"/>
  <c r="I34" i="4"/>
  <c r="H34" i="4"/>
  <c r="O34" i="4" s="1"/>
  <c r="P49" i="1" s="1"/>
  <c r="G34" i="4"/>
  <c r="N34" i="4" s="1"/>
  <c r="O49" i="1" s="1"/>
  <c r="J33" i="4"/>
  <c r="I33" i="4"/>
  <c r="H33" i="4"/>
  <c r="O33" i="4" s="1"/>
  <c r="P48" i="1" s="1"/>
  <c r="G33" i="4"/>
  <c r="N33" i="4" s="1"/>
  <c r="O48" i="1" s="1"/>
  <c r="J31" i="4"/>
  <c r="I31" i="4"/>
  <c r="P31" i="4" s="1"/>
  <c r="H31" i="4"/>
  <c r="O31" i="4" s="1"/>
  <c r="G31" i="4"/>
  <c r="N31" i="4" s="1"/>
  <c r="J30" i="4"/>
  <c r="I30" i="4"/>
  <c r="H30" i="4"/>
  <c r="O30" i="4" s="1"/>
  <c r="P45" i="1" s="1"/>
  <c r="G30" i="4"/>
  <c r="N30" i="4" s="1"/>
  <c r="O45" i="1" s="1"/>
  <c r="H22" i="4"/>
  <c r="G22" i="4"/>
  <c r="N22" i="4" s="1"/>
  <c r="J21" i="4"/>
  <c r="I21" i="4"/>
  <c r="P21" i="4" s="1"/>
  <c r="Q36" i="1" s="1"/>
  <c r="J19" i="4"/>
  <c r="I19" i="4"/>
  <c r="P19" i="4" s="1"/>
  <c r="H19" i="4"/>
  <c r="O19" i="4" s="1"/>
  <c r="G19" i="4"/>
  <c r="N19" i="4" s="1"/>
  <c r="J18" i="4"/>
  <c r="I18" i="4"/>
  <c r="H18" i="4"/>
  <c r="O18" i="4" s="1"/>
  <c r="G18" i="4"/>
  <c r="N18" i="4" s="1"/>
  <c r="O33" i="1" s="1"/>
  <c r="J10" i="4"/>
  <c r="I10" i="4"/>
  <c r="I9" i="4"/>
  <c r="P9" i="4" s="1"/>
  <c r="Q24" i="1" s="1"/>
  <c r="H9" i="4"/>
  <c r="O9" i="4" s="1"/>
  <c r="P24" i="1" s="1"/>
  <c r="G9" i="4"/>
  <c r="N9" i="4" s="1"/>
  <c r="O24" i="1" s="1"/>
  <c r="J42" i="4"/>
  <c r="J43" i="4"/>
  <c r="J45" i="4"/>
  <c r="I45" i="4"/>
  <c r="J9" i="4"/>
  <c r="J6" i="4"/>
  <c r="O34" i="1" l="1"/>
  <c r="O46" i="1"/>
  <c r="P33" i="1"/>
  <c r="P165" i="1" s="1"/>
  <c r="P46" i="1"/>
  <c r="P34" i="1"/>
  <c r="Q46" i="1"/>
  <c r="Q34" i="1"/>
  <c r="P191" i="1"/>
  <c r="M154" i="3"/>
  <c r="M189" i="3" s="1"/>
  <c r="P176" i="1"/>
  <c r="M41" i="3"/>
  <c r="P179" i="1"/>
  <c r="M44" i="3"/>
  <c r="M177" i="3" s="1"/>
  <c r="P180" i="1"/>
  <c r="M45" i="3"/>
  <c r="M178" i="3" s="1"/>
  <c r="P60" i="1"/>
  <c r="M20" i="3"/>
  <c r="M56" i="3" s="1"/>
  <c r="O53" i="1"/>
  <c r="M30" i="3"/>
  <c r="P45" i="4"/>
  <c r="Q156" i="1" s="1"/>
  <c r="I22" i="4"/>
  <c r="P22" i="4" s="1"/>
  <c r="O22" i="4"/>
  <c r="P42" i="4"/>
  <c r="Q153" i="1" s="1"/>
  <c r="P43" i="4"/>
  <c r="Q154" i="1" s="1"/>
  <c r="P18" i="4"/>
  <c r="Q33" i="1" s="1"/>
  <c r="P30" i="4"/>
  <c r="Q45" i="1" s="1"/>
  <c r="P33" i="4"/>
  <c r="Q48" i="1" s="1"/>
  <c r="P34" i="4"/>
  <c r="Q49" i="1" s="1"/>
  <c r="I38" i="4"/>
  <c r="P38" i="4" s="1"/>
  <c r="J38" i="4"/>
  <c r="G38" i="4"/>
  <c r="N38" i="4" s="1"/>
  <c r="I14" i="4"/>
  <c r="H26" i="4"/>
  <c r="O26" i="4" s="1"/>
  <c r="H38" i="4"/>
  <c r="O38" i="4" s="1"/>
  <c r="J49" i="4"/>
  <c r="I49" i="4"/>
  <c r="J7" i="4"/>
  <c r="J14" i="4" s="1"/>
  <c r="J26" i="4"/>
  <c r="G26" i="4"/>
  <c r="N26" i="4" s="1"/>
  <c r="M29" i="3" l="1"/>
  <c r="M163" i="3" s="1"/>
  <c r="I26" i="4"/>
  <c r="P26" i="4" s="1"/>
  <c r="M164" i="3"/>
  <c r="M170" i="3" s="1"/>
  <c r="M174" i="3"/>
  <c r="P177" i="1"/>
  <c r="P183" i="1" s="1"/>
  <c r="M42" i="3"/>
  <c r="M175" i="3" s="1"/>
  <c r="P53" i="1"/>
  <c r="M37" i="3"/>
  <c r="P166" i="1"/>
  <c r="P41" i="1"/>
  <c r="H46" i="4"/>
  <c r="H43" i="4"/>
  <c r="H42" i="4"/>
  <c r="O42" i="4" s="1"/>
  <c r="G46" i="4"/>
  <c r="G43" i="4"/>
  <c r="N43" i="4" s="1"/>
  <c r="O154" i="1" s="1"/>
  <c r="G42" i="4"/>
  <c r="N42" i="4" s="1"/>
  <c r="O153" i="1" s="1"/>
  <c r="H7" i="4"/>
  <c r="H10" i="4"/>
  <c r="B14" i="4"/>
  <c r="G10" i="4"/>
  <c r="G7" i="4"/>
  <c r="N7" i="4" s="1"/>
  <c r="O22" i="1" s="1"/>
  <c r="G6" i="4"/>
  <c r="N6" i="4" s="1"/>
  <c r="O21" i="1" s="1"/>
  <c r="C26" i="4"/>
  <c r="B26" i="4"/>
  <c r="C38" i="4"/>
  <c r="B38" i="4"/>
  <c r="P153" i="1" l="1"/>
  <c r="M151" i="3" s="1"/>
  <c r="M186" i="3" s="1"/>
  <c r="M181" i="3"/>
  <c r="M49" i="3"/>
  <c r="P172" i="1"/>
  <c r="O7" i="4"/>
  <c r="P22" i="1" s="1"/>
  <c r="O43" i="4"/>
  <c r="G49" i="4"/>
  <c r="H49" i="4"/>
  <c r="C14" i="4"/>
  <c r="H6" i="4"/>
  <c r="B49" i="4"/>
  <c r="G14" i="4"/>
  <c r="C49" i="4"/>
  <c r="P188" i="1" l="1"/>
  <c r="P154" i="1"/>
  <c r="M152" i="3" s="1"/>
  <c r="M187" i="3" s="1"/>
  <c r="P58" i="1"/>
  <c r="M18" i="3"/>
  <c r="M54" i="3" s="1"/>
  <c r="O6" i="4"/>
  <c r="H14" i="4"/>
  <c r="N9" i="3"/>
  <c r="P189" i="1" l="1"/>
  <c r="P21" i="1"/>
  <c r="M17" i="3" s="1"/>
  <c r="M53" i="3" s="1"/>
  <c r="K159" i="1"/>
  <c r="J159" i="1"/>
  <c r="I159" i="1"/>
  <c r="H159" i="1"/>
  <c r="G159" i="1"/>
  <c r="J158" i="1"/>
  <c r="I158" i="1"/>
  <c r="H158" i="1"/>
  <c r="G158" i="1"/>
  <c r="J157" i="1"/>
  <c r="I157" i="1"/>
  <c r="H157" i="1"/>
  <c r="G157" i="1"/>
  <c r="J156" i="1"/>
  <c r="I156" i="1"/>
  <c r="H156" i="1"/>
  <c r="G156" i="1"/>
  <c r="J155" i="1"/>
  <c r="I155" i="1"/>
  <c r="H155" i="1"/>
  <c r="G155" i="1"/>
  <c r="J154" i="1"/>
  <c r="I154" i="1"/>
  <c r="H154" i="1"/>
  <c r="G154" i="1"/>
  <c r="J153" i="1"/>
  <c r="I153" i="1"/>
  <c r="H153" i="1"/>
  <c r="G153" i="1"/>
  <c r="M159" i="1"/>
  <c r="L159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P57" i="1" l="1"/>
  <c r="E215" i="3"/>
  <c r="F215" i="3"/>
  <c r="G215" i="3"/>
  <c r="H215" i="3"/>
  <c r="H148" i="3"/>
  <c r="D148" i="3"/>
  <c r="H84" i="1"/>
  <c r="I84" i="1"/>
  <c r="J84" i="1"/>
  <c r="K84" i="1"/>
  <c r="H150" i="1"/>
  <c r="I150" i="1"/>
  <c r="J150" i="1"/>
  <c r="K150" i="1"/>
  <c r="Q211" i="1" l="1"/>
  <c r="Q145" i="1"/>
  <c r="Q12" i="1"/>
  <c r="H19" i="3" l="1"/>
  <c r="H22" i="3"/>
  <c r="H23" i="3"/>
  <c r="H21" i="3"/>
  <c r="H20" i="3"/>
  <c r="H18" i="3"/>
  <c r="H17" i="3"/>
  <c r="K29" i="1" l="1"/>
  <c r="H25" i="3"/>
  <c r="N211" i="3" l="1"/>
  <c r="N144" i="3"/>
  <c r="N77" i="3"/>
  <c r="Q79" i="1" l="1"/>
  <c r="N210" i="3" l="1"/>
  <c r="N143" i="3"/>
  <c r="N76" i="3"/>
  <c r="N81" i="3" l="1"/>
  <c r="N148" i="3" s="1"/>
  <c r="N215" i="3" s="1"/>
  <c r="L81" i="3"/>
  <c r="L148" i="3" s="1"/>
  <c r="L215" i="3" s="1"/>
  <c r="G81" i="3"/>
  <c r="G148" i="3" s="1"/>
  <c r="F81" i="3"/>
  <c r="F148" i="3" s="1"/>
  <c r="E81" i="3"/>
  <c r="E148" i="3" s="1"/>
  <c r="D81" i="3"/>
  <c r="D215" i="3" s="1"/>
  <c r="G155" i="3" l="1"/>
  <c r="G156" i="3"/>
  <c r="G154" i="3"/>
  <c r="G152" i="3"/>
  <c r="G153" i="3"/>
  <c r="F156" i="3"/>
  <c r="F155" i="3"/>
  <c r="F154" i="3"/>
  <c r="F152" i="3"/>
  <c r="F153" i="3"/>
  <c r="E155" i="3"/>
  <c r="E156" i="3"/>
  <c r="E154" i="3"/>
  <c r="E152" i="3"/>
  <c r="E153" i="3"/>
  <c r="D155" i="3"/>
  <c r="D156" i="3"/>
  <c r="D154" i="3"/>
  <c r="D152" i="3"/>
  <c r="D153" i="3"/>
  <c r="F160" i="1" l="1"/>
  <c r="E151" i="3"/>
  <c r="E158" i="3" s="1"/>
  <c r="H160" i="1"/>
  <c r="G151" i="3"/>
  <c r="G158" i="3" s="1"/>
  <c r="J160" i="1"/>
  <c r="D151" i="3"/>
  <c r="D158" i="3" s="1"/>
  <c r="G160" i="1"/>
  <c r="F151" i="3"/>
  <c r="F158" i="3" s="1"/>
  <c r="I160" i="1"/>
  <c r="F50" i="1" l="1"/>
  <c r="F62" i="1"/>
  <c r="F49" i="1"/>
  <c r="F51" i="1"/>
  <c r="F48" i="1"/>
  <c r="F46" i="1"/>
  <c r="F47" i="1"/>
  <c r="F45" i="1"/>
  <c r="F176" i="1" l="1"/>
  <c r="F39" i="1"/>
  <c r="F37" i="1"/>
  <c r="F36" i="1"/>
  <c r="F34" i="1"/>
  <c r="F35" i="1"/>
  <c r="F33" i="1"/>
  <c r="F165" i="1" l="1"/>
  <c r="G23" i="3"/>
  <c r="G22" i="3"/>
  <c r="G21" i="3"/>
  <c r="G20" i="3"/>
  <c r="G18" i="3"/>
  <c r="G19" i="3"/>
  <c r="G17" i="3"/>
  <c r="F23" i="3"/>
  <c r="F22" i="3"/>
  <c r="F21" i="3"/>
  <c r="F20" i="3"/>
  <c r="F18" i="3"/>
  <c r="F19" i="3"/>
  <c r="F17" i="3"/>
  <c r="E23" i="3"/>
  <c r="E22" i="3"/>
  <c r="E21" i="3"/>
  <c r="E20" i="3"/>
  <c r="E18" i="3"/>
  <c r="E19" i="3"/>
  <c r="E17" i="3"/>
  <c r="D23" i="3"/>
  <c r="D22" i="3"/>
  <c r="D21" i="3"/>
  <c r="D20" i="3"/>
  <c r="D18" i="3"/>
  <c r="D19" i="3"/>
  <c r="D17" i="3"/>
  <c r="D25" i="3" l="1"/>
  <c r="E25" i="3"/>
  <c r="G25" i="3"/>
  <c r="F25" i="3"/>
  <c r="G29" i="1"/>
  <c r="F29" i="1"/>
  <c r="Q84" i="1" l="1"/>
  <c r="Q150" i="1" s="1"/>
  <c r="Q216" i="1" s="1"/>
  <c r="O216" i="1"/>
  <c r="J216" i="1"/>
  <c r="I216" i="1"/>
  <c r="H216" i="1"/>
  <c r="G84" i="1"/>
  <c r="G150" i="1" s="1"/>
  <c r="G216" i="1" s="1"/>
  <c r="F84" i="1"/>
  <c r="F150" i="1" s="1"/>
  <c r="F216" i="1" s="1"/>
  <c r="F181" i="1"/>
  <c r="F180" i="1"/>
  <c r="F179" i="1"/>
  <c r="F178" i="1"/>
  <c r="F177" i="1"/>
  <c r="F170" i="1"/>
  <c r="F193" i="1" s="1"/>
  <c r="F169" i="1"/>
  <c r="F192" i="1" s="1"/>
  <c r="F168" i="1"/>
  <c r="F191" i="1" s="1"/>
  <c r="F167" i="1"/>
  <c r="F190" i="1" s="1"/>
  <c r="F166" i="1"/>
  <c r="F189" i="1" s="1"/>
  <c r="F63" i="1" l="1"/>
  <c r="F41" i="1"/>
  <c r="F53" i="1"/>
  <c r="I29" i="1"/>
  <c r="H29" i="1"/>
  <c r="J29" i="1"/>
  <c r="F58" i="1"/>
  <c r="F183" i="1"/>
  <c r="F57" i="1"/>
  <c r="F61" i="1"/>
  <c r="F60" i="1"/>
  <c r="F59" i="1"/>
  <c r="F188" i="1" l="1"/>
  <c r="F172" i="1"/>
  <c r="L48" i="1" l="1"/>
  <c r="L179" i="1" l="1"/>
  <c r="I44" i="3"/>
  <c r="I177" i="3" s="1"/>
  <c r="J51" i="1"/>
  <c r="G47" i="3" s="1"/>
  <c r="K48" i="1"/>
  <c r="K50" i="1"/>
  <c r="K45" i="1"/>
  <c r="K49" i="1"/>
  <c r="G49" i="1"/>
  <c r="H46" i="1"/>
  <c r="H51" i="1"/>
  <c r="E47" i="3" s="1"/>
  <c r="L51" i="1"/>
  <c r="I47" i="3" s="1"/>
  <c r="J46" i="1"/>
  <c r="L50" i="1"/>
  <c r="J50" i="1"/>
  <c r="L45" i="1"/>
  <c r="I45" i="1"/>
  <c r="I50" i="1"/>
  <c r="J45" i="1"/>
  <c r="L47" i="1"/>
  <c r="L49" i="1"/>
  <c r="K47" i="1"/>
  <c r="K46" i="1"/>
  <c r="J49" i="1"/>
  <c r="J48" i="1"/>
  <c r="J47" i="1"/>
  <c r="I49" i="1"/>
  <c r="I48" i="1"/>
  <c r="I51" i="1"/>
  <c r="F47" i="3" s="1"/>
  <c r="I47" i="1"/>
  <c r="I46" i="1"/>
  <c r="H50" i="1"/>
  <c r="H49" i="1"/>
  <c r="H48" i="1"/>
  <c r="H47" i="1"/>
  <c r="H45" i="1"/>
  <c r="G50" i="1"/>
  <c r="G48" i="1"/>
  <c r="G51" i="1"/>
  <c r="D47" i="3" s="1"/>
  <c r="G47" i="1"/>
  <c r="G46" i="1"/>
  <c r="G45" i="1"/>
  <c r="G53" i="1" l="1"/>
  <c r="D41" i="3"/>
  <c r="G176" i="1"/>
  <c r="H178" i="1"/>
  <c r="E43" i="3"/>
  <c r="E176" i="3" s="1"/>
  <c r="E44" i="3"/>
  <c r="E177" i="3" s="1"/>
  <c r="H179" i="1"/>
  <c r="E45" i="3"/>
  <c r="E178" i="3" s="1"/>
  <c r="H180" i="1"/>
  <c r="I178" i="1"/>
  <c r="F43" i="3"/>
  <c r="F176" i="3" s="1"/>
  <c r="F44" i="3"/>
  <c r="F177" i="3" s="1"/>
  <c r="I179" i="1"/>
  <c r="J179" i="1"/>
  <c r="G44" i="3"/>
  <c r="G177" i="3" s="1"/>
  <c r="K177" i="1"/>
  <c r="H42" i="3"/>
  <c r="H175" i="3" s="1"/>
  <c r="G41" i="3"/>
  <c r="J176" i="1"/>
  <c r="J53" i="1"/>
  <c r="F46" i="3"/>
  <c r="F179" i="3" s="1"/>
  <c r="I181" i="1"/>
  <c r="J177" i="1"/>
  <c r="G42" i="3"/>
  <c r="G175" i="3" s="1"/>
  <c r="H45" i="3"/>
  <c r="H178" i="3" s="1"/>
  <c r="K180" i="1"/>
  <c r="H46" i="3"/>
  <c r="H179" i="3" s="1"/>
  <c r="K181" i="1"/>
  <c r="F45" i="3"/>
  <c r="F178" i="3" s="1"/>
  <c r="I180" i="1"/>
  <c r="E42" i="3"/>
  <c r="E175" i="3" s="1"/>
  <c r="H177" i="1"/>
  <c r="D42" i="3"/>
  <c r="D175" i="3" s="1"/>
  <c r="G177" i="1"/>
  <c r="D44" i="3"/>
  <c r="D177" i="3" s="1"/>
  <c r="G179" i="1"/>
  <c r="E41" i="3"/>
  <c r="H176" i="1"/>
  <c r="H53" i="1"/>
  <c r="H181" i="1"/>
  <c r="E46" i="3"/>
  <c r="E179" i="3" s="1"/>
  <c r="G45" i="3"/>
  <c r="G178" i="3" s="1"/>
  <c r="J180" i="1"/>
  <c r="K178" i="1"/>
  <c r="H43" i="3"/>
  <c r="H176" i="3" s="1"/>
  <c r="L180" i="1"/>
  <c r="I45" i="3"/>
  <c r="I178" i="3" s="1"/>
  <c r="I53" i="1"/>
  <c r="I176" i="1"/>
  <c r="F41" i="3"/>
  <c r="L176" i="1"/>
  <c r="I41" i="3"/>
  <c r="L181" i="1"/>
  <c r="I46" i="3"/>
  <c r="I179" i="3" s="1"/>
  <c r="K179" i="1"/>
  <c r="H44" i="3"/>
  <c r="H177" i="3" s="1"/>
  <c r="D43" i="3"/>
  <c r="D176" i="3" s="1"/>
  <c r="G178" i="1"/>
  <c r="D46" i="3"/>
  <c r="D179" i="3" s="1"/>
  <c r="G181" i="1"/>
  <c r="I177" i="1"/>
  <c r="F42" i="3"/>
  <c r="F175" i="3" s="1"/>
  <c r="G43" i="3"/>
  <c r="G176" i="3" s="1"/>
  <c r="J178" i="1"/>
  <c r="L178" i="1"/>
  <c r="I43" i="3"/>
  <c r="I176" i="3" s="1"/>
  <c r="G46" i="3"/>
  <c r="G179" i="3" s="1"/>
  <c r="J181" i="1"/>
  <c r="K51" i="1"/>
  <c r="H47" i="3" s="1"/>
  <c r="G180" i="1"/>
  <c r="D45" i="3"/>
  <c r="D178" i="3" s="1"/>
  <c r="H41" i="3"/>
  <c r="K176" i="1"/>
  <c r="K38" i="1"/>
  <c r="K33" i="1"/>
  <c r="K37" i="1"/>
  <c r="K36" i="1"/>
  <c r="K35" i="1"/>
  <c r="K39" i="1"/>
  <c r="K34" i="1"/>
  <c r="L46" i="1"/>
  <c r="L53" i="1" s="1"/>
  <c r="K53" i="1" l="1"/>
  <c r="K183" i="1"/>
  <c r="I183" i="1"/>
  <c r="L34" i="1"/>
  <c r="L33" i="1"/>
  <c r="K61" i="1"/>
  <c r="K169" i="1"/>
  <c r="H33" i="3"/>
  <c r="K170" i="1"/>
  <c r="K62" i="1"/>
  <c r="H34" i="3"/>
  <c r="F49" i="3"/>
  <c r="F174" i="3"/>
  <c r="F181" i="3" s="1"/>
  <c r="H183" i="1"/>
  <c r="G49" i="3"/>
  <c r="G174" i="3"/>
  <c r="G181" i="3" s="1"/>
  <c r="G183" i="1"/>
  <c r="K60" i="1"/>
  <c r="H32" i="3"/>
  <c r="K168" i="1"/>
  <c r="H35" i="3"/>
  <c r="H59" i="3" s="1"/>
  <c r="K63" i="1"/>
  <c r="H174" i="3"/>
  <c r="H181" i="3" s="1"/>
  <c r="H49" i="3"/>
  <c r="E49" i="3"/>
  <c r="E174" i="3"/>
  <c r="E181" i="3" s="1"/>
  <c r="D174" i="3"/>
  <c r="D181" i="3" s="1"/>
  <c r="D49" i="3"/>
  <c r="K41" i="1"/>
  <c r="K165" i="1"/>
  <c r="H29" i="3"/>
  <c r="K57" i="1"/>
  <c r="J183" i="1"/>
  <c r="I42" i="3"/>
  <c r="I175" i="3" s="1"/>
  <c r="L177" i="1"/>
  <c r="L183" i="1" s="1"/>
  <c r="K58" i="1"/>
  <c r="H30" i="3"/>
  <c r="K166" i="1"/>
  <c r="K167" i="1"/>
  <c r="H31" i="3"/>
  <c r="K59" i="1"/>
  <c r="I174" i="3"/>
  <c r="I181" i="3" l="1"/>
  <c r="I49" i="3"/>
  <c r="H54" i="3"/>
  <c r="H164" i="3"/>
  <c r="H55" i="3"/>
  <c r="H165" i="3"/>
  <c r="K172" i="1"/>
  <c r="H166" i="3"/>
  <c r="H56" i="3"/>
  <c r="H168" i="3"/>
  <c r="H58" i="3"/>
  <c r="I30" i="3"/>
  <c r="I164" i="3" s="1"/>
  <c r="L166" i="1"/>
  <c r="I29" i="3"/>
  <c r="L165" i="1"/>
  <c r="H53" i="3"/>
  <c r="H37" i="3"/>
  <c r="H163" i="3"/>
  <c r="H167" i="3"/>
  <c r="H57" i="3"/>
  <c r="H170" i="3" l="1"/>
  <c r="I163" i="3"/>
  <c r="G37" i="1"/>
  <c r="D33" i="3" l="1"/>
  <c r="G169" i="1"/>
  <c r="G192" i="1" s="1"/>
  <c r="G61" i="1"/>
  <c r="G34" i="1"/>
  <c r="G35" i="1"/>
  <c r="D31" i="3" l="1"/>
  <c r="G167" i="1"/>
  <c r="G190" i="1" s="1"/>
  <c r="G59" i="1"/>
  <c r="D30" i="3"/>
  <c r="G166" i="1"/>
  <c r="G189" i="1" s="1"/>
  <c r="G58" i="1"/>
  <c r="D57" i="3"/>
  <c r="D167" i="3"/>
  <c r="D190" i="3" s="1"/>
  <c r="H35" i="1"/>
  <c r="G38" i="1"/>
  <c r="H38" i="1"/>
  <c r="H37" i="1"/>
  <c r="G39" i="1"/>
  <c r="G33" i="1"/>
  <c r="G62" i="1" l="1"/>
  <c r="D34" i="3"/>
  <c r="G170" i="1"/>
  <c r="G193" i="1" s="1"/>
  <c r="E33" i="3"/>
  <c r="H169" i="1"/>
  <c r="H192" i="1" s="1"/>
  <c r="H61" i="1"/>
  <c r="D164" i="3"/>
  <c r="D187" i="3" s="1"/>
  <c r="D54" i="3"/>
  <c r="H170" i="1"/>
  <c r="H193" i="1" s="1"/>
  <c r="E34" i="3"/>
  <c r="H62" i="1"/>
  <c r="G165" i="1"/>
  <c r="D29" i="3"/>
  <c r="G57" i="1"/>
  <c r="G63" i="1"/>
  <c r="D35" i="3"/>
  <c r="D59" i="3" s="1"/>
  <c r="E31" i="3"/>
  <c r="H167" i="1"/>
  <c r="H190" i="1" s="1"/>
  <c r="H59" i="1"/>
  <c r="D55" i="3"/>
  <c r="D165" i="3"/>
  <c r="D188" i="3" s="1"/>
  <c r="H34" i="1"/>
  <c r="H39" i="1"/>
  <c r="E35" i="3" l="1"/>
  <c r="E59" i="3" s="1"/>
  <c r="H63" i="1"/>
  <c r="E30" i="3"/>
  <c r="H58" i="1"/>
  <c r="H166" i="1"/>
  <c r="H189" i="1" s="1"/>
  <c r="E57" i="3"/>
  <c r="E167" i="3"/>
  <c r="E190" i="3" s="1"/>
  <c r="D163" i="3"/>
  <c r="D53" i="3"/>
  <c r="E165" i="3"/>
  <c r="E188" i="3" s="1"/>
  <c r="E55" i="3"/>
  <c r="E168" i="3"/>
  <c r="E191" i="3" s="1"/>
  <c r="E58" i="3"/>
  <c r="D168" i="3"/>
  <c r="D191" i="3" s="1"/>
  <c r="D58" i="3"/>
  <c r="G188" i="1"/>
  <c r="H36" i="1"/>
  <c r="G36" i="1"/>
  <c r="D186" i="3" l="1"/>
  <c r="D32" i="3"/>
  <c r="G168" i="1"/>
  <c r="G60" i="1"/>
  <c r="G41" i="1"/>
  <c r="E164" i="3"/>
  <c r="E187" i="3" s="1"/>
  <c r="E54" i="3"/>
  <c r="H168" i="1"/>
  <c r="H191" i="1" s="1"/>
  <c r="E32" i="3"/>
  <c r="H60" i="1"/>
  <c r="H33" i="1"/>
  <c r="D166" i="3" l="1"/>
  <c r="D56" i="3"/>
  <c r="D37" i="3"/>
  <c r="E166" i="3"/>
  <c r="E189" i="3" s="1"/>
  <c r="E56" i="3"/>
  <c r="H57" i="1"/>
  <c r="E29" i="3"/>
  <c r="H165" i="1"/>
  <c r="H41" i="1"/>
  <c r="G191" i="1"/>
  <c r="G172" i="1"/>
  <c r="H188" i="1" l="1"/>
  <c r="H172" i="1"/>
  <c r="E163" i="3"/>
  <c r="E37" i="3"/>
  <c r="E53" i="3"/>
  <c r="D189" i="3"/>
  <c r="D170" i="3"/>
  <c r="K153" i="1"/>
  <c r="K154" i="1"/>
  <c r="K155" i="1"/>
  <c r="K156" i="1"/>
  <c r="K157" i="1"/>
  <c r="K158" i="1"/>
  <c r="H153" i="3" l="1"/>
  <c r="H188" i="3" s="1"/>
  <c r="K190" i="1"/>
  <c r="H151" i="3"/>
  <c r="K160" i="1"/>
  <c r="K188" i="1"/>
  <c r="H154" i="3"/>
  <c r="H189" i="3" s="1"/>
  <c r="K191" i="1"/>
  <c r="E170" i="3"/>
  <c r="E186" i="3"/>
  <c r="H156" i="3"/>
  <c r="H191" i="3" s="1"/>
  <c r="K193" i="1"/>
  <c r="H155" i="3"/>
  <c r="H190" i="3" s="1"/>
  <c r="K192" i="1"/>
  <c r="H152" i="3"/>
  <c r="H187" i="3" s="1"/>
  <c r="K189" i="1"/>
  <c r="H158" i="3" l="1"/>
  <c r="H186" i="3"/>
  <c r="M50" i="1" l="1"/>
  <c r="M47" i="1"/>
  <c r="M38" i="1"/>
  <c r="L37" i="1"/>
  <c r="L35" i="1"/>
  <c r="L167" i="1" l="1"/>
  <c r="I31" i="3"/>
  <c r="J34" i="3"/>
  <c r="J168" i="3" s="1"/>
  <c r="M170" i="1"/>
  <c r="L38" i="1"/>
  <c r="J46" i="3"/>
  <c r="J179" i="3" s="1"/>
  <c r="M181" i="1"/>
  <c r="L169" i="1"/>
  <c r="I33" i="3"/>
  <c r="I167" i="3" s="1"/>
  <c r="J43" i="3"/>
  <c r="M178" i="1"/>
  <c r="M35" i="1"/>
  <c r="L36" i="1"/>
  <c r="I33" i="1"/>
  <c r="I36" i="1"/>
  <c r="I38" i="1"/>
  <c r="I35" i="1"/>
  <c r="J37" i="1"/>
  <c r="J35" i="1"/>
  <c r="J33" i="1"/>
  <c r="I165" i="1" l="1"/>
  <c r="F29" i="3"/>
  <c r="I57" i="1"/>
  <c r="F31" i="3"/>
  <c r="I167" i="1"/>
  <c r="I190" i="1" s="1"/>
  <c r="I59" i="1"/>
  <c r="I168" i="1"/>
  <c r="I191" i="1" s="1"/>
  <c r="F32" i="3"/>
  <c r="I60" i="1"/>
  <c r="L39" i="1"/>
  <c r="J176" i="3"/>
  <c r="J165" i="1"/>
  <c r="J57" i="1"/>
  <c r="G29" i="3"/>
  <c r="I34" i="3"/>
  <c r="I168" i="3" s="1"/>
  <c r="L170" i="1"/>
  <c r="J167" i="1"/>
  <c r="J190" i="1" s="1"/>
  <c r="J59" i="1"/>
  <c r="G31" i="3"/>
  <c r="I32" i="3"/>
  <c r="I166" i="3" s="1"/>
  <c r="L168" i="1"/>
  <c r="I165" i="3"/>
  <c r="I62" i="1"/>
  <c r="I170" i="1"/>
  <c r="I193" i="1" s="1"/>
  <c r="F34" i="3"/>
  <c r="J61" i="1"/>
  <c r="G33" i="3"/>
  <c r="J169" i="1"/>
  <c r="J192" i="1" s="1"/>
  <c r="J31" i="3"/>
  <c r="M167" i="1"/>
  <c r="J34" i="1"/>
  <c r="J36" i="1"/>
  <c r="J38" i="1"/>
  <c r="I34" i="1"/>
  <c r="I37" i="1"/>
  <c r="L172" i="1" l="1"/>
  <c r="G30" i="3"/>
  <c r="J166" i="1"/>
  <c r="J189" i="1" s="1"/>
  <c r="J58" i="1"/>
  <c r="G32" i="3"/>
  <c r="J168" i="1"/>
  <c r="J191" i="1" s="1"/>
  <c r="J60" i="1"/>
  <c r="G167" i="3"/>
  <c r="G190" i="3" s="1"/>
  <c r="G57" i="3"/>
  <c r="G165" i="3"/>
  <c r="G188" i="3" s="1"/>
  <c r="G55" i="3"/>
  <c r="J188" i="1"/>
  <c r="I35" i="3"/>
  <c r="I37" i="3" s="1"/>
  <c r="I58" i="1"/>
  <c r="F30" i="3"/>
  <c r="I166" i="1"/>
  <c r="I189" i="1" s="1"/>
  <c r="J165" i="3"/>
  <c r="L41" i="1"/>
  <c r="G163" i="3"/>
  <c r="G53" i="3"/>
  <c r="F163" i="3"/>
  <c r="F53" i="3"/>
  <c r="I169" i="1"/>
  <c r="I192" i="1" s="1"/>
  <c r="F33" i="3"/>
  <c r="I61" i="1"/>
  <c r="J62" i="1"/>
  <c r="G34" i="3"/>
  <c r="J170" i="1"/>
  <c r="J193" i="1" s="1"/>
  <c r="F168" i="3"/>
  <c r="F191" i="3" s="1"/>
  <c r="F58" i="3"/>
  <c r="I170" i="3"/>
  <c r="F166" i="3"/>
  <c r="F189" i="3" s="1"/>
  <c r="F56" i="3"/>
  <c r="F165" i="3"/>
  <c r="F188" i="3" s="1"/>
  <c r="F55" i="3"/>
  <c r="I188" i="1"/>
  <c r="I172" i="1" l="1"/>
  <c r="F167" i="3"/>
  <c r="F190" i="3" s="1"/>
  <c r="F57" i="3"/>
  <c r="G186" i="3"/>
  <c r="G164" i="3"/>
  <c r="G187" i="3" s="1"/>
  <c r="G54" i="3"/>
  <c r="G168" i="3"/>
  <c r="G191" i="3" s="1"/>
  <c r="G58" i="3"/>
  <c r="F186" i="3"/>
  <c r="F164" i="3"/>
  <c r="F187" i="3" s="1"/>
  <c r="F54" i="3"/>
  <c r="J172" i="1"/>
  <c r="G166" i="3"/>
  <c r="G189" i="3" s="1"/>
  <c r="G56" i="3"/>
  <c r="I39" i="1"/>
  <c r="J39" i="1"/>
  <c r="G170" i="3" l="1"/>
  <c r="J63" i="1"/>
  <c r="G35" i="3"/>
  <c r="J41" i="1"/>
  <c r="F170" i="3"/>
  <c r="F35" i="3"/>
  <c r="I63" i="1"/>
  <c r="I41" i="1"/>
  <c r="F59" i="3" l="1"/>
  <c r="F37" i="3"/>
  <c r="G59" i="3"/>
  <c r="G37" i="3"/>
  <c r="L47" i="3" l="1"/>
  <c r="N47" i="3"/>
  <c r="L35" i="3" l="1"/>
  <c r="N35" i="3"/>
  <c r="L23" i="3" l="1"/>
  <c r="L59" i="3" s="1"/>
  <c r="O63" i="1"/>
  <c r="N23" i="3" l="1"/>
  <c r="N59" i="3" s="1"/>
  <c r="Q63" i="1"/>
  <c r="L46" i="4" l="1"/>
  <c r="K46" i="4"/>
  <c r="N46" i="4" s="1"/>
  <c r="O157" i="1" s="1"/>
  <c r="M46" i="4" l="1"/>
  <c r="P46" i="4" s="1"/>
  <c r="Q157" i="1" s="1"/>
  <c r="O46" i="4"/>
  <c r="K49" i="4"/>
  <c r="N49" i="4" s="1"/>
  <c r="L49" i="4"/>
  <c r="O49" i="4" s="1"/>
  <c r="P157" i="1" l="1"/>
  <c r="M155" i="3" s="1"/>
  <c r="M49" i="4"/>
  <c r="P49" i="4" s="1"/>
  <c r="L10" i="4"/>
  <c r="K10" i="4"/>
  <c r="M190" i="3" l="1"/>
  <c r="M158" i="3"/>
  <c r="P160" i="1"/>
  <c r="P192" i="1"/>
  <c r="L14" i="4"/>
  <c r="O14" i="4" s="1"/>
  <c r="O10" i="4"/>
  <c r="K14" i="4"/>
  <c r="N14" i="4" s="1"/>
  <c r="N10" i="4"/>
  <c r="O25" i="1" s="1"/>
  <c r="M10" i="4"/>
  <c r="P25" i="1" l="1"/>
  <c r="M21" i="3" s="1"/>
  <c r="M14" i="4"/>
  <c r="P14" i="4" s="1"/>
  <c r="P10" i="4"/>
  <c r="Q25" i="1" s="1"/>
  <c r="M57" i="3" l="1"/>
  <c r="M25" i="3"/>
  <c r="P29" i="1"/>
  <c r="P61" i="1"/>
  <c r="L33" i="3" l="1"/>
  <c r="L167" i="3" s="1"/>
  <c r="O169" i="1"/>
  <c r="O180" i="1"/>
  <c r="L45" i="3"/>
  <c r="L178" i="3" s="1"/>
  <c r="L155" i="3" l="1"/>
  <c r="L190" i="3" s="1"/>
  <c r="O192" i="1"/>
  <c r="N33" i="3" l="1"/>
  <c r="N167" i="3" s="1"/>
  <c r="Q169" i="1"/>
  <c r="N45" i="3"/>
  <c r="N178" i="3" s="1"/>
  <c r="Q180" i="1"/>
  <c r="N155" i="3" l="1"/>
  <c r="N190" i="3" s="1"/>
  <c r="Q192" i="1" l="1"/>
  <c r="O179" i="1" l="1"/>
  <c r="L44" i="3"/>
  <c r="L177" i="3" s="1"/>
  <c r="L32" i="3"/>
  <c r="L166" i="3" s="1"/>
  <c r="O168" i="1"/>
  <c r="L154" i="3" l="1"/>
  <c r="L189" i="3" s="1"/>
  <c r="O191" i="1"/>
  <c r="Q168" i="1" l="1"/>
  <c r="N32" i="3"/>
  <c r="N166" i="3" s="1"/>
  <c r="N44" i="3"/>
  <c r="N177" i="3" s="1"/>
  <c r="Q179" i="1"/>
  <c r="L21" i="3" l="1"/>
  <c r="L57" i="3" s="1"/>
  <c r="O61" i="1"/>
  <c r="N154" i="3"/>
  <c r="N189" i="3" s="1"/>
  <c r="Q191" i="1" l="1"/>
  <c r="L46" i="3" l="1"/>
  <c r="L179" i="3" s="1"/>
  <c r="O181" i="1"/>
  <c r="O170" i="1" l="1"/>
  <c r="L34" i="3"/>
  <c r="L168" i="3" s="1"/>
  <c r="L156" i="3" l="1"/>
  <c r="L191" i="3" s="1"/>
  <c r="O193" i="1"/>
  <c r="N21" i="3" l="1"/>
  <c r="N57" i="3" s="1"/>
  <c r="Q61" i="1"/>
  <c r="L42" i="3" l="1"/>
  <c r="L175" i="3" s="1"/>
  <c r="O177" i="1"/>
  <c r="L30" i="3"/>
  <c r="L164" i="3" s="1"/>
  <c r="O166" i="1"/>
  <c r="N42" i="3" l="1"/>
  <c r="N175" i="3" s="1"/>
  <c r="Q177" i="1"/>
  <c r="Q166" i="1" l="1"/>
  <c r="N30" i="3"/>
  <c r="N164" i="3" s="1"/>
  <c r="O165" i="1" l="1"/>
  <c r="L29" i="3"/>
  <c r="L41" i="3"/>
  <c r="O176" i="1"/>
  <c r="N29" i="3" l="1"/>
  <c r="Q165" i="1"/>
  <c r="L174" i="3"/>
  <c r="Q176" i="1"/>
  <c r="N41" i="3"/>
  <c r="L163" i="3"/>
  <c r="N174" i="3" l="1"/>
  <c r="Q170" i="1"/>
  <c r="N34" i="3"/>
  <c r="N168" i="3" s="1"/>
  <c r="N163" i="3"/>
  <c r="N46" i="3"/>
  <c r="N179" i="3" s="1"/>
  <c r="Q181" i="1"/>
  <c r="N156" i="3" l="1"/>
  <c r="N191" i="3" s="1"/>
  <c r="Q193" i="1" l="1"/>
  <c r="L22" i="3" l="1"/>
  <c r="L58" i="3" s="1"/>
  <c r="O62" i="1"/>
  <c r="L20" i="3" l="1"/>
  <c r="L56" i="3" s="1"/>
  <c r="O60" i="1"/>
  <c r="N22" i="3" l="1"/>
  <c r="N58" i="3" s="1"/>
  <c r="Q62" i="1"/>
  <c r="N20" i="3" l="1"/>
  <c r="N56" i="3" s="1"/>
  <c r="Q60" i="1"/>
  <c r="O167" i="1" l="1"/>
  <c r="L31" i="3"/>
  <c r="O41" i="1"/>
  <c r="O172" i="1" l="1"/>
  <c r="L43" i="3"/>
  <c r="O178" i="1"/>
  <c r="O183" i="1" s="1"/>
  <c r="L165" i="3"/>
  <c r="L170" i="3" s="1"/>
  <c r="L37" i="3"/>
  <c r="L176" i="3" l="1"/>
  <c r="L181" i="3" s="1"/>
  <c r="L49" i="3"/>
  <c r="L153" i="3" l="1"/>
  <c r="L188" i="3" s="1"/>
  <c r="O190" i="1"/>
  <c r="Q167" i="1" l="1"/>
  <c r="N31" i="3"/>
  <c r="Q41" i="1"/>
  <c r="N43" i="3"/>
  <c r="Q178" i="1"/>
  <c r="Q183" i="1" s="1"/>
  <c r="Q53" i="1"/>
  <c r="N176" i="3" l="1"/>
  <c r="N181" i="3" s="1"/>
  <c r="N49" i="3"/>
  <c r="N165" i="3"/>
  <c r="N170" i="3" s="1"/>
  <c r="N37" i="3"/>
  <c r="Q172" i="1"/>
  <c r="N153" i="3" l="1"/>
  <c r="N188" i="3" s="1"/>
  <c r="Q190" i="1"/>
  <c r="L19" i="3" l="1"/>
  <c r="L55" i="3" s="1"/>
  <c r="O59" i="1"/>
  <c r="N19" i="3" l="1"/>
  <c r="N55" i="3" s="1"/>
  <c r="Q59" i="1"/>
  <c r="L152" i="3" l="1"/>
  <c r="L187" i="3" s="1"/>
  <c r="O189" i="1"/>
  <c r="N152" i="3"/>
  <c r="N187" i="3" s="1"/>
  <c r="Q189" i="1"/>
  <c r="O160" i="1" l="1"/>
  <c r="L151" i="3"/>
  <c r="O188" i="1"/>
  <c r="N151" i="3"/>
  <c r="Q160" i="1"/>
  <c r="Q188" i="1"/>
  <c r="N18" i="3" l="1"/>
  <c r="N54" i="3" s="1"/>
  <c r="Q58" i="1"/>
  <c r="L18" i="3"/>
  <c r="L54" i="3" s="1"/>
  <c r="O58" i="1"/>
  <c r="N158" i="3"/>
  <c r="N186" i="3"/>
  <c r="L158" i="3"/>
  <c r="L186" i="3"/>
  <c r="N17" i="3" l="1"/>
  <c r="Q29" i="1"/>
  <c r="Q57" i="1"/>
  <c r="L17" i="3"/>
  <c r="O29" i="1"/>
  <c r="O57" i="1"/>
  <c r="L25" i="3" l="1"/>
  <c r="L53" i="3"/>
  <c r="N25" i="3"/>
  <c r="N53" i="3"/>
  <c r="M25" i="1" l="1"/>
  <c r="J21" i="3" s="1"/>
  <c r="M24" i="1"/>
  <c r="J20" i="3" s="1"/>
  <c r="M23" i="1"/>
  <c r="L25" i="1"/>
  <c r="L23" i="1"/>
  <c r="L21" i="1"/>
  <c r="M158" i="1"/>
  <c r="M155" i="1"/>
  <c r="L157" i="1"/>
  <c r="L155" i="1"/>
  <c r="L153" i="1"/>
  <c r="M153" i="1" l="1"/>
  <c r="M154" i="1"/>
  <c r="J152" i="3" s="1"/>
  <c r="M156" i="1"/>
  <c r="J154" i="3" s="1"/>
  <c r="M157" i="1"/>
  <c r="J155" i="3" s="1"/>
  <c r="M21" i="1"/>
  <c r="M22" i="1"/>
  <c r="J18" i="3" s="1"/>
  <c r="M27" i="1"/>
  <c r="J23" i="3" s="1"/>
  <c r="I151" i="3"/>
  <c r="L188" i="1"/>
  <c r="L192" i="1"/>
  <c r="I155" i="3"/>
  <c r="I190" i="3" s="1"/>
  <c r="J153" i="3"/>
  <c r="J188" i="3" s="1"/>
  <c r="M190" i="1"/>
  <c r="I17" i="3"/>
  <c r="L57" i="1"/>
  <c r="J17" i="3"/>
  <c r="I153" i="3"/>
  <c r="I188" i="3" s="1"/>
  <c r="L190" i="1"/>
  <c r="I19" i="3"/>
  <c r="I55" i="3" s="1"/>
  <c r="L59" i="1"/>
  <c r="M26" i="1"/>
  <c r="L154" i="1"/>
  <c r="L156" i="1"/>
  <c r="L158" i="1"/>
  <c r="L22" i="1"/>
  <c r="L27" i="1"/>
  <c r="L24" i="1"/>
  <c r="L26" i="1"/>
  <c r="J151" i="3"/>
  <c r="M193" i="1"/>
  <c r="J156" i="3"/>
  <c r="J191" i="3" s="1"/>
  <c r="L61" i="1"/>
  <c r="I21" i="3"/>
  <c r="I57" i="3" s="1"/>
  <c r="M59" i="1"/>
  <c r="J19" i="3"/>
  <c r="J55" i="3" s="1"/>
  <c r="M51" i="1"/>
  <c r="J47" i="3" s="1"/>
  <c r="L29" i="1" l="1"/>
  <c r="L160" i="1"/>
  <c r="J158" i="3"/>
  <c r="M160" i="1"/>
  <c r="M29" i="1"/>
  <c r="M39" i="1"/>
  <c r="I20" i="3"/>
  <c r="I56" i="3" s="1"/>
  <c r="L60" i="1"/>
  <c r="L191" i="1"/>
  <c r="I154" i="3"/>
  <c r="I189" i="3" s="1"/>
  <c r="I156" i="3"/>
  <c r="I191" i="3" s="1"/>
  <c r="L193" i="1"/>
  <c r="I53" i="3"/>
  <c r="I23" i="3"/>
  <c r="I59" i="3" s="1"/>
  <c r="L63" i="1"/>
  <c r="L189" i="1"/>
  <c r="I152" i="3"/>
  <c r="I187" i="3" s="1"/>
  <c r="I22" i="3"/>
  <c r="I58" i="3" s="1"/>
  <c r="L62" i="1"/>
  <c r="L58" i="1"/>
  <c r="I18" i="3"/>
  <c r="I54" i="3" s="1"/>
  <c r="M62" i="1"/>
  <c r="J22" i="3"/>
  <c r="J58" i="3" s="1"/>
  <c r="I186" i="3"/>
  <c r="I158" i="3" l="1"/>
  <c r="I25" i="3"/>
  <c r="J35" i="3"/>
  <c r="J59" i="3" s="1"/>
  <c r="M63" i="1"/>
  <c r="J25" i="3"/>
  <c r="M37" i="1" l="1"/>
  <c r="M49" i="1"/>
  <c r="M45" i="1"/>
  <c r="J45" i="3" l="1"/>
  <c r="J178" i="3" s="1"/>
  <c r="M180" i="1"/>
  <c r="M176" i="1"/>
  <c r="J41" i="3"/>
  <c r="J33" i="3"/>
  <c r="M169" i="1"/>
  <c r="M192" i="1" s="1"/>
  <c r="M61" i="1"/>
  <c r="M33" i="1"/>
  <c r="J174" i="3" l="1"/>
  <c r="J167" i="3"/>
  <c r="J190" i="3" s="1"/>
  <c r="J57" i="3"/>
  <c r="M165" i="1"/>
  <c r="J29" i="3"/>
  <c r="M57" i="1"/>
  <c r="J163" i="3" l="1"/>
  <c r="J186" i="3" s="1"/>
  <c r="J53" i="3"/>
  <c r="M188" i="1"/>
  <c r="M48" i="1"/>
  <c r="M46" i="1"/>
  <c r="M36" i="1" l="1"/>
  <c r="M34" i="1"/>
  <c r="M177" i="1"/>
  <c r="J42" i="3"/>
  <c r="M53" i="1"/>
  <c r="J44" i="3"/>
  <c r="J177" i="3" s="1"/>
  <c r="M179" i="1"/>
  <c r="J32" i="3"/>
  <c r="M168" i="1"/>
  <c r="M191" i="1" s="1"/>
  <c r="M60" i="1"/>
  <c r="J166" i="3" l="1"/>
  <c r="J189" i="3" s="1"/>
  <c r="J56" i="3"/>
  <c r="J175" i="3"/>
  <c r="J181" i="3" s="1"/>
  <c r="J49" i="3"/>
  <c r="M183" i="1"/>
  <c r="M166" i="1"/>
  <c r="J30" i="3"/>
  <c r="M58" i="1"/>
  <c r="M41" i="1"/>
  <c r="J164" i="3" l="1"/>
  <c r="J54" i="3"/>
  <c r="J37" i="3"/>
  <c r="M189" i="1"/>
  <c r="M172" i="1"/>
  <c r="J170" i="3" l="1"/>
  <c r="J187" i="3"/>
</calcChain>
</file>

<file path=xl/sharedStrings.xml><?xml version="1.0" encoding="utf-8"?>
<sst xmlns="http://schemas.openxmlformats.org/spreadsheetml/2006/main" count="428" uniqueCount="40">
  <si>
    <t>REVENUE STATISTICS - TOTAL COMPANY</t>
  </si>
  <si>
    <t>Line</t>
  </si>
  <si>
    <t>Base</t>
  </si>
  <si>
    <t>Forecasted</t>
  </si>
  <si>
    <t xml:space="preserve"> 2 Projected Calendar Years</t>
  </si>
  <si>
    <t>No.</t>
  </si>
  <si>
    <t>Description</t>
  </si>
  <si>
    <t>Period</t>
  </si>
  <si>
    <t>Revenue by Customer Class:</t>
  </si>
  <si>
    <t>Residential</t>
  </si>
  <si>
    <t>Commercial</t>
  </si>
  <si>
    <t>Industrial</t>
  </si>
  <si>
    <t>Other Public Authorities</t>
  </si>
  <si>
    <t>Other Water Utilities</t>
  </si>
  <si>
    <t>Miscellaneous</t>
  </si>
  <si>
    <t>Fire Service</t>
  </si>
  <si>
    <t>AVERAGE NUMBER OF CUSTOMERS</t>
  </si>
  <si>
    <t>Total</t>
  </si>
  <si>
    <t>Number of Customers:</t>
  </si>
  <si>
    <t>12-Month Average:</t>
  </si>
  <si>
    <t>End of Period:</t>
  </si>
  <si>
    <t>Average Revenue per Customer:</t>
  </si>
  <si>
    <t>Note: Revenue data represents billed revenues only and does not reflect additional revenues from the current or future rate filings.</t>
  </si>
  <si>
    <t>ALL COMPANY OPERATIONS ARE JURISDICTIONAL</t>
  </si>
  <si>
    <t>Sales by Customer Class:</t>
  </si>
  <si>
    <t>Average Sales per Customer:</t>
  </si>
  <si>
    <t>Exhibit 37 - Schedule I-2</t>
  </si>
  <si>
    <t>Exhibit 37 - Schedule I-3</t>
  </si>
  <si>
    <t>Exhibit 37 - Schedule I-4</t>
  </si>
  <si>
    <t>Exhibit 37 - Schedule I- 5</t>
  </si>
  <si>
    <t>KENTUCKY AMERICAN WATER COMPANY</t>
  </si>
  <si>
    <t>Type of Filing: __X__ Original  _____ Updated  _____ Revised</t>
  </si>
  <si>
    <t>Fire Services</t>
  </si>
  <si>
    <t>Note: Sales are stated in 1000 Gallons</t>
  </si>
  <si>
    <t>Include BD</t>
  </si>
  <si>
    <t>North Middletown</t>
  </si>
  <si>
    <t>Lost - SFR</t>
  </si>
  <si>
    <t>Witness Responsible:   Melissa Schwarzell</t>
  </si>
  <si>
    <t xml:space="preserve"> 3 Projected Calendar Years</t>
  </si>
  <si>
    <t>3 Projected Calendar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</si>
</sst>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4">
    <xf numFmtId="0" fontId="0" fillId="0" borderId="0"/>
    <xf numFmtId="3" fontId="2" fillId="0" borderId="0"/>
    <xf numFmtId="0" fontId="3" fillId="0" borderId="0" applyNumberFormat="0" applyFill="0" applyBorder="0" applyProtection="0">
      <alignment horizontal="centerContinuous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3" fontId="2" fillId="0" borderId="0"/>
    <xf numFmtId="3" fontId="2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3" fontId="8" fillId="0" borderId="0" xfId="1" applyFont="1" applyAlignment="1"/>
    <xf numFmtId="3" fontId="8" fillId="0" borderId="0" xfId="1" applyFont="1" applyFill="1" applyAlignment="1"/>
    <xf numFmtId="3" fontId="8" fillId="0" borderId="0" xfId="1" applyNumberFormat="1" applyFont="1" applyAlignment="1">
      <alignment horizontal="centerContinuous"/>
    </xf>
    <xf numFmtId="3" fontId="8" fillId="0" borderId="0" xfId="1" applyFont="1"/>
    <xf numFmtId="3" fontId="8" fillId="0" borderId="0" xfId="1" applyNumberFormat="1" applyFont="1" applyAlignment="1">
      <alignment horizontal="center"/>
    </xf>
    <xf numFmtId="3" fontId="8" fillId="0" borderId="0" xfId="1" applyNumberFormat="1" applyFont="1" applyProtection="1">
      <protection locked="0"/>
    </xf>
    <xf numFmtId="3" fontId="8" fillId="0" borderId="0" xfId="1" applyFont="1" applyAlignment="1">
      <alignment horizontal="fill"/>
    </xf>
    <xf numFmtId="3" fontId="8" fillId="2" borderId="0" xfId="1" applyFont="1" applyFill="1" applyAlignment="1"/>
    <xf numFmtId="0" fontId="9" fillId="0" borderId="0" xfId="0" applyFont="1" applyFill="1" applyAlignment="1"/>
    <xf numFmtId="3" fontId="10" fillId="0" borderId="0" xfId="1" applyFont="1" applyAlignment="1"/>
    <xf numFmtId="3" fontId="10" fillId="0" borderId="0" xfId="1" applyFont="1" applyFill="1" applyAlignment="1"/>
    <xf numFmtId="0" fontId="9" fillId="0" borderId="0" xfId="0" applyFont="1" applyFill="1"/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11" fillId="0" borderId="0" xfId="1" applyNumberFormat="1" applyFont="1" applyAlignment="1">
      <alignment horizontal="centerContinuous"/>
    </xf>
    <xf numFmtId="3" fontId="10" fillId="0" borderId="0" xfId="1" applyNumberFormat="1" applyFont="1" applyAlignment="1">
      <alignment horizontal="centerContinuous"/>
    </xf>
    <xf numFmtId="3" fontId="10" fillId="0" borderId="0" xfId="1" applyNumberFormat="1" applyFont="1" applyFill="1" applyAlignment="1">
      <alignment horizontal="centerContinuous"/>
    </xf>
    <xf numFmtId="3" fontId="10" fillId="0" borderId="0" xfId="1" applyNumberFormat="1" applyFont="1" applyAlignment="1" applyProtection="1">
      <protection locked="0"/>
    </xf>
    <xf numFmtId="0" fontId="10" fillId="0" borderId="0" xfId="0" applyFont="1" applyFill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1" xfId="1" applyNumberFormat="1" applyFont="1" applyBorder="1" applyAlignment="1"/>
    <xf numFmtId="3" fontId="10" fillId="0" borderId="1" xfId="1" applyNumberFormat="1" applyFont="1" applyFill="1" applyBorder="1" applyAlignment="1"/>
    <xf numFmtId="3" fontId="10" fillId="0" borderId="0" xfId="1" applyNumberFormat="1" applyFont="1" applyAlignment="1">
      <alignment horizontal="center"/>
    </xf>
    <xf numFmtId="3" fontId="12" fillId="0" borderId="0" xfId="1" applyNumberFormat="1" applyFont="1" applyAlignment="1">
      <alignment horizontal="centerContinuous"/>
    </xf>
    <xf numFmtId="3" fontId="10" fillId="0" borderId="0" xfId="1" applyNumberFormat="1" applyFont="1" applyAlignment="1"/>
    <xf numFmtId="0" fontId="10" fillId="0" borderId="0" xfId="1" applyNumberFormat="1" applyFont="1" applyFill="1" applyAlignment="1" applyProtection="1">
      <alignment horizontal="center"/>
      <protection locked="0"/>
    </xf>
    <xf numFmtId="0" fontId="10" fillId="0" borderId="0" xfId="1" applyNumberFormat="1" applyFont="1" applyAlignment="1" applyProtection="1">
      <alignment horizontal="center"/>
      <protection locked="0"/>
    </xf>
    <xf numFmtId="3" fontId="10" fillId="0" borderId="1" xfId="1" applyNumberFormat="1" applyFont="1" applyBorder="1" applyAlignment="1">
      <alignment horizontal="center"/>
    </xf>
    <xf numFmtId="3" fontId="10" fillId="0" borderId="1" xfId="1" applyFont="1" applyBorder="1"/>
    <xf numFmtId="3" fontId="10" fillId="0" borderId="1" xfId="1" applyFont="1" applyFill="1" applyBorder="1"/>
    <xf numFmtId="3" fontId="12" fillId="0" borderId="0" xfId="1" applyNumberFormat="1" applyFont="1" applyAlignment="1"/>
    <xf numFmtId="3" fontId="10" fillId="0" borderId="0" xfId="1" applyNumberFormat="1" applyFont="1" applyAlignment="1">
      <alignment horizontal="left" indent="1"/>
    </xf>
    <xf numFmtId="5" fontId="10" fillId="0" borderId="0" xfId="1" applyNumberFormat="1" applyFont="1" applyFill="1" applyAlignment="1" applyProtection="1">
      <protection locked="0"/>
    </xf>
    <xf numFmtId="42" fontId="10" fillId="0" borderId="0" xfId="1" applyNumberFormat="1" applyFont="1" applyFill="1" applyAlignment="1" applyProtection="1">
      <protection locked="0"/>
    </xf>
    <xf numFmtId="37" fontId="10" fillId="0" borderId="0" xfId="1" applyNumberFormat="1" applyFont="1" applyFill="1" applyProtection="1">
      <protection locked="0"/>
    </xf>
    <xf numFmtId="37" fontId="10" fillId="0" borderId="0" xfId="1" applyNumberFormat="1" applyFont="1" applyFill="1" applyAlignment="1" applyProtection="1">
      <protection locked="0"/>
    </xf>
    <xf numFmtId="3" fontId="10" fillId="0" borderId="2" xfId="1" applyNumberFormat="1" applyFont="1" applyFill="1" applyBorder="1"/>
    <xf numFmtId="5" fontId="10" fillId="0" borderId="0" xfId="1" applyNumberFormat="1" applyFont="1" applyFill="1" applyAlignment="1"/>
    <xf numFmtId="3" fontId="10" fillId="0" borderId="3" xfId="1" applyNumberFormat="1" applyFont="1" applyFill="1" applyBorder="1"/>
    <xf numFmtId="3" fontId="12" fillId="0" borderId="0" xfId="1" applyNumberFormat="1" applyFont="1" applyFill="1" applyAlignment="1"/>
    <xf numFmtId="37" fontId="10" fillId="0" borderId="0" xfId="1" applyNumberFormat="1" applyFont="1" applyFill="1" applyAlignment="1"/>
    <xf numFmtId="37" fontId="10" fillId="0" borderId="2" xfId="1" applyNumberFormat="1" applyFont="1" applyFill="1" applyBorder="1"/>
    <xf numFmtId="37" fontId="10" fillId="0" borderId="3" xfId="1" applyNumberFormat="1" applyFont="1" applyFill="1" applyBorder="1"/>
    <xf numFmtId="3" fontId="10" fillId="0" borderId="3" xfId="1" applyFont="1" applyFill="1" applyBorder="1"/>
    <xf numFmtId="37" fontId="10" fillId="0" borderId="0" xfId="1" applyNumberFormat="1" applyFont="1" applyFill="1"/>
    <xf numFmtId="165" fontId="10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/>
    <xf numFmtId="3" fontId="11" fillId="0" borderId="0" xfId="1" applyFont="1" applyAlignment="1"/>
    <xf numFmtId="3" fontId="10" fillId="0" borderId="0" xfId="1" applyNumberFormat="1" applyFont="1" applyFill="1" applyAlignment="1">
      <alignment horizontal="center"/>
    </xf>
    <xf numFmtId="3" fontId="12" fillId="0" borderId="0" xfId="1" applyNumberFormat="1" applyFont="1" applyFill="1" applyAlignment="1">
      <alignment horizontal="centerContinuous"/>
    </xf>
    <xf numFmtId="1" fontId="10" fillId="0" borderId="0" xfId="1" applyNumberFormat="1" applyFont="1" applyFill="1" applyAlignment="1">
      <alignment horizontal="center"/>
    </xf>
    <xf numFmtId="3" fontId="10" fillId="0" borderId="0" xfId="1" applyNumberFormat="1" applyFont="1" applyFill="1" applyAlignment="1"/>
    <xf numFmtId="3" fontId="10" fillId="0" borderId="0" xfId="1" applyNumberFormat="1" applyFont="1" applyFill="1" applyProtection="1">
      <protection locked="0"/>
    </xf>
    <xf numFmtId="3" fontId="11" fillId="0" borderId="0" xfId="1" applyNumberFormat="1" applyFont="1" applyFill="1" applyAlignment="1"/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10" fillId="0" borderId="1" xfId="1" applyNumberFormat="1" applyFont="1" applyFill="1" applyBorder="1" applyProtection="1">
      <protection locked="0"/>
    </xf>
    <xf numFmtId="3" fontId="10" fillId="0" borderId="0" xfId="1" applyFont="1" applyFill="1"/>
    <xf numFmtId="37" fontId="10" fillId="0" borderId="2" xfId="1" applyNumberFormat="1" applyFont="1" applyFill="1" applyBorder="1" applyAlignment="1"/>
    <xf numFmtId="37" fontId="10" fillId="0" borderId="0" xfId="1" applyNumberFormat="1" applyFont="1" applyFill="1" applyAlignment="1">
      <alignment horizontal="right"/>
    </xf>
    <xf numFmtId="164" fontId="10" fillId="0" borderId="0" xfId="1" applyNumberFormat="1" applyFont="1"/>
    <xf numFmtId="164" fontId="10" fillId="0" borderId="0" xfId="1" applyNumberFormat="1" applyFont="1" applyFill="1"/>
    <xf numFmtId="3" fontId="10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center"/>
    </xf>
    <xf numFmtId="3" fontId="10" fillId="0" borderId="0" xfId="1" applyNumberFormat="1" applyFont="1" applyProtection="1">
      <protection locked="0"/>
    </xf>
    <xf numFmtId="3" fontId="10" fillId="0" borderId="0" xfId="1" applyFont="1" applyAlignment="1">
      <alignment horizontal="right"/>
    </xf>
    <xf numFmtId="42" fontId="10" fillId="0" borderId="0" xfId="1" applyNumberFormat="1" applyFont="1" applyFill="1" applyAlignment="1"/>
    <xf numFmtId="3" fontId="10" fillId="0" borderId="0" xfId="1" applyNumberFormat="1" applyFont="1" applyBorder="1" applyAlignment="1"/>
    <xf numFmtId="3" fontId="10" fillId="0" borderId="0" xfId="1" applyFont="1" applyBorder="1" applyAlignment="1"/>
    <xf numFmtId="3" fontId="10" fillId="0" borderId="0" xfId="1" applyFont="1" applyBorder="1"/>
    <xf numFmtId="3" fontId="10" fillId="0" borderId="0" xfId="1" applyNumberFormat="1" applyFont="1" applyBorder="1" applyAlignment="1">
      <alignment horizontal="centerContinuous"/>
    </xf>
    <xf numFmtId="3" fontId="8" fillId="0" borderId="0" xfId="1" applyFont="1" applyBorder="1" applyAlignment="1"/>
    <xf numFmtId="3" fontId="10" fillId="0" borderId="0" xfId="1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1" fillId="0" borderId="0" xfId="1" applyNumberFormat="1" applyFont="1" applyAlignment="1">
      <alignment horizontal="center"/>
    </xf>
    <xf numFmtId="166" fontId="10" fillId="0" borderId="0" xfId="23" applyNumberFormat="1" applyFont="1" applyFill="1" applyAlignment="1">
      <alignment horizontal="center"/>
    </xf>
    <xf numFmtId="166" fontId="10" fillId="0" borderId="0" xfId="23" applyNumberFormat="1" applyFont="1" applyFill="1"/>
    <xf numFmtId="166" fontId="10" fillId="0" borderId="0" xfId="23" applyNumberFormat="1" applyFont="1" applyFill="1" applyAlignment="1"/>
    <xf numFmtId="0" fontId="0" fillId="0" borderId="0" xfId="0" applyAlignment="1">
      <alignment horizontal="center"/>
    </xf>
    <xf numFmtId="166" fontId="0" fillId="0" borderId="0" xfId="23" applyNumberFormat="1" applyFont="1"/>
    <xf numFmtId="37" fontId="0" fillId="0" borderId="0" xfId="0" applyNumberFormat="1"/>
    <xf numFmtId="166" fontId="0" fillId="0" borderId="0" xfId="0" applyNumberFormat="1"/>
    <xf numFmtId="0" fontId="9" fillId="3" borderId="0" xfId="0" applyFont="1" applyFill="1"/>
    <xf numFmtId="3" fontId="11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1" applyNumberFormat="1" applyFont="1" applyAlignment="1">
      <alignment horizontal="center"/>
    </xf>
  </cellXfs>
  <cellStyles count="24">
    <cellStyle name="_TableSuperHead" xfId="2"/>
    <cellStyle name="Comma" xfId="23" builtinId="3"/>
    <cellStyle name="Comma 2" xfId="3"/>
    <cellStyle name="Comma 2 2" xfId="4"/>
    <cellStyle name="Comma 2 2 2" xfId="5"/>
    <cellStyle name="Comma 3" xfId="6"/>
    <cellStyle name="Comma 4" xfId="7"/>
    <cellStyle name="Comma 5" xfId="8"/>
    <cellStyle name="Comma 6" xfId="9"/>
    <cellStyle name="Currency 2" xfId="10"/>
    <cellStyle name="Currency 3" xfId="11"/>
    <cellStyle name="Currency 3 2" xfId="12"/>
    <cellStyle name="Normal" xfId="0" builtinId="0"/>
    <cellStyle name="Normal 2" xfId="1"/>
    <cellStyle name="Normal 3" xfId="13"/>
    <cellStyle name="Normal 4" xfId="14"/>
    <cellStyle name="Normal 5" xfId="15"/>
    <cellStyle name="Normal 6" xfId="16"/>
    <cellStyle name="Normal 6 2" xfId="17"/>
    <cellStyle name="Normal 7" xfId="18"/>
    <cellStyle name="Percent 2" xfId="19"/>
    <cellStyle name="Percent 2 2" xfId="20"/>
    <cellStyle name="Percent 3" xfId="21"/>
    <cellStyle name="Percent 4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H\Missouri\Labor\MOAN%202003%20Rate%20Case%20Pro-forma%20Lab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IN\Rate%20Cases\2009\Exhibits\Expense\FuelPow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al%20Folders\Finance\Rates\KY\Rate%20Cases\2012%20Rate%20Case\Exhibits\Revenue\Support\Water%20Revenue%20Template%20-%20Pass%203.%20w%20Rate%20Increase%20w%20MGMT%20Fees%20Increase%20w%20Challenge%20$1M%20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Exhibit Set-up"/>
      <sheetName val="Dist Pro Forma"/>
      <sheetName val="Global constants"/>
      <sheetName val="Labor Detail"/>
      <sheetName val="Employee Data"/>
      <sheetName val="Grp Ins"/>
      <sheetName val="Incentive"/>
      <sheetName val="Hourly Rat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714">
          <cell r="AM714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Link Area"/>
      <sheetName val="Exhibit"/>
      <sheetName val="Support"/>
      <sheetName val="adjustments"/>
      <sheetName val="CinergyIncrease"/>
      <sheetName val="Lotus Macros"/>
      <sheetName val="COSS"/>
    </sheetNames>
    <sheetDataSet>
      <sheetData sheetId="0"/>
      <sheetData sheetId="1"/>
      <sheetData sheetId="2"/>
      <sheetData sheetId="3"/>
      <sheetData sheetId="4">
        <row r="14">
          <cell r="AJ14">
            <v>411566</v>
          </cell>
          <cell r="AL14">
            <v>-5866</v>
          </cell>
          <cell r="AN14">
            <v>0</v>
          </cell>
          <cell r="AP14">
            <v>1504892</v>
          </cell>
          <cell r="AR14">
            <v>53340</v>
          </cell>
          <cell r="AT14">
            <v>121837</v>
          </cell>
          <cell r="AV14">
            <v>155877</v>
          </cell>
          <cell r="AX14">
            <v>20667</v>
          </cell>
        </row>
        <row r="16">
          <cell r="AJ16">
            <v>356872</v>
          </cell>
          <cell r="AL16">
            <v>-5866</v>
          </cell>
          <cell r="AN16">
            <v>17471</v>
          </cell>
          <cell r="AP16">
            <v>1534012</v>
          </cell>
          <cell r="AR16">
            <v>53202</v>
          </cell>
          <cell r="AT16">
            <v>121589</v>
          </cell>
          <cell r="AV16">
            <v>139128</v>
          </cell>
          <cell r="AX16">
            <v>20806</v>
          </cell>
        </row>
        <row r="18">
          <cell r="AJ18">
            <v>54694</v>
          </cell>
          <cell r="AL18">
            <v>0</v>
          </cell>
          <cell r="AN18">
            <v>-17471</v>
          </cell>
          <cell r="AP18">
            <v>-29120</v>
          </cell>
          <cell r="AR18">
            <v>138</v>
          </cell>
          <cell r="AT18">
            <v>248</v>
          </cell>
          <cell r="AV18">
            <v>16749</v>
          </cell>
          <cell r="AX18">
            <v>-139</v>
          </cell>
        </row>
        <row r="22">
          <cell r="AJ22">
            <v>411566</v>
          </cell>
          <cell r="AL22">
            <v>-5866</v>
          </cell>
          <cell r="AN22">
            <v>0</v>
          </cell>
          <cell r="AP22">
            <v>1504892</v>
          </cell>
          <cell r="AR22">
            <v>53340</v>
          </cell>
          <cell r="AT22">
            <v>121837</v>
          </cell>
          <cell r="AV22">
            <v>155877</v>
          </cell>
          <cell r="AX22">
            <v>20667</v>
          </cell>
        </row>
        <row r="24">
          <cell r="AJ24">
            <v>-601</v>
          </cell>
          <cell r="AL24">
            <v>5866</v>
          </cell>
          <cell r="AN24">
            <v>0</v>
          </cell>
          <cell r="AP24">
            <v>-1459</v>
          </cell>
          <cell r="AR24">
            <v>-78</v>
          </cell>
          <cell r="AT24">
            <v>-88</v>
          </cell>
          <cell r="AV24">
            <v>-198</v>
          </cell>
          <cell r="AX24">
            <v>-43</v>
          </cell>
        </row>
        <row r="26">
          <cell r="AJ26">
            <v>410965</v>
          </cell>
          <cell r="AL26">
            <v>0</v>
          </cell>
          <cell r="AN26">
            <v>0</v>
          </cell>
          <cell r="AP26">
            <v>1503433</v>
          </cell>
          <cell r="AR26">
            <v>53262</v>
          </cell>
          <cell r="AT26">
            <v>121749</v>
          </cell>
          <cell r="AV26">
            <v>155679</v>
          </cell>
          <cell r="AX26">
            <v>20624</v>
          </cell>
        </row>
        <row r="31">
          <cell r="AJ31">
            <v>5928</v>
          </cell>
          <cell r="AL31">
            <v>0</v>
          </cell>
          <cell r="AN31">
            <v>0</v>
          </cell>
          <cell r="AP31">
            <v>-592</v>
          </cell>
          <cell r="AR31">
            <v>0</v>
          </cell>
          <cell r="AT31">
            <v>0</v>
          </cell>
          <cell r="AV31">
            <v>372</v>
          </cell>
          <cell r="AX31">
            <v>0</v>
          </cell>
        </row>
        <row r="32">
          <cell r="AJ32">
            <v>986</v>
          </cell>
          <cell r="AL32">
            <v>0</v>
          </cell>
          <cell r="AN32">
            <v>0</v>
          </cell>
          <cell r="AP32">
            <v>-28528</v>
          </cell>
          <cell r="AQ32" t="str">
            <v xml:space="preserve"> </v>
          </cell>
          <cell r="AR32">
            <v>138</v>
          </cell>
          <cell r="AS32" t="str">
            <v xml:space="preserve"> </v>
          </cell>
          <cell r="AT32">
            <v>248</v>
          </cell>
          <cell r="AU32" t="str">
            <v xml:space="preserve"> </v>
          </cell>
          <cell r="AV32">
            <v>-2179</v>
          </cell>
          <cell r="AW32" t="str">
            <v xml:space="preserve"> </v>
          </cell>
          <cell r="AX32">
            <v>-139</v>
          </cell>
        </row>
        <row r="33">
          <cell r="AN33">
            <v>-17471</v>
          </cell>
        </row>
        <row r="34">
          <cell r="AJ34">
            <v>47780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18556</v>
          </cell>
          <cell r="AX34">
            <v>0</v>
          </cell>
        </row>
        <row r="37">
          <cell r="AJ37">
            <v>54694</v>
          </cell>
          <cell r="AL37">
            <v>0</v>
          </cell>
          <cell r="AN37">
            <v>-17471</v>
          </cell>
          <cell r="AP37">
            <v>-29120</v>
          </cell>
          <cell r="AR37">
            <v>138</v>
          </cell>
          <cell r="AT37">
            <v>248</v>
          </cell>
          <cell r="AV37">
            <v>16749</v>
          </cell>
          <cell r="AX37">
            <v>-139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Assumptions &amp; Task List"/>
      <sheetName val="Exec Summary"/>
      <sheetName val="Usage Analysis"/>
      <sheetName val="Trends"/>
      <sheetName val="State Summary"/>
      <sheetName val="Start"/>
      <sheetName val="Blank"/>
      <sheetName val="Kentucky"/>
      <sheetName val="End"/>
      <sheetName val="System9 Upload"/>
      <sheetName val="SmartView Upload P&amp;L"/>
    </sheetNames>
    <sheetDataSet>
      <sheetData sheetId="0"/>
      <sheetData sheetId="1">
        <row r="3">
          <cell r="B3" t="str">
            <v>Kentucky American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12">
          <cell r="L212">
            <v>4870.1544084980269</v>
          </cell>
          <cell r="M212">
            <v>4718.4924566827331</v>
          </cell>
          <cell r="N212">
            <v>4931.7230891334075</v>
          </cell>
          <cell r="O212">
            <v>4715.3297848483999</v>
          </cell>
          <cell r="P212">
            <v>5802.0420760563829</v>
          </cell>
          <cell r="Q212">
            <v>6016.5890253698763</v>
          </cell>
          <cell r="R212">
            <v>6272.2331517118419</v>
          </cell>
          <cell r="S212">
            <v>5642.6631249595639</v>
          </cell>
          <cell r="T212">
            <v>5697.7711188620433</v>
          </cell>
          <cell r="U212">
            <v>5123.4014736071131</v>
          </cell>
          <cell r="V212">
            <v>4919.1518360786713</v>
          </cell>
          <cell r="W212">
            <v>5047.8484541919288</v>
          </cell>
        </row>
        <row r="218">
          <cell r="L218">
            <v>-19136.722465406929</v>
          </cell>
          <cell r="M218">
            <v>-18554.795556291647</v>
          </cell>
          <cell r="N218">
            <v>-19372.961493004885</v>
          </cell>
          <cell r="O218">
            <v>-18542.66038446331</v>
          </cell>
          <cell r="P218">
            <v>-22712.37544582834</v>
          </cell>
          <cell r="Q218">
            <v>-23535.592090344217</v>
          </cell>
          <cell r="R218">
            <v>-24516.498603118336</v>
          </cell>
          <cell r="S218">
            <v>-22100.838410469845</v>
          </cell>
          <cell r="T218">
            <v>-22312.287783073662</v>
          </cell>
          <cell r="U218">
            <v>-20108.431454230493</v>
          </cell>
          <cell r="V218">
            <v>-19324.725595033862</v>
          </cell>
          <cell r="W218">
            <v>-19818.534518734432</v>
          </cell>
        </row>
        <row r="248">
          <cell r="B248" t="str">
            <v>Yes</v>
          </cell>
        </row>
      </sheetData>
      <sheetData sheetId="1"/>
      <sheetData sheetId="2"/>
      <sheetData sheetId="3">
        <row r="337">
          <cell r="W337">
            <v>389</v>
          </cell>
        </row>
      </sheetData>
      <sheetData sheetId="4">
        <row r="333">
          <cell r="Z333">
            <v>11</v>
          </cell>
        </row>
      </sheetData>
      <sheetData sheetId="5"/>
      <sheetData sheetId="6">
        <row r="195">
          <cell r="W195">
            <v>0</v>
          </cell>
        </row>
      </sheetData>
      <sheetData sheetId="7">
        <row r="287">
          <cell r="W287">
            <v>0</v>
          </cell>
        </row>
      </sheetData>
      <sheetData sheetId="8">
        <row r="182">
          <cell r="W182">
            <v>1596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  <cell r="C3">
            <v>119359</v>
          </cell>
          <cell r="D3">
            <v>119414</v>
          </cell>
          <cell r="E3">
            <v>119452</v>
          </cell>
          <cell r="F3">
            <v>119450</v>
          </cell>
          <cell r="G3">
            <v>119617</v>
          </cell>
          <cell r="H3">
            <v>119751.6</v>
          </cell>
          <cell r="I3">
            <v>119795</v>
          </cell>
          <cell r="J3">
            <v>119765.4</v>
          </cell>
          <cell r="K3">
            <v>119815.2</v>
          </cell>
          <cell r="L3">
            <v>119892.98675046762</v>
          </cell>
          <cell r="M3">
            <v>119929.77565372358</v>
          </cell>
        </row>
        <row r="4">
          <cell r="B4">
            <v>9071</v>
          </cell>
          <cell r="C4">
            <v>9086</v>
          </cell>
          <cell r="D4">
            <v>9109</v>
          </cell>
          <cell r="E4">
            <v>9121</v>
          </cell>
          <cell r="F4">
            <v>9117</v>
          </cell>
          <cell r="G4">
            <v>9134</v>
          </cell>
          <cell r="H4">
            <v>9124</v>
          </cell>
          <cell r="I4">
            <v>9101.5</v>
          </cell>
          <cell r="J4">
            <v>9084</v>
          </cell>
          <cell r="K4">
            <v>9083</v>
          </cell>
          <cell r="L4">
            <v>9083</v>
          </cell>
          <cell r="M4">
            <v>9080</v>
          </cell>
        </row>
        <row r="5">
          <cell r="B5">
            <v>31</v>
          </cell>
          <cell r="C5">
            <v>31</v>
          </cell>
          <cell r="D5">
            <v>30</v>
          </cell>
          <cell r="E5">
            <v>30</v>
          </cell>
          <cell r="F5">
            <v>29</v>
          </cell>
          <cell r="G5">
            <v>29</v>
          </cell>
          <cell r="H5">
            <v>29</v>
          </cell>
          <cell r="I5">
            <v>29</v>
          </cell>
          <cell r="J5">
            <v>29</v>
          </cell>
          <cell r="K5">
            <v>29</v>
          </cell>
          <cell r="L5">
            <v>29</v>
          </cell>
          <cell r="M5">
            <v>29</v>
          </cell>
        </row>
        <row r="6">
          <cell r="B6">
            <v>721</v>
          </cell>
          <cell r="C6">
            <v>720</v>
          </cell>
          <cell r="D6">
            <v>720</v>
          </cell>
          <cell r="E6">
            <v>730</v>
          </cell>
          <cell r="F6">
            <v>748</v>
          </cell>
          <cell r="G6">
            <v>748</v>
          </cell>
          <cell r="H6">
            <v>748</v>
          </cell>
          <cell r="I6">
            <v>748</v>
          </cell>
          <cell r="J6">
            <v>748</v>
          </cell>
          <cell r="K6">
            <v>748</v>
          </cell>
          <cell r="L6">
            <v>748</v>
          </cell>
          <cell r="M6">
            <v>748</v>
          </cell>
        </row>
        <row r="7">
          <cell r="B7">
            <v>15</v>
          </cell>
          <cell r="C7">
            <v>14</v>
          </cell>
          <cell r="D7">
            <v>14</v>
          </cell>
          <cell r="E7">
            <v>14</v>
          </cell>
          <cell r="F7">
            <v>14</v>
          </cell>
          <cell r="G7">
            <v>14</v>
          </cell>
          <cell r="H7">
            <v>14</v>
          </cell>
          <cell r="I7">
            <v>14</v>
          </cell>
          <cell r="J7">
            <v>14</v>
          </cell>
          <cell r="K7">
            <v>14</v>
          </cell>
          <cell r="L7">
            <v>14</v>
          </cell>
          <cell r="M7">
            <v>14</v>
          </cell>
        </row>
        <row r="8">
          <cell r="B8">
            <v>2361</v>
          </cell>
          <cell r="C8">
            <v>2361</v>
          </cell>
          <cell r="D8">
            <v>2361</v>
          </cell>
          <cell r="E8">
            <v>2361</v>
          </cell>
          <cell r="F8">
            <v>2361</v>
          </cell>
          <cell r="G8">
            <v>2361</v>
          </cell>
          <cell r="H8">
            <v>2361</v>
          </cell>
          <cell r="I8">
            <v>2361</v>
          </cell>
          <cell r="J8">
            <v>2361</v>
          </cell>
          <cell r="K8">
            <v>2361</v>
          </cell>
          <cell r="L8">
            <v>2361</v>
          </cell>
          <cell r="M8">
            <v>2361</v>
          </cell>
        </row>
        <row r="9">
          <cell r="B9">
            <v>34</v>
          </cell>
          <cell r="C9">
            <v>37</v>
          </cell>
          <cell r="D9">
            <v>36</v>
          </cell>
          <cell r="E9">
            <v>43</v>
          </cell>
          <cell r="F9">
            <v>43</v>
          </cell>
          <cell r="G9">
            <v>39</v>
          </cell>
          <cell r="H9">
            <v>39</v>
          </cell>
          <cell r="I9">
            <v>39</v>
          </cell>
          <cell r="J9">
            <v>39</v>
          </cell>
          <cell r="K9">
            <v>39</v>
          </cell>
          <cell r="L9">
            <v>39</v>
          </cell>
          <cell r="M9">
            <v>39</v>
          </cell>
        </row>
        <row r="14">
          <cell r="B14">
            <v>120867.0169560199</v>
          </cell>
          <cell r="C14">
            <v>121167.90496924173</v>
          </cell>
          <cell r="D14">
            <v>121297.91983069261</v>
          </cell>
          <cell r="E14">
            <v>121363.76991227477</v>
          </cell>
          <cell r="F14">
            <v>121333.84553063195</v>
          </cell>
          <cell r="G14">
            <v>121377.58116534067</v>
          </cell>
          <cell r="H14">
            <v>121295.95336556695</v>
          </cell>
          <cell r="I14">
            <v>121333.051561903</v>
          </cell>
          <cell r="J14">
            <v>121457.40305800148</v>
          </cell>
          <cell r="K14">
            <v>121636.88371737028</v>
          </cell>
          <cell r="L14">
            <v>121725.58778458719</v>
          </cell>
          <cell r="M14">
            <v>121873.98056993139</v>
          </cell>
        </row>
        <row r="15">
          <cell r="B15">
            <v>9128</v>
          </cell>
          <cell r="C15">
            <v>9145</v>
          </cell>
          <cell r="D15">
            <v>9135</v>
          </cell>
          <cell r="E15">
            <v>9112.5</v>
          </cell>
          <cell r="F15">
            <v>9095</v>
          </cell>
          <cell r="G15">
            <v>9094</v>
          </cell>
          <cell r="H15">
            <v>9094</v>
          </cell>
          <cell r="I15">
            <v>9091</v>
          </cell>
          <cell r="J15">
            <v>9082</v>
          </cell>
          <cell r="K15">
            <v>9097</v>
          </cell>
          <cell r="L15">
            <v>9120</v>
          </cell>
          <cell r="M15">
            <v>9132</v>
          </cell>
        </row>
        <row r="16">
          <cell r="B16">
            <v>29</v>
          </cell>
          <cell r="C16">
            <v>29</v>
          </cell>
          <cell r="D16">
            <v>29</v>
          </cell>
          <cell r="E16">
            <v>29</v>
          </cell>
          <cell r="F16">
            <v>29</v>
          </cell>
          <cell r="G16">
            <v>29</v>
          </cell>
          <cell r="H16">
            <v>28</v>
          </cell>
          <cell r="I16">
            <v>28</v>
          </cell>
          <cell r="J16">
            <v>28</v>
          </cell>
          <cell r="K16">
            <v>28</v>
          </cell>
          <cell r="L16">
            <v>28</v>
          </cell>
          <cell r="M16">
            <v>28</v>
          </cell>
        </row>
        <row r="17">
          <cell r="B17">
            <v>748</v>
          </cell>
          <cell r="C17">
            <v>748</v>
          </cell>
          <cell r="D17">
            <v>748</v>
          </cell>
          <cell r="E17">
            <v>748</v>
          </cell>
          <cell r="F17">
            <v>748</v>
          </cell>
          <cell r="G17">
            <v>748</v>
          </cell>
          <cell r="H17">
            <v>748</v>
          </cell>
          <cell r="I17">
            <v>748</v>
          </cell>
          <cell r="J17">
            <v>748</v>
          </cell>
          <cell r="K17">
            <v>748</v>
          </cell>
          <cell r="L17">
            <v>748</v>
          </cell>
          <cell r="M17">
            <v>748</v>
          </cell>
        </row>
        <row r="18">
          <cell r="B18">
            <v>14</v>
          </cell>
          <cell r="C18">
            <v>14</v>
          </cell>
          <cell r="D18">
            <v>14</v>
          </cell>
          <cell r="E18">
            <v>14</v>
          </cell>
          <cell r="F18">
            <v>14</v>
          </cell>
          <cell r="G18">
            <v>14</v>
          </cell>
          <cell r="H18">
            <v>14</v>
          </cell>
          <cell r="I18">
            <v>14</v>
          </cell>
          <cell r="J18">
            <v>14</v>
          </cell>
          <cell r="K18">
            <v>14</v>
          </cell>
          <cell r="L18">
            <v>14</v>
          </cell>
          <cell r="M18">
            <v>14</v>
          </cell>
        </row>
        <row r="19">
          <cell r="B19">
            <v>2362</v>
          </cell>
          <cell r="C19">
            <v>2362</v>
          </cell>
          <cell r="D19">
            <v>2362</v>
          </cell>
          <cell r="E19">
            <v>2362</v>
          </cell>
          <cell r="F19">
            <v>2362</v>
          </cell>
          <cell r="G19">
            <v>2362</v>
          </cell>
          <cell r="H19">
            <v>2362</v>
          </cell>
          <cell r="I19">
            <v>2362</v>
          </cell>
          <cell r="J19">
            <v>2362</v>
          </cell>
          <cell r="K19">
            <v>2362</v>
          </cell>
          <cell r="L19">
            <v>2362</v>
          </cell>
          <cell r="M19">
            <v>2362</v>
          </cell>
        </row>
        <row r="20">
          <cell r="B20">
            <v>39</v>
          </cell>
          <cell r="C20">
            <v>39</v>
          </cell>
          <cell r="D20">
            <v>39</v>
          </cell>
          <cell r="E20">
            <v>39</v>
          </cell>
          <cell r="F20">
            <v>39</v>
          </cell>
          <cell r="G20">
            <v>39</v>
          </cell>
          <cell r="H20">
            <v>39</v>
          </cell>
          <cell r="I20">
            <v>39</v>
          </cell>
          <cell r="J20">
            <v>39</v>
          </cell>
          <cell r="K20">
            <v>39</v>
          </cell>
          <cell r="L20">
            <v>39</v>
          </cell>
          <cell r="M20">
            <v>39</v>
          </cell>
        </row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  <cell r="H23">
            <v>527969.67892987875</v>
          </cell>
          <cell r="I23">
            <v>499728.28611113201</v>
          </cell>
          <cell r="J23">
            <v>437821.63865810493</v>
          </cell>
          <cell r="K23">
            <v>444818.68094846635</v>
          </cell>
          <cell r="L23">
            <v>438643.23259647435</v>
          </cell>
          <cell r="M23">
            <v>401926.27836875449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  <cell r="H24">
            <v>368248.93076202943</v>
          </cell>
          <cell r="I24">
            <v>352693.30866954604</v>
          </cell>
          <cell r="J24">
            <v>290332.99004314054</v>
          </cell>
          <cell r="K24">
            <v>274671.33254226425</v>
          </cell>
          <cell r="L24">
            <v>275784.95953244285</v>
          </cell>
          <cell r="M24">
            <v>261285.52289406129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  <cell r="H25">
            <v>58503.636390820531</v>
          </cell>
          <cell r="I25">
            <v>58047.577166746792</v>
          </cell>
          <cell r="J25">
            <v>49339.034324161272</v>
          </cell>
          <cell r="K25">
            <v>44607.609443071226</v>
          </cell>
          <cell r="L25">
            <v>46854.151598367724</v>
          </cell>
          <cell r="M25">
            <v>44258.49377638306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  <cell r="H27">
            <v>118776.96392534951</v>
          </cell>
          <cell r="I27">
            <v>103313.71326296871</v>
          </cell>
          <cell r="J27">
            <v>81139.41551952374</v>
          </cell>
          <cell r="K27">
            <v>73455.482549732871</v>
          </cell>
          <cell r="L27">
            <v>75637.149647437836</v>
          </cell>
          <cell r="M27">
            <v>70253.653347718864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  <cell r="H28">
            <v>45356.695895886922</v>
          </cell>
          <cell r="I28">
            <v>41206.743470665904</v>
          </cell>
          <cell r="J28">
            <v>33580.155740480521</v>
          </cell>
          <cell r="K28">
            <v>33494.41650060111</v>
          </cell>
          <cell r="L28">
            <v>31655.540395128923</v>
          </cell>
          <cell r="M28">
            <v>29452.073572630834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  <cell r="H29">
            <v>324.62891000000002</v>
          </cell>
          <cell r="I29">
            <v>209.13969000000006</v>
          </cell>
          <cell r="J29">
            <v>264.29009000000002</v>
          </cell>
          <cell r="K29">
            <v>150.49213499999999</v>
          </cell>
          <cell r="L29">
            <v>149.572315</v>
          </cell>
          <cell r="M29">
            <v>338.08643999999998</v>
          </cell>
        </row>
        <row r="32">
          <cell r="B32">
            <v>526796.34144558327</v>
          </cell>
          <cell r="C32">
            <v>535092.61736181134</v>
          </cell>
          <cell r="D32">
            <v>522999.63382010441</v>
          </cell>
          <cell r="E32">
            <v>495104.79253712232</v>
          </cell>
          <cell r="F32">
            <v>433957.80463369942</v>
          </cell>
          <cell r="G32">
            <v>440868.98587014253</v>
          </cell>
          <cell r="H32">
            <v>434493.76653136854</v>
          </cell>
          <cell r="I32">
            <v>398248.09234197636</v>
          </cell>
          <cell r="J32">
            <v>430503.95898377005</v>
          </cell>
          <cell r="K32">
            <v>425722.14489041088</v>
          </cell>
          <cell r="L32">
            <v>482697.92467005644</v>
          </cell>
          <cell r="M32">
            <v>505168.83678474644</v>
          </cell>
        </row>
        <row r="33">
          <cell r="B33">
            <v>368472.06210495502</v>
          </cell>
          <cell r="C33">
            <v>375493.27183142345</v>
          </cell>
          <cell r="D33">
            <v>366111.50323122222</v>
          </cell>
          <cell r="E33">
            <v>350650.80883686087</v>
          </cell>
          <cell r="F33">
            <v>288671.04210778041</v>
          </cell>
          <cell r="G33">
            <v>273104.95938279532</v>
          </cell>
          <cell r="H33">
            <v>274232.59098263574</v>
          </cell>
          <cell r="I33">
            <v>259820.54288747517</v>
          </cell>
          <cell r="J33">
            <v>286084.12582382036</v>
          </cell>
          <cell r="K33">
            <v>290426.77323779406</v>
          </cell>
          <cell r="L33">
            <v>323156.03442397289</v>
          </cell>
          <cell r="M33">
            <v>342145.23759622162</v>
          </cell>
        </row>
        <row r="34">
          <cell r="B34">
            <v>59473.94789779788</v>
          </cell>
          <cell r="C34">
            <v>62370.370300487215</v>
          </cell>
          <cell r="D34">
            <v>57617.097173166061</v>
          </cell>
          <cell r="E34">
            <v>57167.948876560382</v>
          </cell>
          <cell r="F34">
            <v>48591.371587483394</v>
          </cell>
          <cell r="G34">
            <v>43931.644706231367</v>
          </cell>
          <cell r="H34">
            <v>45441.123728480517</v>
          </cell>
          <cell r="I34">
            <v>42923.745775366282</v>
          </cell>
          <cell r="J34">
            <v>47143.389299794791</v>
          </cell>
          <cell r="K34">
            <v>47442.462225051218</v>
          </cell>
          <cell r="L34">
            <v>50833.292675978155</v>
          </cell>
          <cell r="M34">
            <v>54788.867020230442</v>
          </cell>
        </row>
        <row r="36">
          <cell r="B36">
            <v>128233.77361580126</v>
          </cell>
          <cell r="C36">
            <v>132924.23964043549</v>
          </cell>
          <cell r="D36">
            <v>118842.05019197745</v>
          </cell>
          <cell r="E36">
            <v>103370.32612513939</v>
          </cell>
          <cell r="F36">
            <v>81183.877521733681</v>
          </cell>
          <cell r="G36">
            <v>73495.733983719023</v>
          </cell>
          <cell r="H36">
            <v>75637.149647437822</v>
          </cell>
          <cell r="I36">
            <v>70253.653347718864</v>
          </cell>
          <cell r="J36">
            <v>76937.41755322559</v>
          </cell>
          <cell r="K36">
            <v>85431.266669530189</v>
          </cell>
          <cell r="L36">
            <v>104097.85496237336</v>
          </cell>
          <cell r="M36">
            <v>115464.31507424107</v>
          </cell>
        </row>
        <row r="37">
          <cell r="B37">
            <v>42033.027214517198</v>
          </cell>
          <cell r="C37">
            <v>44692.375468686412</v>
          </cell>
          <cell r="D37">
            <v>42249.533170544273</v>
          </cell>
          <cell r="E37">
            <v>38718.688542708514</v>
          </cell>
          <cell r="F37">
            <v>31386.994964697744</v>
          </cell>
          <cell r="G37">
            <v>31176.366670988176</v>
          </cell>
          <cell r="H37">
            <v>29874.860986630891</v>
          </cell>
          <cell r="I37">
            <v>27823.0561159481</v>
          </cell>
          <cell r="J37">
            <v>29307.453728248056</v>
          </cell>
          <cell r="K37">
            <v>30173.30282155233</v>
          </cell>
          <cell r="L37">
            <v>38435.695595875266</v>
          </cell>
          <cell r="M37">
            <v>40956.00671960308</v>
          </cell>
        </row>
        <row r="38">
          <cell r="B38">
            <v>350.10671000000002</v>
          </cell>
          <cell r="C38">
            <v>372.33314000000007</v>
          </cell>
          <cell r="D38">
            <v>324.62891000000002</v>
          </cell>
          <cell r="E38">
            <v>209.13969000000006</v>
          </cell>
          <cell r="F38">
            <v>264.29009000000002</v>
          </cell>
          <cell r="G38">
            <v>150.49213499999999</v>
          </cell>
          <cell r="H38">
            <v>149.572315</v>
          </cell>
          <cell r="I38">
            <v>338.08643999999998</v>
          </cell>
          <cell r="J38">
            <v>154.47423000000001</v>
          </cell>
          <cell r="K38">
            <v>263.498085</v>
          </cell>
          <cell r="L38">
            <v>179.21118999999999</v>
          </cell>
          <cell r="M38">
            <v>397.51290499999999</v>
          </cell>
        </row>
        <row r="41">
          <cell r="B41">
            <v>3860058.61</v>
          </cell>
          <cell r="C41">
            <v>4063400.42</v>
          </cell>
          <cell r="D41">
            <v>4310031.8600000003</v>
          </cell>
          <cell r="E41">
            <v>4829235.6499999994</v>
          </cell>
          <cell r="F41">
            <v>4655832.9799999995</v>
          </cell>
          <cell r="G41">
            <v>4744248.7600000007</v>
          </cell>
          <cell r="H41">
            <v>4230108.2295247586</v>
          </cell>
          <cell r="I41">
            <v>4087790.8332547201</v>
          </cell>
          <cell r="J41">
            <v>3774230.403789856</v>
          </cell>
          <cell r="K41">
            <v>3810271.6807367937</v>
          </cell>
          <cell r="L41">
            <v>3780023.0475240666</v>
          </cell>
          <cell r="M41">
            <v>3594752.8460860318</v>
          </cell>
        </row>
        <row r="42">
          <cell r="B42">
            <v>1683388.76</v>
          </cell>
          <cell r="C42">
            <v>1862559.0899999999</v>
          </cell>
          <cell r="D42">
            <v>1908528.3699999999</v>
          </cell>
          <cell r="E42">
            <v>2191110.6000000006</v>
          </cell>
          <cell r="F42">
            <v>2203281.5900000003</v>
          </cell>
          <cell r="G42">
            <v>2350838.5599999996</v>
          </cell>
          <cell r="H42">
            <v>2033194.3158907932</v>
          </cell>
          <cell r="I42">
            <v>1963663.3612187563</v>
          </cell>
          <cell r="J42">
            <v>1687800.4554390553</v>
          </cell>
          <cell r="K42">
            <v>1618667.152545189</v>
          </cell>
          <cell r="L42">
            <v>1623580.4748258574</v>
          </cell>
          <cell r="M42">
            <v>1559452.2203773181</v>
          </cell>
        </row>
        <row r="43">
          <cell r="B43">
            <v>292807.94</v>
          </cell>
          <cell r="C43">
            <v>222228.93</v>
          </cell>
          <cell r="D43">
            <v>224657.18999999997</v>
          </cell>
          <cell r="E43">
            <v>279490.27999999997</v>
          </cell>
          <cell r="F43">
            <v>310132.65999999997</v>
          </cell>
          <cell r="G43">
            <v>253755.35</v>
          </cell>
          <cell r="H43">
            <v>236597.42192240592</v>
          </cell>
          <cell r="I43">
            <v>234848.89085730718</v>
          </cell>
          <cell r="J43">
            <v>201460.3375988343</v>
          </cell>
          <cell r="K43">
            <v>183320.05460473505</v>
          </cell>
          <cell r="L43">
            <v>191933.29722814183</v>
          </cell>
          <cell r="M43">
            <v>181981.54513865264</v>
          </cell>
        </row>
        <row r="44">
          <cell r="B44">
            <v>356201.59</v>
          </cell>
          <cell r="C44">
            <v>322555.21000000002</v>
          </cell>
          <cell r="D44">
            <v>326811.28000000003</v>
          </cell>
          <cell r="E44">
            <v>344264.21</v>
          </cell>
          <cell r="F44">
            <v>325490.38</v>
          </cell>
          <cell r="G44">
            <v>335902.85</v>
          </cell>
          <cell r="H44">
            <v>299329.8</v>
          </cell>
          <cell r="I44">
            <v>299329.8</v>
          </cell>
          <cell r="J44">
            <v>299329.8</v>
          </cell>
          <cell r="K44">
            <v>299329.8</v>
          </cell>
          <cell r="L44">
            <v>299329.8</v>
          </cell>
          <cell r="M44">
            <v>299329.8</v>
          </cell>
        </row>
        <row r="45">
          <cell r="B45">
            <v>246591.05</v>
          </cell>
          <cell r="C45">
            <v>254077.15</v>
          </cell>
          <cell r="D45">
            <v>228571.3</v>
          </cell>
          <cell r="E45">
            <v>245038.32</v>
          </cell>
          <cell r="F45">
            <v>243222.55</v>
          </cell>
          <cell r="G45">
            <v>251592.48</v>
          </cell>
          <cell r="H45">
            <v>222060.02999999994</v>
          </cell>
          <cell r="I45">
            <v>222060.02999999994</v>
          </cell>
          <cell r="J45">
            <v>222060.02999999994</v>
          </cell>
          <cell r="K45">
            <v>222060.02999999994</v>
          </cell>
          <cell r="L45">
            <v>222060.02999999994</v>
          </cell>
          <cell r="M45">
            <v>222060.02999999994</v>
          </cell>
        </row>
        <row r="46">
          <cell r="B46">
            <v>422138.77999999997</v>
          </cell>
          <cell r="C46">
            <v>460780.81</v>
          </cell>
          <cell r="D46">
            <v>481949.12</v>
          </cell>
          <cell r="E46">
            <v>666790.40999999992</v>
          </cell>
          <cell r="F46">
            <v>585677.62999999989</v>
          </cell>
          <cell r="G46">
            <v>561234.02</v>
          </cell>
          <cell r="H46">
            <v>562911.08478944155</v>
          </cell>
          <cell r="I46">
            <v>500238.52985481219</v>
          </cell>
          <cell r="J46">
            <v>410366.10110062978</v>
          </cell>
          <cell r="K46">
            <v>379223.1207740673</v>
          </cell>
          <cell r="L46">
            <v>388065.41752106557</v>
          </cell>
          <cell r="M46">
            <v>366246.10701830452</v>
          </cell>
        </row>
        <row r="47">
          <cell r="B47">
            <v>141206.56999999998</v>
          </cell>
          <cell r="C47">
            <v>153116.70000000001</v>
          </cell>
          <cell r="D47">
            <v>140048.15000000002</v>
          </cell>
          <cell r="E47">
            <v>204636.69</v>
          </cell>
          <cell r="F47">
            <v>190252.01</v>
          </cell>
          <cell r="G47">
            <v>203408.63</v>
          </cell>
          <cell r="H47">
            <v>178024.71531526069</v>
          </cell>
          <cell r="I47">
            <v>162253.70952260084</v>
          </cell>
          <cell r="J47">
            <v>133270.80836987175</v>
          </cell>
          <cell r="K47">
            <v>132945.08175356063</v>
          </cell>
          <cell r="L47">
            <v>125957.2045036632</v>
          </cell>
          <cell r="M47">
            <v>117583.49217896248</v>
          </cell>
        </row>
        <row r="48">
          <cell r="B48">
            <v>2128.73</v>
          </cell>
          <cell r="C48">
            <v>1773.61</v>
          </cell>
          <cell r="D48">
            <v>2391.98</v>
          </cell>
          <cell r="E48">
            <v>3454.28</v>
          </cell>
          <cell r="F48">
            <v>3880.09</v>
          </cell>
          <cell r="G48">
            <v>1466.84</v>
          </cell>
        </row>
        <row r="49">
          <cell r="B49">
            <v>4363.45</v>
          </cell>
          <cell r="C49">
            <v>7630.03</v>
          </cell>
          <cell r="D49">
            <v>12769.86</v>
          </cell>
          <cell r="E49">
            <v>8439.8700000000008</v>
          </cell>
          <cell r="F49">
            <v>8534.85</v>
          </cell>
          <cell r="G49">
            <v>9287.42</v>
          </cell>
          <cell r="H49">
            <v>5230.57759068</v>
          </cell>
          <cell r="I49">
            <v>4843.9196821200003</v>
          </cell>
          <cell r="J49">
            <v>5028.5632213199997</v>
          </cell>
          <cell r="K49">
            <v>4647.5676679799999</v>
          </cell>
          <cell r="L49">
            <v>4644.48811062</v>
          </cell>
          <cell r="M49">
            <v>5275.6334011200006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  <row r="53">
          <cell r="B53">
            <v>4246808.1637610756</v>
          </cell>
          <cell r="C53">
            <v>4292619.7236212743</v>
          </cell>
          <cell r="D53">
            <v>4233102.4998837784</v>
          </cell>
          <cell r="E53">
            <v>4092825.5778331724</v>
          </cell>
          <cell r="F53">
            <v>3783108.2660297561</v>
          </cell>
          <cell r="G53">
            <v>3818640.2319049221</v>
          </cell>
          <cell r="H53">
            <v>3785135.0806398182</v>
          </cell>
          <cell r="I53">
            <v>3602249.0849156831</v>
          </cell>
          <cell r="J53">
            <v>3767017.7542565181</v>
          </cell>
          <cell r="K53">
            <v>3745130.9767582137</v>
          </cell>
          <cell r="L53">
            <v>4034501.7966634403</v>
          </cell>
          <cell r="M53">
            <v>4150055.6510516563</v>
          </cell>
        </row>
        <row r="54">
          <cell r="B54">
            <v>2035200.4894757806</v>
          </cell>
          <cell r="C54">
            <v>2066859.5467889591</v>
          </cell>
          <cell r="D54">
            <v>2025078.7437248717</v>
          </cell>
          <cell r="E54">
            <v>1955966.6100569498</v>
          </cell>
          <cell r="F54">
            <v>1681782.6992482464</v>
          </cell>
          <cell r="G54">
            <v>1613105.142265612</v>
          </cell>
          <cell r="H54">
            <v>1618080.2528841083</v>
          </cell>
          <cell r="I54">
            <v>1554337.5566882601</v>
          </cell>
          <cell r="J54">
            <v>1669871.7446034143</v>
          </cell>
          <cell r="K54">
            <v>1689590.314993867</v>
          </cell>
          <cell r="L54">
            <v>1834891.3653472876</v>
          </cell>
          <cell r="M54">
            <v>1919182.8397432489</v>
          </cell>
        </row>
        <row r="55">
          <cell r="B55">
            <v>240317.59624015706</v>
          </cell>
          <cell r="C55">
            <v>251422.47973206799</v>
          </cell>
          <cell r="D55">
            <v>233198.43056191868</v>
          </cell>
          <cell r="E55">
            <v>231476.39599273252</v>
          </cell>
          <cell r="F55">
            <v>198593.79866641131</v>
          </cell>
          <cell r="G55">
            <v>180728.40580369107</v>
          </cell>
          <cell r="H55">
            <v>186515.74837499429</v>
          </cell>
          <cell r="I55">
            <v>176864.12130275433</v>
          </cell>
          <cell r="J55">
            <v>193042.23457541323</v>
          </cell>
          <cell r="K55">
            <v>194188.88017084639</v>
          </cell>
          <cell r="L55">
            <v>207189.32411970024</v>
          </cell>
          <cell r="M55">
            <v>222354.99615556354</v>
          </cell>
        </row>
        <row r="56">
          <cell r="B56">
            <v>300925.8</v>
          </cell>
          <cell r="C56">
            <v>300925.8</v>
          </cell>
          <cell r="D56">
            <v>300925.8</v>
          </cell>
          <cell r="E56">
            <v>300925.8</v>
          </cell>
          <cell r="F56">
            <v>300925.8</v>
          </cell>
          <cell r="G56">
            <v>300925.8</v>
          </cell>
          <cell r="H56">
            <v>300925.8</v>
          </cell>
          <cell r="I56">
            <v>300925.8</v>
          </cell>
          <cell r="J56">
            <v>300925.8</v>
          </cell>
          <cell r="K56">
            <v>300925.8</v>
          </cell>
          <cell r="L56">
            <v>300925.8</v>
          </cell>
          <cell r="M56">
            <v>300925.8</v>
          </cell>
        </row>
        <row r="57">
          <cell r="B57">
            <v>222060.02999999994</v>
          </cell>
          <cell r="C57">
            <v>222060.02999999994</v>
          </cell>
          <cell r="D57">
            <v>222060.02999999994</v>
          </cell>
          <cell r="E57">
            <v>222060.02999999994</v>
          </cell>
          <cell r="F57">
            <v>222060.02999999994</v>
          </cell>
          <cell r="G57">
            <v>222060.02999999994</v>
          </cell>
          <cell r="H57">
            <v>222060.02999999994</v>
          </cell>
          <cell r="I57">
            <v>222060.02999999994</v>
          </cell>
          <cell r="J57">
            <v>222060.02999999994</v>
          </cell>
          <cell r="K57">
            <v>222060.02999999994</v>
          </cell>
          <cell r="L57">
            <v>222060.02999999994</v>
          </cell>
          <cell r="M57">
            <v>222060.02999999994</v>
          </cell>
        </row>
        <row r="58">
          <cell r="B58">
            <v>601239.53446484252</v>
          </cell>
          <cell r="C58">
            <v>620249.99326268502</v>
          </cell>
          <cell r="D58">
            <v>563174.87942808447</v>
          </cell>
          <cell r="E58">
            <v>500467.98178519</v>
          </cell>
          <cell r="F58">
            <v>410546.30559558666</v>
          </cell>
          <cell r="G58">
            <v>379386.25983601325</v>
          </cell>
          <cell r="H58">
            <v>388065.41752106551</v>
          </cell>
          <cell r="I58">
            <v>366246.10701830452</v>
          </cell>
          <cell r="J58">
            <v>393335.40334322333</v>
          </cell>
          <cell r="K58">
            <v>427760.97381160589</v>
          </cell>
          <cell r="L58">
            <v>503416.65616249922</v>
          </cell>
          <cell r="M58">
            <v>549484.91899589903</v>
          </cell>
        </row>
        <row r="59">
          <cell r="B59">
            <v>167120.5854006093</v>
          </cell>
          <cell r="C59">
            <v>177249.85774047661</v>
          </cell>
          <cell r="D59">
            <v>167964.28658339</v>
          </cell>
          <cell r="E59">
            <v>154567.15489752864</v>
          </cell>
          <cell r="F59">
            <v>126712.43121853322</v>
          </cell>
          <cell r="G59">
            <v>125907.36435764132</v>
          </cell>
          <cell r="H59">
            <v>120968.17278825626</v>
          </cell>
          <cell r="I59">
            <v>113176.38737267084</v>
          </cell>
          <cell r="J59">
            <v>118809.50644351682</v>
          </cell>
          <cell r="K59">
            <v>122107.87920575598</v>
          </cell>
          <cell r="L59">
            <v>153467.36422435555</v>
          </cell>
          <cell r="M59">
            <v>163037.06836726563</v>
          </cell>
        </row>
        <row r="61">
          <cell r="B61">
            <v>5315.8772650800001</v>
          </cell>
          <cell r="C61">
            <v>5390.2913527199998</v>
          </cell>
          <cell r="D61">
            <v>5230.57759068</v>
          </cell>
          <cell r="E61">
            <v>4843.9196821200003</v>
          </cell>
          <cell r="F61">
            <v>5028.5632213199997</v>
          </cell>
          <cell r="G61">
            <v>4647.5676679799999</v>
          </cell>
          <cell r="H61">
            <v>4644.48811062</v>
          </cell>
          <cell r="I61">
            <v>5275.6334011200006</v>
          </cell>
          <cell r="J61">
            <v>4660.8997220399997</v>
          </cell>
          <cell r="K61">
            <v>5025.9115885799993</v>
          </cell>
          <cell r="L61">
            <v>4743.7190641200004</v>
          </cell>
          <cell r="M61">
            <v>5474.5932059400002</v>
          </cell>
        </row>
      </sheetData>
      <sheetData sheetId="1">
        <row r="37">
          <cell r="N37">
            <v>118448</v>
          </cell>
          <cell r="O37">
            <v>118098.83333333333</v>
          </cell>
        </row>
        <row r="38">
          <cell r="N38">
            <v>9083</v>
          </cell>
          <cell r="O38">
            <v>9076.4166666666661</v>
          </cell>
        </row>
        <row r="39">
          <cell r="N39">
            <v>30</v>
          </cell>
          <cell r="O39">
            <v>30</v>
          </cell>
        </row>
        <row r="40">
          <cell r="N40">
            <v>56</v>
          </cell>
          <cell r="O40">
            <v>56</v>
          </cell>
        </row>
        <row r="41">
          <cell r="N41">
            <v>2280</v>
          </cell>
          <cell r="O41">
            <v>2249.8333333333335</v>
          </cell>
        </row>
        <row r="42">
          <cell r="N42">
            <v>721</v>
          </cell>
          <cell r="O42">
            <v>691.25</v>
          </cell>
        </row>
        <row r="43">
          <cell r="N43">
            <v>15</v>
          </cell>
          <cell r="O43">
            <v>15</v>
          </cell>
        </row>
        <row r="44">
          <cell r="N44">
            <v>35</v>
          </cell>
          <cell r="O44">
            <v>33.833333333333336</v>
          </cell>
        </row>
        <row r="48">
          <cell r="N48">
            <v>117366</v>
          </cell>
          <cell r="O48">
            <v>116875.66666666667</v>
          </cell>
        </row>
        <row r="49">
          <cell r="N49">
            <v>9005</v>
          </cell>
          <cell r="O49">
            <v>9004.9166666666661</v>
          </cell>
        </row>
        <row r="50">
          <cell r="N50">
            <v>28</v>
          </cell>
          <cell r="O50">
            <v>27.25</v>
          </cell>
        </row>
        <row r="51">
          <cell r="N51">
            <v>56</v>
          </cell>
          <cell r="O51">
            <v>56</v>
          </cell>
        </row>
        <row r="52">
          <cell r="N52">
            <v>2202</v>
          </cell>
          <cell r="O52">
            <v>2194.1666666666665</v>
          </cell>
        </row>
        <row r="53">
          <cell r="N53">
            <v>549</v>
          </cell>
          <cell r="O53">
            <v>549.75</v>
          </cell>
        </row>
        <row r="54">
          <cell r="N54">
            <v>15</v>
          </cell>
          <cell r="O54">
            <v>15</v>
          </cell>
        </row>
        <row r="55">
          <cell r="N55">
            <v>30</v>
          </cell>
          <cell r="O55">
            <v>29.333333333333332</v>
          </cell>
        </row>
        <row r="59">
          <cell r="N59">
            <v>116165</v>
          </cell>
          <cell r="O59">
            <v>115526.25</v>
          </cell>
        </row>
        <row r="60">
          <cell r="N60">
            <v>8931</v>
          </cell>
          <cell r="O60">
            <v>8924.8333333333339</v>
          </cell>
        </row>
        <row r="61">
          <cell r="N61">
            <v>27</v>
          </cell>
          <cell r="O61">
            <v>25.5</v>
          </cell>
        </row>
        <row r="62">
          <cell r="N62">
            <v>56</v>
          </cell>
          <cell r="O62">
            <v>56</v>
          </cell>
        </row>
        <row r="63">
          <cell r="N63">
            <v>2184</v>
          </cell>
          <cell r="O63">
            <v>2166.25</v>
          </cell>
        </row>
        <row r="64">
          <cell r="N64">
            <v>548</v>
          </cell>
          <cell r="O64">
            <v>543.75</v>
          </cell>
        </row>
        <row r="65">
          <cell r="N65">
            <v>15</v>
          </cell>
          <cell r="O65">
            <v>15</v>
          </cell>
        </row>
        <row r="66">
          <cell r="N66">
            <v>27</v>
          </cell>
          <cell r="O66">
            <v>24.083333333333332</v>
          </cell>
        </row>
        <row r="70">
          <cell r="N70">
            <v>114534</v>
          </cell>
          <cell r="O70">
            <v>113979.58333333333</v>
          </cell>
        </row>
        <row r="71">
          <cell r="N71">
            <v>8910</v>
          </cell>
          <cell r="O71">
            <v>8903.5833333333339</v>
          </cell>
        </row>
        <row r="72">
          <cell r="N72">
            <v>25</v>
          </cell>
          <cell r="O72">
            <v>25</v>
          </cell>
        </row>
        <row r="73">
          <cell r="N73">
            <v>56</v>
          </cell>
          <cell r="O73">
            <v>56</v>
          </cell>
        </row>
        <row r="74">
          <cell r="N74">
            <v>2127</v>
          </cell>
          <cell r="O74">
            <v>2076.4166666666665</v>
          </cell>
        </row>
        <row r="75">
          <cell r="N75">
            <v>528</v>
          </cell>
          <cell r="O75">
            <v>530.16666666666663</v>
          </cell>
        </row>
        <row r="76">
          <cell r="N76">
            <v>15</v>
          </cell>
          <cell r="O76">
            <v>13.75</v>
          </cell>
        </row>
        <row r="77">
          <cell r="N77">
            <v>16</v>
          </cell>
          <cell r="O77">
            <v>15.5</v>
          </cell>
        </row>
        <row r="81">
          <cell r="N81">
            <v>113777</v>
          </cell>
          <cell r="O81">
            <v>112448.08333333333</v>
          </cell>
        </row>
        <row r="82">
          <cell r="N82">
            <v>8920</v>
          </cell>
          <cell r="O82">
            <v>8900.3333333333339</v>
          </cell>
        </row>
        <row r="83">
          <cell r="N83">
            <v>24</v>
          </cell>
          <cell r="O83">
            <v>24.083333333333332</v>
          </cell>
        </row>
        <row r="84">
          <cell r="N84">
            <v>56</v>
          </cell>
          <cell r="O84">
            <v>56</v>
          </cell>
        </row>
        <row r="85">
          <cell r="N85">
            <v>2061</v>
          </cell>
          <cell r="O85">
            <v>2058.8333333333335</v>
          </cell>
        </row>
        <row r="86">
          <cell r="N86">
            <v>530</v>
          </cell>
          <cell r="O86">
            <v>534.41666666666663</v>
          </cell>
        </row>
        <row r="87">
          <cell r="N87">
            <v>12</v>
          </cell>
          <cell r="O87">
            <v>12.166666666666666</v>
          </cell>
        </row>
        <row r="88">
          <cell r="N88">
            <v>16</v>
          </cell>
          <cell r="O88">
            <v>3.25</v>
          </cell>
        </row>
      </sheetData>
      <sheetData sheetId="2"/>
      <sheetData sheetId="3">
        <row r="23">
          <cell r="P23">
            <v>5721394.1000000006</v>
          </cell>
        </row>
        <row r="24">
          <cell r="P24">
            <v>3822737.4</v>
          </cell>
        </row>
        <row r="25">
          <cell r="P25">
            <v>657920.80000000005</v>
          </cell>
        </row>
        <row r="26">
          <cell r="P26">
            <v>10927.423999999999</v>
          </cell>
        </row>
        <row r="27">
          <cell r="P27">
            <v>1165425.1000000001</v>
          </cell>
        </row>
        <row r="28">
          <cell r="P28">
            <v>466438.8</v>
          </cell>
        </row>
        <row r="29">
          <cell r="P29">
            <v>2019.3000000000006</v>
          </cell>
        </row>
        <row r="31">
          <cell r="P31">
            <v>5954949.6749999998</v>
          </cell>
        </row>
        <row r="32">
          <cell r="P32">
            <v>3935585.0799999996</v>
          </cell>
        </row>
        <row r="33">
          <cell r="P33">
            <v>674844.54799999995</v>
          </cell>
        </row>
        <row r="34">
          <cell r="P34">
            <v>6729.8269999999993</v>
          </cell>
        </row>
        <row r="35">
          <cell r="P35">
            <v>1333598.5590000001</v>
          </cell>
        </row>
        <row r="36">
          <cell r="P36">
            <v>500372.02</v>
          </cell>
        </row>
        <row r="37">
          <cell r="P37">
            <v>20147.245000000003</v>
          </cell>
        </row>
        <row r="39">
          <cell r="P39">
            <v>5870950.7140000006</v>
          </cell>
        </row>
        <row r="40">
          <cell r="P40">
            <v>3891043.1060000001</v>
          </cell>
        </row>
        <row r="41">
          <cell r="P41">
            <v>630050.64599999995</v>
          </cell>
        </row>
        <row r="42">
          <cell r="P42">
            <v>4798.268</v>
          </cell>
        </row>
        <row r="43">
          <cell r="P43">
            <v>1279460.054</v>
          </cell>
        </row>
        <row r="44">
          <cell r="P44">
            <v>448914.44399999996</v>
          </cell>
        </row>
        <row r="45">
          <cell r="P45">
            <v>25418.055999999997</v>
          </cell>
        </row>
        <row r="47">
          <cell r="P47">
            <v>5802957.5759999994</v>
          </cell>
        </row>
        <row r="48">
          <cell r="P48">
            <v>3696861.3440000005</v>
          </cell>
        </row>
        <row r="49">
          <cell r="P49">
            <v>568236.9</v>
          </cell>
        </row>
        <row r="50">
          <cell r="P50">
            <v>7002.3559999999998</v>
          </cell>
        </row>
        <row r="51">
          <cell r="P51">
            <v>1268041.764</v>
          </cell>
        </row>
        <row r="52">
          <cell r="P52">
            <v>463820.58800000005</v>
          </cell>
        </row>
        <row r="53">
          <cell r="P53">
            <v>2428.92</v>
          </cell>
        </row>
        <row r="55">
          <cell r="P55">
            <v>5615124.1580000008</v>
          </cell>
        </row>
        <row r="56">
          <cell r="P56">
            <v>3559203.2039999994</v>
          </cell>
        </row>
        <row r="57">
          <cell r="P57">
            <v>527415.66999999993</v>
          </cell>
        </row>
        <row r="58">
          <cell r="P58">
            <v>28775.725999999999</v>
          </cell>
        </row>
        <row r="59">
          <cell r="P59">
            <v>1314572.7320000001</v>
          </cell>
        </row>
        <row r="60">
          <cell r="P60">
            <v>378357.62400000001</v>
          </cell>
        </row>
        <row r="61">
          <cell r="P61">
            <v>2225.355</v>
          </cell>
        </row>
      </sheetData>
      <sheetData sheetId="4">
        <row r="29">
          <cell r="P29">
            <v>52341311.810000002</v>
          </cell>
        </row>
        <row r="30">
          <cell r="P30">
            <v>24241978.57</v>
          </cell>
        </row>
        <row r="31">
          <cell r="P31">
            <v>2983504.96</v>
          </cell>
        </row>
        <row r="32">
          <cell r="P32">
            <v>4023582.13</v>
          </cell>
        </row>
        <row r="33">
          <cell r="P33">
            <v>2896873.1500000004</v>
          </cell>
        </row>
        <row r="34">
          <cell r="P34">
            <v>6249568.3200000003</v>
          </cell>
        </row>
        <row r="35">
          <cell r="P35">
            <v>2076533.2000000002</v>
          </cell>
        </row>
        <row r="36">
          <cell r="P36">
            <v>33903.15</v>
          </cell>
        </row>
        <row r="37">
          <cell r="P37">
            <v>141340.09</v>
          </cell>
        </row>
        <row r="39">
          <cell r="P39">
            <v>50340912.459999993</v>
          </cell>
        </row>
        <row r="40">
          <cell r="P40">
            <v>23439617.699999999</v>
          </cell>
        </row>
        <row r="41">
          <cell r="P41">
            <v>2847824.28</v>
          </cell>
        </row>
        <row r="42">
          <cell r="P42">
            <v>3831279.77</v>
          </cell>
        </row>
        <row r="43">
          <cell r="P43">
            <v>2798959.5700000003</v>
          </cell>
        </row>
        <row r="44">
          <cell r="P44">
            <v>6582390.1600000001</v>
          </cell>
        </row>
        <row r="45">
          <cell r="P45">
            <v>2180594.9800000004</v>
          </cell>
        </row>
        <row r="46">
          <cell r="P46">
            <v>35814.04</v>
          </cell>
        </row>
        <row r="47">
          <cell r="P47">
            <v>154578.41999999998</v>
          </cell>
        </row>
        <row r="49">
          <cell r="P49">
            <v>48400459.440000005</v>
          </cell>
        </row>
        <row r="50">
          <cell r="P50">
            <v>22827849.960000005</v>
          </cell>
        </row>
        <row r="51">
          <cell r="P51">
            <v>2580684.73</v>
          </cell>
        </row>
        <row r="52">
          <cell r="P52">
            <v>3728838.13</v>
          </cell>
        </row>
        <row r="53">
          <cell r="P53">
            <v>2760058.5900000003</v>
          </cell>
        </row>
        <row r="54">
          <cell r="P54">
            <v>6108846.2599999998</v>
          </cell>
        </row>
        <row r="55">
          <cell r="P55">
            <v>1937951.9799999997</v>
          </cell>
        </row>
        <row r="56">
          <cell r="P56">
            <v>28017.710000000003</v>
          </cell>
        </row>
        <row r="57">
          <cell r="P57">
            <v>157148.80000000002</v>
          </cell>
        </row>
        <row r="59">
          <cell r="P59">
            <v>48131476.659999989</v>
          </cell>
        </row>
        <row r="60">
          <cell r="P60">
            <v>21763177.469999999</v>
          </cell>
        </row>
        <row r="61">
          <cell r="P61">
            <v>2344924.35</v>
          </cell>
        </row>
        <row r="62">
          <cell r="P62">
            <v>4174565.4200000004</v>
          </cell>
        </row>
        <row r="63">
          <cell r="P63">
            <v>2290514.27</v>
          </cell>
        </row>
        <row r="64">
          <cell r="P64">
            <v>6208934.5100000007</v>
          </cell>
        </row>
        <row r="65">
          <cell r="P65">
            <v>2023852.77</v>
          </cell>
        </row>
        <row r="66">
          <cell r="P66">
            <v>34598.390000000007</v>
          </cell>
        </row>
        <row r="67">
          <cell r="P67">
            <v>124653.64999999998</v>
          </cell>
        </row>
        <row r="69">
          <cell r="P69">
            <v>43937951.119999997</v>
          </cell>
        </row>
        <row r="70">
          <cell r="P70">
            <v>20548911.799999997</v>
          </cell>
        </row>
        <row r="71">
          <cell r="P71">
            <v>2153373.48</v>
          </cell>
        </row>
        <row r="72">
          <cell r="P72">
            <v>3589033.5399999996</v>
          </cell>
        </row>
        <row r="73">
          <cell r="P73">
            <v>2100390.61</v>
          </cell>
        </row>
        <row r="74">
          <cell r="P74">
            <v>6202287.9300000006</v>
          </cell>
        </row>
        <row r="75">
          <cell r="P75">
            <v>1644814.2199999997</v>
          </cell>
        </row>
        <row r="76">
          <cell r="P76">
            <v>28581.210000000006</v>
          </cell>
        </row>
        <row r="77">
          <cell r="P77">
            <v>30747.299999999988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/>
      <sheetData sheetId="1">
        <row r="49">
          <cell r="Z49">
            <v>120896</v>
          </cell>
          <cell r="AA49">
            <v>120933</v>
          </cell>
          <cell r="AB49">
            <v>121057</v>
          </cell>
          <cell r="AC49">
            <v>121237</v>
          </cell>
          <cell r="AD49">
            <v>121326</v>
          </cell>
          <cell r="AE49">
            <v>121474</v>
          </cell>
          <cell r="AF49">
            <v>121475</v>
          </cell>
          <cell r="AG49">
            <v>121778</v>
          </cell>
          <cell r="AH49">
            <v>121909</v>
          </cell>
          <cell r="AI49">
            <v>121976</v>
          </cell>
          <cell r="AJ49">
            <v>121946</v>
          </cell>
          <cell r="AK49">
            <v>121990</v>
          </cell>
          <cell r="AL49">
            <v>121899</v>
          </cell>
          <cell r="AM49">
            <v>121936</v>
          </cell>
          <cell r="AN49">
            <v>122062</v>
          </cell>
          <cell r="AO49">
            <v>122243</v>
          </cell>
          <cell r="AP49">
            <v>122332</v>
          </cell>
          <cell r="AQ49">
            <v>122482</v>
          </cell>
          <cell r="AR49">
            <v>122483</v>
          </cell>
          <cell r="AS49">
            <v>122789</v>
          </cell>
          <cell r="AT49">
            <v>122921</v>
          </cell>
          <cell r="AU49">
            <v>122988</v>
          </cell>
          <cell r="AV49">
            <v>122957</v>
          </cell>
          <cell r="AW49">
            <v>123002</v>
          </cell>
          <cell r="AX49">
            <v>122902</v>
          </cell>
          <cell r="AY49">
            <v>122940</v>
          </cell>
          <cell r="AZ49">
            <v>123066</v>
          </cell>
          <cell r="BA49">
            <v>123249</v>
          </cell>
          <cell r="BB49">
            <v>123339</v>
          </cell>
          <cell r="BC49">
            <v>123490</v>
          </cell>
          <cell r="BD49">
            <v>123490</v>
          </cell>
          <cell r="BE49">
            <v>123799</v>
          </cell>
          <cell r="BF49">
            <v>123932</v>
          </cell>
          <cell r="BG49">
            <v>124000</v>
          </cell>
          <cell r="BH49">
            <v>123969</v>
          </cell>
          <cell r="BI49">
            <v>124014</v>
          </cell>
        </row>
        <row r="50">
          <cell r="Z50">
            <v>9083</v>
          </cell>
          <cell r="AA50">
            <v>9080</v>
          </cell>
          <cell r="AB50">
            <v>9071</v>
          </cell>
          <cell r="AC50">
            <v>9086</v>
          </cell>
          <cell r="AD50">
            <v>9109</v>
          </cell>
          <cell r="AE50">
            <v>9121</v>
          </cell>
          <cell r="AF50">
            <v>9117</v>
          </cell>
          <cell r="AG50">
            <v>9134</v>
          </cell>
          <cell r="AH50">
            <v>9124</v>
          </cell>
          <cell r="AI50">
            <v>9102</v>
          </cell>
          <cell r="AJ50">
            <v>9084</v>
          </cell>
          <cell r="AK50">
            <v>9083</v>
          </cell>
          <cell r="AL50">
            <v>9083</v>
          </cell>
          <cell r="AM50">
            <v>9080</v>
          </cell>
          <cell r="AN50">
            <v>9071</v>
          </cell>
          <cell r="AO50">
            <v>9086</v>
          </cell>
          <cell r="AP50">
            <v>9109</v>
          </cell>
          <cell r="AQ50">
            <v>9121</v>
          </cell>
          <cell r="AR50">
            <v>9117</v>
          </cell>
          <cell r="AS50">
            <v>9134</v>
          </cell>
          <cell r="AT50">
            <v>9124</v>
          </cell>
          <cell r="AU50">
            <v>9102</v>
          </cell>
          <cell r="AV50">
            <v>9084</v>
          </cell>
          <cell r="AW50">
            <v>9083</v>
          </cell>
          <cell r="AX50">
            <v>9083</v>
          </cell>
          <cell r="AY50">
            <v>9080</v>
          </cell>
          <cell r="AZ50">
            <v>9071</v>
          </cell>
          <cell r="BA50">
            <v>9086</v>
          </cell>
          <cell r="BB50">
            <v>9109</v>
          </cell>
          <cell r="BC50">
            <v>9121</v>
          </cell>
          <cell r="BD50">
            <v>9117</v>
          </cell>
          <cell r="BE50">
            <v>9134</v>
          </cell>
          <cell r="BF50">
            <v>9124</v>
          </cell>
          <cell r="BG50">
            <v>9102</v>
          </cell>
          <cell r="BH50">
            <v>9084</v>
          </cell>
          <cell r="BI50">
            <v>9083</v>
          </cell>
        </row>
        <row r="51">
          <cell r="Z51">
            <v>28</v>
          </cell>
          <cell r="AA51">
            <v>28</v>
          </cell>
          <cell r="AB51">
            <v>28</v>
          </cell>
          <cell r="AC51">
            <v>28</v>
          </cell>
          <cell r="AD51">
            <v>28</v>
          </cell>
          <cell r="AE51">
            <v>28</v>
          </cell>
          <cell r="AF51">
            <v>28</v>
          </cell>
          <cell r="AG51">
            <v>28</v>
          </cell>
          <cell r="AH51">
            <v>28</v>
          </cell>
          <cell r="AI51">
            <v>28</v>
          </cell>
          <cell r="AJ51">
            <v>28</v>
          </cell>
          <cell r="AK51">
            <v>28</v>
          </cell>
          <cell r="AL51">
            <v>28</v>
          </cell>
          <cell r="AM51">
            <v>28</v>
          </cell>
          <cell r="AN51">
            <v>28</v>
          </cell>
          <cell r="AO51">
            <v>28</v>
          </cell>
          <cell r="AP51">
            <v>28</v>
          </cell>
          <cell r="AQ51">
            <v>28</v>
          </cell>
          <cell r="AR51">
            <v>28</v>
          </cell>
          <cell r="AS51">
            <v>28</v>
          </cell>
          <cell r="AT51">
            <v>28</v>
          </cell>
          <cell r="AU51">
            <v>28</v>
          </cell>
          <cell r="AV51">
            <v>28</v>
          </cell>
          <cell r="AW51">
            <v>28</v>
          </cell>
          <cell r="AX51">
            <v>28</v>
          </cell>
          <cell r="AY51">
            <v>28</v>
          </cell>
          <cell r="AZ51">
            <v>28</v>
          </cell>
          <cell r="BA51">
            <v>28</v>
          </cell>
          <cell r="BB51">
            <v>28</v>
          </cell>
          <cell r="BC51">
            <v>28</v>
          </cell>
          <cell r="BD51">
            <v>28</v>
          </cell>
          <cell r="BE51">
            <v>28</v>
          </cell>
          <cell r="BF51">
            <v>28</v>
          </cell>
          <cell r="BG51">
            <v>28</v>
          </cell>
          <cell r="BH51">
            <v>28</v>
          </cell>
          <cell r="BI51">
            <v>28</v>
          </cell>
        </row>
        <row r="52">
          <cell r="Z52">
            <v>56</v>
          </cell>
          <cell r="AA52">
            <v>56</v>
          </cell>
          <cell r="AB52">
            <v>56</v>
          </cell>
          <cell r="AC52">
            <v>56</v>
          </cell>
          <cell r="AD52">
            <v>56</v>
          </cell>
          <cell r="AE52">
            <v>56</v>
          </cell>
          <cell r="AF52">
            <v>56</v>
          </cell>
          <cell r="AG52">
            <v>56</v>
          </cell>
          <cell r="AH52">
            <v>56</v>
          </cell>
          <cell r="AI52">
            <v>56</v>
          </cell>
          <cell r="AJ52">
            <v>56</v>
          </cell>
          <cell r="AK52">
            <v>56</v>
          </cell>
          <cell r="AL52">
            <v>56</v>
          </cell>
          <cell r="AM52">
            <v>56</v>
          </cell>
          <cell r="AN52">
            <v>56</v>
          </cell>
          <cell r="AO52">
            <v>56</v>
          </cell>
          <cell r="AP52">
            <v>56</v>
          </cell>
          <cell r="AQ52">
            <v>56</v>
          </cell>
          <cell r="AR52">
            <v>56</v>
          </cell>
          <cell r="AS52">
            <v>56</v>
          </cell>
          <cell r="AT52">
            <v>56</v>
          </cell>
          <cell r="AU52">
            <v>56</v>
          </cell>
          <cell r="AV52">
            <v>56</v>
          </cell>
          <cell r="AW52">
            <v>56</v>
          </cell>
          <cell r="AX52">
            <v>56</v>
          </cell>
          <cell r="AY52">
            <v>56</v>
          </cell>
          <cell r="AZ52">
            <v>56</v>
          </cell>
          <cell r="BA52">
            <v>56</v>
          </cell>
          <cell r="BB52">
            <v>56</v>
          </cell>
          <cell r="BC52">
            <v>56</v>
          </cell>
          <cell r="BD52">
            <v>56</v>
          </cell>
          <cell r="BE52">
            <v>56</v>
          </cell>
          <cell r="BF52">
            <v>56</v>
          </cell>
          <cell r="BG52">
            <v>56</v>
          </cell>
          <cell r="BH52">
            <v>56</v>
          </cell>
          <cell r="BI52">
            <v>56</v>
          </cell>
        </row>
        <row r="53">
          <cell r="Z53">
            <v>2305</v>
          </cell>
          <cell r="AA53">
            <v>2305</v>
          </cell>
          <cell r="AB53">
            <v>2305</v>
          </cell>
          <cell r="AC53">
            <v>2305</v>
          </cell>
          <cell r="AD53">
            <v>2305</v>
          </cell>
          <cell r="AE53">
            <v>2305</v>
          </cell>
          <cell r="AF53">
            <v>2305</v>
          </cell>
          <cell r="AG53">
            <v>2305</v>
          </cell>
          <cell r="AH53">
            <v>2305</v>
          </cell>
          <cell r="AI53">
            <v>2305</v>
          </cell>
          <cell r="AJ53">
            <v>2305</v>
          </cell>
          <cell r="AK53">
            <v>2305</v>
          </cell>
          <cell r="AL53">
            <v>2305</v>
          </cell>
          <cell r="AM53">
            <v>2305</v>
          </cell>
          <cell r="AN53">
            <v>2305</v>
          </cell>
          <cell r="AO53">
            <v>2305</v>
          </cell>
          <cell r="AP53">
            <v>2305</v>
          </cell>
          <cell r="AQ53">
            <v>2305</v>
          </cell>
          <cell r="AR53">
            <v>2305</v>
          </cell>
          <cell r="AS53">
            <v>2305</v>
          </cell>
          <cell r="AT53">
            <v>2305</v>
          </cell>
          <cell r="AU53">
            <v>2305</v>
          </cell>
          <cell r="AV53">
            <v>2305</v>
          </cell>
          <cell r="AW53">
            <v>2305</v>
          </cell>
          <cell r="AX53">
            <v>2305</v>
          </cell>
          <cell r="AY53">
            <v>2305</v>
          </cell>
          <cell r="AZ53">
            <v>2305</v>
          </cell>
          <cell r="BA53">
            <v>2305</v>
          </cell>
          <cell r="BB53">
            <v>2305</v>
          </cell>
          <cell r="BC53">
            <v>2305</v>
          </cell>
          <cell r="BD53">
            <v>2305</v>
          </cell>
          <cell r="BE53">
            <v>2305</v>
          </cell>
          <cell r="BF53">
            <v>2305</v>
          </cell>
          <cell r="BG53">
            <v>2305</v>
          </cell>
          <cell r="BH53">
            <v>2305</v>
          </cell>
          <cell r="BI53">
            <v>2305</v>
          </cell>
        </row>
        <row r="54">
          <cell r="Z54">
            <v>748</v>
          </cell>
          <cell r="AA54">
            <v>748</v>
          </cell>
          <cell r="AB54">
            <v>748</v>
          </cell>
          <cell r="AC54">
            <v>748</v>
          </cell>
          <cell r="AD54">
            <v>748</v>
          </cell>
          <cell r="AE54">
            <v>748</v>
          </cell>
          <cell r="AF54">
            <v>748</v>
          </cell>
          <cell r="AG54">
            <v>748</v>
          </cell>
          <cell r="AH54">
            <v>748</v>
          </cell>
          <cell r="AI54">
            <v>748</v>
          </cell>
          <cell r="AJ54">
            <v>748</v>
          </cell>
          <cell r="AK54">
            <v>748</v>
          </cell>
          <cell r="AL54">
            <v>748</v>
          </cell>
          <cell r="AM54">
            <v>748</v>
          </cell>
          <cell r="AN54">
            <v>748</v>
          </cell>
          <cell r="AO54">
            <v>748</v>
          </cell>
          <cell r="AP54">
            <v>748</v>
          </cell>
          <cell r="AQ54">
            <v>748</v>
          </cell>
          <cell r="AR54">
            <v>748</v>
          </cell>
          <cell r="AS54">
            <v>748</v>
          </cell>
          <cell r="AT54">
            <v>748</v>
          </cell>
          <cell r="AU54">
            <v>748</v>
          </cell>
          <cell r="AV54">
            <v>748</v>
          </cell>
          <cell r="AW54">
            <v>748</v>
          </cell>
          <cell r="AX54">
            <v>748</v>
          </cell>
          <cell r="AY54">
            <v>748</v>
          </cell>
          <cell r="AZ54">
            <v>748</v>
          </cell>
          <cell r="BA54">
            <v>748</v>
          </cell>
          <cell r="BB54">
            <v>748</v>
          </cell>
          <cell r="BC54">
            <v>748</v>
          </cell>
          <cell r="BD54">
            <v>748</v>
          </cell>
          <cell r="BE54">
            <v>748</v>
          </cell>
          <cell r="BF54">
            <v>748</v>
          </cell>
          <cell r="BG54">
            <v>748</v>
          </cell>
          <cell r="BH54">
            <v>748</v>
          </cell>
          <cell r="BI54">
            <v>748</v>
          </cell>
        </row>
        <row r="55">
          <cell r="Z55">
            <v>14</v>
          </cell>
          <cell r="AA55">
            <v>14</v>
          </cell>
          <cell r="AB55">
            <v>14</v>
          </cell>
          <cell r="AC55">
            <v>14</v>
          </cell>
          <cell r="AD55">
            <v>14</v>
          </cell>
          <cell r="AE55">
            <v>14</v>
          </cell>
          <cell r="AF55">
            <v>14</v>
          </cell>
          <cell r="AG55">
            <v>14</v>
          </cell>
          <cell r="AH55">
            <v>14</v>
          </cell>
          <cell r="AI55">
            <v>14</v>
          </cell>
          <cell r="AJ55">
            <v>14</v>
          </cell>
          <cell r="AK55">
            <v>14</v>
          </cell>
          <cell r="AL55">
            <v>14</v>
          </cell>
          <cell r="AM55">
            <v>14</v>
          </cell>
          <cell r="AN55">
            <v>14</v>
          </cell>
          <cell r="AO55">
            <v>14</v>
          </cell>
          <cell r="AP55">
            <v>14</v>
          </cell>
          <cell r="AQ55">
            <v>14</v>
          </cell>
          <cell r="AR55">
            <v>14</v>
          </cell>
          <cell r="AS55">
            <v>14</v>
          </cell>
          <cell r="AT55">
            <v>14</v>
          </cell>
          <cell r="AU55">
            <v>14</v>
          </cell>
          <cell r="AV55">
            <v>14</v>
          </cell>
          <cell r="AW55">
            <v>14</v>
          </cell>
          <cell r="AX55">
            <v>14</v>
          </cell>
          <cell r="AY55">
            <v>14</v>
          </cell>
          <cell r="AZ55">
            <v>14</v>
          </cell>
          <cell r="BA55">
            <v>14</v>
          </cell>
          <cell r="BB55">
            <v>14</v>
          </cell>
          <cell r="BC55">
            <v>14</v>
          </cell>
          <cell r="BD55">
            <v>14</v>
          </cell>
          <cell r="BE55">
            <v>14</v>
          </cell>
          <cell r="BF55">
            <v>14</v>
          </cell>
          <cell r="BG55">
            <v>14</v>
          </cell>
          <cell r="BH55">
            <v>14</v>
          </cell>
          <cell r="BI55">
            <v>14</v>
          </cell>
        </row>
        <row r="56">
          <cell r="Z56">
            <v>39</v>
          </cell>
          <cell r="AA56">
            <v>39</v>
          </cell>
          <cell r="AB56">
            <v>39</v>
          </cell>
          <cell r="AC56">
            <v>39</v>
          </cell>
          <cell r="AD56">
            <v>39</v>
          </cell>
          <cell r="AE56">
            <v>39</v>
          </cell>
          <cell r="AF56">
            <v>39</v>
          </cell>
          <cell r="AG56">
            <v>39</v>
          </cell>
          <cell r="AH56">
            <v>39</v>
          </cell>
          <cell r="AI56">
            <v>39</v>
          </cell>
          <cell r="AJ56">
            <v>39</v>
          </cell>
          <cell r="AK56">
            <v>39</v>
          </cell>
          <cell r="AL56">
            <v>39</v>
          </cell>
          <cell r="AM56">
            <v>39</v>
          </cell>
          <cell r="AN56">
            <v>39</v>
          </cell>
          <cell r="AO56">
            <v>39</v>
          </cell>
          <cell r="AP56">
            <v>39</v>
          </cell>
          <cell r="AQ56">
            <v>39</v>
          </cell>
          <cell r="AR56">
            <v>39</v>
          </cell>
          <cell r="AS56">
            <v>39</v>
          </cell>
          <cell r="AT56">
            <v>39</v>
          </cell>
          <cell r="AU56">
            <v>39</v>
          </cell>
          <cell r="AV56">
            <v>39</v>
          </cell>
          <cell r="AW56">
            <v>39</v>
          </cell>
          <cell r="AX56">
            <v>39</v>
          </cell>
          <cell r="AY56">
            <v>39</v>
          </cell>
          <cell r="AZ56">
            <v>39</v>
          </cell>
          <cell r="BA56">
            <v>39</v>
          </cell>
          <cell r="BB56">
            <v>39</v>
          </cell>
          <cell r="BC56">
            <v>39</v>
          </cell>
          <cell r="BD56">
            <v>39</v>
          </cell>
          <cell r="BE56">
            <v>39</v>
          </cell>
          <cell r="BF56">
            <v>39</v>
          </cell>
          <cell r="BG56">
            <v>39</v>
          </cell>
          <cell r="BH56">
            <v>39</v>
          </cell>
          <cell r="BI56">
            <v>39</v>
          </cell>
        </row>
        <row r="105">
          <cell r="Z105">
            <v>433033.91617527971</v>
          </cell>
          <cell r="AA105">
            <v>396788.24198588752</v>
          </cell>
          <cell r="AB105">
            <v>429044.10862768121</v>
          </cell>
          <cell r="AC105">
            <v>424262.29453432205</v>
          </cell>
          <cell r="AD105">
            <v>481238.07431396761</v>
          </cell>
          <cell r="AE105">
            <v>503708.9864286576</v>
          </cell>
          <cell r="AF105">
            <v>518585.91366950783</v>
          </cell>
          <cell r="AG105">
            <v>526775.70283284434</v>
          </cell>
          <cell r="AH105">
            <v>514837.93864053342</v>
          </cell>
          <cell r="AI105">
            <v>487301.14126793249</v>
          </cell>
          <cell r="AJ105">
            <v>426939.00481553178</v>
          </cell>
          <cell r="AK105">
            <v>433761.47766571294</v>
          </cell>
          <cell r="AL105">
            <v>427295.67243776401</v>
          </cell>
          <cell r="AM105">
            <v>391532.11042131518</v>
          </cell>
          <cell r="AN105">
            <v>423358.93425166648</v>
          </cell>
          <cell r="AO105">
            <v>418640.72418374522</v>
          </cell>
          <cell r="AP105">
            <v>474858.65581712173</v>
          </cell>
          <cell r="AQ105">
            <v>497030.6770845612</v>
          </cell>
          <cell r="AR105">
            <v>511709.7228435736</v>
          </cell>
          <cell r="AS105">
            <v>519790.57770956896</v>
          </cell>
          <cell r="AT105">
            <v>508011.60050532065</v>
          </cell>
          <cell r="AU105">
            <v>480841.07650227653</v>
          </cell>
          <cell r="AV105">
            <v>421281.83091670059</v>
          </cell>
          <cell r="AW105">
            <v>428013.55646298389</v>
          </cell>
          <cell r="AX105">
            <v>421402.76002149947</v>
          </cell>
          <cell r="AY105">
            <v>386134.30503429647</v>
          </cell>
          <cell r="AZ105">
            <v>417520.5216290002</v>
          </cell>
          <cell r="BA105">
            <v>412867.629970051</v>
          </cell>
          <cell r="BB105">
            <v>468307.2864106893</v>
          </cell>
          <cell r="BC105">
            <v>490172.36052401003</v>
          </cell>
          <cell r="BD105">
            <v>504648.19110175601</v>
          </cell>
          <cell r="BE105">
            <v>512617.17545427644</v>
          </cell>
          <cell r="BF105">
            <v>501001.26518414594</v>
          </cell>
          <cell r="BG105">
            <v>474206.88708670303</v>
          </cell>
          <cell r="BH105">
            <v>415472.17349635839</v>
          </cell>
          <cell r="BI105">
            <v>422110.70573501231</v>
          </cell>
        </row>
        <row r="106">
          <cell r="Z106">
            <v>274123.14098263573</v>
          </cell>
          <cell r="AA106">
            <v>259711.09288747516</v>
          </cell>
          <cell r="AB106">
            <v>285974.67582382035</v>
          </cell>
          <cell r="AC106">
            <v>290317.32323779404</v>
          </cell>
          <cell r="AD106">
            <v>323046.58442397288</v>
          </cell>
          <cell r="AE106">
            <v>342035.78759622161</v>
          </cell>
          <cell r="AF106">
            <v>366142.82524266117</v>
          </cell>
          <cell r="AG106">
            <v>373121.7179257198</v>
          </cell>
          <cell r="AH106">
            <v>363796.49352866615</v>
          </cell>
          <cell r="AI106">
            <v>348428.9812070987</v>
          </cell>
          <cell r="AJ106">
            <v>286822.76840695448</v>
          </cell>
          <cell r="AK106">
            <v>271350.50293341978</v>
          </cell>
          <cell r="AL106">
            <v>272465.81929749699</v>
          </cell>
          <cell r="AM106">
            <v>258140.92327301783</v>
          </cell>
          <cell r="AN106">
            <v>284245.68592085806</v>
          </cell>
          <cell r="AO106">
            <v>288562.07261797407</v>
          </cell>
          <cell r="AP106">
            <v>321093.41447544831</v>
          </cell>
          <cell r="AQ106">
            <v>339967.78675300884</v>
          </cell>
          <cell r="AR106">
            <v>363929.04510180699</v>
          </cell>
          <cell r="AS106">
            <v>370865.73525095958</v>
          </cell>
          <cell r="AT106">
            <v>361596.90204899531</v>
          </cell>
          <cell r="AU106">
            <v>346322.31965044828</v>
          </cell>
          <cell r="AV106">
            <v>285088.64994597872</v>
          </cell>
          <cell r="AW106">
            <v>269709.94785533386</v>
          </cell>
          <cell r="AX106">
            <v>270808.51929600537</v>
          </cell>
          <cell r="AY106">
            <v>256570.77420194962</v>
          </cell>
          <cell r="AZ106">
            <v>282516.71863921772</v>
          </cell>
          <cell r="BA106">
            <v>286806.84496305929</v>
          </cell>
          <cell r="BB106">
            <v>319140.27008131577</v>
          </cell>
          <cell r="BC106">
            <v>337899.8129665837</v>
          </cell>
          <cell r="BD106">
            <v>361715.29392505088</v>
          </cell>
          <cell r="BE106">
            <v>368609.78209245607</v>
          </cell>
          <cell r="BF106">
            <v>359397.33934778452</v>
          </cell>
          <cell r="BG106">
            <v>344215.68565640476</v>
          </cell>
          <cell r="BH106">
            <v>283354.55417342455</v>
          </cell>
          <cell r="BI106">
            <v>268069.41424152849</v>
          </cell>
        </row>
        <row r="107">
          <cell r="Z107">
            <v>45441.123728480517</v>
          </cell>
          <cell r="AA107">
            <v>42923.745775366282</v>
          </cell>
          <cell r="AB107">
            <v>47143.389299794791</v>
          </cell>
          <cell r="AC107">
            <v>47442.462225051218</v>
          </cell>
          <cell r="AD107">
            <v>50833.292675978155</v>
          </cell>
          <cell r="AE107">
            <v>54788.867020230442</v>
          </cell>
          <cell r="AF107">
            <v>57680.332112537646</v>
          </cell>
          <cell r="AG107">
            <v>60489.404185782361</v>
          </cell>
          <cell r="AH107">
            <v>55879.480306563382</v>
          </cell>
          <cell r="AI107">
            <v>55443.877427795087</v>
          </cell>
          <cell r="AJ107">
            <v>47125.952623594792</v>
          </cell>
          <cell r="AK107">
            <v>42606.753822025275</v>
          </cell>
          <cell r="AL107">
            <v>45441.123728480517</v>
          </cell>
          <cell r="AM107">
            <v>42923.745775366282</v>
          </cell>
          <cell r="AN107">
            <v>47143.389299794791</v>
          </cell>
          <cell r="AO107">
            <v>47442.462225051218</v>
          </cell>
          <cell r="AP107">
            <v>50833.292675978155</v>
          </cell>
          <cell r="AQ107">
            <v>54788.867020230442</v>
          </cell>
          <cell r="AR107">
            <v>57680.332112537646</v>
          </cell>
          <cell r="AS107">
            <v>60489.404185782361</v>
          </cell>
          <cell r="AT107">
            <v>55879.480306563382</v>
          </cell>
          <cell r="AU107">
            <v>55443.877427795087</v>
          </cell>
          <cell r="AV107">
            <v>47125.952623594792</v>
          </cell>
          <cell r="AW107">
            <v>42606.753822025275</v>
          </cell>
          <cell r="AX107">
            <v>45441.123728480517</v>
          </cell>
          <cell r="AY107">
            <v>42923.745775366282</v>
          </cell>
          <cell r="AZ107">
            <v>47143.389299794791</v>
          </cell>
          <cell r="BA107">
            <v>47442.462225051218</v>
          </cell>
          <cell r="BB107">
            <v>50833.292675978155</v>
          </cell>
          <cell r="BC107">
            <v>54788.867020230442</v>
          </cell>
          <cell r="BD107">
            <v>57680.332112537646</v>
          </cell>
          <cell r="BE107">
            <v>60489.404185782361</v>
          </cell>
          <cell r="BF107">
            <v>55879.480306563382</v>
          </cell>
          <cell r="BG107">
            <v>55443.877427795087</v>
          </cell>
          <cell r="BH107">
            <v>47125.952623594792</v>
          </cell>
          <cell r="BI107">
            <v>42606.753822025275</v>
          </cell>
        </row>
        <row r="108">
          <cell r="Z108">
            <v>75637.149647437822</v>
          </cell>
          <cell r="AA108">
            <v>70253.653347718864</v>
          </cell>
          <cell r="AB108">
            <v>76937.41755322559</v>
          </cell>
          <cell r="AC108">
            <v>85431.266669530189</v>
          </cell>
          <cell r="AD108">
            <v>104097.85496237336</v>
          </cell>
          <cell r="AE108">
            <v>115464.31507424107</v>
          </cell>
          <cell r="AF108">
            <v>128233.77361580127</v>
          </cell>
          <cell r="AG108">
            <v>132924.23964043549</v>
          </cell>
          <cell r="AH108">
            <v>118842.05019197745</v>
          </cell>
          <cell r="AI108">
            <v>103370.32612513939</v>
          </cell>
          <cell r="AJ108">
            <v>81183.877521733681</v>
          </cell>
          <cell r="AK108">
            <v>73495.733983719023</v>
          </cell>
          <cell r="AL108">
            <v>75637.149647437836</v>
          </cell>
          <cell r="AM108">
            <v>70253.653347718864</v>
          </cell>
          <cell r="AN108">
            <v>76937.41755322559</v>
          </cell>
          <cell r="AO108">
            <v>85431.266669530189</v>
          </cell>
          <cell r="AP108">
            <v>104097.85496237339</v>
          </cell>
          <cell r="AQ108">
            <v>115464.31507424105</v>
          </cell>
          <cell r="AR108">
            <v>128233.77361580126</v>
          </cell>
          <cell r="AS108">
            <v>132924.23964043549</v>
          </cell>
          <cell r="AT108">
            <v>118842.05019197745</v>
          </cell>
          <cell r="AU108">
            <v>103370.32612513939</v>
          </cell>
          <cell r="AV108">
            <v>81183.877521733681</v>
          </cell>
          <cell r="AW108">
            <v>73495.733983719023</v>
          </cell>
          <cell r="AX108">
            <v>75637.149647437836</v>
          </cell>
          <cell r="AY108">
            <v>70253.653347718864</v>
          </cell>
          <cell r="AZ108">
            <v>76937.41755322559</v>
          </cell>
          <cell r="BA108">
            <v>85431.266669530189</v>
          </cell>
          <cell r="BB108">
            <v>104097.85496237339</v>
          </cell>
          <cell r="BC108">
            <v>115464.31507424105</v>
          </cell>
          <cell r="BD108">
            <v>128233.77361580126</v>
          </cell>
          <cell r="BE108">
            <v>132924.23964043549</v>
          </cell>
          <cell r="BF108">
            <v>118842.05019197745</v>
          </cell>
          <cell r="BG108">
            <v>103370.32612513939</v>
          </cell>
          <cell r="BH108">
            <v>81183.877521733681</v>
          </cell>
          <cell r="BI108">
            <v>73495.733983719023</v>
          </cell>
        </row>
        <row r="109">
          <cell r="Z109">
            <v>31655.540395128919</v>
          </cell>
          <cell r="AA109">
            <v>29452.073572630834</v>
          </cell>
          <cell r="AB109">
            <v>31149.701817381465</v>
          </cell>
          <cell r="AC109">
            <v>31799.157606400731</v>
          </cell>
          <cell r="AD109">
            <v>41148.262671931647</v>
          </cell>
          <cell r="AE109">
            <v>43883.120744972955</v>
          </cell>
          <cell r="AF109">
            <v>45215.785366229044</v>
          </cell>
          <cell r="AG109">
            <v>47245.563593645973</v>
          </cell>
          <cell r="AH109">
            <v>44857.829289406312</v>
          </cell>
          <cell r="AI109">
            <v>40752.615016315634</v>
          </cell>
          <cell r="AJ109">
            <v>33216.671800776414</v>
          </cell>
          <cell r="AK109">
            <v>33134.740125180106</v>
          </cell>
          <cell r="AL109">
            <v>31655.540395128923</v>
          </cell>
          <cell r="AM109">
            <v>29452.073572630834</v>
          </cell>
          <cell r="AN109">
            <v>31149.701817381465</v>
          </cell>
          <cell r="AO109">
            <v>31799.157606400731</v>
          </cell>
          <cell r="AP109">
            <v>41148.262671931647</v>
          </cell>
          <cell r="AQ109">
            <v>43883.120744972955</v>
          </cell>
          <cell r="AR109">
            <v>45215.785366229044</v>
          </cell>
          <cell r="AS109">
            <v>47245.563593645973</v>
          </cell>
          <cell r="AT109">
            <v>44857.82928940632</v>
          </cell>
          <cell r="AU109">
            <v>40752.615016315627</v>
          </cell>
          <cell r="AV109">
            <v>33216.671800776414</v>
          </cell>
          <cell r="AW109">
            <v>33134.740125180106</v>
          </cell>
          <cell r="AX109">
            <v>31655.540395128923</v>
          </cell>
          <cell r="AY109">
            <v>29452.073572630834</v>
          </cell>
          <cell r="AZ109">
            <v>31149.701817381465</v>
          </cell>
          <cell r="BA109">
            <v>31799.157606400731</v>
          </cell>
          <cell r="BB109">
            <v>41148.262671931647</v>
          </cell>
          <cell r="BC109">
            <v>43883.120744972955</v>
          </cell>
          <cell r="BD109">
            <v>45215.785366229044</v>
          </cell>
          <cell r="BE109">
            <v>47245.563593645973</v>
          </cell>
          <cell r="BF109">
            <v>44857.82928940632</v>
          </cell>
          <cell r="BG109">
            <v>40752.615016315627</v>
          </cell>
          <cell r="BH109">
            <v>33216.671800776414</v>
          </cell>
          <cell r="BI109">
            <v>33134.740125180106</v>
          </cell>
        </row>
        <row r="110">
          <cell r="Z110">
            <v>149.572315</v>
          </cell>
          <cell r="AA110">
            <v>338.08643999999998</v>
          </cell>
          <cell r="AB110">
            <v>154.47423000000001</v>
          </cell>
          <cell r="AC110">
            <v>263.498085</v>
          </cell>
          <cell r="AD110">
            <v>179.21118999999999</v>
          </cell>
          <cell r="AE110">
            <v>397.51290499999999</v>
          </cell>
          <cell r="AF110">
            <v>350.10671000000002</v>
          </cell>
          <cell r="AG110">
            <v>372.33314000000007</v>
          </cell>
          <cell r="AH110">
            <v>324.62891000000002</v>
          </cell>
          <cell r="AI110">
            <v>209.13969000000006</v>
          </cell>
          <cell r="AJ110">
            <v>264.29009000000002</v>
          </cell>
          <cell r="AK110">
            <v>150.49213499999999</v>
          </cell>
          <cell r="AL110">
            <v>149.572315</v>
          </cell>
          <cell r="AM110">
            <v>338.08643999999998</v>
          </cell>
          <cell r="AN110">
            <v>154.47423000000001</v>
          </cell>
          <cell r="AO110">
            <v>263.498085</v>
          </cell>
          <cell r="AP110">
            <v>179.21118999999999</v>
          </cell>
          <cell r="AQ110">
            <v>397.51290499999999</v>
          </cell>
          <cell r="AR110">
            <v>350.10671000000002</v>
          </cell>
          <cell r="AS110">
            <v>372.33314000000007</v>
          </cell>
          <cell r="AT110">
            <v>324.62891000000002</v>
          </cell>
          <cell r="AU110">
            <v>209.13969000000006</v>
          </cell>
          <cell r="AV110">
            <v>264.29009000000002</v>
          </cell>
          <cell r="AW110">
            <v>150.49213499999999</v>
          </cell>
          <cell r="AX110">
            <v>149.572315</v>
          </cell>
          <cell r="AY110">
            <v>338.08643999999998</v>
          </cell>
          <cell r="AZ110">
            <v>154.47423000000001</v>
          </cell>
          <cell r="BA110">
            <v>263.498085</v>
          </cell>
          <cell r="BB110">
            <v>179.21118999999999</v>
          </cell>
          <cell r="BC110">
            <v>397.51290499999999</v>
          </cell>
          <cell r="BD110">
            <v>350.10671000000002</v>
          </cell>
          <cell r="BE110">
            <v>372.33314000000007</v>
          </cell>
          <cell r="BF110">
            <v>324.62891000000002</v>
          </cell>
          <cell r="BG110">
            <v>209.13969000000006</v>
          </cell>
          <cell r="BH110">
            <v>264.29009000000002</v>
          </cell>
          <cell r="BI110">
            <v>150.49213499999999</v>
          </cell>
        </row>
        <row r="238">
          <cell r="Z238">
            <v>3764.4665857492423</v>
          </cell>
          <cell r="AA238">
            <v>3581.5805900251075</v>
          </cell>
          <cell r="AB238">
            <v>3746.3492593659425</v>
          </cell>
          <cell r="AC238">
            <v>3724.462481867638</v>
          </cell>
          <cell r="AD238">
            <v>4013.8333017728646</v>
          </cell>
          <cell r="AE238">
            <v>4129.3871561610804</v>
          </cell>
          <cell r="AF238">
            <v>4204.6620210725423</v>
          </cell>
          <cell r="AG238">
            <v>4249.9598444498624</v>
          </cell>
          <cell r="AH238">
            <v>4191.2403654009604</v>
          </cell>
          <cell r="AI238">
            <v>4052.7872774929733</v>
          </cell>
          <cell r="AJ238">
            <v>3747.0405291802781</v>
          </cell>
          <cell r="AK238">
            <v>3782.1237193293446</v>
          </cell>
          <cell r="AL238">
            <v>3748.2391406811507</v>
          </cell>
          <cell r="AM238">
            <v>3567.792150439936</v>
          </cell>
          <cell r="AN238">
            <v>3730.4152721976839</v>
          </cell>
          <cell r="AO238">
            <v>3708.86275746407</v>
          </cell>
          <cell r="AP238">
            <v>3994.3996235973214</v>
          </cell>
          <cell r="AQ238">
            <v>4108.497599189297</v>
          </cell>
          <cell r="AR238">
            <v>4182.7713816841415</v>
          </cell>
          <cell r="AS238">
            <v>4227.555576451211</v>
          </cell>
          <cell r="AT238">
            <v>4169.6518907749187</v>
          </cell>
          <cell r="AU238">
            <v>4033.0517798435199</v>
          </cell>
          <cell r="AV238">
            <v>3731.354366426091</v>
          </cell>
          <cell r="AW238">
            <v>3765.9909559647381</v>
          </cell>
          <cell r="AX238">
            <v>3731.2604567672684</v>
          </cell>
          <cell r="AY238">
            <v>3553.330702987008</v>
          </cell>
          <cell r="AZ238">
            <v>3713.7247927396152</v>
          </cell>
          <cell r="BA238">
            <v>3692.5277038369909</v>
          </cell>
          <cell r="BB238">
            <v>3974.13976577018</v>
          </cell>
          <cell r="BC238">
            <v>4086.6973857094695</v>
          </cell>
          <cell r="BD238">
            <v>4159.9306126022857</v>
          </cell>
          <cell r="BE238">
            <v>4204.1863244416872</v>
          </cell>
          <cell r="BF238">
            <v>4147.1200843850966</v>
          </cell>
          <cell r="BG238">
            <v>4012.4353855901331</v>
          </cell>
          <cell r="BH238">
            <v>3714.90927953658</v>
          </cell>
          <cell r="BI238">
            <v>3749.0744041319299</v>
          </cell>
        </row>
        <row r="239">
          <cell r="Z239">
            <v>1616.2008313841084</v>
          </cell>
          <cell r="AA239">
            <v>1552.45813518826</v>
          </cell>
          <cell r="AB239">
            <v>1667.9923231034145</v>
          </cell>
          <cell r="AC239">
            <v>1687.7108934938669</v>
          </cell>
          <cell r="AD239">
            <v>1833.0119438472877</v>
          </cell>
          <cell r="AE239">
            <v>1917.3034182432489</v>
          </cell>
          <cell r="AF239">
            <v>2023.4932983393405</v>
          </cell>
          <cell r="AG239">
            <v>2054.9656528569949</v>
          </cell>
          <cell r="AH239">
            <v>2013.4343228171942</v>
          </cell>
          <cell r="AI239">
            <v>1944.7333084544389</v>
          </cell>
          <cell r="AJ239">
            <v>1672.1975175802024</v>
          </cell>
          <cell r="AK239">
            <v>1603.8998123109673</v>
          </cell>
          <cell r="AL239">
            <v>1608.8205881092758</v>
          </cell>
          <cell r="AM239">
            <v>1545.4624068492742</v>
          </cell>
          <cell r="AN239">
            <v>1660.2958796515452</v>
          </cell>
          <cell r="AO239">
            <v>1679.8985877592211</v>
          </cell>
          <cell r="AP239">
            <v>1824.3264180343974</v>
          </cell>
          <cell r="AQ239">
            <v>1908.1112585229944</v>
          </cell>
          <cell r="AR239">
            <v>2013.6579603578919</v>
          </cell>
          <cell r="AS239">
            <v>2044.944117295953</v>
          </cell>
          <cell r="AT239">
            <v>2003.6615852088867</v>
          </cell>
          <cell r="AU239">
            <v>1935.3705776664974</v>
          </cell>
          <cell r="AV239">
            <v>1664.4784469303777</v>
          </cell>
          <cell r="AW239">
            <v>1596.6139833064524</v>
          </cell>
          <cell r="AX239">
            <v>1601.4745105026952</v>
          </cell>
          <cell r="AY239">
            <v>1538.5008391477211</v>
          </cell>
          <cell r="AZ239">
            <v>1652.6336060049482</v>
          </cell>
          <cell r="BA239">
            <v>1672.1204533457371</v>
          </cell>
          <cell r="BB239">
            <v>1815.6750749674845</v>
          </cell>
          <cell r="BC239">
            <v>1898.9532881772868</v>
          </cell>
          <cell r="BD239">
            <v>2003.8568201660441</v>
          </cell>
          <cell r="BE239">
            <v>2034.9567819606357</v>
          </cell>
          <cell r="BF239">
            <v>1993.9230445711448</v>
          </cell>
          <cell r="BG239">
            <v>1926.0420384847771</v>
          </cell>
          <cell r="BH239">
            <v>1656.7935463818687</v>
          </cell>
          <cell r="BI239">
            <v>1589.3418790023431</v>
          </cell>
        </row>
        <row r="240">
          <cell r="Z240">
            <v>186.5157483749943</v>
          </cell>
          <cell r="AA240">
            <v>176.86412130275431</v>
          </cell>
          <cell r="AB240">
            <v>193.04223457541323</v>
          </cell>
          <cell r="AC240">
            <v>194.18888017084637</v>
          </cell>
          <cell r="AD240">
            <v>207.18932411970025</v>
          </cell>
          <cell r="AE240">
            <v>222.35499615556353</v>
          </cell>
          <cell r="AF240">
            <v>233.44087331946935</v>
          </cell>
          <cell r="AG240">
            <v>244.21085564828957</v>
          </cell>
          <cell r="AH240">
            <v>226.53640749536402</v>
          </cell>
          <cell r="AI240">
            <v>224.86630605816634</v>
          </cell>
          <cell r="AJ240">
            <v>192.97538235886242</v>
          </cell>
          <cell r="AK240">
            <v>175.64877415364489</v>
          </cell>
          <cell r="AL240">
            <v>186.5157483749943</v>
          </cell>
          <cell r="AM240">
            <v>176.86412130275431</v>
          </cell>
          <cell r="AN240">
            <v>193.04223457541323</v>
          </cell>
          <cell r="AO240">
            <v>194.18888017084637</v>
          </cell>
          <cell r="AP240">
            <v>207.18932411970025</v>
          </cell>
          <cell r="AQ240">
            <v>222.35499615556353</v>
          </cell>
          <cell r="AR240">
            <v>233.44087331946935</v>
          </cell>
          <cell r="AS240">
            <v>244.21085564828957</v>
          </cell>
          <cell r="AT240">
            <v>226.53640749536402</v>
          </cell>
          <cell r="AU240">
            <v>224.86630605816634</v>
          </cell>
          <cell r="AV240">
            <v>192.97538235886242</v>
          </cell>
          <cell r="AW240">
            <v>175.64877415364489</v>
          </cell>
          <cell r="AX240">
            <v>186.5157483749943</v>
          </cell>
          <cell r="AY240">
            <v>176.86412130275431</v>
          </cell>
          <cell r="AZ240">
            <v>193.04223457541323</v>
          </cell>
          <cell r="BA240">
            <v>194.18888017084637</v>
          </cell>
          <cell r="BB240">
            <v>207.18932411970025</v>
          </cell>
          <cell r="BC240">
            <v>222.35499615556353</v>
          </cell>
          <cell r="BD240">
            <v>233.44087331946935</v>
          </cell>
          <cell r="BE240">
            <v>244.21085564828957</v>
          </cell>
          <cell r="BF240">
            <v>226.53640749536402</v>
          </cell>
          <cell r="BG240">
            <v>224.86630605816634</v>
          </cell>
          <cell r="BH240">
            <v>192.97538235886242</v>
          </cell>
          <cell r="BI240">
            <v>175.64877415364489</v>
          </cell>
        </row>
        <row r="241">
          <cell r="Z241">
            <v>299.32979999999998</v>
          </cell>
          <cell r="AA241">
            <v>299.32979999999998</v>
          </cell>
          <cell r="AB241">
            <v>299.32979999999998</v>
          </cell>
          <cell r="AC241">
            <v>299.32979999999998</v>
          </cell>
          <cell r="AD241">
            <v>299.32979999999998</v>
          </cell>
          <cell r="AE241">
            <v>299.32979999999998</v>
          </cell>
          <cell r="AF241">
            <v>299.32979999999998</v>
          </cell>
          <cell r="AG241">
            <v>299.32979999999998</v>
          </cell>
          <cell r="AH241">
            <v>299.32979999999998</v>
          </cell>
          <cell r="AI241">
            <v>299.32979999999998</v>
          </cell>
          <cell r="AJ241">
            <v>299.32979999999998</v>
          </cell>
          <cell r="AK241">
            <v>299.32979999999998</v>
          </cell>
          <cell r="AL241">
            <v>299.32979999999998</v>
          </cell>
          <cell r="AM241">
            <v>299.32979999999998</v>
          </cell>
          <cell r="AN241">
            <v>299.32979999999998</v>
          </cell>
          <cell r="AO241">
            <v>299.32979999999998</v>
          </cell>
          <cell r="AP241">
            <v>299.32979999999998</v>
          </cell>
          <cell r="AQ241">
            <v>299.32979999999998</v>
          </cell>
          <cell r="AR241">
            <v>299.32979999999998</v>
          </cell>
          <cell r="AS241">
            <v>299.32979999999998</v>
          </cell>
          <cell r="AT241">
            <v>299.32979999999998</v>
          </cell>
          <cell r="AU241">
            <v>299.32979999999998</v>
          </cell>
          <cell r="AV241">
            <v>299.32979999999998</v>
          </cell>
          <cell r="AW241">
            <v>299.32979999999998</v>
          </cell>
          <cell r="AX241">
            <v>299.32979999999998</v>
          </cell>
          <cell r="AY241">
            <v>299.32979999999998</v>
          </cell>
          <cell r="AZ241">
            <v>299.32979999999998</v>
          </cell>
          <cell r="BA241">
            <v>299.32979999999998</v>
          </cell>
          <cell r="BB241">
            <v>299.32979999999998</v>
          </cell>
          <cell r="BC241">
            <v>299.32979999999998</v>
          </cell>
          <cell r="BD241">
            <v>299.32979999999998</v>
          </cell>
          <cell r="BE241">
            <v>299.32979999999998</v>
          </cell>
          <cell r="BF241">
            <v>299.32979999999998</v>
          </cell>
          <cell r="BG241">
            <v>299.32979999999998</v>
          </cell>
          <cell r="BH241">
            <v>299.32979999999998</v>
          </cell>
          <cell r="BI241">
            <v>299.32979999999998</v>
          </cell>
        </row>
        <row r="242">
          <cell r="Z242">
            <v>222.06002999999995</v>
          </cell>
          <cell r="AA242">
            <v>222.06002999999995</v>
          </cell>
          <cell r="AB242">
            <v>222.06002999999995</v>
          </cell>
          <cell r="AC242">
            <v>222.06002999999995</v>
          </cell>
          <cell r="AD242">
            <v>222.06002999999995</v>
          </cell>
          <cell r="AE242">
            <v>222.06002999999995</v>
          </cell>
          <cell r="AF242">
            <v>222.06002999999995</v>
          </cell>
          <cell r="AG242">
            <v>222.06002999999995</v>
          </cell>
          <cell r="AH242">
            <v>222.06002999999995</v>
          </cell>
          <cell r="AI242">
            <v>222.06002999999995</v>
          </cell>
          <cell r="AJ242">
            <v>222.06002999999995</v>
          </cell>
          <cell r="AK242">
            <v>222.06002999999995</v>
          </cell>
          <cell r="AL242">
            <v>222.06002999999995</v>
          </cell>
          <cell r="AM242">
            <v>222.06002999999995</v>
          </cell>
          <cell r="AN242">
            <v>222.06002999999995</v>
          </cell>
          <cell r="AO242">
            <v>222.06002999999995</v>
          </cell>
          <cell r="AP242">
            <v>222.06002999999995</v>
          </cell>
          <cell r="AQ242">
            <v>222.06002999999995</v>
          </cell>
          <cell r="AR242">
            <v>222.06002999999995</v>
          </cell>
          <cell r="AS242">
            <v>222.06002999999995</v>
          </cell>
          <cell r="AT242">
            <v>222.06002999999995</v>
          </cell>
          <cell r="AU242">
            <v>222.06002999999995</v>
          </cell>
          <cell r="AV242">
            <v>222.06002999999995</v>
          </cell>
          <cell r="AW242">
            <v>222.06002999999995</v>
          </cell>
          <cell r="AX242">
            <v>222.06002999999995</v>
          </cell>
          <cell r="AY242">
            <v>222.06002999999995</v>
          </cell>
          <cell r="AZ242">
            <v>222.06002999999995</v>
          </cell>
          <cell r="BA242">
            <v>222.06002999999995</v>
          </cell>
          <cell r="BB242">
            <v>222.06002999999995</v>
          </cell>
          <cell r="BC242">
            <v>222.06002999999995</v>
          </cell>
          <cell r="BD242">
            <v>222.06002999999995</v>
          </cell>
          <cell r="BE242">
            <v>222.06002999999995</v>
          </cell>
          <cell r="BF242">
            <v>222.06002999999995</v>
          </cell>
          <cell r="BG242">
            <v>222.06002999999995</v>
          </cell>
          <cell r="BH242">
            <v>222.06002999999995</v>
          </cell>
          <cell r="BI242">
            <v>222.06002999999995</v>
          </cell>
        </row>
        <row r="243">
          <cell r="Z243">
            <v>388.06541752106551</v>
          </cell>
          <cell r="AA243">
            <v>366.24610701830454</v>
          </cell>
          <cell r="AB243">
            <v>393.33540334322333</v>
          </cell>
          <cell r="AC243">
            <v>427.76097381160588</v>
          </cell>
          <cell r="AD243">
            <v>503.41665616249924</v>
          </cell>
          <cell r="AE243">
            <v>549.48491899589908</v>
          </cell>
          <cell r="AF243">
            <v>601.23953446484256</v>
          </cell>
          <cell r="AG243">
            <v>620.24999326268505</v>
          </cell>
          <cell r="AH243">
            <v>563.17487942808452</v>
          </cell>
          <cell r="AI243">
            <v>500.46798178518998</v>
          </cell>
          <cell r="AJ243">
            <v>410.54630559558666</v>
          </cell>
          <cell r="AK243">
            <v>379.38625983601327</v>
          </cell>
          <cell r="AL243">
            <v>388.06541752106557</v>
          </cell>
          <cell r="AM243">
            <v>366.24610701830454</v>
          </cell>
          <cell r="AN243">
            <v>393.33540334322333</v>
          </cell>
          <cell r="AO243">
            <v>427.76097381160588</v>
          </cell>
          <cell r="AP243">
            <v>503.41665616249935</v>
          </cell>
          <cell r="AQ243">
            <v>549.48491899589897</v>
          </cell>
          <cell r="AR243">
            <v>601.23953446484256</v>
          </cell>
          <cell r="AS243">
            <v>620.24999326268505</v>
          </cell>
          <cell r="AT243">
            <v>563.17487942808452</v>
          </cell>
          <cell r="AU243">
            <v>500.46798178518998</v>
          </cell>
          <cell r="AV243">
            <v>410.54630559558666</v>
          </cell>
          <cell r="AW243">
            <v>379.38625983601327</v>
          </cell>
          <cell r="AX243">
            <v>388.06541752106557</v>
          </cell>
          <cell r="AY243">
            <v>366.24610701830454</v>
          </cell>
          <cell r="AZ243">
            <v>393.33540334322333</v>
          </cell>
          <cell r="BA243">
            <v>427.76097381160588</v>
          </cell>
          <cell r="BB243">
            <v>503.41665616249935</v>
          </cell>
          <cell r="BC243">
            <v>549.48491899589897</v>
          </cell>
          <cell r="BD243">
            <v>601.23953446484256</v>
          </cell>
          <cell r="BE243">
            <v>620.24999326268505</v>
          </cell>
          <cell r="BF243">
            <v>563.17487942808452</v>
          </cell>
          <cell r="BG243">
            <v>500.46798178518998</v>
          </cell>
          <cell r="BH243">
            <v>410.54630559558666</v>
          </cell>
          <cell r="BI243">
            <v>379.38625983601327</v>
          </cell>
        </row>
        <row r="244">
          <cell r="Z244">
            <v>125.95720450366319</v>
          </cell>
          <cell r="AA244">
            <v>117.58349217896247</v>
          </cell>
          <cell r="AB244">
            <v>124.03477718652169</v>
          </cell>
          <cell r="AC244">
            <v>126.50284884021929</v>
          </cell>
          <cell r="AD244">
            <v>162.03204892018388</v>
          </cell>
          <cell r="AE244">
            <v>172.42496970760985</v>
          </cell>
          <cell r="AF244">
            <v>177.48939325372763</v>
          </cell>
          <cell r="AG244">
            <v>185.20300540094644</v>
          </cell>
          <cell r="AH244">
            <v>176.12888361646364</v>
          </cell>
          <cell r="AI244">
            <v>160.52789560175918</v>
          </cell>
          <cell r="AJ244">
            <v>131.88946606356708</v>
          </cell>
          <cell r="AK244">
            <v>131.57820812637576</v>
          </cell>
          <cell r="AL244">
            <v>125.95720450366321</v>
          </cell>
          <cell r="AM244">
            <v>117.58349217896247</v>
          </cell>
          <cell r="AN244">
            <v>124.03477718652169</v>
          </cell>
          <cell r="AO244">
            <v>126.50284884021929</v>
          </cell>
          <cell r="AP244">
            <v>162.03204892018388</v>
          </cell>
          <cell r="AQ244">
            <v>172.42496970760985</v>
          </cell>
          <cell r="AR244">
            <v>177.48939325372763</v>
          </cell>
          <cell r="AS244">
            <v>185.20300540094644</v>
          </cell>
          <cell r="AT244">
            <v>176.12888361646367</v>
          </cell>
          <cell r="AU244">
            <v>160.52789560175916</v>
          </cell>
          <cell r="AV244">
            <v>131.88946606356708</v>
          </cell>
          <cell r="AW244">
            <v>131.57820812637576</v>
          </cell>
          <cell r="AX244">
            <v>125.95720450366321</v>
          </cell>
          <cell r="AY244">
            <v>117.58349217896247</v>
          </cell>
          <cell r="AZ244">
            <v>124.03477718652169</v>
          </cell>
          <cell r="BA244">
            <v>126.50284884021929</v>
          </cell>
          <cell r="BB244">
            <v>162.03204892018388</v>
          </cell>
          <cell r="BC244">
            <v>172.42496970760985</v>
          </cell>
          <cell r="BD244">
            <v>177.48939325372763</v>
          </cell>
          <cell r="BE244">
            <v>185.20300540094644</v>
          </cell>
          <cell r="BF244">
            <v>176.12888361646367</v>
          </cell>
          <cell r="BG244">
            <v>160.52789560175916</v>
          </cell>
          <cell r="BH244">
            <v>131.88946606356708</v>
          </cell>
          <cell r="BI244">
            <v>131.57820812637576</v>
          </cell>
        </row>
        <row r="245">
          <cell r="Z245">
            <v>4.6444881106200002</v>
          </cell>
          <cell r="AA245">
            <v>5.2756334011200003</v>
          </cell>
          <cell r="AB245">
            <v>4.6608997220399999</v>
          </cell>
          <cell r="AC245">
            <v>5.0259115885799996</v>
          </cell>
          <cell r="AD245">
            <v>4.7437190641200004</v>
          </cell>
          <cell r="AE245">
            <v>5.4745932059399998</v>
          </cell>
          <cell r="AF245">
            <v>5.3158772650800001</v>
          </cell>
          <cell r="AG245">
            <v>5.3902913527200003</v>
          </cell>
          <cell r="AH245">
            <v>5.2305775906800003</v>
          </cell>
          <cell r="AI245">
            <v>4.8439196821200001</v>
          </cell>
          <cell r="AJ245">
            <v>5.0285632213199998</v>
          </cell>
          <cell r="AK245">
            <v>4.6475676679799998</v>
          </cell>
          <cell r="AL245">
            <v>4.6444881106200002</v>
          </cell>
          <cell r="AM245">
            <v>5.2756334011200003</v>
          </cell>
          <cell r="AN245">
            <v>4.6608997220399999</v>
          </cell>
          <cell r="AO245">
            <v>5.0259115885799996</v>
          </cell>
          <cell r="AP245">
            <v>4.7437190641200004</v>
          </cell>
          <cell r="AQ245">
            <v>5.4745932059399998</v>
          </cell>
          <cell r="AR245">
            <v>5.3158772650800001</v>
          </cell>
          <cell r="AS245">
            <v>5.3902913527200003</v>
          </cell>
          <cell r="AT245">
            <v>5.2305775906800003</v>
          </cell>
          <cell r="AU245">
            <v>4.8439196821200001</v>
          </cell>
          <cell r="AV245">
            <v>5.0285632213199998</v>
          </cell>
          <cell r="AW245">
            <v>4.6475676679799998</v>
          </cell>
          <cell r="AX245">
            <v>4.6444881106200002</v>
          </cell>
          <cell r="AY245">
            <v>5.2756334011200003</v>
          </cell>
          <cell r="AZ245">
            <v>4.6608997220399999</v>
          </cell>
          <cell r="BA245">
            <v>5.0259115885799996</v>
          </cell>
          <cell r="BB245">
            <v>4.7437190641200004</v>
          </cell>
          <cell r="BC245">
            <v>5.4745932059399998</v>
          </cell>
          <cell r="BD245">
            <v>5.3158772650800001</v>
          </cell>
          <cell r="BE245">
            <v>5.3902913527200003</v>
          </cell>
          <cell r="BF245">
            <v>5.2305775906800003</v>
          </cell>
          <cell r="BG245">
            <v>4.8439196821200001</v>
          </cell>
          <cell r="BH245">
            <v>5.0285632213199998</v>
          </cell>
          <cell r="BI245">
            <v>4.6475676679799998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defaultRowHeight="14.4" x14ac:dyDescent="0.3"/>
  <cols>
    <col min="1" max="1" width="26.44140625" bestFit="1" customWidth="1"/>
    <col min="2" max="2" width="17.6640625" bestFit="1" customWidth="1"/>
    <col min="3" max="3" width="11.33203125" customWidth="1"/>
    <col min="4" max="5" width="12.44140625" customWidth="1"/>
    <col min="7" max="7" width="11.5546875" bestFit="1" customWidth="1"/>
    <col min="8" max="8" width="10.5546875" customWidth="1"/>
    <col min="9" max="9" width="13.33203125" customWidth="1"/>
    <col min="10" max="10" width="10.5546875" customWidth="1"/>
    <col min="11" max="13" width="9.6640625" bestFit="1" customWidth="1"/>
    <col min="16" max="16" width="9.6640625" bestFit="1" customWidth="1"/>
  </cols>
  <sheetData>
    <row r="1" spans="1:16" x14ac:dyDescent="0.3">
      <c r="A1" t="s">
        <v>34</v>
      </c>
      <c r="B1" s="83" t="str">
        <f>+'[4]Link In'!$B$248</f>
        <v>Yes</v>
      </c>
    </row>
    <row r="3" spans="1:16" x14ac:dyDescent="0.3">
      <c r="B3" s="85" t="s">
        <v>35</v>
      </c>
      <c r="C3" s="85"/>
      <c r="D3" s="85"/>
      <c r="E3" s="85"/>
      <c r="G3" s="85" t="s">
        <v>35</v>
      </c>
      <c r="H3" s="85"/>
      <c r="I3" s="85"/>
      <c r="J3" s="85"/>
      <c r="K3" s="85" t="s">
        <v>36</v>
      </c>
      <c r="L3" s="85"/>
      <c r="N3" s="85" t="s">
        <v>17</v>
      </c>
      <c r="O3" s="85"/>
    </row>
    <row r="4" spans="1:16" x14ac:dyDescent="0.3">
      <c r="B4" s="79">
        <v>2020</v>
      </c>
      <c r="C4" s="79">
        <v>2021</v>
      </c>
      <c r="D4" s="79">
        <v>2022</v>
      </c>
      <c r="E4" s="79"/>
      <c r="G4" s="79">
        <v>2020</v>
      </c>
      <c r="H4" s="79">
        <v>2021</v>
      </c>
      <c r="I4" s="79">
        <v>2022</v>
      </c>
      <c r="J4" s="79"/>
      <c r="K4" s="79">
        <v>2020</v>
      </c>
      <c r="L4" s="79">
        <v>2021</v>
      </c>
      <c r="M4" s="79">
        <v>2022</v>
      </c>
      <c r="N4" s="79">
        <v>2020</v>
      </c>
      <c r="O4" s="79">
        <v>2021</v>
      </c>
      <c r="P4" s="79">
        <v>2022</v>
      </c>
    </row>
    <row r="5" spans="1:16" x14ac:dyDescent="0.3">
      <c r="A5" s="31" t="s">
        <v>8</v>
      </c>
    </row>
    <row r="6" spans="1:16" x14ac:dyDescent="0.3">
      <c r="A6" s="32" t="s">
        <v>9</v>
      </c>
      <c r="B6" s="81">
        <v>224584.00743103665</v>
      </c>
      <c r="C6" s="81">
        <v>220811.63732287448</v>
      </c>
      <c r="D6" s="81">
        <v>217112.45119481077</v>
      </c>
      <c r="E6" s="81"/>
      <c r="G6" s="80">
        <f>+IF($B$1="Yes",B6,0)</f>
        <v>224584.00743103665</v>
      </c>
      <c r="H6" s="80">
        <f t="shared" ref="H6:J6" si="0">+IF($B$1="Yes",C6,0)</f>
        <v>220811.63732287448</v>
      </c>
      <c r="I6" s="80">
        <f>+IF($B$1="Yes",D6,0)</f>
        <v>217112.45119481077</v>
      </c>
      <c r="J6" s="80">
        <f t="shared" si="0"/>
        <v>0</v>
      </c>
      <c r="N6" s="82">
        <f>+G6+K6</f>
        <v>224584.00743103665</v>
      </c>
      <c r="O6" s="82">
        <f t="shared" ref="O6:P6" si="1">+H6+L6</f>
        <v>220811.63732287448</v>
      </c>
      <c r="P6" s="82">
        <f t="shared" si="1"/>
        <v>217112.45119481077</v>
      </c>
    </row>
    <row r="7" spans="1:16" x14ac:dyDescent="0.3">
      <c r="A7" s="32" t="s">
        <v>10</v>
      </c>
      <c r="B7" s="81">
        <v>14666.321999999995</v>
      </c>
      <c r="C7" s="81">
        <v>14666.321999999995</v>
      </c>
      <c r="D7" s="81">
        <v>14666.321999999995</v>
      </c>
      <c r="E7" s="81"/>
      <c r="G7" s="80">
        <f>+IF($B$1="Yes",B7,0)</f>
        <v>14666.321999999995</v>
      </c>
      <c r="H7" s="80">
        <f t="shared" ref="H7" si="2">+IF($B$1="Yes",C7,0)</f>
        <v>14666.321999999995</v>
      </c>
      <c r="I7" s="80">
        <f>+IF($B$1="Yes",D7,0)</f>
        <v>14666.321999999995</v>
      </c>
      <c r="J7" s="80">
        <f t="shared" ref="J7" si="3">+IF($B$1="Yes",E7,0)</f>
        <v>0</v>
      </c>
      <c r="N7" s="82">
        <f t="shared" ref="N7:N10" si="4">+G7+K7</f>
        <v>14666.321999999995</v>
      </c>
      <c r="O7" s="82">
        <f t="shared" ref="O7:O10" si="5">+H7+L7</f>
        <v>14666.321999999995</v>
      </c>
      <c r="P7" s="82">
        <f t="shared" ref="P7:P10" si="6">+I7+M7</f>
        <v>14666.321999999995</v>
      </c>
    </row>
    <row r="8" spans="1:16" x14ac:dyDescent="0.3">
      <c r="A8" s="32" t="s">
        <v>11</v>
      </c>
      <c r="N8" s="82">
        <f t="shared" si="4"/>
        <v>0</v>
      </c>
      <c r="O8" s="82">
        <f t="shared" si="5"/>
        <v>0</v>
      </c>
      <c r="P8" s="82">
        <f t="shared" si="6"/>
        <v>0</v>
      </c>
    </row>
    <row r="9" spans="1:16" x14ac:dyDescent="0.3">
      <c r="A9" s="32" t="s">
        <v>12</v>
      </c>
      <c r="D9" s="81"/>
      <c r="E9" s="81"/>
      <c r="G9" s="80">
        <f>+IF($B$1="Yes",B9,0)</f>
        <v>0</v>
      </c>
      <c r="H9" s="80">
        <f t="shared" ref="H9:H10" si="7">+IF($B$1="Yes",C9,0)</f>
        <v>0</v>
      </c>
      <c r="I9" s="80">
        <f t="shared" ref="I9:I10" si="8">+IF($B$1="Yes",D9,0)</f>
        <v>0</v>
      </c>
      <c r="J9" s="80">
        <f t="shared" ref="J9:J10" si="9">+IF($B$1="Yes",E9,0)</f>
        <v>0</v>
      </c>
      <c r="N9" s="82">
        <f t="shared" si="4"/>
        <v>0</v>
      </c>
      <c r="O9" s="82">
        <f t="shared" si="5"/>
        <v>0</v>
      </c>
      <c r="P9" s="82">
        <f t="shared" si="6"/>
        <v>0</v>
      </c>
    </row>
    <row r="10" spans="1:16" x14ac:dyDescent="0.3">
      <c r="A10" s="32" t="s">
        <v>13</v>
      </c>
      <c r="B10" s="81">
        <v>175702.46099999995</v>
      </c>
      <c r="C10" s="81">
        <v>175702.46099999995</v>
      </c>
      <c r="D10" s="80">
        <v>175702.46099999995</v>
      </c>
      <c r="G10" s="80">
        <f>+IF($B$1="Yes",B10,0)</f>
        <v>175702.46099999995</v>
      </c>
      <c r="H10" s="80">
        <f t="shared" si="7"/>
        <v>175702.46099999995</v>
      </c>
      <c r="I10" s="80">
        <f t="shared" si="8"/>
        <v>175702.46099999995</v>
      </c>
      <c r="J10" s="80">
        <f t="shared" si="9"/>
        <v>0</v>
      </c>
      <c r="K10" s="80">
        <f>+IF($B$1="Yes",SUM('[4]Link In'!$L$218:$W$218),0)</f>
        <v>-250036.42379999996</v>
      </c>
      <c r="L10" s="80">
        <f>+IF($B$1="Yes",SUM('[4]Link In'!$L$218:$W$218),0)</f>
        <v>-250036.42379999996</v>
      </c>
      <c r="M10" s="82">
        <f>+L10</f>
        <v>-250036.42379999996</v>
      </c>
      <c r="N10" s="82">
        <f t="shared" si="4"/>
        <v>-74333.962800000008</v>
      </c>
      <c r="O10" s="82">
        <f t="shared" si="5"/>
        <v>-74333.962800000008</v>
      </c>
      <c r="P10" s="82">
        <f t="shared" si="6"/>
        <v>-74333.962800000008</v>
      </c>
    </row>
    <row r="11" spans="1:16" x14ac:dyDescent="0.3">
      <c r="A11" s="32" t="s">
        <v>14</v>
      </c>
      <c r="N11" s="82">
        <f t="shared" ref="N11:N13" si="10">+G11+I11+K11</f>
        <v>0</v>
      </c>
      <c r="O11" s="82">
        <f t="shared" ref="O11:P13" si="11">+H11+J11+L11</f>
        <v>0</v>
      </c>
      <c r="P11" s="82">
        <f t="shared" si="11"/>
        <v>0</v>
      </c>
    </row>
    <row r="12" spans="1:16" x14ac:dyDescent="0.3">
      <c r="A12" s="32" t="s">
        <v>15</v>
      </c>
      <c r="N12" s="82">
        <f t="shared" si="10"/>
        <v>0</v>
      </c>
      <c r="O12" s="82">
        <f t="shared" si="11"/>
        <v>0</v>
      </c>
      <c r="P12" s="82">
        <f t="shared" si="11"/>
        <v>0</v>
      </c>
    </row>
    <row r="13" spans="1:16" x14ac:dyDescent="0.3">
      <c r="A13" s="10"/>
      <c r="N13" s="82">
        <f t="shared" si="10"/>
        <v>0</v>
      </c>
      <c r="O13" s="82">
        <f t="shared" si="11"/>
        <v>0</v>
      </c>
      <c r="P13" s="82">
        <f t="shared" si="11"/>
        <v>0</v>
      </c>
    </row>
    <row r="14" spans="1:16" x14ac:dyDescent="0.3">
      <c r="A14" s="25" t="s">
        <v>17</v>
      </c>
      <c r="B14" s="81">
        <f>+SUM(B6:B12)</f>
        <v>414952.79043103661</v>
      </c>
      <c r="C14" s="81">
        <f>+SUM(C6:C12)</f>
        <v>411180.42032287444</v>
      </c>
      <c r="D14" s="81">
        <f>+SUM(D6:D12)</f>
        <v>407481.23419481074</v>
      </c>
      <c r="E14" s="81"/>
      <c r="G14" s="80">
        <f>+SUM(G6:G12)</f>
        <v>414952.79043103661</v>
      </c>
      <c r="H14" s="80">
        <f>+SUM(H6:H12)</f>
        <v>411180.42032287444</v>
      </c>
      <c r="I14" s="80">
        <f t="shared" ref="I14:M14" si="12">+SUM(I6:I12)</f>
        <v>407481.23419481074</v>
      </c>
      <c r="J14" s="80">
        <f t="shared" si="12"/>
        <v>0</v>
      </c>
      <c r="K14" s="80">
        <f t="shared" si="12"/>
        <v>-250036.42379999996</v>
      </c>
      <c r="L14" s="80">
        <f t="shared" si="12"/>
        <v>-250036.42379999996</v>
      </c>
      <c r="M14" s="80">
        <f t="shared" si="12"/>
        <v>-250036.42379999996</v>
      </c>
      <c r="N14" s="82">
        <f>+G14+K14</f>
        <v>164916.36663103665</v>
      </c>
      <c r="O14" s="82">
        <f t="shared" ref="O14" si="13">+H14+L14</f>
        <v>161143.99652287448</v>
      </c>
      <c r="P14" s="82">
        <f t="shared" ref="P14" si="14">+I14+M14</f>
        <v>157444.81039481077</v>
      </c>
    </row>
    <row r="15" spans="1:16" x14ac:dyDescent="0.3">
      <c r="A15" s="10"/>
    </row>
    <row r="16" spans="1:16" x14ac:dyDescent="0.3">
      <c r="A16" s="31" t="s">
        <v>18</v>
      </c>
    </row>
    <row r="17" spans="1:16" x14ac:dyDescent="0.3">
      <c r="A17" s="40" t="s">
        <v>19</v>
      </c>
    </row>
    <row r="18" spans="1:16" x14ac:dyDescent="0.3">
      <c r="A18" s="32" t="s">
        <v>9</v>
      </c>
      <c r="B18" s="80">
        <v>389</v>
      </c>
      <c r="C18" s="80">
        <v>389</v>
      </c>
      <c r="D18" s="80">
        <v>389</v>
      </c>
      <c r="E18" s="80"/>
      <c r="G18" s="80">
        <f>+IF($B$1="Yes",B18,0)</f>
        <v>389</v>
      </c>
      <c r="H18" s="80">
        <f t="shared" ref="H18:H19" si="15">+IF($B$1="Yes",C18,0)</f>
        <v>389</v>
      </c>
      <c r="I18" s="80">
        <f t="shared" ref="I18:I19" si="16">+IF($B$1="Yes",D18,0)</f>
        <v>389</v>
      </c>
      <c r="J18" s="80">
        <f t="shared" ref="J18:J19" si="17">+IF($B$1="Yes",E18,0)</f>
        <v>0</v>
      </c>
      <c r="N18" s="82">
        <f>+G18+K18</f>
        <v>389</v>
      </c>
      <c r="O18" s="82">
        <f t="shared" ref="O18:O26" si="18">+H18+L18</f>
        <v>389</v>
      </c>
      <c r="P18" s="82">
        <f t="shared" ref="P18:P26" si="19">+I18+M18</f>
        <v>389</v>
      </c>
    </row>
    <row r="19" spans="1:16" x14ac:dyDescent="0.3">
      <c r="A19" s="32" t="s">
        <v>10</v>
      </c>
      <c r="B19" s="80">
        <v>11</v>
      </c>
      <c r="C19" s="80">
        <v>11</v>
      </c>
      <c r="D19" s="80">
        <v>11</v>
      </c>
      <c r="E19" s="80"/>
      <c r="G19" s="80">
        <f t="shared" ref="G19" si="20">+IF($B$1="Yes",B19,0)</f>
        <v>11</v>
      </c>
      <c r="H19" s="80">
        <f t="shared" si="15"/>
        <v>11</v>
      </c>
      <c r="I19" s="80">
        <f t="shared" si="16"/>
        <v>11</v>
      </c>
      <c r="J19" s="80">
        <f t="shared" si="17"/>
        <v>0</v>
      </c>
      <c r="N19" s="82">
        <f>+G19+K19</f>
        <v>11</v>
      </c>
      <c r="O19" s="82">
        <f t="shared" si="18"/>
        <v>11</v>
      </c>
      <c r="P19" s="82">
        <f t="shared" si="19"/>
        <v>11</v>
      </c>
    </row>
    <row r="20" spans="1:16" x14ac:dyDescent="0.3">
      <c r="A20" s="32" t="s">
        <v>11</v>
      </c>
      <c r="B20" s="80"/>
      <c r="C20" s="80"/>
      <c r="D20" s="80"/>
      <c r="E20" s="80"/>
      <c r="N20" s="82">
        <f t="shared" ref="N20:N25" si="21">+G20+K20</f>
        <v>0</v>
      </c>
      <c r="O20" s="82">
        <f t="shared" si="18"/>
        <v>0</v>
      </c>
      <c r="P20" s="82">
        <f t="shared" si="19"/>
        <v>0</v>
      </c>
    </row>
    <row r="21" spans="1:16" x14ac:dyDescent="0.3">
      <c r="A21" s="32" t="s">
        <v>12</v>
      </c>
      <c r="B21" s="80"/>
      <c r="C21" s="80"/>
      <c r="D21" s="80"/>
      <c r="E21" s="80"/>
      <c r="I21" s="80">
        <f t="shared" ref="I21:J21" si="22">+IF($B$1="Yes",D21,0)</f>
        <v>0</v>
      </c>
      <c r="J21" s="80">
        <f t="shared" si="22"/>
        <v>0</v>
      </c>
      <c r="N21" s="82">
        <f t="shared" si="21"/>
        <v>0</v>
      </c>
      <c r="O21" s="82">
        <f t="shared" si="18"/>
        <v>0</v>
      </c>
      <c r="P21" s="82">
        <f t="shared" si="19"/>
        <v>0</v>
      </c>
    </row>
    <row r="22" spans="1:16" x14ac:dyDescent="0.3">
      <c r="A22" s="32" t="s">
        <v>13</v>
      </c>
      <c r="B22" s="80">
        <v>1</v>
      </c>
      <c r="C22" s="80">
        <v>1</v>
      </c>
      <c r="D22" s="80">
        <v>1</v>
      </c>
      <c r="E22" s="80"/>
      <c r="G22" s="80">
        <f t="shared" ref="G22:H22" si="23">+IF($B$1="Yes",B22,0)</f>
        <v>1</v>
      </c>
      <c r="H22" s="80">
        <f t="shared" si="23"/>
        <v>1</v>
      </c>
      <c r="I22" s="82">
        <f>+H22</f>
        <v>1</v>
      </c>
      <c r="K22" s="80">
        <f>+IF($B$1="Yes",-1,0)</f>
        <v>-1</v>
      </c>
      <c r="L22" s="80">
        <f>+IF($B$1="Yes",-1,0)</f>
        <v>-1</v>
      </c>
      <c r="M22" s="82">
        <f>+L22</f>
        <v>-1</v>
      </c>
      <c r="N22" s="82">
        <f t="shared" si="21"/>
        <v>0</v>
      </c>
      <c r="O22" s="82">
        <f t="shared" si="18"/>
        <v>0</v>
      </c>
      <c r="P22" s="82">
        <f>+I22+M22</f>
        <v>0</v>
      </c>
    </row>
    <row r="23" spans="1:16" x14ac:dyDescent="0.3">
      <c r="A23" s="32" t="s">
        <v>14</v>
      </c>
      <c r="B23" s="80"/>
      <c r="C23" s="80"/>
      <c r="D23" s="80"/>
      <c r="E23" s="80"/>
      <c r="K23" s="80"/>
      <c r="L23" s="80"/>
      <c r="N23" s="82">
        <f t="shared" si="21"/>
        <v>0</v>
      </c>
      <c r="O23" s="82">
        <f t="shared" si="18"/>
        <v>0</v>
      </c>
      <c r="P23" s="82">
        <f t="shared" si="19"/>
        <v>0</v>
      </c>
    </row>
    <row r="24" spans="1:16" x14ac:dyDescent="0.3">
      <c r="A24" s="32" t="s">
        <v>15</v>
      </c>
      <c r="B24" s="80">
        <v>1</v>
      </c>
      <c r="C24" s="80">
        <v>1</v>
      </c>
      <c r="D24" s="80">
        <v>1</v>
      </c>
      <c r="E24" s="80"/>
      <c r="G24" s="80">
        <f t="shared" ref="G24" si="24">+IF($B$1="Yes",B24,0)</f>
        <v>1</v>
      </c>
      <c r="H24" s="80">
        <f t="shared" ref="H24" si="25">+IF($B$1="Yes",C24,0)</f>
        <v>1</v>
      </c>
      <c r="I24" s="82">
        <f>+H24</f>
        <v>1</v>
      </c>
      <c r="K24" s="80"/>
      <c r="L24" s="80"/>
      <c r="N24" s="82">
        <f t="shared" si="21"/>
        <v>1</v>
      </c>
      <c r="O24" s="82">
        <f t="shared" si="18"/>
        <v>1</v>
      </c>
      <c r="P24" s="82">
        <f t="shared" si="19"/>
        <v>1</v>
      </c>
    </row>
    <row r="25" spans="1:16" x14ac:dyDescent="0.3">
      <c r="A25" s="10"/>
      <c r="B25" s="80"/>
      <c r="C25" s="80"/>
      <c r="D25" s="80"/>
      <c r="E25" s="80"/>
      <c r="K25" s="80"/>
      <c r="L25" s="80"/>
      <c r="N25" s="82">
        <f t="shared" si="21"/>
        <v>0</v>
      </c>
      <c r="O25" s="82">
        <f t="shared" si="18"/>
        <v>0</v>
      </c>
      <c r="P25" s="82">
        <f t="shared" si="19"/>
        <v>0</v>
      </c>
    </row>
    <row r="26" spans="1:16" x14ac:dyDescent="0.3">
      <c r="A26" s="25" t="s">
        <v>17</v>
      </c>
      <c r="B26" s="80">
        <f>+SUM(B18:B24)</f>
        <v>402</v>
      </c>
      <c r="C26" s="80">
        <f>+SUM(C18:C24)</f>
        <v>402</v>
      </c>
      <c r="D26" s="80">
        <f>+SUM(D18:D24)</f>
        <v>402</v>
      </c>
      <c r="E26" s="80"/>
      <c r="G26" s="80">
        <f t="shared" ref="G26:L26" si="26">+SUM(G18:G24)</f>
        <v>402</v>
      </c>
      <c r="H26" s="80">
        <f t="shared" si="26"/>
        <v>402</v>
      </c>
      <c r="I26" s="80">
        <f t="shared" si="26"/>
        <v>402</v>
      </c>
      <c r="J26" s="80">
        <f t="shared" si="26"/>
        <v>0</v>
      </c>
      <c r="K26" s="80">
        <f t="shared" si="26"/>
        <v>-1</v>
      </c>
      <c r="L26" s="80">
        <f t="shared" si="26"/>
        <v>-1</v>
      </c>
      <c r="M26" s="82">
        <f>+L26</f>
        <v>-1</v>
      </c>
      <c r="N26" s="82">
        <f>+G26+K26</f>
        <v>401</v>
      </c>
      <c r="O26" s="82">
        <f t="shared" si="18"/>
        <v>401</v>
      </c>
      <c r="P26" s="82">
        <f t="shared" si="19"/>
        <v>401</v>
      </c>
    </row>
    <row r="27" spans="1:16" x14ac:dyDescent="0.3">
      <c r="A27" s="10"/>
      <c r="K27" s="80"/>
      <c r="L27" s="80"/>
    </row>
    <row r="28" spans="1:16" x14ac:dyDescent="0.3">
      <c r="A28" s="10"/>
      <c r="K28" s="80"/>
      <c r="L28" s="80"/>
    </row>
    <row r="29" spans="1:16" x14ac:dyDescent="0.3">
      <c r="A29" s="31" t="s">
        <v>20</v>
      </c>
      <c r="K29" s="80"/>
      <c r="L29" s="80"/>
    </row>
    <row r="30" spans="1:16" x14ac:dyDescent="0.3">
      <c r="A30" s="32" t="s">
        <v>9</v>
      </c>
      <c r="B30" s="80">
        <v>389</v>
      </c>
      <c r="C30" s="80">
        <v>389</v>
      </c>
      <c r="D30" s="80">
        <v>389</v>
      </c>
      <c r="E30" s="80"/>
      <c r="G30" s="80">
        <f>+IF($B$1="Yes",B30,0)</f>
        <v>389</v>
      </c>
      <c r="H30" s="80">
        <f t="shared" ref="H30:H31" si="27">+IF($B$1="Yes",C30,0)</f>
        <v>389</v>
      </c>
      <c r="I30" s="80">
        <f t="shared" ref="I30:I31" si="28">+IF($B$1="Yes",D30,0)</f>
        <v>389</v>
      </c>
      <c r="J30" s="80">
        <f t="shared" ref="J30:J31" si="29">+IF($B$1="Yes",E30,0)</f>
        <v>0</v>
      </c>
      <c r="K30" s="80"/>
      <c r="L30" s="80"/>
      <c r="N30" s="82">
        <f t="shared" ref="N30:N38" si="30">+G30+K30</f>
        <v>389</v>
      </c>
      <c r="O30" s="82">
        <f t="shared" ref="O30:O38" si="31">+H30+L30</f>
        <v>389</v>
      </c>
      <c r="P30" s="82">
        <f t="shared" ref="P30:P38" si="32">+I30+M30</f>
        <v>389</v>
      </c>
    </row>
    <row r="31" spans="1:16" x14ac:dyDescent="0.3">
      <c r="A31" s="32" t="s">
        <v>10</v>
      </c>
      <c r="B31" s="80">
        <v>11</v>
      </c>
      <c r="C31" s="80">
        <v>11</v>
      </c>
      <c r="D31" s="80">
        <v>11</v>
      </c>
      <c r="E31" s="80"/>
      <c r="G31" s="80">
        <f>+IF($B$1="Yes",B31,0)</f>
        <v>11</v>
      </c>
      <c r="H31" s="80">
        <f t="shared" si="27"/>
        <v>11</v>
      </c>
      <c r="I31" s="80">
        <f t="shared" si="28"/>
        <v>11</v>
      </c>
      <c r="J31" s="80">
        <f t="shared" si="29"/>
        <v>0</v>
      </c>
      <c r="K31" s="80"/>
      <c r="L31" s="80"/>
      <c r="N31" s="82">
        <f t="shared" si="30"/>
        <v>11</v>
      </c>
      <c r="O31" s="82">
        <f t="shared" si="31"/>
        <v>11</v>
      </c>
      <c r="P31" s="82">
        <f t="shared" si="32"/>
        <v>11</v>
      </c>
    </row>
    <row r="32" spans="1:16" x14ac:dyDescent="0.3">
      <c r="A32" s="32" t="s">
        <v>11</v>
      </c>
      <c r="B32" s="80"/>
      <c r="C32" s="80"/>
      <c r="D32" s="80"/>
      <c r="E32" s="80"/>
      <c r="K32" s="80"/>
      <c r="L32" s="80"/>
      <c r="N32" s="82">
        <f t="shared" si="30"/>
        <v>0</v>
      </c>
      <c r="O32" s="82">
        <f t="shared" si="31"/>
        <v>0</v>
      </c>
      <c r="P32" s="82">
        <f t="shared" si="32"/>
        <v>0</v>
      </c>
    </row>
    <row r="33" spans="1:16" x14ac:dyDescent="0.3">
      <c r="A33" s="32" t="s">
        <v>12</v>
      </c>
      <c r="B33" s="80"/>
      <c r="C33" s="80"/>
      <c r="D33" s="80"/>
      <c r="E33" s="80"/>
      <c r="G33" s="80">
        <f>+IF($B$1="Yes",B33,0)</f>
        <v>0</v>
      </c>
      <c r="H33" s="80">
        <f t="shared" ref="H33:H34" si="33">+IF($B$1="Yes",C33,0)</f>
        <v>0</v>
      </c>
      <c r="I33" s="80">
        <f t="shared" ref="I33:I34" si="34">+IF($B$1="Yes",D33,0)</f>
        <v>0</v>
      </c>
      <c r="J33" s="80">
        <f t="shared" ref="J33:J34" si="35">+IF($B$1="Yes",E33,0)</f>
        <v>0</v>
      </c>
      <c r="K33" s="80"/>
      <c r="L33" s="80"/>
      <c r="N33" s="82">
        <f t="shared" si="30"/>
        <v>0</v>
      </c>
      <c r="O33" s="82">
        <f t="shared" si="31"/>
        <v>0</v>
      </c>
      <c r="P33" s="82">
        <f t="shared" si="32"/>
        <v>0</v>
      </c>
    </row>
    <row r="34" spans="1:16" x14ac:dyDescent="0.3">
      <c r="A34" s="32" t="s">
        <v>13</v>
      </c>
      <c r="B34" s="80">
        <v>1</v>
      </c>
      <c r="C34" s="80">
        <v>1</v>
      </c>
      <c r="D34" s="80">
        <v>1</v>
      </c>
      <c r="E34" s="80"/>
      <c r="G34" s="80">
        <f>+IF($B$1="Yes",B34,0)</f>
        <v>1</v>
      </c>
      <c r="H34" s="80">
        <f t="shared" si="33"/>
        <v>1</v>
      </c>
      <c r="I34" s="80">
        <f t="shared" si="34"/>
        <v>1</v>
      </c>
      <c r="J34" s="80">
        <f t="shared" si="35"/>
        <v>0</v>
      </c>
      <c r="K34" s="80">
        <f>+IF($B$1="Yes",-1,0)</f>
        <v>-1</v>
      </c>
      <c r="L34" s="80">
        <f>+IF($B$1="Yes",-1,0)</f>
        <v>-1</v>
      </c>
      <c r="M34" s="82">
        <f>+L34</f>
        <v>-1</v>
      </c>
      <c r="N34" s="82">
        <f t="shared" si="30"/>
        <v>0</v>
      </c>
      <c r="O34" s="82">
        <f t="shared" si="31"/>
        <v>0</v>
      </c>
      <c r="P34" s="82">
        <f t="shared" si="32"/>
        <v>0</v>
      </c>
    </row>
    <row r="35" spans="1:16" x14ac:dyDescent="0.3">
      <c r="A35" s="32" t="s">
        <v>14</v>
      </c>
      <c r="B35" s="80"/>
      <c r="C35" s="80"/>
      <c r="D35" s="80"/>
      <c r="E35" s="80"/>
      <c r="K35" s="80"/>
      <c r="L35" s="80"/>
      <c r="N35" s="82">
        <f t="shared" si="30"/>
        <v>0</v>
      </c>
      <c r="O35" s="82">
        <f t="shared" si="31"/>
        <v>0</v>
      </c>
      <c r="P35" s="82">
        <f t="shared" si="32"/>
        <v>0</v>
      </c>
    </row>
    <row r="36" spans="1:16" x14ac:dyDescent="0.3">
      <c r="A36" s="32" t="s">
        <v>15</v>
      </c>
      <c r="B36" s="80">
        <v>1</v>
      </c>
      <c r="C36" s="80">
        <v>1</v>
      </c>
      <c r="D36" s="80">
        <v>1</v>
      </c>
      <c r="E36" s="80"/>
      <c r="G36" s="80">
        <f>+IF($B$1="Yes",B36,0)</f>
        <v>1</v>
      </c>
      <c r="H36" s="80">
        <f t="shared" ref="H36" si="36">+IF($B$1="Yes",C36,0)</f>
        <v>1</v>
      </c>
      <c r="I36" s="80">
        <f t="shared" ref="I36" si="37">+IF($B$1="Yes",D36,0)</f>
        <v>1</v>
      </c>
      <c r="K36" s="80"/>
      <c r="L36" s="80"/>
      <c r="N36" s="82">
        <f t="shared" si="30"/>
        <v>1</v>
      </c>
      <c r="O36" s="82">
        <f t="shared" si="31"/>
        <v>1</v>
      </c>
      <c r="P36" s="82">
        <f t="shared" si="32"/>
        <v>1</v>
      </c>
    </row>
    <row r="37" spans="1:16" x14ac:dyDescent="0.3">
      <c r="A37" s="10"/>
      <c r="B37" s="80"/>
      <c r="C37" s="80"/>
      <c r="D37" s="80"/>
      <c r="E37" s="80"/>
      <c r="K37" s="80"/>
      <c r="L37" s="80"/>
      <c r="N37" s="82">
        <f t="shared" si="30"/>
        <v>0</v>
      </c>
      <c r="O37" s="82">
        <f t="shared" si="31"/>
        <v>0</v>
      </c>
      <c r="P37" s="82">
        <f t="shared" si="32"/>
        <v>0</v>
      </c>
    </row>
    <row r="38" spans="1:16" x14ac:dyDescent="0.3">
      <c r="A38" s="25" t="s">
        <v>17</v>
      </c>
      <c r="B38" s="80">
        <f>+SUM(B30:B36)</f>
        <v>402</v>
      </c>
      <c r="C38" s="80">
        <f>+SUM(C30:C36)</f>
        <v>402</v>
      </c>
      <c r="D38" s="80">
        <f>+SUM(D30:D36)</f>
        <v>402</v>
      </c>
      <c r="E38" s="80"/>
      <c r="G38" s="80">
        <f t="shared" ref="G38:L38" si="38">+SUM(G30:G36)</f>
        <v>402</v>
      </c>
      <c r="H38" s="80">
        <f t="shared" si="38"/>
        <v>402</v>
      </c>
      <c r="I38" s="80">
        <f t="shared" si="38"/>
        <v>402</v>
      </c>
      <c r="J38" s="80">
        <f t="shared" si="38"/>
        <v>0</v>
      </c>
      <c r="K38" s="80">
        <f t="shared" si="38"/>
        <v>-1</v>
      </c>
      <c r="L38" s="80">
        <f t="shared" si="38"/>
        <v>-1</v>
      </c>
      <c r="M38" s="82">
        <f>+L38</f>
        <v>-1</v>
      </c>
      <c r="N38" s="82">
        <f t="shared" si="30"/>
        <v>401</v>
      </c>
      <c r="O38" s="82">
        <f t="shared" si="31"/>
        <v>401</v>
      </c>
      <c r="P38" s="82">
        <f t="shared" si="32"/>
        <v>401</v>
      </c>
    </row>
    <row r="39" spans="1:16" x14ac:dyDescent="0.3">
      <c r="K39" s="80"/>
      <c r="L39" s="80"/>
    </row>
    <row r="40" spans="1:16" x14ac:dyDescent="0.3">
      <c r="K40" s="80"/>
      <c r="L40" s="80"/>
    </row>
    <row r="41" spans="1:16" x14ac:dyDescent="0.3">
      <c r="A41" s="31" t="s">
        <v>24</v>
      </c>
      <c r="K41" s="80"/>
      <c r="L41" s="80"/>
    </row>
    <row r="42" spans="1:16" x14ac:dyDescent="0.3">
      <c r="A42" s="32" t="s">
        <v>9</v>
      </c>
      <c r="B42" s="80">
        <v>17518.204273066363</v>
      </c>
      <c r="C42" s="80">
        <v>17178.351110168875</v>
      </c>
      <c r="D42" s="80">
        <v>16845.091098631605</v>
      </c>
      <c r="E42" s="80"/>
      <c r="G42" s="80">
        <f>+IF($B$1="Yes",B42,0)</f>
        <v>17518.204273066363</v>
      </c>
      <c r="H42" s="80">
        <f t="shared" ref="H42:H43" si="39">+IF($B$1="Yes",C42,0)</f>
        <v>17178.351110168875</v>
      </c>
      <c r="I42" s="80">
        <f t="shared" ref="I42:I43" si="40">+IF($B$1="Yes",D42,0)</f>
        <v>16845.091098631605</v>
      </c>
      <c r="J42" s="80">
        <f t="shared" ref="J42:J43" si="41">+IF($B$1="Yes",E42,0)</f>
        <v>0</v>
      </c>
      <c r="K42" s="80"/>
      <c r="L42" s="80"/>
      <c r="N42" s="82">
        <f t="shared" ref="N42:N49" si="42">+G42+K42</f>
        <v>17518.204273066363</v>
      </c>
      <c r="O42" s="82">
        <f t="shared" ref="O42:O49" si="43">+H42+L42</f>
        <v>17178.351110168875</v>
      </c>
      <c r="P42" s="82">
        <f t="shared" ref="P42:P49" si="44">+I42+M42</f>
        <v>16845.091098631605</v>
      </c>
    </row>
    <row r="43" spans="1:16" x14ac:dyDescent="0.3">
      <c r="A43" s="32" t="s">
        <v>10</v>
      </c>
      <c r="B43" s="80">
        <v>1313.4000000000003</v>
      </c>
      <c r="C43" s="80">
        <v>1313.4000000000003</v>
      </c>
      <c r="D43" s="80">
        <v>1313.4000000000003</v>
      </c>
      <c r="E43" s="80"/>
      <c r="G43" s="80">
        <f>+IF($B$1="Yes",B43,0)</f>
        <v>1313.4000000000003</v>
      </c>
      <c r="H43" s="80">
        <f t="shared" si="39"/>
        <v>1313.4000000000003</v>
      </c>
      <c r="I43" s="80">
        <f t="shared" si="40"/>
        <v>1313.4000000000003</v>
      </c>
      <c r="J43" s="80">
        <f t="shared" si="41"/>
        <v>0</v>
      </c>
      <c r="K43" s="80"/>
      <c r="L43" s="80"/>
      <c r="N43" s="82">
        <f t="shared" si="42"/>
        <v>1313.4000000000003</v>
      </c>
      <c r="O43" s="82">
        <f t="shared" si="43"/>
        <v>1313.4000000000003</v>
      </c>
      <c r="P43" s="82">
        <f t="shared" si="44"/>
        <v>1313.4000000000003</v>
      </c>
    </row>
    <row r="44" spans="1:16" x14ac:dyDescent="0.3">
      <c r="A44" s="32" t="s">
        <v>11</v>
      </c>
      <c r="B44" s="80"/>
      <c r="C44" s="80"/>
      <c r="K44" s="80"/>
      <c r="L44" s="80"/>
      <c r="N44" s="82">
        <f t="shared" si="42"/>
        <v>0</v>
      </c>
      <c r="O44" s="82">
        <f t="shared" si="43"/>
        <v>0</v>
      </c>
      <c r="P44" s="82">
        <f t="shared" si="44"/>
        <v>0</v>
      </c>
    </row>
    <row r="45" spans="1:16" x14ac:dyDescent="0.3">
      <c r="A45" s="32" t="s">
        <v>12</v>
      </c>
      <c r="B45" s="80"/>
      <c r="C45" s="80"/>
      <c r="D45" s="82"/>
      <c r="E45" s="82"/>
      <c r="G45" s="80">
        <f>+IF($B$1="Yes",B45,0)</f>
        <v>0</v>
      </c>
      <c r="H45" s="80">
        <f t="shared" ref="H45:H46" si="45">+IF($B$1="Yes",C45,0)</f>
        <v>0</v>
      </c>
      <c r="I45" s="80">
        <f t="shared" ref="I45:I46" si="46">+IF($B$1="Yes",D45,0)</f>
        <v>0</v>
      </c>
      <c r="J45" s="80">
        <f t="shared" ref="J45:J46" si="47">+IF($B$1="Yes",E45,0)</f>
        <v>0</v>
      </c>
      <c r="K45" s="80"/>
      <c r="L45" s="80"/>
      <c r="N45" s="82">
        <f t="shared" si="42"/>
        <v>0</v>
      </c>
      <c r="O45" s="82">
        <f t="shared" si="43"/>
        <v>0</v>
      </c>
      <c r="P45" s="82">
        <f t="shared" si="44"/>
        <v>0</v>
      </c>
    </row>
    <row r="46" spans="1:16" x14ac:dyDescent="0.3">
      <c r="A46" s="32" t="s">
        <v>13</v>
      </c>
      <c r="B46" s="80">
        <v>37073.69999999999</v>
      </c>
      <c r="C46" s="80">
        <v>37073.69999999999</v>
      </c>
      <c r="D46" s="80">
        <v>37073.69999999999</v>
      </c>
      <c r="G46" s="80">
        <f>+IF($B$1="Yes",B46,0)</f>
        <v>37073.69999999999</v>
      </c>
      <c r="H46" s="80">
        <f t="shared" si="45"/>
        <v>37073.69999999999</v>
      </c>
      <c r="I46" s="80">
        <f t="shared" si="46"/>
        <v>37073.69999999999</v>
      </c>
      <c r="J46" s="80">
        <f t="shared" si="47"/>
        <v>0</v>
      </c>
      <c r="K46" s="80">
        <f>+IF($B$1="Yes",-SUM('[4]Link In'!$L$212:$W$212),0)</f>
        <v>-63757.399999999994</v>
      </c>
      <c r="L46" s="80">
        <f>+IF($B$1="Yes",-SUM('[4]Link In'!$L$212:$W$212),0)</f>
        <v>-63757.399999999994</v>
      </c>
      <c r="M46" s="82">
        <f>+L46</f>
        <v>-63757.399999999994</v>
      </c>
      <c r="N46" s="82">
        <f t="shared" si="42"/>
        <v>-26683.700000000004</v>
      </c>
      <c r="O46" s="82">
        <f t="shared" si="43"/>
        <v>-26683.700000000004</v>
      </c>
      <c r="P46" s="82">
        <f t="shared" si="44"/>
        <v>-26683.700000000004</v>
      </c>
    </row>
    <row r="47" spans="1:16" x14ac:dyDescent="0.3">
      <c r="A47" s="32" t="s">
        <v>14</v>
      </c>
      <c r="C47" s="80"/>
      <c r="K47" s="80"/>
      <c r="L47" s="80"/>
      <c r="N47" s="82">
        <f t="shared" si="42"/>
        <v>0</v>
      </c>
      <c r="O47" s="82">
        <f t="shared" si="43"/>
        <v>0</v>
      </c>
      <c r="P47" s="82">
        <f t="shared" si="44"/>
        <v>0</v>
      </c>
    </row>
    <row r="48" spans="1:16" x14ac:dyDescent="0.3">
      <c r="A48" s="32" t="s">
        <v>32</v>
      </c>
      <c r="C48" s="80"/>
      <c r="N48" s="82">
        <f t="shared" si="42"/>
        <v>0</v>
      </c>
      <c r="O48" s="82">
        <f t="shared" si="43"/>
        <v>0</v>
      </c>
      <c r="P48" s="82">
        <f t="shared" si="44"/>
        <v>0</v>
      </c>
    </row>
    <row r="49" spans="1:16" x14ac:dyDescent="0.3">
      <c r="A49" s="25" t="s">
        <v>17</v>
      </c>
      <c r="B49" s="82">
        <f>+SUM(B42:B48)</f>
        <v>55905.304273066358</v>
      </c>
      <c r="C49" s="80">
        <f>+SUM(C42:C48)</f>
        <v>55565.451110168869</v>
      </c>
      <c r="D49" s="80">
        <f>+SUM(D42:D48)</f>
        <v>55232.191098631592</v>
      </c>
      <c r="E49" s="80"/>
      <c r="G49" s="82">
        <f>+SUM(G42:G48)</f>
        <v>55905.304273066358</v>
      </c>
      <c r="H49" s="80">
        <f>+SUM(H42:H48)</f>
        <v>55565.451110168869</v>
      </c>
      <c r="I49" s="80">
        <f t="shared" ref="I49" si="48">+SUM(I42:I48)</f>
        <v>55232.191098631592</v>
      </c>
      <c r="J49" s="80">
        <f t="shared" ref="J49" si="49">+SUM(J42:J48)</f>
        <v>0</v>
      </c>
      <c r="K49" s="80">
        <f>+SUM(K41:K47)</f>
        <v>-63757.399999999994</v>
      </c>
      <c r="L49" s="80">
        <f>+SUM(L41:L47)</f>
        <v>-63757.399999999994</v>
      </c>
      <c r="M49" s="82">
        <f>+L49</f>
        <v>-63757.399999999994</v>
      </c>
      <c r="N49" s="82">
        <f t="shared" si="42"/>
        <v>-7852.0957269336359</v>
      </c>
      <c r="O49" s="82">
        <f t="shared" si="43"/>
        <v>-8191.9488898311247</v>
      </c>
      <c r="P49" s="82">
        <f t="shared" si="44"/>
        <v>-8525.2089013684017</v>
      </c>
    </row>
  </sheetData>
  <mergeCells count="6">
    <mergeCell ref="N3:O3"/>
    <mergeCell ref="B3:C3"/>
    <mergeCell ref="D3:E3"/>
    <mergeCell ref="G3:H3"/>
    <mergeCell ref="I3:J3"/>
    <mergeCell ref="K3:L3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C740"/>
  <sheetViews>
    <sheetView showOutlineSymbols="0" view="pageBreakPreview" zoomScale="85" zoomScaleNormal="87" zoomScaleSheetLayoutView="85" workbookViewId="0">
      <selection activeCell="D40" sqref="D40"/>
    </sheetView>
  </sheetViews>
  <sheetFormatPr defaultColWidth="17.6640625" defaultRowHeight="13.8" x14ac:dyDescent="0.3"/>
  <cols>
    <col min="1" max="1" width="6.109375" style="1" customWidth="1"/>
    <col min="2" max="5" width="15.88671875" style="1" customWidth="1"/>
    <col min="6" max="6" width="15.88671875" style="1" hidden="1" customWidth="1"/>
    <col min="7" max="7" width="15.88671875" style="1" customWidth="1"/>
    <col min="8" max="8" width="15.88671875" style="8" customWidth="1"/>
    <col min="9" max="12" width="15.88671875" style="1" customWidth="1"/>
    <col min="13" max="13" width="16.88671875" style="1" customWidth="1"/>
    <col min="14" max="17" width="15.88671875" style="1" customWidth="1"/>
    <col min="18" max="18" width="28.5546875" style="1" customWidth="1"/>
    <col min="19" max="258" width="17.6640625" style="1"/>
    <col min="259" max="259" width="6.109375" style="1" customWidth="1"/>
    <col min="260" max="269" width="15.88671875" style="1" customWidth="1"/>
    <col min="270" max="270" width="16.88671875" style="1" customWidth="1"/>
    <col min="271" max="274" width="15.88671875" style="1" customWidth="1"/>
    <col min="275" max="514" width="17.6640625" style="1"/>
    <col min="515" max="515" width="6.109375" style="1" customWidth="1"/>
    <col min="516" max="525" width="15.88671875" style="1" customWidth="1"/>
    <col min="526" max="526" width="16.88671875" style="1" customWidth="1"/>
    <col min="527" max="530" width="15.88671875" style="1" customWidth="1"/>
    <col min="531" max="770" width="17.6640625" style="1"/>
    <col min="771" max="771" width="6.109375" style="1" customWidth="1"/>
    <col min="772" max="781" width="15.88671875" style="1" customWidth="1"/>
    <col min="782" max="782" width="16.88671875" style="1" customWidth="1"/>
    <col min="783" max="786" width="15.88671875" style="1" customWidth="1"/>
    <col min="787" max="1026" width="17.6640625" style="1"/>
    <col min="1027" max="1027" width="6.109375" style="1" customWidth="1"/>
    <col min="1028" max="1037" width="15.88671875" style="1" customWidth="1"/>
    <col min="1038" max="1038" width="16.88671875" style="1" customWidth="1"/>
    <col min="1039" max="1042" width="15.88671875" style="1" customWidth="1"/>
    <col min="1043" max="1282" width="17.6640625" style="1"/>
    <col min="1283" max="1283" width="6.109375" style="1" customWidth="1"/>
    <col min="1284" max="1293" width="15.88671875" style="1" customWidth="1"/>
    <col min="1294" max="1294" width="16.88671875" style="1" customWidth="1"/>
    <col min="1295" max="1298" width="15.88671875" style="1" customWidth="1"/>
    <col min="1299" max="1538" width="17.6640625" style="1"/>
    <col min="1539" max="1539" width="6.109375" style="1" customWidth="1"/>
    <col min="1540" max="1549" width="15.88671875" style="1" customWidth="1"/>
    <col min="1550" max="1550" width="16.88671875" style="1" customWidth="1"/>
    <col min="1551" max="1554" width="15.88671875" style="1" customWidth="1"/>
    <col min="1555" max="1794" width="17.6640625" style="1"/>
    <col min="1795" max="1795" width="6.109375" style="1" customWidth="1"/>
    <col min="1796" max="1805" width="15.88671875" style="1" customWidth="1"/>
    <col min="1806" max="1806" width="16.88671875" style="1" customWidth="1"/>
    <col min="1807" max="1810" width="15.88671875" style="1" customWidth="1"/>
    <col min="1811" max="2050" width="17.6640625" style="1"/>
    <col min="2051" max="2051" width="6.109375" style="1" customWidth="1"/>
    <col min="2052" max="2061" width="15.88671875" style="1" customWidth="1"/>
    <col min="2062" max="2062" width="16.88671875" style="1" customWidth="1"/>
    <col min="2063" max="2066" width="15.88671875" style="1" customWidth="1"/>
    <col min="2067" max="2306" width="17.6640625" style="1"/>
    <col min="2307" max="2307" width="6.109375" style="1" customWidth="1"/>
    <col min="2308" max="2317" width="15.88671875" style="1" customWidth="1"/>
    <col min="2318" max="2318" width="16.88671875" style="1" customWidth="1"/>
    <col min="2319" max="2322" width="15.88671875" style="1" customWidth="1"/>
    <col min="2323" max="2562" width="17.6640625" style="1"/>
    <col min="2563" max="2563" width="6.109375" style="1" customWidth="1"/>
    <col min="2564" max="2573" width="15.88671875" style="1" customWidth="1"/>
    <col min="2574" max="2574" width="16.88671875" style="1" customWidth="1"/>
    <col min="2575" max="2578" width="15.88671875" style="1" customWidth="1"/>
    <col min="2579" max="2818" width="17.6640625" style="1"/>
    <col min="2819" max="2819" width="6.109375" style="1" customWidth="1"/>
    <col min="2820" max="2829" width="15.88671875" style="1" customWidth="1"/>
    <col min="2830" max="2830" width="16.88671875" style="1" customWidth="1"/>
    <col min="2831" max="2834" width="15.88671875" style="1" customWidth="1"/>
    <col min="2835" max="3074" width="17.6640625" style="1"/>
    <col min="3075" max="3075" width="6.109375" style="1" customWidth="1"/>
    <col min="3076" max="3085" width="15.88671875" style="1" customWidth="1"/>
    <col min="3086" max="3086" width="16.88671875" style="1" customWidth="1"/>
    <col min="3087" max="3090" width="15.88671875" style="1" customWidth="1"/>
    <col min="3091" max="3330" width="17.6640625" style="1"/>
    <col min="3331" max="3331" width="6.109375" style="1" customWidth="1"/>
    <col min="3332" max="3341" width="15.88671875" style="1" customWidth="1"/>
    <col min="3342" max="3342" width="16.88671875" style="1" customWidth="1"/>
    <col min="3343" max="3346" width="15.88671875" style="1" customWidth="1"/>
    <col min="3347" max="3586" width="17.6640625" style="1"/>
    <col min="3587" max="3587" width="6.109375" style="1" customWidth="1"/>
    <col min="3588" max="3597" width="15.88671875" style="1" customWidth="1"/>
    <col min="3598" max="3598" width="16.88671875" style="1" customWidth="1"/>
    <col min="3599" max="3602" width="15.88671875" style="1" customWidth="1"/>
    <col min="3603" max="3842" width="17.6640625" style="1"/>
    <col min="3843" max="3843" width="6.109375" style="1" customWidth="1"/>
    <col min="3844" max="3853" width="15.88671875" style="1" customWidth="1"/>
    <col min="3854" max="3854" width="16.88671875" style="1" customWidth="1"/>
    <col min="3855" max="3858" width="15.88671875" style="1" customWidth="1"/>
    <col min="3859" max="4098" width="17.6640625" style="1"/>
    <col min="4099" max="4099" width="6.109375" style="1" customWidth="1"/>
    <col min="4100" max="4109" width="15.88671875" style="1" customWidth="1"/>
    <col min="4110" max="4110" width="16.88671875" style="1" customWidth="1"/>
    <col min="4111" max="4114" width="15.88671875" style="1" customWidth="1"/>
    <col min="4115" max="4354" width="17.6640625" style="1"/>
    <col min="4355" max="4355" width="6.109375" style="1" customWidth="1"/>
    <col min="4356" max="4365" width="15.88671875" style="1" customWidth="1"/>
    <col min="4366" max="4366" width="16.88671875" style="1" customWidth="1"/>
    <col min="4367" max="4370" width="15.88671875" style="1" customWidth="1"/>
    <col min="4371" max="4610" width="17.6640625" style="1"/>
    <col min="4611" max="4611" width="6.109375" style="1" customWidth="1"/>
    <col min="4612" max="4621" width="15.88671875" style="1" customWidth="1"/>
    <col min="4622" max="4622" width="16.88671875" style="1" customWidth="1"/>
    <col min="4623" max="4626" width="15.88671875" style="1" customWidth="1"/>
    <col min="4627" max="4866" width="17.6640625" style="1"/>
    <col min="4867" max="4867" width="6.109375" style="1" customWidth="1"/>
    <col min="4868" max="4877" width="15.88671875" style="1" customWidth="1"/>
    <col min="4878" max="4878" width="16.88671875" style="1" customWidth="1"/>
    <col min="4879" max="4882" width="15.88671875" style="1" customWidth="1"/>
    <col min="4883" max="5122" width="17.6640625" style="1"/>
    <col min="5123" max="5123" width="6.109375" style="1" customWidth="1"/>
    <col min="5124" max="5133" width="15.88671875" style="1" customWidth="1"/>
    <col min="5134" max="5134" width="16.88671875" style="1" customWidth="1"/>
    <col min="5135" max="5138" width="15.88671875" style="1" customWidth="1"/>
    <col min="5139" max="5378" width="17.6640625" style="1"/>
    <col min="5379" max="5379" width="6.109375" style="1" customWidth="1"/>
    <col min="5380" max="5389" width="15.88671875" style="1" customWidth="1"/>
    <col min="5390" max="5390" width="16.88671875" style="1" customWidth="1"/>
    <col min="5391" max="5394" width="15.88671875" style="1" customWidth="1"/>
    <col min="5395" max="5634" width="17.6640625" style="1"/>
    <col min="5635" max="5635" width="6.109375" style="1" customWidth="1"/>
    <col min="5636" max="5645" width="15.88671875" style="1" customWidth="1"/>
    <col min="5646" max="5646" width="16.88671875" style="1" customWidth="1"/>
    <col min="5647" max="5650" width="15.88671875" style="1" customWidth="1"/>
    <col min="5651" max="5890" width="17.6640625" style="1"/>
    <col min="5891" max="5891" width="6.109375" style="1" customWidth="1"/>
    <col min="5892" max="5901" width="15.88671875" style="1" customWidth="1"/>
    <col min="5902" max="5902" width="16.88671875" style="1" customWidth="1"/>
    <col min="5903" max="5906" width="15.88671875" style="1" customWidth="1"/>
    <col min="5907" max="6146" width="17.6640625" style="1"/>
    <col min="6147" max="6147" width="6.109375" style="1" customWidth="1"/>
    <col min="6148" max="6157" width="15.88671875" style="1" customWidth="1"/>
    <col min="6158" max="6158" width="16.88671875" style="1" customWidth="1"/>
    <col min="6159" max="6162" width="15.88671875" style="1" customWidth="1"/>
    <col min="6163" max="6402" width="17.6640625" style="1"/>
    <col min="6403" max="6403" width="6.109375" style="1" customWidth="1"/>
    <col min="6404" max="6413" width="15.88671875" style="1" customWidth="1"/>
    <col min="6414" max="6414" width="16.88671875" style="1" customWidth="1"/>
    <col min="6415" max="6418" width="15.88671875" style="1" customWidth="1"/>
    <col min="6419" max="6658" width="17.6640625" style="1"/>
    <col min="6659" max="6659" width="6.109375" style="1" customWidth="1"/>
    <col min="6660" max="6669" width="15.88671875" style="1" customWidth="1"/>
    <col min="6670" max="6670" width="16.88671875" style="1" customWidth="1"/>
    <col min="6671" max="6674" width="15.88671875" style="1" customWidth="1"/>
    <col min="6675" max="6914" width="17.6640625" style="1"/>
    <col min="6915" max="6915" width="6.109375" style="1" customWidth="1"/>
    <col min="6916" max="6925" width="15.88671875" style="1" customWidth="1"/>
    <col min="6926" max="6926" width="16.88671875" style="1" customWidth="1"/>
    <col min="6927" max="6930" width="15.88671875" style="1" customWidth="1"/>
    <col min="6931" max="7170" width="17.6640625" style="1"/>
    <col min="7171" max="7171" width="6.109375" style="1" customWidth="1"/>
    <col min="7172" max="7181" width="15.88671875" style="1" customWidth="1"/>
    <col min="7182" max="7182" width="16.88671875" style="1" customWidth="1"/>
    <col min="7183" max="7186" width="15.88671875" style="1" customWidth="1"/>
    <col min="7187" max="7426" width="17.6640625" style="1"/>
    <col min="7427" max="7427" width="6.109375" style="1" customWidth="1"/>
    <col min="7428" max="7437" width="15.88671875" style="1" customWidth="1"/>
    <col min="7438" max="7438" width="16.88671875" style="1" customWidth="1"/>
    <col min="7439" max="7442" width="15.88671875" style="1" customWidth="1"/>
    <col min="7443" max="7682" width="17.6640625" style="1"/>
    <col min="7683" max="7683" width="6.109375" style="1" customWidth="1"/>
    <col min="7684" max="7693" width="15.88671875" style="1" customWidth="1"/>
    <col min="7694" max="7694" width="16.88671875" style="1" customWidth="1"/>
    <col min="7695" max="7698" width="15.88671875" style="1" customWidth="1"/>
    <col min="7699" max="7938" width="17.6640625" style="1"/>
    <col min="7939" max="7939" width="6.109375" style="1" customWidth="1"/>
    <col min="7940" max="7949" width="15.88671875" style="1" customWidth="1"/>
    <col min="7950" max="7950" width="16.88671875" style="1" customWidth="1"/>
    <col min="7951" max="7954" width="15.88671875" style="1" customWidth="1"/>
    <col min="7955" max="8194" width="17.6640625" style="1"/>
    <col min="8195" max="8195" width="6.109375" style="1" customWidth="1"/>
    <col min="8196" max="8205" width="15.88671875" style="1" customWidth="1"/>
    <col min="8206" max="8206" width="16.88671875" style="1" customWidth="1"/>
    <col min="8207" max="8210" width="15.88671875" style="1" customWidth="1"/>
    <col min="8211" max="8450" width="17.6640625" style="1"/>
    <col min="8451" max="8451" width="6.109375" style="1" customWidth="1"/>
    <col min="8452" max="8461" width="15.88671875" style="1" customWidth="1"/>
    <col min="8462" max="8462" width="16.88671875" style="1" customWidth="1"/>
    <col min="8463" max="8466" width="15.88671875" style="1" customWidth="1"/>
    <col min="8467" max="8706" width="17.6640625" style="1"/>
    <col min="8707" max="8707" width="6.109375" style="1" customWidth="1"/>
    <col min="8708" max="8717" width="15.88671875" style="1" customWidth="1"/>
    <col min="8718" max="8718" width="16.88671875" style="1" customWidth="1"/>
    <col min="8719" max="8722" width="15.88671875" style="1" customWidth="1"/>
    <col min="8723" max="8962" width="17.6640625" style="1"/>
    <col min="8963" max="8963" width="6.109375" style="1" customWidth="1"/>
    <col min="8964" max="8973" width="15.88671875" style="1" customWidth="1"/>
    <col min="8974" max="8974" width="16.88671875" style="1" customWidth="1"/>
    <col min="8975" max="8978" width="15.88671875" style="1" customWidth="1"/>
    <col min="8979" max="9218" width="17.6640625" style="1"/>
    <col min="9219" max="9219" width="6.109375" style="1" customWidth="1"/>
    <col min="9220" max="9229" width="15.88671875" style="1" customWidth="1"/>
    <col min="9230" max="9230" width="16.88671875" style="1" customWidth="1"/>
    <col min="9231" max="9234" width="15.88671875" style="1" customWidth="1"/>
    <col min="9235" max="9474" width="17.6640625" style="1"/>
    <col min="9475" max="9475" width="6.109375" style="1" customWidth="1"/>
    <col min="9476" max="9485" width="15.88671875" style="1" customWidth="1"/>
    <col min="9486" max="9486" width="16.88671875" style="1" customWidth="1"/>
    <col min="9487" max="9490" width="15.88671875" style="1" customWidth="1"/>
    <col min="9491" max="9730" width="17.6640625" style="1"/>
    <col min="9731" max="9731" width="6.109375" style="1" customWidth="1"/>
    <col min="9732" max="9741" width="15.88671875" style="1" customWidth="1"/>
    <col min="9742" max="9742" width="16.88671875" style="1" customWidth="1"/>
    <col min="9743" max="9746" width="15.88671875" style="1" customWidth="1"/>
    <col min="9747" max="9986" width="17.6640625" style="1"/>
    <col min="9987" max="9987" width="6.109375" style="1" customWidth="1"/>
    <col min="9988" max="9997" width="15.88671875" style="1" customWidth="1"/>
    <col min="9998" max="9998" width="16.88671875" style="1" customWidth="1"/>
    <col min="9999" max="10002" width="15.88671875" style="1" customWidth="1"/>
    <col min="10003" max="10242" width="17.6640625" style="1"/>
    <col min="10243" max="10243" width="6.109375" style="1" customWidth="1"/>
    <col min="10244" max="10253" width="15.88671875" style="1" customWidth="1"/>
    <col min="10254" max="10254" width="16.88671875" style="1" customWidth="1"/>
    <col min="10255" max="10258" width="15.88671875" style="1" customWidth="1"/>
    <col min="10259" max="10498" width="17.6640625" style="1"/>
    <col min="10499" max="10499" width="6.109375" style="1" customWidth="1"/>
    <col min="10500" max="10509" width="15.88671875" style="1" customWidth="1"/>
    <col min="10510" max="10510" width="16.88671875" style="1" customWidth="1"/>
    <col min="10511" max="10514" width="15.88671875" style="1" customWidth="1"/>
    <col min="10515" max="10754" width="17.6640625" style="1"/>
    <col min="10755" max="10755" width="6.109375" style="1" customWidth="1"/>
    <col min="10756" max="10765" width="15.88671875" style="1" customWidth="1"/>
    <col min="10766" max="10766" width="16.88671875" style="1" customWidth="1"/>
    <col min="10767" max="10770" width="15.88671875" style="1" customWidth="1"/>
    <col min="10771" max="11010" width="17.6640625" style="1"/>
    <col min="11011" max="11011" width="6.109375" style="1" customWidth="1"/>
    <col min="11012" max="11021" width="15.88671875" style="1" customWidth="1"/>
    <col min="11022" max="11022" width="16.88671875" style="1" customWidth="1"/>
    <col min="11023" max="11026" width="15.88671875" style="1" customWidth="1"/>
    <col min="11027" max="11266" width="17.6640625" style="1"/>
    <col min="11267" max="11267" width="6.109375" style="1" customWidth="1"/>
    <col min="11268" max="11277" width="15.88671875" style="1" customWidth="1"/>
    <col min="11278" max="11278" width="16.88671875" style="1" customWidth="1"/>
    <col min="11279" max="11282" width="15.88671875" style="1" customWidth="1"/>
    <col min="11283" max="11522" width="17.6640625" style="1"/>
    <col min="11523" max="11523" width="6.109375" style="1" customWidth="1"/>
    <col min="11524" max="11533" width="15.88671875" style="1" customWidth="1"/>
    <col min="11534" max="11534" width="16.88671875" style="1" customWidth="1"/>
    <col min="11535" max="11538" width="15.88671875" style="1" customWidth="1"/>
    <col min="11539" max="11778" width="17.6640625" style="1"/>
    <col min="11779" max="11779" width="6.109375" style="1" customWidth="1"/>
    <col min="11780" max="11789" width="15.88671875" style="1" customWidth="1"/>
    <col min="11790" max="11790" width="16.88671875" style="1" customWidth="1"/>
    <col min="11791" max="11794" width="15.88671875" style="1" customWidth="1"/>
    <col min="11795" max="12034" width="17.6640625" style="1"/>
    <col min="12035" max="12035" width="6.109375" style="1" customWidth="1"/>
    <col min="12036" max="12045" width="15.88671875" style="1" customWidth="1"/>
    <col min="12046" max="12046" width="16.88671875" style="1" customWidth="1"/>
    <col min="12047" max="12050" width="15.88671875" style="1" customWidth="1"/>
    <col min="12051" max="12290" width="17.6640625" style="1"/>
    <col min="12291" max="12291" width="6.109375" style="1" customWidth="1"/>
    <col min="12292" max="12301" width="15.88671875" style="1" customWidth="1"/>
    <col min="12302" max="12302" width="16.88671875" style="1" customWidth="1"/>
    <col min="12303" max="12306" width="15.88671875" style="1" customWidth="1"/>
    <col min="12307" max="12546" width="17.6640625" style="1"/>
    <col min="12547" max="12547" width="6.109375" style="1" customWidth="1"/>
    <col min="12548" max="12557" width="15.88671875" style="1" customWidth="1"/>
    <col min="12558" max="12558" width="16.88671875" style="1" customWidth="1"/>
    <col min="12559" max="12562" width="15.88671875" style="1" customWidth="1"/>
    <col min="12563" max="12802" width="17.6640625" style="1"/>
    <col min="12803" max="12803" width="6.109375" style="1" customWidth="1"/>
    <col min="12804" max="12813" width="15.88671875" style="1" customWidth="1"/>
    <col min="12814" max="12814" width="16.88671875" style="1" customWidth="1"/>
    <col min="12815" max="12818" width="15.88671875" style="1" customWidth="1"/>
    <col min="12819" max="13058" width="17.6640625" style="1"/>
    <col min="13059" max="13059" width="6.109375" style="1" customWidth="1"/>
    <col min="13060" max="13069" width="15.88671875" style="1" customWidth="1"/>
    <col min="13070" max="13070" width="16.88671875" style="1" customWidth="1"/>
    <col min="13071" max="13074" width="15.88671875" style="1" customWidth="1"/>
    <col min="13075" max="13314" width="17.6640625" style="1"/>
    <col min="13315" max="13315" width="6.109375" style="1" customWidth="1"/>
    <col min="13316" max="13325" width="15.88671875" style="1" customWidth="1"/>
    <col min="13326" max="13326" width="16.88671875" style="1" customWidth="1"/>
    <col min="13327" max="13330" width="15.88671875" style="1" customWidth="1"/>
    <col min="13331" max="13570" width="17.6640625" style="1"/>
    <col min="13571" max="13571" width="6.109375" style="1" customWidth="1"/>
    <col min="13572" max="13581" width="15.88671875" style="1" customWidth="1"/>
    <col min="13582" max="13582" width="16.88671875" style="1" customWidth="1"/>
    <col min="13583" max="13586" width="15.88671875" style="1" customWidth="1"/>
    <col min="13587" max="13826" width="17.6640625" style="1"/>
    <col min="13827" max="13827" width="6.109375" style="1" customWidth="1"/>
    <col min="13828" max="13837" width="15.88671875" style="1" customWidth="1"/>
    <col min="13838" max="13838" width="16.88671875" style="1" customWidth="1"/>
    <col min="13839" max="13842" width="15.88671875" style="1" customWidth="1"/>
    <col min="13843" max="14082" width="17.6640625" style="1"/>
    <col min="14083" max="14083" width="6.109375" style="1" customWidth="1"/>
    <col min="14084" max="14093" width="15.88671875" style="1" customWidth="1"/>
    <col min="14094" max="14094" width="16.88671875" style="1" customWidth="1"/>
    <col min="14095" max="14098" width="15.88671875" style="1" customWidth="1"/>
    <col min="14099" max="14338" width="17.6640625" style="1"/>
    <col min="14339" max="14339" width="6.109375" style="1" customWidth="1"/>
    <col min="14340" max="14349" width="15.88671875" style="1" customWidth="1"/>
    <col min="14350" max="14350" width="16.88671875" style="1" customWidth="1"/>
    <col min="14351" max="14354" width="15.88671875" style="1" customWidth="1"/>
    <col min="14355" max="14594" width="17.6640625" style="1"/>
    <col min="14595" max="14595" width="6.109375" style="1" customWidth="1"/>
    <col min="14596" max="14605" width="15.88671875" style="1" customWidth="1"/>
    <col min="14606" max="14606" width="16.88671875" style="1" customWidth="1"/>
    <col min="14607" max="14610" width="15.88671875" style="1" customWidth="1"/>
    <col min="14611" max="14850" width="17.6640625" style="1"/>
    <col min="14851" max="14851" width="6.109375" style="1" customWidth="1"/>
    <col min="14852" max="14861" width="15.88671875" style="1" customWidth="1"/>
    <col min="14862" max="14862" width="16.88671875" style="1" customWidth="1"/>
    <col min="14863" max="14866" width="15.88671875" style="1" customWidth="1"/>
    <col min="14867" max="15106" width="17.6640625" style="1"/>
    <col min="15107" max="15107" width="6.109375" style="1" customWidth="1"/>
    <col min="15108" max="15117" width="15.88671875" style="1" customWidth="1"/>
    <col min="15118" max="15118" width="16.88671875" style="1" customWidth="1"/>
    <col min="15119" max="15122" width="15.88671875" style="1" customWidth="1"/>
    <col min="15123" max="15362" width="17.6640625" style="1"/>
    <col min="15363" max="15363" width="6.109375" style="1" customWidth="1"/>
    <col min="15364" max="15373" width="15.88671875" style="1" customWidth="1"/>
    <col min="15374" max="15374" width="16.88671875" style="1" customWidth="1"/>
    <col min="15375" max="15378" width="15.88671875" style="1" customWidth="1"/>
    <col min="15379" max="15618" width="17.6640625" style="1"/>
    <col min="15619" max="15619" width="6.109375" style="1" customWidth="1"/>
    <col min="15620" max="15629" width="15.88671875" style="1" customWidth="1"/>
    <col min="15630" max="15630" width="16.88671875" style="1" customWidth="1"/>
    <col min="15631" max="15634" width="15.88671875" style="1" customWidth="1"/>
    <col min="15635" max="15874" width="17.6640625" style="1"/>
    <col min="15875" max="15875" width="6.109375" style="1" customWidth="1"/>
    <col min="15876" max="15885" width="15.88671875" style="1" customWidth="1"/>
    <col min="15886" max="15886" width="16.88671875" style="1" customWidth="1"/>
    <col min="15887" max="15890" width="15.88671875" style="1" customWidth="1"/>
    <col min="15891" max="16130" width="17.6640625" style="1"/>
    <col min="16131" max="16131" width="6.109375" style="1" customWidth="1"/>
    <col min="16132" max="16141" width="15.88671875" style="1" customWidth="1"/>
    <col min="16142" max="16142" width="16.88671875" style="1" customWidth="1"/>
    <col min="16143" max="16146" width="15.88671875" style="1" customWidth="1"/>
    <col min="16147" max="16384" width="17.6640625" style="1"/>
  </cols>
  <sheetData>
    <row r="1" spans="1:55" ht="14.4" x14ac:dyDescent="0.3">
      <c r="A1" s="9"/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55" ht="14.4" x14ac:dyDescent="0.3">
      <c r="A2" s="12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3"/>
      <c r="P2" s="13"/>
      <c r="Q2" s="10"/>
      <c r="R2" s="10"/>
    </row>
    <row r="3" spans="1:55" ht="14.4" x14ac:dyDescent="0.3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4"/>
      <c r="P3" s="14"/>
      <c r="Q3" s="10"/>
      <c r="R3" s="10"/>
    </row>
    <row r="4" spans="1:55" ht="14.4" x14ac:dyDescent="0.3">
      <c r="A4" s="15" t="s">
        <v>30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4.4" x14ac:dyDescent="0.3">
      <c r="A5" s="15" t="str">
        <f>'[5]Rate Case Constants'!$C$11</f>
        <v>Case No. 2018-00358</v>
      </c>
      <c r="B5" s="16"/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55" ht="14.4" x14ac:dyDescent="0.3">
      <c r="A6" s="15" t="s">
        <v>0</v>
      </c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55" ht="14.4" x14ac:dyDescent="0.3">
      <c r="A7" s="15" t="str">
        <f>'[5]Rate Case Constants'!$C$15</f>
        <v>Base Year for the 12 Months Ended February 28, 2019</v>
      </c>
      <c r="B7" s="16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55" ht="14.4" x14ac:dyDescent="0.3">
      <c r="A8" s="15" t="str">
        <f>'[5]Rate Case Constants'!$C$17</f>
        <v>Forecast Year for the 12 Months Ended June 30, 2020</v>
      </c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55" ht="14.4" x14ac:dyDescent="0.3">
      <c r="A9" s="15"/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55" ht="14.4" x14ac:dyDescent="0.3">
      <c r="A10" s="16"/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55" ht="14.4" x14ac:dyDescent="0.3">
      <c r="A11" s="18" t="s">
        <v>31</v>
      </c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16"/>
      <c r="N11" s="16"/>
      <c r="O11" s="10"/>
      <c r="P11" s="10"/>
      <c r="Q11" s="20" t="s">
        <v>26</v>
      </c>
      <c r="R11" s="10"/>
    </row>
    <row r="12" spans="1:55" ht="14.4" x14ac:dyDescent="0.3">
      <c r="A12" s="10"/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9" t="str">
        <f ca="1">RIGHT(CELL("filename",$A$1),LEN(CELL("filename",$A$1))-SEARCH("\Revenues",CELL("filename",$A$1),1))</f>
        <v>Revenues\[KAWC 2018 Rate Case - Exhibit 37 (I-2),(I-3),(I-4),(I-5).xlsx]LinkIn</v>
      </c>
      <c r="R12" s="19"/>
    </row>
    <row r="13" spans="1:55" ht="14.4" x14ac:dyDescent="0.3">
      <c r="A13" s="18"/>
      <c r="B13" s="10"/>
      <c r="C13" s="10"/>
      <c r="D13" s="10"/>
      <c r="E13" s="10"/>
      <c r="F13" s="10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20"/>
      <c r="R13" s="73"/>
    </row>
    <row r="14" spans="1:55" ht="14.4" x14ac:dyDescent="0.3">
      <c r="A14" s="18"/>
      <c r="B14" s="10"/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20" t="s">
        <v>37</v>
      </c>
      <c r="R14" s="73"/>
    </row>
    <row r="15" spans="1:55" ht="15" thickBot="1" x14ac:dyDescent="0.35">
      <c r="A15" s="10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69"/>
    </row>
    <row r="16" spans="1:55" ht="15" thickTop="1" x14ac:dyDescent="0.3">
      <c r="A16" s="21"/>
      <c r="B16" s="21"/>
      <c r="C16" s="21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8"/>
    </row>
    <row r="17" spans="1:30" ht="14.4" x14ac:dyDescent="0.3">
      <c r="A17" s="23" t="s">
        <v>1</v>
      </c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23" t="s">
        <v>2</v>
      </c>
      <c r="M17" s="23" t="s">
        <v>3</v>
      </c>
      <c r="N17" s="10"/>
      <c r="O17" s="24" t="s">
        <v>38</v>
      </c>
      <c r="P17" s="24"/>
      <c r="Q17" s="24"/>
      <c r="R17" s="69"/>
    </row>
    <row r="18" spans="1:30" ht="15" thickBot="1" x14ac:dyDescent="0.35">
      <c r="A18" s="23" t="s">
        <v>5</v>
      </c>
      <c r="B18" s="25"/>
      <c r="C18" s="23" t="s">
        <v>6</v>
      </c>
      <c r="D18" s="25"/>
      <c r="E18" s="25"/>
      <c r="F18" s="26">
        <v>2010</v>
      </c>
      <c r="G18" s="26">
        <v>2013</v>
      </c>
      <c r="H18" s="26">
        <v>2014</v>
      </c>
      <c r="I18" s="27">
        <v>2015</v>
      </c>
      <c r="J18" s="27">
        <v>2016</v>
      </c>
      <c r="K18" s="27">
        <v>2017</v>
      </c>
      <c r="L18" s="23" t="s">
        <v>7</v>
      </c>
      <c r="M18" s="23" t="s">
        <v>7</v>
      </c>
      <c r="N18" s="25"/>
      <c r="O18" s="27">
        <v>2020</v>
      </c>
      <c r="P18" s="27">
        <v>2021</v>
      </c>
      <c r="Q18" s="27">
        <v>2022</v>
      </c>
      <c r="R18" s="68"/>
    </row>
    <row r="19" spans="1:30" ht="15" thickTop="1" x14ac:dyDescent="0.3">
      <c r="A19" s="28">
        <v>1</v>
      </c>
      <c r="B19" s="29"/>
      <c r="C19" s="29"/>
      <c r="D19" s="29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70"/>
    </row>
    <row r="20" spans="1:30" ht="14.4" x14ac:dyDescent="0.3">
      <c r="A20" s="23">
        <v>2</v>
      </c>
      <c r="B20" s="10"/>
      <c r="C20" s="31" t="s">
        <v>8</v>
      </c>
      <c r="D20" s="10"/>
      <c r="E20" s="10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69"/>
    </row>
    <row r="21" spans="1:30" ht="14.4" x14ac:dyDescent="0.3">
      <c r="A21" s="23">
        <v>3</v>
      </c>
      <c r="B21" s="10"/>
      <c r="C21" s="32" t="s">
        <v>9</v>
      </c>
      <c r="D21" s="10"/>
      <c r="E21" s="10"/>
      <c r="F21" s="33">
        <v>36794586.090000004</v>
      </c>
      <c r="G21" s="33">
        <f>+'[6]HYP-Water Revenues'!P69</f>
        <v>43937951.119999997</v>
      </c>
      <c r="H21" s="33">
        <f>+'[6]HYP-Water Revenues'!P59</f>
        <v>48131476.659999989</v>
      </c>
      <c r="I21" s="33">
        <f>+'[6]HYP-Water Revenues'!P49</f>
        <v>48400459.440000005</v>
      </c>
      <c r="J21" s="33">
        <f>+'[6]HYP-Water Revenues'!P39</f>
        <v>50340912.459999993</v>
      </c>
      <c r="K21" s="33">
        <f>+'[6]HYP-Water Revenues'!P29</f>
        <v>52341311.810000002</v>
      </c>
      <c r="L21" s="33">
        <f>+SUM('[6]Test &amp; Base Customer Count&amp;Usg'!B41:M41)</f>
        <v>49739985.320916228</v>
      </c>
      <c r="M21" s="33">
        <f>+SUM('[6]Test &amp; Base Customer Count&amp;Usg'!B53:M53)</f>
        <v>47551194.807319306</v>
      </c>
      <c r="N21" s="34"/>
      <c r="O21" s="34">
        <f>+SUM([7]LinkOut!Z238:AK238)*1000+'BD LinkIn'!N6</f>
        <v>47412477.139298864</v>
      </c>
      <c r="P21" s="34">
        <f>+SUM([7]LinkOut!AL238:AW238)*1000+'BD LinkIn'!O6</f>
        <v>47189394.132036954</v>
      </c>
      <c r="Q21" s="34">
        <f>+SUM([7]LinkOut!AX238:BI238)*1000+'BD LinkIn'!P6</f>
        <v>46956449.349693052</v>
      </c>
      <c r="R21" s="69"/>
    </row>
    <row r="22" spans="1:30" ht="14.4" x14ac:dyDescent="0.3">
      <c r="A22" s="23">
        <v>4</v>
      </c>
      <c r="B22" s="10"/>
      <c r="C22" s="32" t="s">
        <v>10</v>
      </c>
      <c r="D22" s="10"/>
      <c r="E22" s="10"/>
      <c r="F22" s="33">
        <v>18050238.060000002</v>
      </c>
      <c r="G22" s="33">
        <f>+'[6]HYP-Water Revenues'!P70</f>
        <v>20548911.799999997</v>
      </c>
      <c r="H22" s="33">
        <f>+'[6]HYP-Water Revenues'!P60</f>
        <v>21763177.469999999</v>
      </c>
      <c r="I22" s="33">
        <f>+'[6]HYP-Water Revenues'!P50</f>
        <v>22827849.960000005</v>
      </c>
      <c r="J22" s="33">
        <f>+'[6]HYP-Water Revenues'!P40</f>
        <v>23439617.699999999</v>
      </c>
      <c r="K22" s="33">
        <f>+'[6]HYP-Water Revenues'!P30</f>
        <v>24241978.57</v>
      </c>
      <c r="L22" s="33">
        <f>+SUM('[6]Test &amp; Base Customer Count&amp;Usg'!B42:M42)</f>
        <v>22686064.950296968</v>
      </c>
      <c r="M22" s="33">
        <f>+SUM('[6]Test &amp; Base Customer Count&amp;Usg'!B54:M54)</f>
        <v>21663947.305820607</v>
      </c>
      <c r="N22" s="35"/>
      <c r="O22" s="34">
        <f>+SUM([7]LinkOut!Z239:AK239)*1000+'BD LinkIn'!N7</f>
        <v>21602067.779619325</v>
      </c>
      <c r="P22" s="34">
        <f>+SUM([7]LinkOut!AL239:AW239)*1000+'BD LinkIn'!O7</f>
        <v>21500308.131692767</v>
      </c>
      <c r="Q22" s="34">
        <f>+SUM([7]LinkOut!AX239:BI239)*1000+'BD LinkIn'!P7</f>
        <v>21398938.204712689</v>
      </c>
      <c r="R22" s="10"/>
    </row>
    <row r="23" spans="1:30" ht="14.4" x14ac:dyDescent="0.3">
      <c r="A23" s="23">
        <v>5</v>
      </c>
      <c r="B23" s="10"/>
      <c r="C23" s="32" t="s">
        <v>11</v>
      </c>
      <c r="D23" s="10"/>
      <c r="E23" s="10"/>
      <c r="F23" s="33">
        <v>1794636.0399999998</v>
      </c>
      <c r="G23" s="33">
        <f>+'[6]HYP-Water Revenues'!P71</f>
        <v>2153373.48</v>
      </c>
      <c r="H23" s="33">
        <f>+'[6]HYP-Water Revenues'!P61</f>
        <v>2344924.35</v>
      </c>
      <c r="I23" s="33">
        <f>+'[6]HYP-Water Revenues'!P51</f>
        <v>2580684.73</v>
      </c>
      <c r="J23" s="33">
        <f>+'[6]HYP-Water Revenues'!P41</f>
        <v>2847824.28</v>
      </c>
      <c r="K23" s="33">
        <f>+'[6]HYP-Water Revenues'!P31</f>
        <v>2983504.96</v>
      </c>
      <c r="L23" s="33">
        <f>+SUM('[6]Test &amp; Base Customer Count&amp;Usg'!B43:M43)</f>
        <v>2813213.8973500766</v>
      </c>
      <c r="M23" s="33">
        <f>+SUM('[6]Test &amp; Base Customer Count&amp;Usg'!B55:M55)</f>
        <v>2515892.411696251</v>
      </c>
      <c r="N23" s="35"/>
      <c r="O23" s="34">
        <f>+SUM([7]LinkOut!Z240:AK240)*1000+'BD LinkIn'!N8</f>
        <v>2477833.9037330686</v>
      </c>
      <c r="P23" s="34">
        <f>+SUM([7]LinkOut!AL240:AW240)*1000+'BD LinkIn'!O8</f>
        <v>2477833.9037330686</v>
      </c>
      <c r="Q23" s="34">
        <f>+SUM([7]LinkOut!AX240:BI240)*1000+'BD LinkIn'!P8</f>
        <v>2477833.9037330686</v>
      </c>
      <c r="R23" s="10"/>
    </row>
    <row r="24" spans="1:30" ht="14.4" x14ac:dyDescent="0.3">
      <c r="A24" s="23">
        <v>6</v>
      </c>
      <c r="B24" s="10"/>
      <c r="C24" s="32" t="s">
        <v>12</v>
      </c>
      <c r="D24" s="10"/>
      <c r="E24" s="10"/>
      <c r="F24" s="33">
        <v>6127452.5399999991</v>
      </c>
      <c r="G24" s="33">
        <f>+'[6]HYP-Water Revenues'!P74</f>
        <v>6202287.9300000006</v>
      </c>
      <c r="H24" s="33">
        <f>+'[6]HYP-Water Revenues'!P64</f>
        <v>6208934.5100000007</v>
      </c>
      <c r="I24" s="35">
        <f>+'[6]HYP-Water Revenues'!P54</f>
        <v>6108846.2599999998</v>
      </c>
      <c r="J24" s="35">
        <f>+'[6]HYP-Water Revenues'!P44</f>
        <v>6582390.1600000001</v>
      </c>
      <c r="K24" s="35">
        <f>+'[6]HYP-Water Revenues'!P34</f>
        <v>6249568.3200000003</v>
      </c>
      <c r="L24" s="33">
        <f>+SUM('[6]Test &amp; Base Customer Count&amp;Usg'!B46:M46)</f>
        <v>5785621.1310583204</v>
      </c>
      <c r="M24" s="33">
        <f>+SUM('[6]Test &amp; Base Customer Count&amp;Usg'!B58:M58)</f>
        <v>5703374.4312249999</v>
      </c>
      <c r="N24" s="35"/>
      <c r="O24" s="34">
        <f>+SUM([7]LinkOut!Z243:AK243)*1000+'BD LinkIn'!N9</f>
        <v>5703374.4312249999</v>
      </c>
      <c r="P24" s="34">
        <f>+SUM([7]LinkOut!AL243:AW243)*1000+'BD LinkIn'!O9</f>
        <v>5703374.4312249999</v>
      </c>
      <c r="Q24" s="34">
        <f>+SUM([7]LinkOut!AX243:BI243)*1000+'BD LinkIn'!P9</f>
        <v>5703374.4312249999</v>
      </c>
      <c r="R24" s="10"/>
    </row>
    <row r="25" spans="1:30" ht="14.4" x14ac:dyDescent="0.3">
      <c r="A25" s="23">
        <v>7</v>
      </c>
      <c r="B25" s="10"/>
      <c r="C25" s="32" t="s">
        <v>13</v>
      </c>
      <c r="D25" s="10"/>
      <c r="E25" s="10"/>
      <c r="F25" s="33">
        <v>1737942.8400000003</v>
      </c>
      <c r="G25" s="33">
        <f>+'[6]HYP-Water Revenues'!P75+'[6]HYP-Water Revenues'!P76</f>
        <v>1673395.4299999997</v>
      </c>
      <c r="H25" s="33">
        <f>+'[6]HYP-Water Revenues'!P65+'[6]HYP-Water Revenues'!P66</f>
        <v>2058451.16</v>
      </c>
      <c r="I25" s="35">
        <f>+'[6]HYP-Water Revenues'!P55+'[6]HYP-Water Revenues'!P56</f>
        <v>1965969.6899999997</v>
      </c>
      <c r="J25" s="35">
        <f>+'[6]HYP-Water Revenues'!P45+'[6]HYP-Water Revenues'!P46</f>
        <v>2216409.0200000005</v>
      </c>
      <c r="K25" s="35">
        <f>+'[6]HYP-Water Revenues'!P35+'[6]HYP-Water Revenues'!P36</f>
        <v>2110436.35</v>
      </c>
      <c r="L25" s="33">
        <f>+SUM('[6]Test &amp; Base Customer Count&amp;Usg'!B47:M48)</f>
        <v>1897799.2916439199</v>
      </c>
      <c r="M25" s="33">
        <f>+SUM('[6]Test &amp; Base Customer Count&amp;Usg'!B59:M60)</f>
        <v>1711088.0586000001</v>
      </c>
      <c r="N25" s="35"/>
      <c r="O25" s="34">
        <f>+SUM([7]LinkOut!Z244:AK244)*1000+'BD LinkIn'!N10</f>
        <v>1717018.2305999999</v>
      </c>
      <c r="P25" s="34">
        <f>+SUM([7]LinkOut!AL244:AW244)*1000+'BD LinkIn'!O10</f>
        <v>1717018.2305999999</v>
      </c>
      <c r="Q25" s="34">
        <f>+SUM([7]LinkOut!AX244:BI244)*1000+'BD LinkIn'!P10</f>
        <v>1717018.2305999999</v>
      </c>
      <c r="R25" s="10"/>
    </row>
    <row r="26" spans="1:30" ht="14.4" x14ac:dyDescent="0.3">
      <c r="A26" s="23">
        <v>8</v>
      </c>
      <c r="B26" s="10"/>
      <c r="C26" s="32" t="s">
        <v>14</v>
      </c>
      <c r="D26" s="10"/>
      <c r="E26" s="10"/>
      <c r="F26" s="33">
        <v>76557.62</v>
      </c>
      <c r="G26" s="33">
        <f>+'[6]HYP-Water Revenues'!P77</f>
        <v>30747.299999999988</v>
      </c>
      <c r="H26" s="33">
        <f>+'[6]HYP-Water Revenues'!P67</f>
        <v>124653.64999999998</v>
      </c>
      <c r="I26" s="35">
        <f>+'[6]HYP-Water Revenues'!P57</f>
        <v>157148.80000000002</v>
      </c>
      <c r="J26" s="35">
        <f>+'[6]HYP-Water Revenues'!P47</f>
        <v>154578.41999999998</v>
      </c>
      <c r="K26" s="35">
        <f>+'[6]HYP-Water Revenues'!P37</f>
        <v>141340.09</v>
      </c>
      <c r="L26" s="33">
        <f>+SUM('[6]Test &amp; Base Customer Count&amp;Usg'!B49:M49)+SUM('[6]Test &amp; Base Customer Count&amp;Usg'!$B$50:$M$50)</f>
        <v>-1282884.1703261589</v>
      </c>
      <c r="M26" s="33">
        <f>+SUM('[6]Test &amp; Base Customer Count&amp;Usg'!B61:M61)</f>
        <v>60282.041872319998</v>
      </c>
      <c r="N26" s="35"/>
      <c r="O26" s="34">
        <f>+SUM([7]LinkOut!Z245:AK245)*1000+'BD LinkIn'!N11</f>
        <v>60282.041872319998</v>
      </c>
      <c r="P26" s="34">
        <f>+SUM([7]LinkOut!AL245:AW245)*1000+'BD LinkIn'!O11</f>
        <v>60282.041872319998</v>
      </c>
      <c r="Q26" s="34">
        <f>+SUM([7]LinkOut!AX245:BI245)*1000+'BD LinkIn'!P11</f>
        <v>60282.041872319998</v>
      </c>
      <c r="R26" s="10"/>
    </row>
    <row r="27" spans="1:30" ht="14.4" x14ac:dyDescent="0.3">
      <c r="A27" s="23">
        <v>9</v>
      </c>
      <c r="B27" s="10"/>
      <c r="C27" s="32" t="s">
        <v>15</v>
      </c>
      <c r="D27" s="10"/>
      <c r="E27" s="10"/>
      <c r="F27" s="33">
        <v>4762379.87</v>
      </c>
      <c r="G27" s="33">
        <f>+'[6]HYP-Water Revenues'!P72+'[6]HYP-Water Revenues'!P73</f>
        <v>5689424.1499999994</v>
      </c>
      <c r="H27" s="33">
        <f>+'[6]HYP-Water Revenues'!P62+'[6]HYP-Water Revenues'!P63</f>
        <v>6465079.6900000004</v>
      </c>
      <c r="I27" s="36">
        <f>+'[6]HYP-Water Revenues'!P52+'[6]HYP-Water Revenues'!P53</f>
        <v>6488896.7200000007</v>
      </c>
      <c r="J27" s="36">
        <f>+'[6]HYP-Water Revenues'!P42+'[6]HYP-Water Revenues'!P43</f>
        <v>6630239.3399999999</v>
      </c>
      <c r="K27" s="36">
        <f>+'[6]HYP-Water Revenues'!P32+'[6]HYP-Water Revenues'!P33</f>
        <v>6920455.2800000003</v>
      </c>
      <c r="L27" s="33">
        <f>+SUM('[6]Test &amp; Base Customer Count&amp;Usg'!B44:M45)</f>
        <v>6608657.3500000006</v>
      </c>
      <c r="M27" s="33">
        <f>+SUM('[6]Test &amp; Base Customer Count&amp;Usg'!B56:M57)</f>
        <v>6275829.9600000009</v>
      </c>
      <c r="N27" s="35"/>
      <c r="O27" s="34">
        <f>+SUM([7]LinkOut!Z241:AK242)*1000+'BD LinkIn'!N12</f>
        <v>6256677.9599999962</v>
      </c>
      <c r="P27" s="34">
        <f>+SUM([7]LinkOut!AL241:AW242)*1000+'BD LinkIn'!O12</f>
        <v>6256677.9599999962</v>
      </c>
      <c r="Q27" s="34">
        <f>+SUM([7]LinkOut!AX241:BI242)*1000+'BD LinkIn'!P12</f>
        <v>6256677.9599999962</v>
      </c>
      <c r="R27" s="10"/>
      <c r="AD27" s="1" t="s">
        <v>16</v>
      </c>
    </row>
    <row r="28" spans="1:30" ht="14.4" x14ac:dyDescent="0.3">
      <c r="A28" s="23">
        <v>10</v>
      </c>
      <c r="B28" s="10"/>
      <c r="C28" s="10"/>
      <c r="D28" s="10"/>
      <c r="E28" s="10"/>
      <c r="F28" s="37"/>
      <c r="G28" s="37"/>
      <c r="H28" s="37"/>
      <c r="I28" s="37"/>
      <c r="J28" s="37"/>
      <c r="K28" s="37"/>
      <c r="L28" s="37"/>
      <c r="M28" s="37"/>
      <c r="N28" s="35"/>
      <c r="O28" s="37"/>
      <c r="P28" s="37"/>
      <c r="Q28" s="37"/>
      <c r="R28" s="10"/>
    </row>
    <row r="29" spans="1:30" ht="15" thickBot="1" x14ac:dyDescent="0.35">
      <c r="A29" s="23">
        <v>11</v>
      </c>
      <c r="B29" s="10"/>
      <c r="C29" s="25" t="s">
        <v>17</v>
      </c>
      <c r="D29" s="10"/>
      <c r="E29" s="10"/>
      <c r="F29" s="38">
        <f>SUM(F21:F28)</f>
        <v>69343793.060000002</v>
      </c>
      <c r="G29" s="38">
        <f>SUM(G21:G27)</f>
        <v>80236091.209999993</v>
      </c>
      <c r="H29" s="38">
        <f>SUM(H21:H27)</f>
        <v>87096697.489999995</v>
      </c>
      <c r="I29" s="38">
        <f t="shared" ref="I29:M29" si="0">SUM(I21:I27)</f>
        <v>88529855.600000009</v>
      </c>
      <c r="J29" s="38">
        <f t="shared" si="0"/>
        <v>92211971.379999995</v>
      </c>
      <c r="K29" s="38">
        <f t="shared" si="0"/>
        <v>94988595.379999995</v>
      </c>
      <c r="L29" s="38">
        <f>SUM(L21:L27)</f>
        <v>88248457.77093935</v>
      </c>
      <c r="M29" s="38">
        <f t="shared" si="0"/>
        <v>85481609.016533494</v>
      </c>
      <c r="N29" s="35"/>
      <c r="O29" s="67">
        <f>SUM(O21:O27)</f>
        <v>85229731.486348584</v>
      </c>
      <c r="P29" s="67">
        <f>SUM(P21:P27)</f>
        <v>84904888.831160113</v>
      </c>
      <c r="Q29" s="38">
        <f>SUM(Q21:Q27)</f>
        <v>84570574.121836141</v>
      </c>
      <c r="R29" s="10"/>
    </row>
    <row r="30" spans="1:30" ht="15" thickTop="1" x14ac:dyDescent="0.3">
      <c r="A30" s="23">
        <v>12</v>
      </c>
      <c r="B30" s="10"/>
      <c r="C30" s="10"/>
      <c r="D30" s="10"/>
      <c r="E30" s="10"/>
      <c r="F30" s="39"/>
      <c r="G30" s="39"/>
      <c r="H30" s="39"/>
      <c r="I30" s="39"/>
      <c r="J30" s="39"/>
      <c r="K30" s="39"/>
      <c r="L30" s="39"/>
      <c r="M30" s="39"/>
      <c r="N30" s="35"/>
      <c r="O30" s="39"/>
      <c r="P30" s="39"/>
      <c r="Q30" s="39"/>
      <c r="R30" s="10"/>
    </row>
    <row r="31" spans="1:30" ht="14.4" x14ac:dyDescent="0.3">
      <c r="A31" s="23">
        <v>13</v>
      </c>
      <c r="B31" s="10"/>
      <c r="C31" s="31" t="s">
        <v>18</v>
      </c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35"/>
      <c r="O31" s="11"/>
      <c r="P31" s="11"/>
      <c r="Q31" s="11"/>
      <c r="R31" s="10"/>
    </row>
    <row r="32" spans="1:30" ht="14.4" x14ac:dyDescent="0.3">
      <c r="A32" s="23">
        <v>14</v>
      </c>
      <c r="B32" s="10"/>
      <c r="C32" s="40" t="s">
        <v>19</v>
      </c>
      <c r="D32" s="11"/>
      <c r="E32" s="10"/>
      <c r="F32" s="11"/>
      <c r="G32" s="11"/>
      <c r="H32" s="11"/>
      <c r="I32" s="11"/>
      <c r="J32" s="11"/>
      <c r="K32" s="11"/>
      <c r="L32" s="11"/>
      <c r="M32" s="11"/>
      <c r="N32" s="35"/>
      <c r="O32" s="11"/>
      <c r="P32" s="11"/>
      <c r="Q32" s="11"/>
      <c r="R32" s="10"/>
    </row>
    <row r="33" spans="1:18" ht="14.4" x14ac:dyDescent="0.3">
      <c r="A33" s="23">
        <v>15</v>
      </c>
      <c r="B33" s="10"/>
      <c r="C33" s="32" t="s">
        <v>9</v>
      </c>
      <c r="D33" s="10"/>
      <c r="E33" s="10"/>
      <c r="F33" s="41" t="e">
        <f>+AVERAGE(#REF!)</f>
        <v>#REF!</v>
      </c>
      <c r="G33" s="41">
        <f>+'[6]Customer-Base'!O81</f>
        <v>112448.08333333333</v>
      </c>
      <c r="H33" s="41">
        <f>+'[6]Customer-Base'!O70</f>
        <v>113979.58333333333</v>
      </c>
      <c r="I33" s="41">
        <f>+'[6]Customer-Base'!O59</f>
        <v>115526.25</v>
      </c>
      <c r="J33" s="41">
        <f>+'[6]Customer-Base'!O48</f>
        <v>116875.66666666667</v>
      </c>
      <c r="K33" s="41">
        <f>+'[6]Customer-Base'!O37</f>
        <v>118098.83333333333</v>
      </c>
      <c r="L33" s="41">
        <f>+AVERAGE('[6]Test &amp; Base Customer Count&amp;Usg'!B3:M3)</f>
        <v>119617.6635336826</v>
      </c>
      <c r="M33" s="41">
        <f>+AVERAGE('[6]Test &amp; Base Customer Count&amp;Usg'!B14:M14)</f>
        <v>121394.24153513015</v>
      </c>
      <c r="N33" s="35"/>
      <c r="O33" s="41">
        <f>+AVERAGE([7]LinkOut!Z49:AK49)+'BD LinkIn'!N18</f>
        <v>121888.75</v>
      </c>
      <c r="P33" s="41">
        <f>+AVERAGE([7]LinkOut!AL49:AW49)+'BD LinkIn'!O18</f>
        <v>122896.83333333333</v>
      </c>
      <c r="Q33" s="41">
        <f>+AVERAGE([7]LinkOut!AX49:BI49)+'BD LinkIn'!P18</f>
        <v>123904.83333333333</v>
      </c>
      <c r="R33" s="10"/>
    </row>
    <row r="34" spans="1:18" ht="14.4" x14ac:dyDescent="0.3">
      <c r="A34" s="23">
        <v>16</v>
      </c>
      <c r="B34" s="10"/>
      <c r="C34" s="32" t="s">
        <v>10</v>
      </c>
      <c r="D34" s="10"/>
      <c r="E34" s="10"/>
      <c r="F34" s="41" t="e">
        <f>+AVERAGE(#REF!)</f>
        <v>#REF!</v>
      </c>
      <c r="G34" s="41">
        <f>+'[6]Customer-Base'!O82</f>
        <v>8900.3333333333339</v>
      </c>
      <c r="H34" s="41">
        <f>+'[6]Customer-Base'!O71</f>
        <v>8903.5833333333339</v>
      </c>
      <c r="I34" s="41">
        <f>+'[6]Customer-Base'!O60</f>
        <v>8924.8333333333339</v>
      </c>
      <c r="J34" s="41">
        <f>+'[6]Customer-Base'!O49</f>
        <v>9004.9166666666661</v>
      </c>
      <c r="K34" s="41">
        <f>+'[6]Customer-Base'!O38</f>
        <v>9076.4166666666661</v>
      </c>
      <c r="L34" s="41">
        <f>+AVERAGE('[6]Test &amp; Base Customer Count&amp;Usg'!B4:M4)</f>
        <v>9099.4583333333339</v>
      </c>
      <c r="M34" s="41">
        <f>+AVERAGE('[6]Test &amp; Base Customer Count&amp;Usg'!B15:M15)</f>
        <v>9110.4583333333339</v>
      </c>
      <c r="N34" s="35"/>
      <c r="O34" s="41">
        <f>+AVERAGE([7]LinkOut!Z50:AK50)+'BD LinkIn'!N19</f>
        <v>9110.5</v>
      </c>
      <c r="P34" s="41">
        <f>+AVERAGE([7]LinkOut!AL50:AW50)+'BD LinkIn'!O19</f>
        <v>9110.5</v>
      </c>
      <c r="Q34" s="41">
        <f>+AVERAGE([7]LinkOut!AX50:BI50)+'BD LinkIn'!P19</f>
        <v>9110.5</v>
      </c>
      <c r="R34" s="10"/>
    </row>
    <row r="35" spans="1:18" ht="14.4" x14ac:dyDescent="0.3">
      <c r="A35" s="23">
        <v>17</v>
      </c>
      <c r="B35" s="10"/>
      <c r="C35" s="32" t="s">
        <v>11</v>
      </c>
      <c r="D35" s="10"/>
      <c r="E35" s="10"/>
      <c r="F35" s="41" t="e">
        <f>+AVERAGE(#REF!)</f>
        <v>#REF!</v>
      </c>
      <c r="G35" s="41">
        <f>+'[6]Customer-Base'!O83</f>
        <v>24.083333333333332</v>
      </c>
      <c r="H35" s="41">
        <f>+'[6]Customer-Base'!O72</f>
        <v>25</v>
      </c>
      <c r="I35" s="41">
        <f>+'[6]Customer-Base'!O61</f>
        <v>25.5</v>
      </c>
      <c r="J35" s="41">
        <f>+'[6]Customer-Base'!O50</f>
        <v>27.25</v>
      </c>
      <c r="K35" s="41">
        <f>+'[6]Customer-Base'!O39</f>
        <v>30</v>
      </c>
      <c r="L35" s="41">
        <f>+AVERAGE('[6]Test &amp; Base Customer Count&amp;Usg'!B5:M5)</f>
        <v>29.5</v>
      </c>
      <c r="M35" s="41">
        <f>+AVERAGE('[6]Test &amp; Base Customer Count&amp;Usg'!B16:M16)</f>
        <v>28.5</v>
      </c>
      <c r="N35" s="35"/>
      <c r="O35" s="41">
        <f>+AVERAGE([7]LinkOut!Z51:AK51)+'BD LinkIn'!N20</f>
        <v>28</v>
      </c>
      <c r="P35" s="41">
        <f>+AVERAGE([7]LinkOut!AL51:AW51)+'BD LinkIn'!O20</f>
        <v>28</v>
      </c>
      <c r="Q35" s="41">
        <f>+AVERAGE([7]LinkOut!AX51:BI51)+'BD LinkIn'!P20</f>
        <v>28</v>
      </c>
      <c r="R35" s="10"/>
    </row>
    <row r="36" spans="1:18" ht="14.4" x14ac:dyDescent="0.3">
      <c r="A36" s="23">
        <v>18</v>
      </c>
      <c r="B36" s="10"/>
      <c r="C36" s="32" t="s">
        <v>12</v>
      </c>
      <c r="D36" s="10"/>
      <c r="E36" s="10"/>
      <c r="F36" s="41" t="e">
        <f>+AVERAGE(#REF!)</f>
        <v>#REF!</v>
      </c>
      <c r="G36" s="41">
        <f>+'[6]Customer-Base'!O86</f>
        <v>534.41666666666663</v>
      </c>
      <c r="H36" s="41">
        <f>+'[6]Customer-Base'!O75</f>
        <v>530.16666666666663</v>
      </c>
      <c r="I36" s="41">
        <f>+'[6]Customer-Base'!O64</f>
        <v>543.75</v>
      </c>
      <c r="J36" s="41">
        <f>+'[6]Customer-Base'!O53</f>
        <v>549.75</v>
      </c>
      <c r="K36" s="41">
        <f>+'[6]Customer-Base'!O42</f>
        <v>691.25</v>
      </c>
      <c r="L36" s="41">
        <f>+AVERAGE('[6]Test &amp; Base Customer Count&amp;Usg'!B6:M6)</f>
        <v>739.58333333333337</v>
      </c>
      <c r="M36" s="41">
        <f>+AVERAGE('[6]Test &amp; Base Customer Count&amp;Usg'!B17:M17)</f>
        <v>748</v>
      </c>
      <c r="N36" s="35"/>
      <c r="O36" s="41">
        <f>+AVERAGE([7]LinkOut!Z54:AK54)+'BD LinkIn'!N21</f>
        <v>748</v>
      </c>
      <c r="P36" s="41">
        <f>+AVERAGE([7]LinkOut!AL54:AW54)+'BD LinkIn'!O21</f>
        <v>748</v>
      </c>
      <c r="Q36" s="41">
        <f>+AVERAGE([7]LinkOut!AX54:BI54)+'BD LinkIn'!P21</f>
        <v>748</v>
      </c>
      <c r="R36" s="10"/>
    </row>
    <row r="37" spans="1:18" ht="14.4" x14ac:dyDescent="0.3">
      <c r="A37" s="23">
        <v>19</v>
      </c>
      <c r="B37" s="10"/>
      <c r="C37" s="32" t="s">
        <v>13</v>
      </c>
      <c r="D37" s="10"/>
      <c r="E37" s="10"/>
      <c r="F37" s="41" t="e">
        <f>+AVERAGE(#REF!)</f>
        <v>#REF!</v>
      </c>
      <c r="G37" s="41">
        <f>+'[6]Customer-Base'!O87</f>
        <v>12.166666666666666</v>
      </c>
      <c r="H37" s="41">
        <f>+'[6]Customer-Base'!O76</f>
        <v>13.75</v>
      </c>
      <c r="I37" s="41">
        <f>+'[6]Customer-Base'!O65</f>
        <v>15</v>
      </c>
      <c r="J37" s="41">
        <f>+'[6]Customer-Base'!O54</f>
        <v>15</v>
      </c>
      <c r="K37" s="41">
        <f>+'[6]Customer-Base'!O43</f>
        <v>15</v>
      </c>
      <c r="L37" s="41">
        <f>+AVERAGE('[6]Test &amp; Base Customer Count&amp;Usg'!B7:M7)</f>
        <v>14.083333333333334</v>
      </c>
      <c r="M37" s="41">
        <f>+AVERAGE('[6]Test &amp; Base Customer Count&amp;Usg'!B18:M18)</f>
        <v>14</v>
      </c>
      <c r="N37" s="35"/>
      <c r="O37" s="41">
        <f>+AVERAGE([7]LinkOut!Z55:AK55)</f>
        <v>14</v>
      </c>
      <c r="P37" s="41">
        <f>+AVERAGE([7]LinkOut!AL55:AW55)</f>
        <v>14</v>
      </c>
      <c r="Q37" s="41">
        <f>+AVERAGE([7]LinkOut!AX55:BI55)</f>
        <v>14</v>
      </c>
      <c r="R37" s="10"/>
    </row>
    <row r="38" spans="1:18" ht="14.4" x14ac:dyDescent="0.3">
      <c r="A38" s="23">
        <v>20</v>
      </c>
      <c r="B38" s="10"/>
      <c r="C38" s="32" t="s">
        <v>14</v>
      </c>
      <c r="D38" s="10"/>
      <c r="E38" s="10"/>
      <c r="F38" s="41"/>
      <c r="G38" s="41">
        <f>+'[6]Customer-Base'!O88</f>
        <v>3.25</v>
      </c>
      <c r="H38" s="41">
        <f>+'[6]Customer-Base'!O77</f>
        <v>15.5</v>
      </c>
      <c r="I38" s="41">
        <f>+'[6]Customer-Base'!O66</f>
        <v>24.083333333333332</v>
      </c>
      <c r="J38" s="41">
        <f>+'[6]Customer-Base'!O55</f>
        <v>29.333333333333332</v>
      </c>
      <c r="K38" s="41">
        <f>+'[6]Customer-Base'!O44</f>
        <v>33.833333333333336</v>
      </c>
      <c r="L38" s="41">
        <f>+AVERAGE('[6]Test &amp; Base Customer Count&amp;Usg'!B9:M9)</f>
        <v>38.833333333333336</v>
      </c>
      <c r="M38" s="41">
        <f>+AVERAGE('[6]Test &amp; Base Customer Count&amp;Usg'!B20:M20)</f>
        <v>39</v>
      </c>
      <c r="N38" s="35"/>
      <c r="O38" s="41">
        <f>+AVERAGE([7]LinkOut!Z56:AK56)</f>
        <v>39</v>
      </c>
      <c r="P38" s="41">
        <f>+AVERAGE([7]LinkOut!AL56:AW56)</f>
        <v>39</v>
      </c>
      <c r="Q38" s="41">
        <f>+AVERAGE([7]LinkOut!AX56:BI56)</f>
        <v>39</v>
      </c>
      <c r="R38" s="10"/>
    </row>
    <row r="39" spans="1:18" ht="14.4" x14ac:dyDescent="0.3">
      <c r="A39" s="23">
        <v>21</v>
      </c>
      <c r="B39" s="10"/>
      <c r="C39" s="32" t="s">
        <v>15</v>
      </c>
      <c r="D39" s="10"/>
      <c r="E39" s="10"/>
      <c r="F39" s="41" t="e">
        <f>+AVERAGE(#REF!)</f>
        <v>#REF!</v>
      </c>
      <c r="G39" s="41">
        <f>+'[6]Customer-Base'!O84+'[6]Customer-Base'!O85</f>
        <v>2114.8333333333335</v>
      </c>
      <c r="H39" s="41">
        <f>+'[6]Customer-Base'!O73+'[6]Customer-Base'!O74</f>
        <v>2132.4166666666665</v>
      </c>
      <c r="I39" s="41">
        <f>+'[6]Customer-Base'!O62+'[6]Customer-Base'!O63</f>
        <v>2222.25</v>
      </c>
      <c r="J39" s="41">
        <f>+'[6]Customer-Base'!O51+'[6]Customer-Base'!O52</f>
        <v>2250.1666666666665</v>
      </c>
      <c r="K39" s="41">
        <f>'[6]Customer-Base'!O40+'[6]Customer-Base'!O41</f>
        <v>2305.8333333333335</v>
      </c>
      <c r="L39" s="41">
        <f>++AVERAGE('[6]Test &amp; Base Customer Count&amp;Usg'!B8:M8)</f>
        <v>2361</v>
      </c>
      <c r="M39" s="41">
        <f>+AVERAGE('[6]Test &amp; Base Customer Count&amp;Usg'!B19:M19)</f>
        <v>2362</v>
      </c>
      <c r="N39" s="35"/>
      <c r="O39" s="41">
        <f>+AVERAGE([7]LinkOut!Z52:AK52)+AVERAGE([7]LinkOut!Z53:AK53)+'BD LinkIn'!N24</f>
        <v>2362</v>
      </c>
      <c r="P39" s="41">
        <f>+AVERAGE([7]LinkOut!AL52:AW52)+AVERAGE([7]LinkOut!AL53:AW53)+'BD LinkIn'!O24</f>
        <v>2362</v>
      </c>
      <c r="Q39" s="41">
        <f>+AVERAGE([7]LinkOut!AX52:BI52)+AVERAGE([7]LinkOut!AX53:BI53)+'BD LinkIn'!P24</f>
        <v>2362</v>
      </c>
      <c r="R39" s="10"/>
    </row>
    <row r="40" spans="1:18" ht="14.4" x14ac:dyDescent="0.3">
      <c r="A40" s="23">
        <v>22</v>
      </c>
      <c r="B40" s="10"/>
      <c r="C40" s="10"/>
      <c r="D40" s="10"/>
      <c r="E40" s="10"/>
      <c r="F40" s="42"/>
      <c r="G40" s="42"/>
      <c r="H40" s="42"/>
      <c r="I40" s="42"/>
      <c r="J40" s="42"/>
      <c r="K40" s="42"/>
      <c r="L40" s="42"/>
      <c r="M40" s="42"/>
      <c r="N40" s="35"/>
      <c r="O40" s="42"/>
      <c r="P40" s="42"/>
      <c r="Q40" s="42"/>
      <c r="R40" s="10"/>
    </row>
    <row r="41" spans="1:18" ht="15" thickBot="1" x14ac:dyDescent="0.35">
      <c r="A41" s="23">
        <v>23</v>
      </c>
      <c r="B41" s="10"/>
      <c r="C41" s="25" t="s">
        <v>17</v>
      </c>
      <c r="D41" s="10"/>
      <c r="E41" s="10"/>
      <c r="F41" s="41" t="e">
        <f t="shared" ref="F41:L41" si="1">SUM(F33:F39)</f>
        <v>#REF!</v>
      </c>
      <c r="G41" s="41">
        <f t="shared" si="1"/>
        <v>124037.16666666666</v>
      </c>
      <c r="H41" s="41">
        <f t="shared" si="1"/>
        <v>125600</v>
      </c>
      <c r="I41" s="41">
        <f t="shared" si="1"/>
        <v>127281.66666666666</v>
      </c>
      <c r="J41" s="41">
        <f t="shared" si="1"/>
        <v>128752.08333333334</v>
      </c>
      <c r="K41" s="41">
        <f t="shared" si="1"/>
        <v>130251.16666666666</v>
      </c>
      <c r="L41" s="41">
        <f t="shared" si="1"/>
        <v>131900.1218670159</v>
      </c>
      <c r="M41" s="41">
        <f>SUM(M33:M39)</f>
        <v>133696.19986846347</v>
      </c>
      <c r="N41" s="35"/>
      <c r="O41" s="41">
        <f>SUM(O33:O39)</f>
        <v>134190.25</v>
      </c>
      <c r="P41" s="41">
        <f>SUM(P33:P39)</f>
        <v>135198.33333333331</v>
      </c>
      <c r="Q41" s="41">
        <f>SUM(Q33:Q39)</f>
        <v>136206.33333333331</v>
      </c>
      <c r="R41" s="10"/>
    </row>
    <row r="42" spans="1:18" ht="15" thickTop="1" x14ac:dyDescent="0.3">
      <c r="A42" s="23">
        <v>24</v>
      </c>
      <c r="B42" s="10"/>
      <c r="C42" s="10"/>
      <c r="D42" s="10"/>
      <c r="E42" s="10"/>
      <c r="F42" s="43"/>
      <c r="G42" s="43"/>
      <c r="H42" s="43"/>
      <c r="I42" s="43"/>
      <c r="J42" s="43"/>
      <c r="K42" s="43"/>
      <c r="L42" s="43"/>
      <c r="M42" s="43"/>
      <c r="N42" s="35"/>
      <c r="O42" s="43"/>
      <c r="P42" s="43"/>
      <c r="Q42" s="43"/>
      <c r="R42" s="10"/>
    </row>
    <row r="43" spans="1:18" ht="14.4" x14ac:dyDescent="0.3">
      <c r="A43" s="23">
        <v>25</v>
      </c>
      <c r="B43" s="10"/>
      <c r="C43" s="10"/>
      <c r="D43" s="10"/>
      <c r="E43" s="10"/>
      <c r="F43" s="41"/>
      <c r="G43" s="41"/>
      <c r="H43" s="41"/>
      <c r="I43" s="41"/>
      <c r="J43" s="41"/>
      <c r="K43" s="41"/>
      <c r="L43" s="41"/>
      <c r="M43" s="41"/>
      <c r="N43" s="35"/>
      <c r="O43" s="41"/>
      <c r="P43" s="41"/>
      <c r="Q43" s="41"/>
      <c r="R43" s="10"/>
    </row>
    <row r="44" spans="1:18" ht="14.4" x14ac:dyDescent="0.3">
      <c r="A44" s="23">
        <v>26</v>
      </c>
      <c r="B44" s="10"/>
      <c r="C44" s="31" t="s">
        <v>20</v>
      </c>
      <c r="D44" s="10"/>
      <c r="E44" s="10"/>
      <c r="F44" s="41"/>
      <c r="G44" s="41"/>
      <c r="H44" s="41"/>
      <c r="I44" s="41"/>
      <c r="J44" s="41"/>
      <c r="K44" s="41"/>
      <c r="L44" s="41"/>
      <c r="M44" s="41"/>
      <c r="N44" s="35"/>
      <c r="O44" s="41"/>
      <c r="P44" s="41"/>
      <c r="Q44" s="41"/>
      <c r="R44" s="10"/>
    </row>
    <row r="45" spans="1:18" ht="14.4" x14ac:dyDescent="0.3">
      <c r="A45" s="23">
        <v>27</v>
      </c>
      <c r="B45" s="10"/>
      <c r="C45" s="32" t="s">
        <v>9</v>
      </c>
      <c r="D45" s="10"/>
      <c r="E45" s="10"/>
      <c r="F45" s="41" t="e">
        <f>+#REF!</f>
        <v>#REF!</v>
      </c>
      <c r="G45" s="41">
        <f>+'[6]Customer-Base'!N81</f>
        <v>113777</v>
      </c>
      <c r="H45" s="41">
        <f>+'[6]Customer-Base'!N70</f>
        <v>114534</v>
      </c>
      <c r="I45" s="41">
        <f>+'[6]Customer-Base'!N59</f>
        <v>116165</v>
      </c>
      <c r="J45" s="41">
        <f>+'[6]Customer-Base'!N48</f>
        <v>117366</v>
      </c>
      <c r="K45" s="41">
        <f>+'[6]Customer-Base'!N37</f>
        <v>118448</v>
      </c>
      <c r="L45" s="41">
        <f>+'[6]Test &amp; Base Customer Count&amp;Usg'!M3</f>
        <v>119929.77565372358</v>
      </c>
      <c r="M45" s="41">
        <f>+'[6]Test &amp; Base Customer Count&amp;Usg'!M14</f>
        <v>121873.98056993139</v>
      </c>
      <c r="N45" s="35"/>
      <c r="O45" s="41">
        <f>+[7]LinkOut!AK49+'BD LinkIn'!N30</f>
        <v>122379</v>
      </c>
      <c r="P45" s="41">
        <f>+[7]LinkOut!AW49+'BD LinkIn'!O30</f>
        <v>123391</v>
      </c>
      <c r="Q45" s="41">
        <f>+[7]LinkOut!BI49+'BD LinkIn'!P30</f>
        <v>124403</v>
      </c>
      <c r="R45" s="10"/>
    </row>
    <row r="46" spans="1:18" ht="14.4" x14ac:dyDescent="0.3">
      <c r="A46" s="23">
        <v>28</v>
      </c>
      <c r="B46" s="10"/>
      <c r="C46" s="32" t="s">
        <v>10</v>
      </c>
      <c r="D46" s="10"/>
      <c r="E46" s="10"/>
      <c r="F46" s="41" t="e">
        <f>+#REF!</f>
        <v>#REF!</v>
      </c>
      <c r="G46" s="41">
        <f>+'[6]Customer-Base'!N82</f>
        <v>8920</v>
      </c>
      <c r="H46" s="41">
        <f>+'[6]Customer-Base'!N71</f>
        <v>8910</v>
      </c>
      <c r="I46" s="41">
        <f>+'[6]Customer-Base'!N60</f>
        <v>8931</v>
      </c>
      <c r="J46" s="41">
        <f>+'[6]Customer-Base'!N49</f>
        <v>9005</v>
      </c>
      <c r="K46" s="41">
        <f>+'[6]Customer-Base'!N38</f>
        <v>9083</v>
      </c>
      <c r="L46" s="41">
        <f>+'[6]Test &amp; Base Customer Count&amp;Usg'!M4</f>
        <v>9080</v>
      </c>
      <c r="M46" s="41">
        <f>+'[6]Test &amp; Base Customer Count&amp;Usg'!M15</f>
        <v>9132</v>
      </c>
      <c r="N46" s="35"/>
      <c r="O46" s="41">
        <f>+[7]LinkOut!AK50+'BD LinkIn'!N19</f>
        <v>9094</v>
      </c>
      <c r="P46" s="41">
        <f>+[7]LinkOut!AW50+'BD LinkIn'!O19</f>
        <v>9094</v>
      </c>
      <c r="Q46" s="41">
        <f>+[7]LinkOut!BI50+'BD LinkIn'!P19</f>
        <v>9094</v>
      </c>
      <c r="R46" s="10"/>
    </row>
    <row r="47" spans="1:18" ht="14.4" x14ac:dyDescent="0.3">
      <c r="A47" s="23">
        <v>29</v>
      </c>
      <c r="B47" s="10"/>
      <c r="C47" s="32" t="s">
        <v>11</v>
      </c>
      <c r="D47" s="10"/>
      <c r="E47" s="10"/>
      <c r="F47" s="41" t="e">
        <f>+#REF!</f>
        <v>#REF!</v>
      </c>
      <c r="G47" s="41">
        <f>+'[6]Customer-Base'!N83</f>
        <v>24</v>
      </c>
      <c r="H47" s="41">
        <f>+'[6]Customer-Base'!N72</f>
        <v>25</v>
      </c>
      <c r="I47" s="41">
        <f>+'[6]Customer-Base'!N61</f>
        <v>27</v>
      </c>
      <c r="J47" s="41">
        <f>+'[6]Customer-Base'!N50</f>
        <v>28</v>
      </c>
      <c r="K47" s="41">
        <f>+'[6]Customer-Base'!N39</f>
        <v>30</v>
      </c>
      <c r="L47" s="41">
        <f>+'[6]Test &amp; Base Customer Count&amp;Usg'!M5</f>
        <v>29</v>
      </c>
      <c r="M47" s="41">
        <f>+'[6]Test &amp; Base Customer Count&amp;Usg'!M16</f>
        <v>28</v>
      </c>
      <c r="N47" s="35"/>
      <c r="O47" s="41">
        <f>+[7]LinkOut!AK51+'BD LinkIn'!N32</f>
        <v>28</v>
      </c>
      <c r="P47" s="41">
        <f>+[7]LinkOut!AW51+'BD LinkIn'!O32</f>
        <v>28</v>
      </c>
      <c r="Q47" s="41">
        <f>+[7]LinkOut!BI51+'BD LinkIn'!P32</f>
        <v>28</v>
      </c>
      <c r="R47" s="10"/>
    </row>
    <row r="48" spans="1:18" ht="14.4" x14ac:dyDescent="0.3">
      <c r="A48" s="23">
        <v>30</v>
      </c>
      <c r="B48" s="10"/>
      <c r="C48" s="32" t="s">
        <v>12</v>
      </c>
      <c r="D48" s="10"/>
      <c r="E48" s="10"/>
      <c r="F48" s="41" t="e">
        <f>+#REF!</f>
        <v>#REF!</v>
      </c>
      <c r="G48" s="41">
        <f>+'[6]Customer-Base'!N86</f>
        <v>530</v>
      </c>
      <c r="H48" s="41">
        <f>+'[6]Customer-Base'!N75</f>
        <v>528</v>
      </c>
      <c r="I48" s="41">
        <f>+'[6]Customer-Base'!N64</f>
        <v>548</v>
      </c>
      <c r="J48" s="41">
        <f>+'[6]Customer-Base'!N53</f>
        <v>549</v>
      </c>
      <c r="K48" s="41">
        <f>+'[6]Customer-Base'!N42</f>
        <v>721</v>
      </c>
      <c r="L48" s="41">
        <f>+'[6]Test &amp; Base Customer Count&amp;Usg'!M6</f>
        <v>748</v>
      </c>
      <c r="M48" s="41">
        <f>+'[6]Test &amp; Base Customer Count&amp;Usg'!M17</f>
        <v>748</v>
      </c>
      <c r="N48" s="35"/>
      <c r="O48" s="41">
        <f>+[7]LinkOut!AK54+'BD LinkIn'!N33</f>
        <v>748</v>
      </c>
      <c r="P48" s="41">
        <f>+[7]LinkOut!AW54+'BD LinkIn'!O33</f>
        <v>748</v>
      </c>
      <c r="Q48" s="41">
        <f>+[7]LinkOut!BI54+'BD LinkIn'!P33</f>
        <v>748</v>
      </c>
      <c r="R48" s="10"/>
    </row>
    <row r="49" spans="1:18" ht="14.4" x14ac:dyDescent="0.3">
      <c r="A49" s="23">
        <v>31</v>
      </c>
      <c r="B49" s="10"/>
      <c r="C49" s="32" t="s">
        <v>13</v>
      </c>
      <c r="D49" s="10"/>
      <c r="E49" s="10"/>
      <c r="F49" s="41" t="e">
        <f>+#REF!</f>
        <v>#REF!</v>
      </c>
      <c r="G49" s="41">
        <f>+'[6]Customer-Base'!N87</f>
        <v>12</v>
      </c>
      <c r="H49" s="41">
        <f>+'[6]Customer-Base'!N76</f>
        <v>15</v>
      </c>
      <c r="I49" s="41">
        <f>+'[6]Customer-Base'!N65</f>
        <v>15</v>
      </c>
      <c r="J49" s="41">
        <f>+'[6]Customer-Base'!N54</f>
        <v>15</v>
      </c>
      <c r="K49" s="41">
        <f>+'[6]Customer-Base'!N43</f>
        <v>15</v>
      </c>
      <c r="L49" s="41">
        <f>+'[6]Test &amp; Base Customer Count&amp;Usg'!M7</f>
        <v>14</v>
      </c>
      <c r="M49" s="41">
        <f>+'[6]Test &amp; Base Customer Count&amp;Usg'!M18</f>
        <v>14</v>
      </c>
      <c r="N49" s="35"/>
      <c r="O49" s="41">
        <f>+[7]LinkOut!AK55+'BD LinkIn'!N34</f>
        <v>14</v>
      </c>
      <c r="P49" s="41">
        <f>+[7]LinkOut!AW55+'BD LinkIn'!O34</f>
        <v>14</v>
      </c>
      <c r="Q49" s="41">
        <f>+[7]LinkOut!BI55+'BD LinkIn'!P34</f>
        <v>14</v>
      </c>
      <c r="R49" s="10"/>
    </row>
    <row r="50" spans="1:18" ht="14.4" x14ac:dyDescent="0.3">
      <c r="A50" s="23">
        <v>32</v>
      </c>
      <c r="B50" s="10"/>
      <c r="C50" s="32" t="s">
        <v>14</v>
      </c>
      <c r="D50" s="10"/>
      <c r="E50" s="10"/>
      <c r="F50" s="41" t="e">
        <f>+#REF!</f>
        <v>#REF!</v>
      </c>
      <c r="G50" s="41">
        <f>+'[6]Customer-Base'!N88</f>
        <v>16</v>
      </c>
      <c r="H50" s="41">
        <f>+'[6]Customer-Base'!N77</f>
        <v>16</v>
      </c>
      <c r="I50" s="41">
        <f>+'[6]Customer-Base'!N66</f>
        <v>27</v>
      </c>
      <c r="J50" s="41">
        <f>+'[6]Customer-Base'!N55</f>
        <v>30</v>
      </c>
      <c r="K50" s="41">
        <f>+'[6]Customer-Base'!N44</f>
        <v>35</v>
      </c>
      <c r="L50" s="41">
        <f>+'[6]Test &amp; Base Customer Count&amp;Usg'!M9</f>
        <v>39</v>
      </c>
      <c r="M50" s="41">
        <f>+'[6]Test &amp; Base Customer Count&amp;Usg'!M20</f>
        <v>39</v>
      </c>
      <c r="N50" s="35"/>
      <c r="O50" s="41">
        <f>+[7]LinkOut!AK56+'BD LinkIn'!N35</f>
        <v>39</v>
      </c>
      <c r="P50" s="41">
        <f>+[7]LinkOut!AW56+'BD LinkIn'!O35</f>
        <v>39</v>
      </c>
      <c r="Q50" s="41">
        <f>+[7]LinkOut!BI56+'BD LinkIn'!P35</f>
        <v>39</v>
      </c>
      <c r="R50" s="10"/>
    </row>
    <row r="51" spans="1:18" ht="14.4" x14ac:dyDescent="0.3">
      <c r="A51" s="23">
        <v>33</v>
      </c>
      <c r="B51" s="10"/>
      <c r="C51" s="32" t="s">
        <v>15</v>
      </c>
      <c r="D51" s="10"/>
      <c r="E51" s="10"/>
      <c r="F51" s="41" t="e">
        <f>+#REF!</f>
        <v>#REF!</v>
      </c>
      <c r="G51" s="41">
        <f>+'[6]Customer-Base'!N84+'[6]Customer-Base'!N85</f>
        <v>2117</v>
      </c>
      <c r="H51" s="41">
        <f>+'[6]Customer-Base'!N73+'[6]Customer-Base'!N74</f>
        <v>2183</v>
      </c>
      <c r="I51" s="41">
        <f>+'[6]Customer-Base'!N62+'[6]Customer-Base'!N63</f>
        <v>2240</v>
      </c>
      <c r="J51" s="41">
        <f>+'[6]Customer-Base'!N51+'[6]Customer-Base'!N52</f>
        <v>2258</v>
      </c>
      <c r="K51" s="41">
        <f>+'[6]Customer-Base'!N40+'[6]Customer-Base'!N41</f>
        <v>2336</v>
      </c>
      <c r="L51" s="41">
        <f>+'[6]Test &amp; Base Customer Count&amp;Usg'!M8</f>
        <v>2361</v>
      </c>
      <c r="M51" s="41">
        <f>+'[6]Test &amp; Base Customer Count&amp;Usg'!M19</f>
        <v>2362</v>
      </c>
      <c r="N51" s="35"/>
      <c r="O51" s="41">
        <f>+[7]LinkOut!AK52+[7]LinkOut!AK53</f>
        <v>2361</v>
      </c>
      <c r="P51" s="41">
        <f>+[7]LinkOut!AW52+[7]LinkOut!AW53</f>
        <v>2361</v>
      </c>
      <c r="Q51" s="41">
        <f>+[7]LinkOut!BI52+[7]LinkOut!BI53</f>
        <v>2361</v>
      </c>
      <c r="R51" s="10"/>
    </row>
    <row r="52" spans="1:18" ht="14.4" x14ac:dyDescent="0.3">
      <c r="A52" s="23">
        <v>34</v>
      </c>
      <c r="B52" s="10"/>
      <c r="C52" s="10"/>
      <c r="D52" s="10"/>
      <c r="E52" s="10"/>
      <c r="F52" s="42"/>
      <c r="G52" s="42"/>
      <c r="H52" s="42"/>
      <c r="I52" s="42"/>
      <c r="J52" s="42"/>
      <c r="K52" s="42"/>
      <c r="L52" s="42"/>
      <c r="M52" s="42"/>
      <c r="N52" s="35"/>
      <c r="O52" s="42"/>
      <c r="P52" s="42"/>
      <c r="Q52" s="42"/>
      <c r="R52" s="10"/>
    </row>
    <row r="53" spans="1:18" ht="15" thickBot="1" x14ac:dyDescent="0.35">
      <c r="A53" s="23">
        <v>35</v>
      </c>
      <c r="B53" s="10"/>
      <c r="C53" s="25" t="s">
        <v>17</v>
      </c>
      <c r="D53" s="10"/>
      <c r="E53" s="10"/>
      <c r="F53" s="41" t="e">
        <f t="shared" ref="F53:K53" si="2">SUM(F45:F51)</f>
        <v>#REF!</v>
      </c>
      <c r="G53" s="41">
        <f t="shared" si="2"/>
        <v>125396</v>
      </c>
      <c r="H53" s="41">
        <f t="shared" si="2"/>
        <v>126211</v>
      </c>
      <c r="I53" s="41">
        <f t="shared" si="2"/>
        <v>127953</v>
      </c>
      <c r="J53" s="41">
        <f t="shared" si="2"/>
        <v>129251</v>
      </c>
      <c r="K53" s="41">
        <f t="shared" si="2"/>
        <v>130668</v>
      </c>
      <c r="L53" s="41">
        <f>SUM(L45:L51)</f>
        <v>132200.77565372357</v>
      </c>
      <c r="M53" s="41">
        <f>SUM(M45:M51)</f>
        <v>134196.98056993139</v>
      </c>
      <c r="N53" s="35"/>
      <c r="O53" s="41">
        <f>SUM(O45:O51)</f>
        <v>134663</v>
      </c>
      <c r="P53" s="41">
        <f>SUM(P45:P51)</f>
        <v>135675</v>
      </c>
      <c r="Q53" s="41">
        <f>SUM(Q45:Q51)</f>
        <v>136687</v>
      </c>
      <c r="R53" s="10"/>
    </row>
    <row r="54" spans="1:18" ht="15" thickTop="1" x14ac:dyDescent="0.3">
      <c r="A54" s="23">
        <v>36</v>
      </c>
      <c r="B54" s="10"/>
      <c r="C54" s="10"/>
      <c r="D54" s="10"/>
      <c r="E54" s="10"/>
      <c r="F54" s="44"/>
      <c r="G54" s="44"/>
      <c r="H54" s="44"/>
      <c r="I54" s="44"/>
      <c r="J54" s="44"/>
      <c r="K54" s="44"/>
      <c r="L54" s="44"/>
      <c r="M54" s="44"/>
      <c r="N54" s="35"/>
      <c r="O54" s="44"/>
      <c r="P54" s="44"/>
      <c r="Q54" s="44"/>
      <c r="R54" s="10"/>
    </row>
    <row r="55" spans="1:18" ht="14.4" x14ac:dyDescent="0.3">
      <c r="A55" s="23">
        <v>37</v>
      </c>
      <c r="B55" s="10"/>
      <c r="C55" s="10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0"/>
    </row>
    <row r="56" spans="1:18" ht="14.4" x14ac:dyDescent="0.3">
      <c r="A56" s="23">
        <v>38</v>
      </c>
      <c r="B56" s="10"/>
      <c r="C56" s="31" t="s">
        <v>21</v>
      </c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0"/>
    </row>
    <row r="57" spans="1:18" ht="14.4" x14ac:dyDescent="0.3">
      <c r="A57" s="23">
        <v>39</v>
      </c>
      <c r="B57" s="10"/>
      <c r="C57" s="32" t="s">
        <v>9</v>
      </c>
      <c r="D57" s="10"/>
      <c r="E57" s="10"/>
      <c r="F57" s="33" t="e">
        <f t="shared" ref="F57:M63" si="3">IF(F33=0,"     N/A",ROUND(F21/F33,2))</f>
        <v>#REF!</v>
      </c>
      <c r="G57" s="33">
        <f t="shared" si="3"/>
        <v>390.74</v>
      </c>
      <c r="H57" s="33">
        <f>IF(H33=0,"     N/A",ROUND(H21/H33,2))</f>
        <v>422.28</v>
      </c>
      <c r="I57" s="33">
        <f t="shared" si="3"/>
        <v>418.96</v>
      </c>
      <c r="J57" s="33">
        <f t="shared" si="3"/>
        <v>430.72</v>
      </c>
      <c r="K57" s="33">
        <f t="shared" ref="K57" si="4">IF(K33=0,"     N/A",ROUND(K21/K33,2))</f>
        <v>443.2</v>
      </c>
      <c r="L57" s="33">
        <f t="shared" si="3"/>
        <v>415.82</v>
      </c>
      <c r="M57" s="33">
        <f t="shared" si="3"/>
        <v>391.71</v>
      </c>
      <c r="N57" s="11"/>
      <c r="O57" s="33">
        <f t="shared" ref="O57:Q63" si="5">IF(O33=0,"     N/A",ROUND(O21/O33,2))</f>
        <v>388.98</v>
      </c>
      <c r="P57" s="33">
        <f t="shared" ref="P57" si="6">IF(P33=0,"     N/A",ROUND(P21/P33,2))</f>
        <v>383.98</v>
      </c>
      <c r="Q57" s="33">
        <f t="shared" si="5"/>
        <v>378.97</v>
      </c>
      <c r="R57" s="10"/>
    </row>
    <row r="58" spans="1:18" ht="14.4" x14ac:dyDescent="0.3">
      <c r="A58" s="23">
        <v>40</v>
      </c>
      <c r="B58" s="10"/>
      <c r="C58" s="32" t="s">
        <v>10</v>
      </c>
      <c r="D58" s="10"/>
      <c r="E58" s="10"/>
      <c r="F58" s="45" t="e">
        <f t="shared" si="3"/>
        <v>#REF!</v>
      </c>
      <c r="G58" s="45">
        <f t="shared" si="3"/>
        <v>2308.7800000000002</v>
      </c>
      <c r="H58" s="45">
        <f t="shared" si="3"/>
        <v>2444.3200000000002</v>
      </c>
      <c r="I58" s="45">
        <f t="shared" si="3"/>
        <v>2557.79</v>
      </c>
      <c r="J58" s="45">
        <f t="shared" si="3"/>
        <v>2602.98</v>
      </c>
      <c r="K58" s="45">
        <f t="shared" ref="K58" si="7">IF(K34=0,"     N/A",ROUND(K22/K34,2))</f>
        <v>2670.88</v>
      </c>
      <c r="L58" s="45">
        <f t="shared" si="3"/>
        <v>2493.12</v>
      </c>
      <c r="M58" s="45">
        <f t="shared" si="3"/>
        <v>2377.92</v>
      </c>
      <c r="N58" s="11"/>
      <c r="O58" s="45">
        <f t="shared" si="5"/>
        <v>2371.12</v>
      </c>
      <c r="P58" s="45">
        <f t="shared" ref="P58" si="8">IF(P34=0,"     N/A",ROUND(P22/P34,2))</f>
        <v>2359.9499999999998</v>
      </c>
      <c r="Q58" s="45">
        <f t="shared" si="5"/>
        <v>2348.8200000000002</v>
      </c>
      <c r="R58" s="10"/>
    </row>
    <row r="59" spans="1:18" ht="14.4" x14ac:dyDescent="0.3">
      <c r="A59" s="23">
        <v>41</v>
      </c>
      <c r="B59" s="10"/>
      <c r="C59" s="32" t="s">
        <v>11</v>
      </c>
      <c r="D59" s="10"/>
      <c r="E59" s="10"/>
      <c r="F59" s="45" t="e">
        <f t="shared" si="3"/>
        <v>#REF!</v>
      </c>
      <c r="G59" s="45">
        <f t="shared" si="3"/>
        <v>89413.43</v>
      </c>
      <c r="H59" s="45">
        <f t="shared" si="3"/>
        <v>93796.97</v>
      </c>
      <c r="I59" s="45">
        <f t="shared" si="3"/>
        <v>101203.32</v>
      </c>
      <c r="J59" s="45">
        <f t="shared" si="3"/>
        <v>104507.31</v>
      </c>
      <c r="K59" s="45">
        <f t="shared" ref="K59" si="9">IF(K35=0,"     N/A",ROUND(K23/K35,2))</f>
        <v>99450.17</v>
      </c>
      <c r="L59" s="45">
        <f t="shared" si="3"/>
        <v>95363.18</v>
      </c>
      <c r="M59" s="45">
        <f t="shared" si="3"/>
        <v>88276.93</v>
      </c>
      <c r="N59" s="11"/>
      <c r="O59" s="45">
        <f t="shared" si="5"/>
        <v>88494.07</v>
      </c>
      <c r="P59" s="45">
        <f t="shared" ref="P59" si="10">IF(P35=0,"     N/A",ROUND(P23/P35,2))</f>
        <v>88494.07</v>
      </c>
      <c r="Q59" s="45">
        <f t="shared" si="5"/>
        <v>88494.07</v>
      </c>
      <c r="R59" s="10"/>
    </row>
    <row r="60" spans="1:18" ht="14.4" x14ac:dyDescent="0.3">
      <c r="A60" s="23">
        <v>42</v>
      </c>
      <c r="B60" s="10"/>
      <c r="C60" s="32" t="s">
        <v>12</v>
      </c>
      <c r="D60" s="10"/>
      <c r="E60" s="10"/>
      <c r="F60" s="45" t="e">
        <f t="shared" si="3"/>
        <v>#REF!</v>
      </c>
      <c r="G60" s="45">
        <f t="shared" si="3"/>
        <v>11605.72</v>
      </c>
      <c r="H60" s="45">
        <f t="shared" si="3"/>
        <v>11711.29</v>
      </c>
      <c r="I60" s="45">
        <f t="shared" si="3"/>
        <v>11234.66</v>
      </c>
      <c r="J60" s="45">
        <f t="shared" si="3"/>
        <v>11973.42</v>
      </c>
      <c r="K60" s="45">
        <f t="shared" ref="K60" si="11">IF(K36=0,"     N/A",ROUND(K24/K36,2))</f>
        <v>9040.9699999999993</v>
      </c>
      <c r="L60" s="45">
        <f t="shared" si="3"/>
        <v>7822.81</v>
      </c>
      <c r="M60" s="45">
        <f t="shared" si="3"/>
        <v>7624.83</v>
      </c>
      <c r="N60" s="11"/>
      <c r="O60" s="45">
        <f t="shared" si="5"/>
        <v>7624.83</v>
      </c>
      <c r="P60" s="45">
        <f t="shared" ref="P60" si="12">IF(P36=0,"     N/A",ROUND(P24/P36,2))</f>
        <v>7624.83</v>
      </c>
      <c r="Q60" s="45">
        <f t="shared" si="5"/>
        <v>7624.83</v>
      </c>
      <c r="R60" s="10"/>
    </row>
    <row r="61" spans="1:18" ht="14.4" x14ac:dyDescent="0.3">
      <c r="A61" s="23">
        <v>43</v>
      </c>
      <c r="B61" s="10"/>
      <c r="C61" s="32" t="s">
        <v>13</v>
      </c>
      <c r="D61" s="10"/>
      <c r="E61" s="10"/>
      <c r="F61" s="45" t="e">
        <f t="shared" si="3"/>
        <v>#REF!</v>
      </c>
      <c r="G61" s="45">
        <f t="shared" si="3"/>
        <v>137539.35</v>
      </c>
      <c r="H61" s="45">
        <f t="shared" si="3"/>
        <v>149705.54</v>
      </c>
      <c r="I61" s="45">
        <f t="shared" si="3"/>
        <v>131064.65</v>
      </c>
      <c r="J61" s="45">
        <f t="shared" si="3"/>
        <v>147760.6</v>
      </c>
      <c r="K61" s="45">
        <f t="shared" ref="K61" si="13">IF(K37=0,"     N/A",ROUND(K25/K37,2))</f>
        <v>140695.76</v>
      </c>
      <c r="L61" s="45">
        <f t="shared" si="3"/>
        <v>134754.98000000001</v>
      </c>
      <c r="M61" s="45">
        <f t="shared" si="3"/>
        <v>122220.58</v>
      </c>
      <c r="N61" s="11"/>
      <c r="O61" s="45">
        <f t="shared" si="5"/>
        <v>122644.16</v>
      </c>
      <c r="P61" s="45">
        <f t="shared" ref="P61" si="14">IF(P37=0,"     N/A",ROUND(P25/P37,2))</f>
        <v>122644.16</v>
      </c>
      <c r="Q61" s="45">
        <f t="shared" si="5"/>
        <v>122644.16</v>
      </c>
      <c r="R61" s="10"/>
    </row>
    <row r="62" spans="1:18" ht="14.4" x14ac:dyDescent="0.3">
      <c r="A62" s="23">
        <v>44</v>
      </c>
      <c r="B62" s="10"/>
      <c r="C62" s="32" t="s">
        <v>14</v>
      </c>
      <c r="D62" s="10"/>
      <c r="E62" s="10"/>
      <c r="F62" s="46" t="str">
        <f>IF(F38=0,"     N/A",ROUND(F26/F38,2))</f>
        <v xml:space="preserve">     N/A</v>
      </c>
      <c r="G62" s="45">
        <f t="shared" si="3"/>
        <v>9460.7099999999991</v>
      </c>
      <c r="H62" s="45">
        <f t="shared" si="3"/>
        <v>8042.17</v>
      </c>
      <c r="I62" s="45">
        <f t="shared" si="3"/>
        <v>6525.21</v>
      </c>
      <c r="J62" s="45">
        <f t="shared" si="3"/>
        <v>5269.72</v>
      </c>
      <c r="K62" s="45">
        <f t="shared" ref="K62" si="15">IF(K38=0,"     N/A",ROUND(K26/K38,2))</f>
        <v>4177.54</v>
      </c>
      <c r="L62" s="45">
        <f t="shared" si="3"/>
        <v>-33035.64</v>
      </c>
      <c r="M62" s="45">
        <f t="shared" si="3"/>
        <v>1545.69</v>
      </c>
      <c r="N62" s="47"/>
      <c r="O62" s="76">
        <f>IF(O38=0,"     N/A",ROUND(O26/O38,2))</f>
        <v>1545.69</v>
      </c>
      <c r="P62" s="76">
        <f>IF(P38=0,"     N/A",ROUND(P26/P38,2))</f>
        <v>1545.69</v>
      </c>
      <c r="Q62" s="76">
        <f t="shared" si="5"/>
        <v>1545.69</v>
      </c>
      <c r="R62" s="10"/>
    </row>
    <row r="63" spans="1:18" ht="14.4" x14ac:dyDescent="0.3">
      <c r="A63" s="23">
        <v>45</v>
      </c>
      <c r="B63" s="10"/>
      <c r="C63" s="32" t="s">
        <v>15</v>
      </c>
      <c r="D63" s="10"/>
      <c r="E63" s="10"/>
      <c r="F63" s="45" t="e">
        <f t="shared" si="3"/>
        <v>#REF!</v>
      </c>
      <c r="G63" s="45">
        <f t="shared" si="3"/>
        <v>2690.25</v>
      </c>
      <c r="H63" s="45">
        <f t="shared" si="3"/>
        <v>3031.81</v>
      </c>
      <c r="I63" s="45">
        <f t="shared" si="3"/>
        <v>2919.97</v>
      </c>
      <c r="J63" s="45">
        <f t="shared" si="3"/>
        <v>2946.55</v>
      </c>
      <c r="K63" s="45">
        <f t="shared" ref="K63" si="16">IF(K39=0,"     N/A",ROUND(K27/K39,2))</f>
        <v>3001.28</v>
      </c>
      <c r="L63" s="45">
        <f t="shared" si="3"/>
        <v>2799.09</v>
      </c>
      <c r="M63" s="45">
        <f t="shared" si="3"/>
        <v>2657</v>
      </c>
      <c r="N63" s="11"/>
      <c r="O63" s="45">
        <f t="shared" si="5"/>
        <v>2648.89</v>
      </c>
      <c r="P63" s="45">
        <f t="shared" ref="P63" si="17">IF(P39=0,"     N/A",ROUND(P27/P39,2))</f>
        <v>2648.89</v>
      </c>
      <c r="Q63" s="45">
        <f t="shared" si="5"/>
        <v>2648.89</v>
      </c>
      <c r="R63" s="10"/>
    </row>
    <row r="64" spans="1:18" ht="14.4" x14ac:dyDescent="0.3">
      <c r="A64" s="23">
        <v>46</v>
      </c>
      <c r="B64" s="10"/>
      <c r="C64" s="10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0"/>
    </row>
    <row r="65" spans="1:55" ht="14.4" x14ac:dyDescent="0.3">
      <c r="A65" s="23">
        <v>47</v>
      </c>
      <c r="B65" s="10"/>
      <c r="C65" s="10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0"/>
    </row>
    <row r="66" spans="1:55" ht="14.4" x14ac:dyDescent="0.3">
      <c r="A66" s="23">
        <v>48</v>
      </c>
      <c r="B66" s="10"/>
      <c r="C66" s="16" t="s">
        <v>22</v>
      </c>
      <c r="D66" s="16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0"/>
    </row>
    <row r="67" spans="1:55" ht="14.4" hidden="1" x14ac:dyDescent="0.3">
      <c r="A67" s="23">
        <v>49</v>
      </c>
      <c r="B67" s="10"/>
      <c r="C67" s="10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0"/>
    </row>
    <row r="68" spans="1:55" ht="14.4" hidden="1" x14ac:dyDescent="0.3">
      <c r="A68" s="23">
        <v>50</v>
      </c>
      <c r="B68" s="10"/>
      <c r="C68" s="10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0"/>
    </row>
    <row r="69" spans="1:55" ht="14.4" x14ac:dyDescent="0.3">
      <c r="A69" s="23"/>
      <c r="B69" s="10"/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</row>
    <row r="70" spans="1:55" ht="14.4" x14ac:dyDescent="0.3">
      <c r="A70" s="9"/>
      <c r="B70" s="10"/>
      <c r="C70" s="10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48"/>
      <c r="P70" s="48"/>
      <c r="Q70" s="11"/>
      <c r="R70" s="10"/>
    </row>
    <row r="71" spans="1:55" ht="14.4" x14ac:dyDescent="0.3">
      <c r="A71" s="12"/>
      <c r="B71" s="10"/>
      <c r="C71" s="10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3"/>
      <c r="P71" s="13"/>
      <c r="Q71" s="11"/>
      <c r="R71" s="10"/>
    </row>
    <row r="72" spans="1:55" ht="14.4" x14ac:dyDescent="0.3">
      <c r="A72" s="23"/>
      <c r="B72" s="10"/>
      <c r="C72" s="10"/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</row>
    <row r="73" spans="1:55" ht="14.4" x14ac:dyDescent="0.3">
      <c r="A73" s="15" t="s">
        <v>30</v>
      </c>
      <c r="B73" s="16"/>
      <c r="C73" s="16"/>
      <c r="D73" s="16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4.4" x14ac:dyDescent="0.3">
      <c r="A74" s="15" t="str">
        <f>'[5]Rate Case Constants'!$C$11</f>
        <v>Case No. 2018-00358</v>
      </c>
      <c r="B74" s="16"/>
      <c r="C74" s="16"/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6"/>
    </row>
    <row r="75" spans="1:55" ht="14.4" x14ac:dyDescent="0.3">
      <c r="A75" s="15" t="s">
        <v>0</v>
      </c>
      <c r="B75" s="16"/>
      <c r="C75" s="16"/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6"/>
    </row>
    <row r="76" spans="1:55" ht="14.4" x14ac:dyDescent="0.3">
      <c r="A76" s="15" t="str">
        <f>'[5]Rate Case Constants'!$C$15</f>
        <v>Base Year for the 12 Months Ended February 28, 2019</v>
      </c>
      <c r="B76" s="16"/>
      <c r="C76" s="16"/>
      <c r="D76" s="16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6"/>
    </row>
    <row r="77" spans="1:55" ht="14.4" x14ac:dyDescent="0.3">
      <c r="A77" s="15" t="str">
        <f>'[5]Rate Case Constants'!$C$17</f>
        <v>Forecast Year for the 12 Months Ended June 30, 2020</v>
      </c>
      <c r="B77" s="16"/>
      <c r="C77" s="16"/>
      <c r="D77" s="16"/>
      <c r="E77" s="1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71"/>
    </row>
    <row r="78" spans="1:55" ht="14.4" x14ac:dyDescent="0.3">
      <c r="A78" s="18" t="s">
        <v>31</v>
      </c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9" t="s">
        <v>27</v>
      </c>
      <c r="R78" s="72"/>
    </row>
    <row r="79" spans="1:55" ht="14.4" x14ac:dyDescent="0.3">
      <c r="A79" s="18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9" t="str">
        <f ca="1">RIGHT(CELL("filename",$A$1),LEN(CELL("filename",$A$1))-SEARCH("\Revenues",CELL("filename",$A$1),1))</f>
        <v>Revenues\[KAWC 2018 Rate Case - Exhibit 37 (I-2),(I-3),(I-4),(I-5).xlsx]LinkIn</v>
      </c>
      <c r="R79" s="72"/>
    </row>
    <row r="80" spans="1:55" ht="14.4" x14ac:dyDescent="0.3">
      <c r="A80" s="18"/>
      <c r="B80" s="10"/>
      <c r="C80" s="10"/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20" t="s">
        <v>37</v>
      </c>
      <c r="R80" s="73"/>
    </row>
    <row r="81" spans="1:18" ht="15" thickBot="1" x14ac:dyDescent="0.35">
      <c r="A81" s="10"/>
      <c r="B81" s="10"/>
      <c r="C81" s="10"/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69"/>
    </row>
    <row r="82" spans="1:18" ht="15" thickTop="1" x14ac:dyDescent="0.3">
      <c r="A82" s="21"/>
      <c r="B82" s="21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68"/>
    </row>
    <row r="83" spans="1:18" ht="14.4" x14ac:dyDescent="0.3">
      <c r="A83" s="23" t="s">
        <v>1</v>
      </c>
      <c r="B83" s="10"/>
      <c r="C83" s="10"/>
      <c r="D83" s="10"/>
      <c r="E83" s="10"/>
      <c r="F83" s="11"/>
      <c r="G83" s="11"/>
      <c r="H83" s="11"/>
      <c r="I83" s="11"/>
      <c r="J83" s="11"/>
      <c r="K83" s="11"/>
      <c r="L83" s="49" t="s">
        <v>2</v>
      </c>
      <c r="M83" s="49" t="s">
        <v>3</v>
      </c>
      <c r="N83" s="11"/>
      <c r="O83" s="50" t="s">
        <v>38</v>
      </c>
      <c r="P83" s="50"/>
      <c r="Q83" s="50"/>
      <c r="R83" s="69"/>
    </row>
    <row r="84" spans="1:18" ht="15" thickBot="1" x14ac:dyDescent="0.35">
      <c r="A84" s="23" t="s">
        <v>5</v>
      </c>
      <c r="B84" s="25"/>
      <c r="C84" s="23" t="s">
        <v>6</v>
      </c>
      <c r="D84" s="25"/>
      <c r="E84" s="25"/>
      <c r="F84" s="51">
        <f>F18</f>
        <v>2010</v>
      </c>
      <c r="G84" s="51">
        <f>G18</f>
        <v>2013</v>
      </c>
      <c r="H84" s="51">
        <f t="shared" ref="H84:K84" si="18">H18</f>
        <v>2014</v>
      </c>
      <c r="I84" s="51">
        <f t="shared" si="18"/>
        <v>2015</v>
      </c>
      <c r="J84" s="51">
        <f t="shared" si="18"/>
        <v>2016</v>
      </c>
      <c r="K84" s="51">
        <f t="shared" si="18"/>
        <v>2017</v>
      </c>
      <c r="L84" s="49" t="s">
        <v>7</v>
      </c>
      <c r="M84" s="49" t="s">
        <v>7</v>
      </c>
      <c r="N84" s="52"/>
      <c r="O84" s="51">
        <v>2020</v>
      </c>
      <c r="P84" s="51">
        <v>2021</v>
      </c>
      <c r="Q84" s="51">
        <f>Q18</f>
        <v>2022</v>
      </c>
      <c r="R84" s="68"/>
    </row>
    <row r="85" spans="1:18" ht="15" thickTop="1" x14ac:dyDescent="0.3">
      <c r="A85" s="28">
        <v>1</v>
      </c>
      <c r="B85" s="29"/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70"/>
    </row>
    <row r="86" spans="1:18" ht="14.4" x14ac:dyDescent="0.3">
      <c r="A86" s="23">
        <v>2</v>
      </c>
      <c r="B86" s="10"/>
      <c r="C86" s="31" t="s">
        <v>8</v>
      </c>
      <c r="D86" s="10"/>
      <c r="E86" s="10"/>
      <c r="F86" s="53"/>
      <c r="G86" s="53"/>
      <c r="H86" s="53"/>
      <c r="I86" s="53"/>
      <c r="J86" s="53"/>
      <c r="K86" s="53"/>
      <c r="L86" s="11"/>
      <c r="M86" s="11"/>
      <c r="N86" s="11"/>
      <c r="O86" s="53"/>
      <c r="P86" s="53"/>
      <c r="Q86" s="53"/>
      <c r="R86" s="69"/>
    </row>
    <row r="87" spans="1:18" ht="14.4" x14ac:dyDescent="0.3">
      <c r="A87" s="23">
        <v>3</v>
      </c>
      <c r="B87" s="10"/>
      <c r="C87" s="32" t="s">
        <v>9</v>
      </c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69"/>
    </row>
    <row r="88" spans="1:18" ht="14.4" x14ac:dyDescent="0.3">
      <c r="A88" s="23">
        <v>4</v>
      </c>
      <c r="B88" s="10"/>
      <c r="C88" s="32" t="s">
        <v>10</v>
      </c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0"/>
    </row>
    <row r="89" spans="1:18" ht="14.4" x14ac:dyDescent="0.3">
      <c r="A89" s="23">
        <v>5</v>
      </c>
      <c r="B89" s="10"/>
      <c r="C89" s="32" t="s">
        <v>11</v>
      </c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0"/>
    </row>
    <row r="90" spans="1:18" ht="14.4" x14ac:dyDescent="0.3">
      <c r="A90" s="23">
        <v>6</v>
      </c>
      <c r="B90" s="10"/>
      <c r="C90" s="32" t="s">
        <v>12</v>
      </c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0"/>
    </row>
    <row r="91" spans="1:18" ht="14.4" x14ac:dyDescent="0.3">
      <c r="A91" s="23">
        <v>7</v>
      </c>
      <c r="B91" s="10"/>
      <c r="C91" s="32" t="s">
        <v>13</v>
      </c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0"/>
    </row>
    <row r="92" spans="1:18" ht="14.4" x14ac:dyDescent="0.3">
      <c r="A92" s="23">
        <v>8</v>
      </c>
      <c r="B92" s="10"/>
      <c r="C92" s="32" t="s">
        <v>14</v>
      </c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0"/>
    </row>
    <row r="93" spans="1:18" ht="14.4" x14ac:dyDescent="0.3">
      <c r="A93" s="23">
        <v>9</v>
      </c>
      <c r="B93" s="10"/>
      <c r="C93" s="32" t="s">
        <v>15</v>
      </c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0"/>
    </row>
    <row r="94" spans="1:18" ht="14.4" x14ac:dyDescent="0.3">
      <c r="A94" s="23">
        <v>10</v>
      </c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0"/>
    </row>
    <row r="95" spans="1:18" ht="14.4" x14ac:dyDescent="0.3">
      <c r="A95" s="23">
        <v>11</v>
      </c>
      <c r="B95" s="10"/>
      <c r="C95" s="25" t="s">
        <v>17</v>
      </c>
      <c r="D95" s="10"/>
      <c r="E95" s="10"/>
      <c r="F95" s="11"/>
      <c r="G95" s="11"/>
      <c r="H95" s="54" t="s">
        <v>23</v>
      </c>
      <c r="I95" s="11"/>
      <c r="J95" s="11"/>
      <c r="K95" s="11"/>
      <c r="L95" s="11"/>
      <c r="M95" s="11"/>
      <c r="N95" s="11"/>
      <c r="O95" s="11"/>
      <c r="P95" s="11"/>
      <c r="Q95" s="11"/>
      <c r="R95" s="10"/>
    </row>
    <row r="96" spans="1:18" ht="14.4" x14ac:dyDescent="0.3">
      <c r="A96" s="23">
        <v>12</v>
      </c>
      <c r="B96" s="10"/>
      <c r="C96" s="10"/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0"/>
    </row>
    <row r="97" spans="1:37" ht="14.4" x14ac:dyDescent="0.3">
      <c r="A97" s="23">
        <v>13</v>
      </c>
      <c r="B97" s="10"/>
      <c r="C97" s="31" t="s">
        <v>18</v>
      </c>
      <c r="D97" s="10"/>
      <c r="E97" s="1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0"/>
    </row>
    <row r="98" spans="1:37" ht="14.4" x14ac:dyDescent="0.3">
      <c r="A98" s="23">
        <v>14</v>
      </c>
      <c r="B98" s="10"/>
      <c r="C98" s="31" t="s">
        <v>19</v>
      </c>
      <c r="D98" s="10"/>
      <c r="E98" s="10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0"/>
    </row>
    <row r="99" spans="1:37" ht="14.4" x14ac:dyDescent="0.3">
      <c r="A99" s="23">
        <v>15</v>
      </c>
      <c r="B99" s="10"/>
      <c r="C99" s="32" t="s">
        <v>9</v>
      </c>
      <c r="D99" s="10"/>
      <c r="E99" s="1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0"/>
      <c r="AE99" s="6"/>
      <c r="AF99" s="6"/>
      <c r="AG99" s="6"/>
      <c r="AH99" s="6"/>
      <c r="AI99" s="6"/>
      <c r="AJ99" s="6"/>
      <c r="AK99" s="6"/>
    </row>
    <row r="100" spans="1:37" ht="14.4" x14ac:dyDescent="0.3">
      <c r="A100" s="23">
        <v>16</v>
      </c>
      <c r="B100" s="10"/>
      <c r="C100" s="32" t="s">
        <v>10</v>
      </c>
      <c r="D100" s="10"/>
      <c r="E100" s="10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0"/>
      <c r="AE100" s="6"/>
      <c r="AF100" s="6"/>
      <c r="AG100" s="6"/>
      <c r="AH100" s="6"/>
      <c r="AI100" s="6"/>
      <c r="AJ100" s="6"/>
      <c r="AK100" s="6"/>
    </row>
    <row r="101" spans="1:37" ht="14.4" x14ac:dyDescent="0.3">
      <c r="A101" s="23">
        <v>17</v>
      </c>
      <c r="B101" s="10"/>
      <c r="C101" s="32" t="s">
        <v>11</v>
      </c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0"/>
      <c r="AE101" s="6"/>
      <c r="AF101" s="6"/>
      <c r="AG101" s="6"/>
      <c r="AH101" s="6"/>
      <c r="AI101" s="6"/>
      <c r="AJ101" s="6"/>
      <c r="AK101" s="6"/>
    </row>
    <row r="102" spans="1:37" ht="14.4" x14ac:dyDescent="0.3">
      <c r="A102" s="23">
        <v>18</v>
      </c>
      <c r="B102" s="10"/>
      <c r="C102" s="32" t="s">
        <v>12</v>
      </c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0"/>
      <c r="AE102" s="6"/>
      <c r="AF102" s="6"/>
      <c r="AG102" s="6"/>
      <c r="AH102" s="6"/>
      <c r="AI102" s="6"/>
      <c r="AJ102" s="6"/>
      <c r="AK102" s="6"/>
    </row>
    <row r="103" spans="1:37" ht="14.4" x14ac:dyDescent="0.3">
      <c r="A103" s="23">
        <v>19</v>
      </c>
      <c r="B103" s="10"/>
      <c r="C103" s="32" t="s">
        <v>13</v>
      </c>
      <c r="D103" s="10"/>
      <c r="E103" s="1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0"/>
      <c r="AE103" s="6"/>
      <c r="AF103" s="6"/>
      <c r="AG103" s="6"/>
      <c r="AH103" s="6"/>
      <c r="AI103" s="6"/>
      <c r="AJ103" s="6"/>
      <c r="AK103" s="6"/>
    </row>
    <row r="104" spans="1:37" ht="14.4" x14ac:dyDescent="0.3">
      <c r="A104" s="23">
        <v>20</v>
      </c>
      <c r="B104" s="10"/>
      <c r="C104" s="32" t="s">
        <v>14</v>
      </c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0"/>
      <c r="AE104" s="6"/>
      <c r="AF104" s="6"/>
      <c r="AG104" s="6"/>
      <c r="AH104" s="6"/>
      <c r="AI104" s="6"/>
      <c r="AJ104" s="6"/>
      <c r="AK104" s="6"/>
    </row>
    <row r="105" spans="1:37" ht="14.4" x14ac:dyDescent="0.3">
      <c r="A105" s="23">
        <v>21</v>
      </c>
      <c r="B105" s="10"/>
      <c r="C105" s="32" t="s">
        <v>15</v>
      </c>
      <c r="D105" s="10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0"/>
      <c r="AE105" s="6"/>
      <c r="AF105" s="6"/>
      <c r="AG105" s="6"/>
      <c r="AH105" s="6"/>
      <c r="AI105" s="6"/>
      <c r="AJ105" s="6"/>
      <c r="AK105" s="6"/>
    </row>
    <row r="106" spans="1:37" ht="14.4" x14ac:dyDescent="0.3">
      <c r="A106" s="23">
        <v>22</v>
      </c>
      <c r="B106" s="10"/>
      <c r="C106" s="10"/>
      <c r="D106" s="10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0"/>
      <c r="AE106" s="6"/>
      <c r="AF106" s="6"/>
      <c r="AG106" s="6"/>
      <c r="AH106" s="6"/>
      <c r="AI106" s="6"/>
      <c r="AJ106" s="6"/>
      <c r="AK106" s="6"/>
    </row>
    <row r="107" spans="1:37" ht="14.4" x14ac:dyDescent="0.3">
      <c r="A107" s="23">
        <v>23</v>
      </c>
      <c r="B107" s="10"/>
      <c r="C107" s="25" t="s">
        <v>17</v>
      </c>
      <c r="D107" s="10"/>
      <c r="E107" s="1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0"/>
      <c r="AE107" s="6"/>
      <c r="AF107" s="6"/>
      <c r="AG107" s="6"/>
      <c r="AH107" s="6"/>
      <c r="AI107" s="6"/>
      <c r="AJ107" s="6"/>
      <c r="AK107" s="6"/>
    </row>
    <row r="108" spans="1:37" ht="14.4" x14ac:dyDescent="0.3">
      <c r="A108" s="23">
        <v>24</v>
      </c>
      <c r="B108" s="10"/>
      <c r="C108" s="10"/>
      <c r="D108" s="10"/>
      <c r="E108" s="1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0"/>
      <c r="AE108" s="6"/>
      <c r="AF108" s="6"/>
      <c r="AG108" s="6"/>
      <c r="AH108" s="6"/>
      <c r="AI108" s="6"/>
      <c r="AJ108" s="6"/>
      <c r="AK108" s="6"/>
    </row>
    <row r="109" spans="1:37" ht="14.4" x14ac:dyDescent="0.3">
      <c r="A109" s="23">
        <v>25</v>
      </c>
      <c r="B109" s="10"/>
      <c r="C109" s="10"/>
      <c r="D109" s="10"/>
      <c r="E109" s="10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0"/>
      <c r="AE109" s="6"/>
      <c r="AF109" s="6"/>
      <c r="AG109" s="6"/>
      <c r="AH109" s="6"/>
      <c r="AI109" s="6"/>
      <c r="AJ109" s="6"/>
      <c r="AK109" s="6"/>
    </row>
    <row r="110" spans="1:37" ht="14.4" x14ac:dyDescent="0.3">
      <c r="A110" s="23">
        <v>26</v>
      </c>
      <c r="B110" s="10"/>
      <c r="C110" s="31" t="s">
        <v>20</v>
      </c>
      <c r="D110" s="10"/>
      <c r="E110" s="10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0"/>
      <c r="AE110" s="6"/>
      <c r="AF110" s="6"/>
      <c r="AG110" s="6"/>
      <c r="AH110" s="6"/>
      <c r="AI110" s="6"/>
      <c r="AJ110" s="6"/>
      <c r="AK110" s="6"/>
    </row>
    <row r="111" spans="1:37" ht="14.4" x14ac:dyDescent="0.3">
      <c r="A111" s="23">
        <v>27</v>
      </c>
      <c r="B111" s="10"/>
      <c r="C111" s="32" t="s">
        <v>9</v>
      </c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0"/>
    </row>
    <row r="112" spans="1:37" ht="14.4" x14ac:dyDescent="0.3">
      <c r="A112" s="23">
        <v>28</v>
      </c>
      <c r="B112" s="10"/>
      <c r="C112" s="32" t="s">
        <v>10</v>
      </c>
      <c r="D112" s="10"/>
      <c r="E112" s="1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0"/>
    </row>
    <row r="113" spans="1:18" ht="14.4" x14ac:dyDescent="0.3">
      <c r="A113" s="23">
        <v>29</v>
      </c>
      <c r="B113" s="10"/>
      <c r="C113" s="32" t="s">
        <v>11</v>
      </c>
      <c r="D113" s="10"/>
      <c r="E113" s="1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0"/>
    </row>
    <row r="114" spans="1:18" ht="14.4" x14ac:dyDescent="0.3">
      <c r="A114" s="23">
        <v>30</v>
      </c>
      <c r="B114" s="10"/>
      <c r="C114" s="32" t="s">
        <v>12</v>
      </c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0"/>
    </row>
    <row r="115" spans="1:18" ht="14.4" x14ac:dyDescent="0.3">
      <c r="A115" s="23">
        <v>31</v>
      </c>
      <c r="B115" s="10"/>
      <c r="C115" s="32" t="s">
        <v>13</v>
      </c>
      <c r="D115" s="10"/>
      <c r="E115" s="10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0"/>
    </row>
    <row r="116" spans="1:18" ht="14.4" x14ac:dyDescent="0.3">
      <c r="A116" s="23">
        <v>32</v>
      </c>
      <c r="B116" s="10"/>
      <c r="C116" s="32" t="s">
        <v>14</v>
      </c>
      <c r="D116" s="10"/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0"/>
    </row>
    <row r="117" spans="1:18" ht="14.4" x14ac:dyDescent="0.3">
      <c r="A117" s="23">
        <v>33</v>
      </c>
      <c r="B117" s="10"/>
      <c r="C117" s="32" t="s">
        <v>15</v>
      </c>
      <c r="D117" s="10"/>
      <c r="E117" s="10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0"/>
    </row>
    <row r="118" spans="1:18" ht="14.4" x14ac:dyDescent="0.3">
      <c r="A118" s="23">
        <v>34</v>
      </c>
      <c r="B118" s="10"/>
      <c r="C118" s="10"/>
      <c r="D118" s="10"/>
      <c r="E118" s="1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0"/>
    </row>
    <row r="119" spans="1:18" ht="14.4" x14ac:dyDescent="0.3">
      <c r="A119" s="23">
        <v>35</v>
      </c>
      <c r="B119" s="10"/>
      <c r="C119" s="25" t="s">
        <v>17</v>
      </c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0"/>
    </row>
    <row r="120" spans="1:18" ht="14.4" x14ac:dyDescent="0.3">
      <c r="A120" s="23">
        <v>36</v>
      </c>
      <c r="B120" s="10"/>
      <c r="C120" s="10"/>
      <c r="D120" s="10"/>
      <c r="E120" s="1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0"/>
    </row>
    <row r="121" spans="1:18" ht="14.4" x14ac:dyDescent="0.3">
      <c r="A121" s="23">
        <v>37</v>
      </c>
      <c r="B121" s="10"/>
      <c r="C121" s="10"/>
      <c r="D121" s="10"/>
      <c r="E121" s="1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0"/>
    </row>
    <row r="122" spans="1:18" ht="14.4" x14ac:dyDescent="0.3">
      <c r="A122" s="23">
        <v>38</v>
      </c>
      <c r="B122" s="10"/>
      <c r="C122" s="31" t="s">
        <v>21</v>
      </c>
      <c r="D122" s="10"/>
      <c r="E122" s="1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0"/>
    </row>
    <row r="123" spans="1:18" ht="14.4" x14ac:dyDescent="0.3">
      <c r="A123" s="23">
        <v>39</v>
      </c>
      <c r="B123" s="10"/>
      <c r="C123" s="32" t="s">
        <v>9</v>
      </c>
      <c r="D123" s="10"/>
      <c r="E123" s="1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0"/>
    </row>
    <row r="124" spans="1:18" ht="14.4" x14ac:dyDescent="0.3">
      <c r="A124" s="23">
        <v>40</v>
      </c>
      <c r="B124" s="10"/>
      <c r="C124" s="32" t="s">
        <v>10</v>
      </c>
      <c r="D124" s="10"/>
      <c r="E124" s="1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0"/>
    </row>
    <row r="125" spans="1:18" ht="14.4" x14ac:dyDescent="0.3">
      <c r="A125" s="23">
        <v>41</v>
      </c>
      <c r="B125" s="10"/>
      <c r="C125" s="32" t="s">
        <v>11</v>
      </c>
      <c r="D125" s="10"/>
      <c r="E125" s="10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0"/>
    </row>
    <row r="126" spans="1:18" ht="14.4" x14ac:dyDescent="0.3">
      <c r="A126" s="23">
        <v>42</v>
      </c>
      <c r="B126" s="10"/>
      <c r="C126" s="32" t="s">
        <v>12</v>
      </c>
      <c r="D126" s="10"/>
      <c r="E126" s="1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0"/>
    </row>
    <row r="127" spans="1:18" ht="14.4" x14ac:dyDescent="0.3">
      <c r="A127" s="23">
        <v>43</v>
      </c>
      <c r="B127" s="10"/>
      <c r="C127" s="32" t="s">
        <v>13</v>
      </c>
      <c r="D127" s="10"/>
      <c r="E127" s="10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0"/>
    </row>
    <row r="128" spans="1:18" ht="14.4" x14ac:dyDescent="0.3">
      <c r="A128" s="23">
        <v>44</v>
      </c>
      <c r="B128" s="10"/>
      <c r="C128" s="32" t="s">
        <v>14</v>
      </c>
      <c r="D128" s="10"/>
      <c r="E128" s="10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0"/>
    </row>
    <row r="129" spans="1:55" ht="14.4" x14ac:dyDescent="0.3">
      <c r="A129" s="23">
        <v>45</v>
      </c>
      <c r="B129" s="10"/>
      <c r="C129" s="32" t="s">
        <v>15</v>
      </c>
      <c r="D129" s="10"/>
      <c r="E129" s="10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0"/>
    </row>
    <row r="130" spans="1:55" ht="14.4" hidden="1" x14ac:dyDescent="0.3">
      <c r="A130" s="23">
        <v>46</v>
      </c>
      <c r="B130" s="10"/>
      <c r="C130" s="10"/>
      <c r="D130" s="10"/>
      <c r="E130" s="1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0"/>
    </row>
    <row r="131" spans="1:55" ht="14.4" hidden="1" x14ac:dyDescent="0.3">
      <c r="A131" s="23">
        <v>47</v>
      </c>
      <c r="B131" s="10"/>
      <c r="C131" s="10"/>
      <c r="D131" s="10"/>
      <c r="E131" s="1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0"/>
    </row>
    <row r="132" spans="1:55" ht="14.4" hidden="1" x14ac:dyDescent="0.3">
      <c r="A132" s="23">
        <v>48</v>
      </c>
      <c r="B132" s="10"/>
      <c r="C132" s="16"/>
      <c r="D132" s="16"/>
      <c r="E132" s="16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0"/>
    </row>
    <row r="133" spans="1:55" ht="14.4" hidden="1" x14ac:dyDescent="0.3">
      <c r="A133" s="23">
        <v>49</v>
      </c>
      <c r="B133" s="10"/>
      <c r="C133" s="10"/>
      <c r="D133" s="10"/>
      <c r="E133" s="1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0"/>
    </row>
    <row r="134" spans="1:55" ht="14.4" hidden="1" x14ac:dyDescent="0.3">
      <c r="A134" s="23">
        <v>50</v>
      </c>
      <c r="B134" s="10"/>
      <c r="C134" s="10"/>
      <c r="D134" s="10"/>
      <c r="E134" s="1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0"/>
    </row>
    <row r="135" spans="1:55" ht="14.4" x14ac:dyDescent="0.3">
      <c r="A135" s="23"/>
      <c r="B135" s="10"/>
      <c r="C135" s="10"/>
      <c r="D135" s="10"/>
      <c r="E135" s="10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0"/>
    </row>
    <row r="136" spans="1:55" ht="14.4" x14ac:dyDescent="0.3">
      <c r="A136" s="9"/>
      <c r="B136" s="10"/>
      <c r="C136" s="10"/>
      <c r="D136" s="10"/>
      <c r="E136" s="10"/>
      <c r="F136" s="11"/>
      <c r="G136" s="11"/>
      <c r="H136" s="11"/>
      <c r="I136" s="11"/>
      <c r="J136" s="11"/>
      <c r="K136" s="11"/>
      <c r="L136" s="11"/>
      <c r="M136" s="11"/>
      <c r="N136" s="11"/>
      <c r="O136" s="48"/>
      <c r="P136" s="48"/>
      <c r="Q136" s="11"/>
      <c r="R136" s="10"/>
    </row>
    <row r="137" spans="1:55" ht="14.4" x14ac:dyDescent="0.3">
      <c r="A137" s="12"/>
      <c r="B137" s="10"/>
      <c r="C137" s="10"/>
      <c r="D137" s="10"/>
      <c r="E137" s="10"/>
      <c r="F137" s="11"/>
      <c r="G137" s="11"/>
      <c r="H137" s="11"/>
      <c r="I137" s="11"/>
      <c r="J137" s="11"/>
      <c r="K137" s="11"/>
      <c r="L137" s="11"/>
      <c r="M137" s="11"/>
      <c r="N137" s="11"/>
      <c r="O137" s="13"/>
      <c r="P137" s="13"/>
      <c r="Q137" s="11"/>
      <c r="R137" s="10"/>
    </row>
    <row r="138" spans="1:55" ht="14.4" x14ac:dyDescent="0.3">
      <c r="A138" s="23"/>
      <c r="B138" s="10"/>
      <c r="C138" s="10"/>
      <c r="D138" s="10"/>
      <c r="E138" s="10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0"/>
    </row>
    <row r="139" spans="1:55" ht="14.4" x14ac:dyDescent="0.3">
      <c r="A139" s="15" t="s">
        <v>30</v>
      </c>
      <c r="B139" s="16"/>
      <c r="C139" s="16"/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6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4.4" x14ac:dyDescent="0.3">
      <c r="A140" s="15" t="str">
        <f>'[5]Rate Case Constants'!$C$11</f>
        <v>Case No. 2018-00358</v>
      </c>
      <c r="B140" s="16"/>
      <c r="C140" s="16"/>
      <c r="D140" s="16"/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6"/>
    </row>
    <row r="141" spans="1:55" ht="14.4" x14ac:dyDescent="0.3">
      <c r="A141" s="15" t="s">
        <v>0</v>
      </c>
      <c r="B141" s="16"/>
      <c r="C141" s="16"/>
      <c r="D141" s="16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6"/>
    </row>
    <row r="142" spans="1:55" ht="14.4" x14ac:dyDescent="0.3">
      <c r="A142" s="15" t="str">
        <f>'[5]Rate Case Constants'!$C$15</f>
        <v>Base Year for the 12 Months Ended February 28, 2019</v>
      </c>
      <c r="B142" s="16"/>
      <c r="C142" s="16"/>
      <c r="D142" s="16"/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6"/>
    </row>
    <row r="143" spans="1:55" ht="14.4" x14ac:dyDescent="0.3">
      <c r="A143" s="15" t="str">
        <f>'[5]Rate Case Constants'!$C$17</f>
        <v>Forecast Year for the 12 Months Ended June 30, 2020</v>
      </c>
      <c r="B143" s="16"/>
      <c r="C143" s="16"/>
      <c r="D143" s="16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6"/>
    </row>
    <row r="144" spans="1:55" ht="14.4" x14ac:dyDescent="0.3">
      <c r="A144" s="18" t="s">
        <v>31</v>
      </c>
      <c r="B144" s="10"/>
      <c r="C144" s="10"/>
      <c r="D144" s="10"/>
      <c r="E144" s="10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20" t="s">
        <v>28</v>
      </c>
      <c r="R144" s="10"/>
    </row>
    <row r="145" spans="1:29" ht="14.4" x14ac:dyDescent="0.3">
      <c r="A145" s="18"/>
      <c r="B145" s="10"/>
      <c r="C145" s="10"/>
      <c r="D145" s="10"/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9" t="str">
        <f ca="1">RIGHT(CELL("filename",$A$1),LEN(CELL("filename",$A$1))-SEARCH("\Revenues",CELL("filename",$A$1),1))</f>
        <v>Revenues\[KAWC 2018 Rate Case - Exhibit 37 (I-2),(I-3),(I-4),(I-5).xlsx]LinkIn</v>
      </c>
      <c r="R145" s="74"/>
    </row>
    <row r="146" spans="1:29" ht="14.4" x14ac:dyDescent="0.3">
      <c r="A146" s="18"/>
      <c r="B146" s="10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20" t="s">
        <v>37</v>
      </c>
      <c r="R146" s="73"/>
    </row>
    <row r="147" spans="1:29" ht="15" thickBot="1" x14ac:dyDescent="0.35">
      <c r="A147" s="10"/>
      <c r="B147" s="10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69"/>
    </row>
    <row r="148" spans="1:29" ht="15" thickTop="1" x14ac:dyDescent="0.3">
      <c r="A148" s="21"/>
      <c r="B148" s="21"/>
      <c r="C148" s="21"/>
      <c r="D148" s="21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68"/>
    </row>
    <row r="149" spans="1:29" ht="14.4" x14ac:dyDescent="0.3">
      <c r="A149" s="23" t="s">
        <v>1</v>
      </c>
      <c r="B149" s="10"/>
      <c r="C149" s="10"/>
      <c r="D149" s="10"/>
      <c r="E149" s="10"/>
      <c r="F149" s="11"/>
      <c r="G149" s="11"/>
      <c r="H149" s="11"/>
      <c r="I149" s="11"/>
      <c r="J149" s="11"/>
      <c r="K149" s="11"/>
      <c r="L149" s="49" t="s">
        <v>2</v>
      </c>
      <c r="M149" s="49" t="s">
        <v>3</v>
      </c>
      <c r="N149" s="11"/>
      <c r="O149" s="50" t="s">
        <v>4</v>
      </c>
      <c r="P149" s="50"/>
      <c r="Q149" s="50"/>
      <c r="R149" s="69"/>
    </row>
    <row r="150" spans="1:29" ht="15" thickBot="1" x14ac:dyDescent="0.35">
      <c r="A150" s="23" t="s">
        <v>5</v>
      </c>
      <c r="B150" s="25"/>
      <c r="C150" s="23" t="s">
        <v>6</v>
      </c>
      <c r="D150" s="25"/>
      <c r="E150" s="25"/>
      <c r="F150" s="51">
        <f>F84</f>
        <v>2010</v>
      </c>
      <c r="G150" s="51">
        <f>G84</f>
        <v>2013</v>
      </c>
      <c r="H150" s="51">
        <f t="shared" ref="H150:K150" si="19">H84</f>
        <v>2014</v>
      </c>
      <c r="I150" s="51">
        <f t="shared" si="19"/>
        <v>2015</v>
      </c>
      <c r="J150" s="51">
        <f t="shared" si="19"/>
        <v>2016</v>
      </c>
      <c r="K150" s="51">
        <f t="shared" si="19"/>
        <v>2017</v>
      </c>
      <c r="L150" s="49" t="s">
        <v>7</v>
      </c>
      <c r="M150" s="49" t="s">
        <v>7</v>
      </c>
      <c r="N150" s="52"/>
      <c r="O150" s="51">
        <v>2020</v>
      </c>
      <c r="P150" s="51">
        <v>2021</v>
      </c>
      <c r="Q150" s="51">
        <f>Q84</f>
        <v>2022</v>
      </c>
      <c r="R150" s="68"/>
    </row>
    <row r="151" spans="1:29" ht="15" thickTop="1" x14ac:dyDescent="0.3">
      <c r="A151" s="28">
        <v>1</v>
      </c>
      <c r="B151" s="55"/>
      <c r="C151" s="55"/>
      <c r="D151" s="55"/>
      <c r="E151" s="55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57"/>
      <c r="Q151" s="30"/>
      <c r="R151" s="70"/>
    </row>
    <row r="152" spans="1:29" ht="14.4" x14ac:dyDescent="0.3">
      <c r="A152" s="23">
        <v>2</v>
      </c>
      <c r="B152" s="10"/>
      <c r="C152" s="31" t="s">
        <v>24</v>
      </c>
      <c r="D152" s="10"/>
      <c r="E152" s="10"/>
      <c r="F152" s="53"/>
      <c r="G152" s="53"/>
      <c r="H152" s="53"/>
      <c r="I152" s="11"/>
      <c r="J152" s="11"/>
      <c r="K152" s="11"/>
      <c r="L152" s="11"/>
      <c r="M152" s="11"/>
      <c r="N152" s="58"/>
      <c r="O152" s="53"/>
      <c r="P152" s="53"/>
      <c r="Q152" s="53"/>
      <c r="R152" s="69"/>
    </row>
    <row r="153" spans="1:29" ht="14.4" x14ac:dyDescent="0.3">
      <c r="A153" s="23">
        <v>3</v>
      </c>
      <c r="B153" s="10"/>
      <c r="C153" s="32" t="s">
        <v>9</v>
      </c>
      <c r="D153" s="10"/>
      <c r="E153" s="10"/>
      <c r="F153" s="58">
        <v>6225215.3300000001</v>
      </c>
      <c r="G153" s="58">
        <f>+'[6]HYP-Usage'!P55</f>
        <v>5615124.1580000008</v>
      </c>
      <c r="H153" s="58">
        <f>+'[6]HYP-Usage'!P47</f>
        <v>5802957.5759999994</v>
      </c>
      <c r="I153" s="58">
        <f>+'[6]HYP-Usage'!P39</f>
        <v>5870950.7140000006</v>
      </c>
      <c r="J153" s="58">
        <f>+'[6]HYP-Usage'!P31</f>
        <v>5954949.6749999998</v>
      </c>
      <c r="K153" s="58">
        <f>+'[6]HYP-Usage'!P23</f>
        <v>5721394.1000000006</v>
      </c>
      <c r="L153" s="58">
        <f>+SUM('[6]Test &amp; Base Customer Count&amp;Usg'!B23:M23)</f>
        <v>5627494.9636128107</v>
      </c>
      <c r="M153" s="58">
        <f>+SUM('[6]Test &amp; Base Customer Count&amp;Usg'!B32:M32)</f>
        <v>5631654.8998707915</v>
      </c>
      <c r="N153" s="58"/>
      <c r="O153" s="58">
        <f>+SUM([7]LinkOut!Z105:AK105)+'BD LinkIn'!N42</f>
        <v>5593795.005230925</v>
      </c>
      <c r="P153" s="58">
        <f>+SUM([7]LinkOut!AL105:AW105)+'BD LinkIn'!O42</f>
        <v>5519543.4902467672</v>
      </c>
      <c r="Q153" s="58">
        <f>+SUM([7]LinkOut!AX105:BI105)+'BD LinkIn'!P42</f>
        <v>5443306.3527464299</v>
      </c>
      <c r="R153" s="69"/>
    </row>
    <row r="154" spans="1:29" ht="14.4" x14ac:dyDescent="0.3">
      <c r="A154" s="23">
        <v>4</v>
      </c>
      <c r="B154" s="10"/>
      <c r="C154" s="32" t="s">
        <v>10</v>
      </c>
      <c r="D154" s="10"/>
      <c r="E154" s="10"/>
      <c r="F154" s="58">
        <v>4084497.03</v>
      </c>
      <c r="G154" s="58">
        <f>+'[6]HYP-Usage'!P56</f>
        <v>3559203.2039999994</v>
      </c>
      <c r="H154" s="58">
        <f>+'[6]HYP-Usage'!P48</f>
        <v>3696861.3440000005</v>
      </c>
      <c r="I154" s="58">
        <f>+'[6]HYP-Usage'!P40</f>
        <v>3891043.1060000001</v>
      </c>
      <c r="J154" s="58">
        <f>+'[6]HYP-Usage'!P32</f>
        <v>3935585.0799999996</v>
      </c>
      <c r="K154" s="58">
        <f>+'[6]HYP-Usage'!P24</f>
        <v>3822737.4</v>
      </c>
      <c r="L154" s="58">
        <f>+SUM('[6]Test &amp; Base Customer Count&amp;Usg'!B24:M24)</f>
        <v>3748496.6914434843</v>
      </c>
      <c r="M154" s="58">
        <f>+SUM('[6]Test &amp; Base Customer Count&amp;Usg'!B33:M33)</f>
        <v>3798368.9524469576</v>
      </c>
      <c r="N154" s="58"/>
      <c r="O154" s="58">
        <f>+SUM([7]LinkOut!Z106:AK106)+'BD LinkIn'!N43</f>
        <v>3786185.2941964399</v>
      </c>
      <c r="P154" s="58">
        <f>+SUM([7]LinkOut!AL106:AW106)+'BD LinkIn'!O43</f>
        <v>3763301.7021913263</v>
      </c>
      <c r="Q154" s="58">
        <f>+SUM([7]LinkOut!AX106:BI106)+'BD LinkIn'!P43</f>
        <v>3740418.4095847807</v>
      </c>
      <c r="R154" s="69"/>
    </row>
    <row r="155" spans="1:29" ht="14.4" x14ac:dyDescent="0.3">
      <c r="A155" s="23">
        <v>5</v>
      </c>
      <c r="B155" s="10"/>
      <c r="C155" s="32" t="s">
        <v>11</v>
      </c>
      <c r="D155" s="10"/>
      <c r="E155" s="10"/>
      <c r="F155" s="58">
        <v>567426</v>
      </c>
      <c r="G155" s="58">
        <f>+'[6]HYP-Usage'!P57</f>
        <v>527415.66999999993</v>
      </c>
      <c r="H155" s="58">
        <f>+'[6]HYP-Usage'!P49</f>
        <v>568236.9</v>
      </c>
      <c r="I155" s="58">
        <f>+'[6]HYP-Usage'!P41</f>
        <v>630050.64599999995</v>
      </c>
      <c r="J155" s="58">
        <f>+'[6]HYP-Usage'!P33</f>
        <v>674844.54799999995</v>
      </c>
      <c r="K155" s="58">
        <f>+'[6]HYP-Usage'!P25</f>
        <v>657920.80000000005</v>
      </c>
      <c r="L155" s="58">
        <f>+SUM('[6]Test &amp; Base Customer Count&amp;Usg'!B25:M25)</f>
        <v>651881.94869955059</v>
      </c>
      <c r="M155" s="58">
        <f>+SUM('[6]Test &amp; Base Customer Count&amp;Usg'!B34:M34)</f>
        <v>617725.2612666277</v>
      </c>
      <c r="N155" s="58"/>
      <c r="O155" s="58">
        <f>+SUM([7]LinkOut!Z107:AK107)+'BD LinkIn'!N44</f>
        <v>607798.6812031999</v>
      </c>
      <c r="P155" s="58">
        <f>+SUM([7]LinkOut!AL107:AW107)+'BD LinkIn'!O44</f>
        <v>607798.6812031999</v>
      </c>
      <c r="Q155" s="58">
        <f>+SUM([7]LinkOut!AX107:BI107)+'BD LinkIn'!P44</f>
        <v>607798.6812031999</v>
      </c>
      <c r="R155" s="69"/>
      <c r="Z155" s="6"/>
      <c r="AA155" s="6"/>
      <c r="AB155" s="6"/>
      <c r="AC155" s="6"/>
    </row>
    <row r="156" spans="1:29" ht="14.4" x14ac:dyDescent="0.3">
      <c r="A156" s="23">
        <v>6</v>
      </c>
      <c r="B156" s="10"/>
      <c r="C156" s="32" t="s">
        <v>12</v>
      </c>
      <c r="D156" s="10"/>
      <c r="E156" s="10"/>
      <c r="F156" s="58">
        <v>1608401.1</v>
      </c>
      <c r="G156" s="58">
        <f>+'[6]HYP-Usage'!P59</f>
        <v>1314572.7320000001</v>
      </c>
      <c r="H156" s="58">
        <f>+'[6]HYP-Usage'!P51</f>
        <v>1268041.764</v>
      </c>
      <c r="I156" s="58">
        <f>+'[6]HYP-Usage'!P43</f>
        <v>1279460.054</v>
      </c>
      <c r="J156" s="58">
        <f>+'[6]HYP-Usage'!P35</f>
        <v>1333598.5590000001</v>
      </c>
      <c r="K156" s="58">
        <f>+'[6]HYP-Usage'!P27</f>
        <v>1165425.1000000001</v>
      </c>
      <c r="L156" s="58">
        <f>+SUM('[6]Test &amp; Base Customer Count&amp;Usg'!B27:M27)</f>
        <v>1119902.8232527315</v>
      </c>
      <c r="M156" s="58">
        <f>+SUM('[6]Test &amp; Base Customer Count&amp;Usg'!B36:M36)</f>
        <v>1165871.6583333332</v>
      </c>
      <c r="N156" s="58"/>
      <c r="O156" s="58">
        <f>+SUM([7]LinkOut!Z108:AK108)+'BD LinkIn'!N45</f>
        <v>1165871.658333333</v>
      </c>
      <c r="P156" s="58">
        <f>+SUM([7]LinkOut!AL108:AW108)+'BD LinkIn'!O45</f>
        <v>1165871.658333333</v>
      </c>
      <c r="Q156" s="58">
        <f>+SUM([7]LinkOut!AX108:BI108)+'BD LinkIn'!P45</f>
        <v>1165871.658333333</v>
      </c>
      <c r="R156" s="10"/>
      <c r="Z156" s="6"/>
      <c r="AA156" s="6"/>
      <c r="AB156" s="6"/>
    </row>
    <row r="157" spans="1:29" ht="14.4" x14ac:dyDescent="0.3">
      <c r="A157" s="23">
        <v>7</v>
      </c>
      <c r="B157" s="10"/>
      <c r="C157" s="32" t="s">
        <v>13</v>
      </c>
      <c r="D157" s="10"/>
      <c r="E157" s="10"/>
      <c r="F157" s="58">
        <v>486030.75</v>
      </c>
      <c r="G157" s="58">
        <f>+'[6]HYP-Usage'!P60</f>
        <v>378357.62400000001</v>
      </c>
      <c r="H157" s="58">
        <f>+'[6]HYP-Usage'!P52</f>
        <v>463820.58800000005</v>
      </c>
      <c r="I157" s="58">
        <f>+'[6]HYP-Usage'!P44</f>
        <v>448914.44399999996</v>
      </c>
      <c r="J157" s="58">
        <f>+'[6]HYP-Usage'!P36</f>
        <v>500372.02</v>
      </c>
      <c r="K157" s="58">
        <f>+'[6]HYP-Usage'!P28</f>
        <v>466438.8</v>
      </c>
      <c r="L157" s="58">
        <f>+SUM('[6]Test &amp; Base Customer Count&amp;Usg'!B28:M28)</f>
        <v>448273.65357539419</v>
      </c>
      <c r="M157" s="58">
        <f>+SUM('[6]Test &amp; Base Customer Count&amp;Usg'!B37:M37)</f>
        <v>426827.36200000008</v>
      </c>
      <c r="N157" s="58"/>
      <c r="O157" s="58">
        <f>+SUM([7]LinkOut!Z109:AK109)+'BD LinkIn'!N46</f>
        <v>426827.36200000002</v>
      </c>
      <c r="P157" s="58">
        <f>+SUM([7]LinkOut!AL109:AW109)+'BD LinkIn'!O46</f>
        <v>426827.36200000002</v>
      </c>
      <c r="Q157" s="58">
        <f>+SUM([7]LinkOut!AX109:BI109)+'BD LinkIn'!P46</f>
        <v>426827.36200000002</v>
      </c>
      <c r="R157" s="10"/>
      <c r="Z157" s="6"/>
      <c r="AA157" s="6"/>
      <c r="AB157" s="6"/>
    </row>
    <row r="158" spans="1:29" ht="14.4" x14ac:dyDescent="0.3">
      <c r="A158" s="23">
        <v>8</v>
      </c>
      <c r="B158" s="10"/>
      <c r="C158" s="32" t="s">
        <v>14</v>
      </c>
      <c r="D158" s="10"/>
      <c r="E158" s="10"/>
      <c r="F158" s="58">
        <v>19366.239999999998</v>
      </c>
      <c r="G158" s="58">
        <f>+'[6]HYP-Usage'!P61</f>
        <v>2225.355</v>
      </c>
      <c r="H158" s="58">
        <f>+'[6]HYP-Usage'!P53</f>
        <v>2428.92</v>
      </c>
      <c r="I158" s="58">
        <f>+'[6]HYP-Usage'!P45</f>
        <v>25418.055999999997</v>
      </c>
      <c r="J158" s="58">
        <f>+'[6]HYP-Usage'!P37</f>
        <v>20147.245000000003</v>
      </c>
      <c r="K158" s="58">
        <f>+'[6]HYP-Usage'!P29</f>
        <v>2019.3000000000006</v>
      </c>
      <c r="L158" s="58">
        <f>+SUM('[6]Test &amp; Base Customer Count&amp;Usg'!B29:M29)</f>
        <v>5887.2395800000013</v>
      </c>
      <c r="M158" s="58">
        <f>+SUM('[6]Test &amp; Base Customer Count&amp;Usg'!B38:M38)</f>
        <v>3153.34584</v>
      </c>
      <c r="N158" s="58"/>
      <c r="O158" s="58">
        <f>+SUM([7]LinkOut!Z110:AK110)+'BD LinkIn'!N47</f>
        <v>3153.34584</v>
      </c>
      <c r="P158" s="58">
        <f>+SUM([7]LinkOut!AL110:AW110)+'BD LinkIn'!O47</f>
        <v>3153.34584</v>
      </c>
      <c r="Q158" s="58">
        <f>+SUM([7]LinkOut!AX110:BI110)+'BD LinkIn'!P47</f>
        <v>3153.34584</v>
      </c>
      <c r="R158" s="10"/>
      <c r="Z158" s="6"/>
      <c r="AA158" s="6"/>
      <c r="AB158" s="6"/>
    </row>
    <row r="159" spans="1:29" ht="14.4" x14ac:dyDescent="0.3">
      <c r="A159" s="23">
        <v>9</v>
      </c>
      <c r="B159" s="10"/>
      <c r="C159" s="32" t="s">
        <v>32</v>
      </c>
      <c r="D159" s="10"/>
      <c r="E159" s="10"/>
      <c r="F159" s="58">
        <v>14944.5</v>
      </c>
      <c r="G159" s="58">
        <f>+'[6]HYP-Usage'!P58</f>
        <v>28775.725999999999</v>
      </c>
      <c r="H159" s="58">
        <f>+'[6]HYP-Usage'!P50</f>
        <v>7002.3559999999998</v>
      </c>
      <c r="I159" s="58">
        <f>+'[6]HYP-Usage'!P42</f>
        <v>4798.268</v>
      </c>
      <c r="J159" s="58">
        <f>+'[6]HYP-Usage'!P34</f>
        <v>6729.8269999999993</v>
      </c>
      <c r="K159" s="58">
        <f>+'[6]HYP-Usage'!P26</f>
        <v>10927.423999999999</v>
      </c>
      <c r="L159" s="58">
        <f>+SUM('[6]Test &amp; Base Customer Count&amp;Usg'!B26:M26)</f>
        <v>3097.8329999999992</v>
      </c>
      <c r="M159" s="58">
        <f>+SUM('[6]Test &amp; Base Customer Count&amp;Usg'!B35:M35)</f>
        <v>0</v>
      </c>
      <c r="N159" s="41"/>
      <c r="O159" s="41"/>
      <c r="P159" s="41"/>
      <c r="Q159" s="41"/>
      <c r="R159" s="10"/>
      <c r="Z159" s="6"/>
      <c r="AA159" s="6"/>
      <c r="AB159" s="6"/>
    </row>
    <row r="160" spans="1:29" ht="15" thickBot="1" x14ac:dyDescent="0.35">
      <c r="A160" s="23">
        <v>10</v>
      </c>
      <c r="B160" s="10"/>
      <c r="C160" s="25" t="s">
        <v>17</v>
      </c>
      <c r="D160" s="10"/>
      <c r="E160" s="10"/>
      <c r="F160" s="59">
        <f t="shared" ref="F160:K160" si="20">SUM(F153:F159)</f>
        <v>13005880.949999999</v>
      </c>
      <c r="G160" s="59">
        <f t="shared" si="20"/>
        <v>11425674.469000001</v>
      </c>
      <c r="H160" s="59">
        <f t="shared" si="20"/>
        <v>11809349.448000001</v>
      </c>
      <c r="I160" s="59">
        <f t="shared" si="20"/>
        <v>12150635.287999999</v>
      </c>
      <c r="J160" s="59">
        <f t="shared" si="20"/>
        <v>12426226.953999998</v>
      </c>
      <c r="K160" s="59">
        <f t="shared" si="20"/>
        <v>11846862.924000002</v>
      </c>
      <c r="L160" s="59">
        <f>SUM(L153:L159)</f>
        <v>11605035.153163971</v>
      </c>
      <c r="M160" s="59">
        <f t="shared" ref="M160" si="21">SUM(M153:M159)</f>
        <v>11643601.479757709</v>
      </c>
      <c r="N160" s="41"/>
      <c r="O160" s="59">
        <f>SUM(O153:O158)</f>
        <v>11583631.346803896</v>
      </c>
      <c r="P160" s="59">
        <f>SUM(P153:P158)</f>
        <v>11486496.239814626</v>
      </c>
      <c r="Q160" s="59">
        <f>SUM(Q153:Q158)</f>
        <v>11387375.809707742</v>
      </c>
      <c r="R160" s="10"/>
      <c r="W160" s="6"/>
      <c r="X160" s="6"/>
      <c r="Y160" s="6"/>
      <c r="Z160" s="6"/>
      <c r="AA160" s="6"/>
      <c r="AB160" s="6"/>
    </row>
    <row r="161" spans="1:28" ht="15" thickTop="1" x14ac:dyDescent="0.3">
      <c r="A161" s="23">
        <v>11</v>
      </c>
      <c r="B161" s="10"/>
      <c r="C161" s="10"/>
      <c r="D161" s="10"/>
      <c r="E161" s="10"/>
      <c r="F161" s="43"/>
      <c r="G161" s="43"/>
      <c r="H161" s="43"/>
      <c r="I161" s="43"/>
      <c r="J161" s="43"/>
      <c r="K161" s="43"/>
      <c r="L161" s="43"/>
      <c r="M161" s="43"/>
      <c r="N161" s="41"/>
      <c r="O161" s="43"/>
      <c r="P161" s="43"/>
      <c r="Q161" s="43"/>
      <c r="R161" s="10"/>
      <c r="W161" s="6"/>
      <c r="X161" s="6"/>
      <c r="Y161" s="6"/>
      <c r="Z161" s="6"/>
      <c r="AA161" s="6"/>
      <c r="AB161" s="6"/>
    </row>
    <row r="162" spans="1:28" ht="14.4" x14ac:dyDescent="0.3">
      <c r="A162" s="23">
        <v>12</v>
      </c>
      <c r="B162" s="10"/>
      <c r="C162" s="10"/>
      <c r="D162" s="10"/>
      <c r="E162" s="1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10"/>
      <c r="W162" s="6"/>
      <c r="X162" s="6"/>
      <c r="Y162" s="6"/>
      <c r="Z162" s="6"/>
      <c r="AA162" s="6"/>
      <c r="AB162" s="6"/>
    </row>
    <row r="163" spans="1:28" ht="14.4" x14ac:dyDescent="0.3">
      <c r="A163" s="23">
        <v>13</v>
      </c>
      <c r="B163" s="10"/>
      <c r="C163" s="31" t="s">
        <v>18</v>
      </c>
      <c r="D163" s="10"/>
      <c r="E163" s="1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10"/>
      <c r="W163" s="6"/>
      <c r="X163" s="6"/>
      <c r="Y163" s="6"/>
      <c r="Z163" s="6"/>
      <c r="AA163" s="6"/>
      <c r="AB163" s="6"/>
    </row>
    <row r="164" spans="1:28" ht="14.4" x14ac:dyDescent="0.3">
      <c r="A164" s="23">
        <v>14</v>
      </c>
      <c r="B164" s="10"/>
      <c r="C164" s="40" t="s">
        <v>19</v>
      </c>
      <c r="D164" s="11"/>
      <c r="E164" s="1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10"/>
      <c r="W164" s="6"/>
      <c r="X164" s="6"/>
      <c r="Y164" s="6"/>
      <c r="Z164" s="6"/>
      <c r="AA164" s="6"/>
      <c r="AB164" s="6"/>
    </row>
    <row r="165" spans="1:28" ht="14.4" x14ac:dyDescent="0.3">
      <c r="A165" s="23">
        <v>15</v>
      </c>
      <c r="B165" s="10"/>
      <c r="C165" s="32" t="s">
        <v>9</v>
      </c>
      <c r="D165" s="10"/>
      <c r="E165" s="10"/>
      <c r="F165" s="41" t="e">
        <f>F33</f>
        <v>#REF!</v>
      </c>
      <c r="G165" s="41">
        <f t="shared" ref="F165:M170" si="22">G33</f>
        <v>112448.08333333333</v>
      </c>
      <c r="H165" s="41">
        <f t="shared" si="22"/>
        <v>113979.58333333333</v>
      </c>
      <c r="I165" s="41">
        <f t="shared" si="22"/>
        <v>115526.25</v>
      </c>
      <c r="J165" s="41">
        <f t="shared" si="22"/>
        <v>116875.66666666667</v>
      </c>
      <c r="K165" s="41">
        <f>K33</f>
        <v>118098.83333333333</v>
      </c>
      <c r="L165" s="41">
        <f t="shared" si="22"/>
        <v>119617.6635336826</v>
      </c>
      <c r="M165" s="41">
        <f t="shared" si="22"/>
        <v>121394.24153513015</v>
      </c>
      <c r="N165" s="41"/>
      <c r="O165" s="41">
        <f t="shared" ref="O165:Q170" si="23">O33</f>
        <v>121888.75</v>
      </c>
      <c r="P165" s="41">
        <f t="shared" ref="P165" si="24">P33</f>
        <v>122896.83333333333</v>
      </c>
      <c r="Q165" s="41">
        <f t="shared" si="23"/>
        <v>123904.83333333333</v>
      </c>
      <c r="R165" s="10"/>
      <c r="W165" s="6"/>
      <c r="X165" s="6"/>
      <c r="Y165" s="6"/>
      <c r="Z165" s="6"/>
      <c r="AA165" s="6"/>
      <c r="AB165" s="6"/>
    </row>
    <row r="166" spans="1:28" ht="14.4" x14ac:dyDescent="0.3">
      <c r="A166" s="23">
        <v>16</v>
      </c>
      <c r="B166" s="10"/>
      <c r="C166" s="32" t="s">
        <v>10</v>
      </c>
      <c r="D166" s="10"/>
      <c r="E166" s="10"/>
      <c r="F166" s="41" t="e">
        <f t="shared" si="22"/>
        <v>#REF!</v>
      </c>
      <c r="G166" s="41">
        <f t="shared" si="22"/>
        <v>8900.3333333333339</v>
      </c>
      <c r="H166" s="41">
        <f t="shared" si="22"/>
        <v>8903.5833333333339</v>
      </c>
      <c r="I166" s="41">
        <f t="shared" si="22"/>
        <v>8924.8333333333339</v>
      </c>
      <c r="J166" s="41">
        <f t="shared" si="22"/>
        <v>9004.9166666666661</v>
      </c>
      <c r="K166" s="41">
        <f t="shared" ref="K166" si="25">K34</f>
        <v>9076.4166666666661</v>
      </c>
      <c r="L166" s="41">
        <f t="shared" si="22"/>
        <v>9099.4583333333339</v>
      </c>
      <c r="M166" s="41">
        <f t="shared" si="22"/>
        <v>9110.4583333333339</v>
      </c>
      <c r="N166" s="41"/>
      <c r="O166" s="41">
        <f t="shared" si="23"/>
        <v>9110.5</v>
      </c>
      <c r="P166" s="41">
        <f t="shared" ref="P166" si="26">P34</f>
        <v>9110.5</v>
      </c>
      <c r="Q166" s="41">
        <f t="shared" si="23"/>
        <v>9110.5</v>
      </c>
      <c r="R166" s="10"/>
      <c r="W166" s="6"/>
      <c r="X166" s="6"/>
      <c r="Y166" s="6"/>
      <c r="Z166" s="6"/>
      <c r="AA166" s="6"/>
      <c r="AB166" s="6"/>
    </row>
    <row r="167" spans="1:28" ht="14.4" x14ac:dyDescent="0.3">
      <c r="A167" s="23">
        <v>17</v>
      </c>
      <c r="B167" s="10"/>
      <c r="C167" s="32" t="s">
        <v>11</v>
      </c>
      <c r="D167" s="10"/>
      <c r="E167" s="10"/>
      <c r="F167" s="41" t="e">
        <f t="shared" si="22"/>
        <v>#REF!</v>
      </c>
      <c r="G167" s="41">
        <f t="shared" si="22"/>
        <v>24.083333333333332</v>
      </c>
      <c r="H167" s="41">
        <f t="shared" si="22"/>
        <v>25</v>
      </c>
      <c r="I167" s="41">
        <f t="shared" si="22"/>
        <v>25.5</v>
      </c>
      <c r="J167" s="41">
        <f t="shared" si="22"/>
        <v>27.25</v>
      </c>
      <c r="K167" s="41">
        <f t="shared" ref="K167" si="27">K35</f>
        <v>30</v>
      </c>
      <c r="L167" s="41">
        <f t="shared" si="22"/>
        <v>29.5</v>
      </c>
      <c r="M167" s="41">
        <f t="shared" si="22"/>
        <v>28.5</v>
      </c>
      <c r="N167" s="41"/>
      <c r="O167" s="41">
        <f t="shared" si="23"/>
        <v>28</v>
      </c>
      <c r="P167" s="41">
        <f t="shared" ref="P167" si="28">P35</f>
        <v>28</v>
      </c>
      <c r="Q167" s="41">
        <f t="shared" si="23"/>
        <v>28</v>
      </c>
      <c r="R167" s="10"/>
      <c r="W167" s="6"/>
      <c r="X167" s="6"/>
      <c r="Y167" s="6"/>
      <c r="Z167" s="6"/>
      <c r="AA167" s="6"/>
      <c r="AB167" s="6"/>
    </row>
    <row r="168" spans="1:28" ht="14.4" x14ac:dyDescent="0.3">
      <c r="A168" s="23">
        <v>18</v>
      </c>
      <c r="B168" s="10"/>
      <c r="C168" s="32" t="s">
        <v>12</v>
      </c>
      <c r="D168" s="10"/>
      <c r="E168" s="10"/>
      <c r="F168" s="41" t="e">
        <f t="shared" si="22"/>
        <v>#REF!</v>
      </c>
      <c r="G168" s="41">
        <f t="shared" si="22"/>
        <v>534.41666666666663</v>
      </c>
      <c r="H168" s="41">
        <f t="shared" si="22"/>
        <v>530.16666666666663</v>
      </c>
      <c r="I168" s="41">
        <f t="shared" si="22"/>
        <v>543.75</v>
      </c>
      <c r="J168" s="41">
        <f t="shared" si="22"/>
        <v>549.75</v>
      </c>
      <c r="K168" s="41">
        <f t="shared" ref="K168" si="29">K36</f>
        <v>691.25</v>
      </c>
      <c r="L168" s="41">
        <f>L36</f>
        <v>739.58333333333337</v>
      </c>
      <c r="M168" s="41">
        <f t="shared" si="22"/>
        <v>748</v>
      </c>
      <c r="N168" s="41"/>
      <c r="O168" s="41">
        <f t="shared" si="23"/>
        <v>748</v>
      </c>
      <c r="P168" s="41">
        <f t="shared" ref="P168" si="30">P36</f>
        <v>748</v>
      </c>
      <c r="Q168" s="41">
        <f t="shared" si="23"/>
        <v>748</v>
      </c>
      <c r="R168" s="10"/>
      <c r="W168" s="6"/>
      <c r="X168" s="6"/>
      <c r="Y168" s="6"/>
      <c r="Z168" s="6"/>
      <c r="AA168" s="6"/>
      <c r="AB168" s="6"/>
    </row>
    <row r="169" spans="1:28" ht="14.4" x14ac:dyDescent="0.3">
      <c r="A169" s="23">
        <v>19</v>
      </c>
      <c r="B169" s="10"/>
      <c r="C169" s="32" t="s">
        <v>13</v>
      </c>
      <c r="D169" s="10"/>
      <c r="E169" s="10"/>
      <c r="F169" s="41" t="e">
        <f t="shared" si="22"/>
        <v>#REF!</v>
      </c>
      <c r="G169" s="41">
        <f t="shared" si="22"/>
        <v>12.166666666666666</v>
      </c>
      <c r="H169" s="41">
        <f t="shared" si="22"/>
        <v>13.75</v>
      </c>
      <c r="I169" s="41">
        <f t="shared" si="22"/>
        <v>15</v>
      </c>
      <c r="J169" s="41">
        <f t="shared" si="22"/>
        <v>15</v>
      </c>
      <c r="K169" s="41">
        <f t="shared" ref="K169" si="31">K37</f>
        <v>15</v>
      </c>
      <c r="L169" s="41">
        <f t="shared" si="22"/>
        <v>14.083333333333334</v>
      </c>
      <c r="M169" s="41">
        <f t="shared" si="22"/>
        <v>14</v>
      </c>
      <c r="N169" s="41"/>
      <c r="O169" s="41">
        <f t="shared" si="23"/>
        <v>14</v>
      </c>
      <c r="P169" s="41">
        <f t="shared" ref="P169" si="32">P37</f>
        <v>14</v>
      </c>
      <c r="Q169" s="41">
        <f t="shared" si="23"/>
        <v>14</v>
      </c>
      <c r="R169" s="10"/>
      <c r="W169" s="6"/>
      <c r="X169" s="6"/>
      <c r="Y169" s="6"/>
      <c r="Z169" s="6"/>
      <c r="AA169" s="6"/>
      <c r="AB169" s="6"/>
    </row>
    <row r="170" spans="1:28" ht="14.4" x14ac:dyDescent="0.3">
      <c r="A170" s="23">
        <v>20</v>
      </c>
      <c r="B170" s="10"/>
      <c r="C170" s="32" t="s">
        <v>14</v>
      </c>
      <c r="D170" s="10"/>
      <c r="E170" s="10"/>
      <c r="F170" s="41">
        <f t="shared" si="22"/>
        <v>0</v>
      </c>
      <c r="G170" s="41">
        <f t="shared" si="22"/>
        <v>3.25</v>
      </c>
      <c r="H170" s="41">
        <f>H38</f>
        <v>15.5</v>
      </c>
      <c r="I170" s="41">
        <f t="shared" si="22"/>
        <v>24.083333333333332</v>
      </c>
      <c r="J170" s="41">
        <f t="shared" si="22"/>
        <v>29.333333333333332</v>
      </c>
      <c r="K170" s="41">
        <f t="shared" ref="K170" si="33">K38</f>
        <v>33.833333333333336</v>
      </c>
      <c r="L170" s="41">
        <f t="shared" si="22"/>
        <v>38.833333333333336</v>
      </c>
      <c r="M170" s="41">
        <f t="shared" si="22"/>
        <v>39</v>
      </c>
      <c r="N170" s="41"/>
      <c r="O170" s="41">
        <f t="shared" si="23"/>
        <v>39</v>
      </c>
      <c r="P170" s="41">
        <f t="shared" ref="P170" si="34">P38</f>
        <v>39</v>
      </c>
      <c r="Q170" s="41">
        <f t="shared" si="23"/>
        <v>39</v>
      </c>
      <c r="R170" s="10"/>
      <c r="W170" s="6"/>
      <c r="X170" s="6"/>
      <c r="Y170" s="6"/>
      <c r="Z170" s="6"/>
      <c r="AA170" s="6"/>
      <c r="AB170" s="6"/>
    </row>
    <row r="171" spans="1:28" ht="14.4" x14ac:dyDescent="0.3">
      <c r="A171" s="23">
        <v>21</v>
      </c>
      <c r="B171" s="10"/>
      <c r="C171" s="32"/>
      <c r="D171" s="10"/>
      <c r="E171" s="10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10"/>
      <c r="W171" s="6"/>
      <c r="X171" s="6"/>
      <c r="Y171" s="6"/>
      <c r="Z171" s="6"/>
      <c r="AA171" s="6"/>
      <c r="AB171" s="6"/>
    </row>
    <row r="172" spans="1:28" ht="15" thickBot="1" x14ac:dyDescent="0.35">
      <c r="A172" s="23">
        <v>22</v>
      </c>
      <c r="B172" s="10"/>
      <c r="C172" s="25" t="s">
        <v>17</v>
      </c>
      <c r="D172" s="10"/>
      <c r="E172" s="10"/>
      <c r="F172" s="59" t="e">
        <f t="shared" ref="F172:M172" si="35">SUM(F165:F170)</f>
        <v>#REF!</v>
      </c>
      <c r="G172" s="59">
        <f t="shared" si="35"/>
        <v>121922.33333333333</v>
      </c>
      <c r="H172" s="59">
        <f t="shared" si="35"/>
        <v>123467.58333333333</v>
      </c>
      <c r="I172" s="59">
        <f t="shared" si="35"/>
        <v>125059.41666666666</v>
      </c>
      <c r="J172" s="59">
        <f t="shared" si="35"/>
        <v>126501.91666666667</v>
      </c>
      <c r="K172" s="59">
        <f t="shared" ref="K172" si="36">SUM(K165:K170)</f>
        <v>127945.33333333333</v>
      </c>
      <c r="L172" s="59">
        <f t="shared" si="35"/>
        <v>129539.12186701591</v>
      </c>
      <c r="M172" s="59">
        <f t="shared" si="35"/>
        <v>131334.19986846347</v>
      </c>
      <c r="N172" s="41"/>
      <c r="O172" s="59">
        <f>SUM(O165:O170)</f>
        <v>131828.25</v>
      </c>
      <c r="P172" s="59">
        <f>SUM(P165:P170)</f>
        <v>132836.33333333331</v>
      </c>
      <c r="Q172" s="59">
        <f>SUM(Q165:Q170)</f>
        <v>133844.33333333331</v>
      </c>
      <c r="R172" s="10"/>
      <c r="W172" s="6"/>
      <c r="X172" s="6"/>
      <c r="Y172" s="6"/>
      <c r="Z172" s="6"/>
      <c r="AA172" s="6"/>
      <c r="AB172" s="6"/>
    </row>
    <row r="173" spans="1:28" ht="15" thickTop="1" x14ac:dyDescent="0.3">
      <c r="A173" s="23">
        <v>23</v>
      </c>
      <c r="B173" s="10"/>
      <c r="C173" s="10"/>
      <c r="D173" s="10"/>
      <c r="E173" s="10"/>
      <c r="F173" s="43"/>
      <c r="G173" s="43"/>
      <c r="H173" s="43"/>
      <c r="I173" s="43"/>
      <c r="J173" s="43"/>
      <c r="K173" s="43"/>
      <c r="L173" s="43"/>
      <c r="M173" s="43"/>
      <c r="N173" s="41"/>
      <c r="O173" s="43"/>
      <c r="P173" s="43"/>
      <c r="Q173" s="43"/>
      <c r="R173" s="10"/>
      <c r="W173" s="6"/>
      <c r="X173" s="6"/>
      <c r="Y173" s="6"/>
      <c r="Z173" s="6"/>
      <c r="AA173" s="6"/>
      <c r="AB173" s="6"/>
    </row>
    <row r="174" spans="1:28" ht="14.4" x14ac:dyDescent="0.3">
      <c r="A174" s="23">
        <v>24</v>
      </c>
      <c r="B174" s="10"/>
      <c r="C174" s="10"/>
      <c r="D174" s="10"/>
      <c r="E174" s="10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10"/>
      <c r="W174" s="6"/>
      <c r="X174" s="6"/>
      <c r="Y174" s="6"/>
      <c r="Z174" s="6"/>
      <c r="AA174" s="6"/>
      <c r="AB174" s="6"/>
    </row>
    <row r="175" spans="1:28" ht="14.4" x14ac:dyDescent="0.3">
      <c r="A175" s="23">
        <v>25</v>
      </c>
      <c r="B175" s="10"/>
      <c r="C175" s="31" t="s">
        <v>20</v>
      </c>
      <c r="D175" s="10"/>
      <c r="E175" s="10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10"/>
      <c r="W175" s="6"/>
      <c r="X175" s="6"/>
      <c r="Y175" s="6"/>
      <c r="Z175" s="6"/>
      <c r="AA175" s="6"/>
      <c r="AB175" s="6"/>
    </row>
    <row r="176" spans="1:28" ht="14.4" x14ac:dyDescent="0.3">
      <c r="A176" s="23">
        <v>26</v>
      </c>
      <c r="B176" s="10"/>
      <c r="C176" s="32" t="s">
        <v>9</v>
      </c>
      <c r="D176" s="10"/>
      <c r="E176" s="10"/>
      <c r="F176" s="41" t="e">
        <f>F45</f>
        <v>#REF!</v>
      </c>
      <c r="G176" s="41">
        <f t="shared" ref="F176:M181" si="37">G45</f>
        <v>113777</v>
      </c>
      <c r="H176" s="41">
        <f t="shared" si="37"/>
        <v>114534</v>
      </c>
      <c r="I176" s="41">
        <f t="shared" si="37"/>
        <v>116165</v>
      </c>
      <c r="J176" s="41">
        <f t="shared" si="37"/>
        <v>117366</v>
      </c>
      <c r="K176" s="41">
        <f t="shared" ref="K176" si="38">K45</f>
        <v>118448</v>
      </c>
      <c r="L176" s="41">
        <f t="shared" si="37"/>
        <v>119929.77565372358</v>
      </c>
      <c r="M176" s="41">
        <f t="shared" si="37"/>
        <v>121873.98056993139</v>
      </c>
      <c r="N176" s="41"/>
      <c r="O176" s="41">
        <f t="shared" ref="O176:Q181" si="39">O45</f>
        <v>122379</v>
      </c>
      <c r="P176" s="41">
        <f t="shared" ref="P176" si="40">P45</f>
        <v>123391</v>
      </c>
      <c r="Q176" s="41">
        <f t="shared" si="39"/>
        <v>124403</v>
      </c>
      <c r="R176" s="10"/>
      <c r="W176" s="6"/>
      <c r="X176" s="6"/>
      <c r="Y176" s="6"/>
      <c r="Z176" s="6"/>
      <c r="AA176" s="6"/>
      <c r="AB176" s="6"/>
    </row>
    <row r="177" spans="1:18" ht="14.4" x14ac:dyDescent="0.3">
      <c r="A177" s="23">
        <v>27</v>
      </c>
      <c r="B177" s="10"/>
      <c r="C177" s="32" t="s">
        <v>10</v>
      </c>
      <c r="D177" s="10"/>
      <c r="E177" s="10"/>
      <c r="F177" s="41" t="e">
        <f t="shared" si="37"/>
        <v>#REF!</v>
      </c>
      <c r="G177" s="41">
        <f t="shared" si="37"/>
        <v>8920</v>
      </c>
      <c r="H177" s="41">
        <f t="shared" si="37"/>
        <v>8910</v>
      </c>
      <c r="I177" s="41">
        <f t="shared" si="37"/>
        <v>8931</v>
      </c>
      <c r="J177" s="41">
        <f t="shared" si="37"/>
        <v>9005</v>
      </c>
      <c r="K177" s="41">
        <f t="shared" ref="K177" si="41">K46</f>
        <v>9083</v>
      </c>
      <c r="L177" s="41">
        <f t="shared" si="37"/>
        <v>9080</v>
      </c>
      <c r="M177" s="41">
        <f t="shared" si="37"/>
        <v>9132</v>
      </c>
      <c r="N177" s="41"/>
      <c r="O177" s="41">
        <f t="shared" si="39"/>
        <v>9094</v>
      </c>
      <c r="P177" s="41">
        <f t="shared" ref="P177" si="42">P46</f>
        <v>9094</v>
      </c>
      <c r="Q177" s="41">
        <f t="shared" si="39"/>
        <v>9094</v>
      </c>
      <c r="R177" s="10"/>
    </row>
    <row r="178" spans="1:18" ht="14.4" x14ac:dyDescent="0.3">
      <c r="A178" s="23">
        <v>28</v>
      </c>
      <c r="B178" s="10"/>
      <c r="C178" s="32" t="s">
        <v>11</v>
      </c>
      <c r="D178" s="10"/>
      <c r="E178" s="10"/>
      <c r="F178" s="41" t="e">
        <f t="shared" si="37"/>
        <v>#REF!</v>
      </c>
      <c r="G178" s="41">
        <f t="shared" si="37"/>
        <v>24</v>
      </c>
      <c r="H178" s="41">
        <f t="shared" si="37"/>
        <v>25</v>
      </c>
      <c r="I178" s="41">
        <f t="shared" si="37"/>
        <v>27</v>
      </c>
      <c r="J178" s="41">
        <f t="shared" si="37"/>
        <v>28</v>
      </c>
      <c r="K178" s="41">
        <f t="shared" ref="K178" si="43">K47</f>
        <v>30</v>
      </c>
      <c r="L178" s="41">
        <f t="shared" si="37"/>
        <v>29</v>
      </c>
      <c r="M178" s="41">
        <f t="shared" si="37"/>
        <v>28</v>
      </c>
      <c r="N178" s="41"/>
      <c r="O178" s="41">
        <f t="shared" si="39"/>
        <v>28</v>
      </c>
      <c r="P178" s="41">
        <f t="shared" ref="P178" si="44">P47</f>
        <v>28</v>
      </c>
      <c r="Q178" s="41">
        <f t="shared" si="39"/>
        <v>28</v>
      </c>
      <c r="R178" s="10"/>
    </row>
    <row r="179" spans="1:18" ht="14.4" x14ac:dyDescent="0.3">
      <c r="A179" s="23">
        <v>29</v>
      </c>
      <c r="B179" s="10"/>
      <c r="C179" s="32" t="s">
        <v>12</v>
      </c>
      <c r="D179" s="10"/>
      <c r="E179" s="10"/>
      <c r="F179" s="41" t="e">
        <f t="shared" si="37"/>
        <v>#REF!</v>
      </c>
      <c r="G179" s="41">
        <f t="shared" si="37"/>
        <v>530</v>
      </c>
      <c r="H179" s="41">
        <f t="shared" si="37"/>
        <v>528</v>
      </c>
      <c r="I179" s="41">
        <f t="shared" si="37"/>
        <v>548</v>
      </c>
      <c r="J179" s="41">
        <f t="shared" si="37"/>
        <v>549</v>
      </c>
      <c r="K179" s="41">
        <f t="shared" ref="K179" si="45">K48</f>
        <v>721</v>
      </c>
      <c r="L179" s="41">
        <f t="shared" si="37"/>
        <v>748</v>
      </c>
      <c r="M179" s="41">
        <f t="shared" si="37"/>
        <v>748</v>
      </c>
      <c r="N179" s="41"/>
      <c r="O179" s="41">
        <f t="shared" si="39"/>
        <v>748</v>
      </c>
      <c r="P179" s="41">
        <f t="shared" ref="P179" si="46">P48</f>
        <v>748</v>
      </c>
      <c r="Q179" s="41">
        <f t="shared" si="39"/>
        <v>748</v>
      </c>
      <c r="R179" s="10"/>
    </row>
    <row r="180" spans="1:18" ht="14.4" x14ac:dyDescent="0.3">
      <c r="A180" s="23">
        <v>30</v>
      </c>
      <c r="B180" s="10"/>
      <c r="C180" s="32" t="s">
        <v>13</v>
      </c>
      <c r="D180" s="10"/>
      <c r="E180" s="10"/>
      <c r="F180" s="41" t="e">
        <f t="shared" si="37"/>
        <v>#REF!</v>
      </c>
      <c r="G180" s="41">
        <f t="shared" si="37"/>
        <v>12</v>
      </c>
      <c r="H180" s="41">
        <f t="shared" si="37"/>
        <v>15</v>
      </c>
      <c r="I180" s="41">
        <f t="shared" si="37"/>
        <v>15</v>
      </c>
      <c r="J180" s="41">
        <f t="shared" si="37"/>
        <v>15</v>
      </c>
      <c r="K180" s="41">
        <f t="shared" ref="K180" si="47">K49</f>
        <v>15</v>
      </c>
      <c r="L180" s="41">
        <f t="shared" si="37"/>
        <v>14</v>
      </c>
      <c r="M180" s="41">
        <f t="shared" si="37"/>
        <v>14</v>
      </c>
      <c r="N180" s="41"/>
      <c r="O180" s="41">
        <f t="shared" si="39"/>
        <v>14</v>
      </c>
      <c r="P180" s="41">
        <f t="shared" ref="P180" si="48">P49</f>
        <v>14</v>
      </c>
      <c r="Q180" s="41">
        <f t="shared" si="39"/>
        <v>14</v>
      </c>
      <c r="R180" s="10"/>
    </row>
    <row r="181" spans="1:18" ht="14.4" x14ac:dyDescent="0.3">
      <c r="A181" s="23">
        <v>31</v>
      </c>
      <c r="B181" s="10"/>
      <c r="C181" s="32" t="s">
        <v>14</v>
      </c>
      <c r="D181" s="10"/>
      <c r="E181" s="10"/>
      <c r="F181" s="41" t="e">
        <f t="shared" si="37"/>
        <v>#REF!</v>
      </c>
      <c r="G181" s="41">
        <f t="shared" si="37"/>
        <v>16</v>
      </c>
      <c r="H181" s="41">
        <f t="shared" si="37"/>
        <v>16</v>
      </c>
      <c r="I181" s="41">
        <f t="shared" si="37"/>
        <v>27</v>
      </c>
      <c r="J181" s="41">
        <f t="shared" si="37"/>
        <v>30</v>
      </c>
      <c r="K181" s="41">
        <f t="shared" ref="K181" si="49">K50</f>
        <v>35</v>
      </c>
      <c r="L181" s="41">
        <f t="shared" si="37"/>
        <v>39</v>
      </c>
      <c r="M181" s="41">
        <f t="shared" si="37"/>
        <v>39</v>
      </c>
      <c r="N181" s="41"/>
      <c r="O181" s="41">
        <f t="shared" si="39"/>
        <v>39</v>
      </c>
      <c r="P181" s="41">
        <f t="shared" ref="P181" si="50">P50</f>
        <v>39</v>
      </c>
      <c r="Q181" s="41">
        <f t="shared" si="39"/>
        <v>39</v>
      </c>
      <c r="R181" s="10"/>
    </row>
    <row r="182" spans="1:18" ht="14.4" x14ac:dyDescent="0.3">
      <c r="A182" s="23">
        <v>32</v>
      </c>
      <c r="B182" s="10"/>
      <c r="C182" s="10"/>
      <c r="D182" s="10"/>
      <c r="E182" s="10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10"/>
    </row>
    <row r="183" spans="1:18" ht="15" thickBot="1" x14ac:dyDescent="0.35">
      <c r="A183" s="23">
        <v>33</v>
      </c>
      <c r="B183" s="10"/>
      <c r="C183" s="25" t="s">
        <v>17</v>
      </c>
      <c r="D183" s="10"/>
      <c r="E183" s="10"/>
      <c r="F183" s="59" t="e">
        <f t="shared" ref="F183:M183" si="51">SUM(F176:F181)</f>
        <v>#REF!</v>
      </c>
      <c r="G183" s="59">
        <f t="shared" si="51"/>
        <v>123279</v>
      </c>
      <c r="H183" s="59">
        <f t="shared" si="51"/>
        <v>124028</v>
      </c>
      <c r="I183" s="59">
        <f t="shared" si="51"/>
        <v>125713</v>
      </c>
      <c r="J183" s="59">
        <f t="shared" si="51"/>
        <v>126993</v>
      </c>
      <c r="K183" s="59">
        <f t="shared" ref="K183" si="52">SUM(K176:K181)</f>
        <v>128332</v>
      </c>
      <c r="L183" s="59">
        <f t="shared" si="51"/>
        <v>129839.77565372358</v>
      </c>
      <c r="M183" s="59">
        <f t="shared" si="51"/>
        <v>131834.98056993139</v>
      </c>
      <c r="N183" s="41"/>
      <c r="O183" s="59">
        <f>SUM(O176:O181)</f>
        <v>132302</v>
      </c>
      <c r="P183" s="59">
        <f>SUM(P176:P181)</f>
        <v>133314</v>
      </c>
      <c r="Q183" s="59">
        <f>SUM(Q176:Q181)</f>
        <v>134326</v>
      </c>
      <c r="R183" s="10"/>
    </row>
    <row r="184" spans="1:18" ht="15" thickTop="1" x14ac:dyDescent="0.3">
      <c r="A184" s="23">
        <v>34</v>
      </c>
      <c r="B184" s="10"/>
      <c r="C184" s="10"/>
      <c r="D184" s="10"/>
      <c r="E184" s="10"/>
      <c r="F184" s="43"/>
      <c r="G184" s="43"/>
      <c r="H184" s="43"/>
      <c r="I184" s="43"/>
      <c r="J184" s="43"/>
      <c r="K184" s="43"/>
      <c r="L184" s="43"/>
      <c r="M184" s="43"/>
      <c r="N184" s="41"/>
      <c r="O184" s="43"/>
      <c r="P184" s="43"/>
      <c r="Q184" s="43"/>
      <c r="R184" s="10"/>
    </row>
    <row r="185" spans="1:18" ht="14.4" x14ac:dyDescent="0.3">
      <c r="A185" s="23">
        <v>35</v>
      </c>
      <c r="B185" s="10"/>
      <c r="C185" s="10"/>
      <c r="D185" s="10"/>
      <c r="E185" s="10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0"/>
    </row>
    <row r="186" spans="1:18" ht="14.4" x14ac:dyDescent="0.3">
      <c r="A186" s="23">
        <v>36</v>
      </c>
      <c r="B186" s="10"/>
      <c r="C186" s="10"/>
      <c r="D186" s="10"/>
      <c r="E186" s="10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10"/>
    </row>
    <row r="187" spans="1:18" ht="14.4" x14ac:dyDescent="0.3">
      <c r="A187" s="23">
        <v>37</v>
      </c>
      <c r="B187" s="10"/>
      <c r="C187" s="31" t="s">
        <v>25</v>
      </c>
      <c r="D187" s="10"/>
      <c r="E187" s="10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10"/>
    </row>
    <row r="188" spans="1:18" ht="14.4" x14ac:dyDescent="0.3">
      <c r="A188" s="23">
        <v>38</v>
      </c>
      <c r="B188" s="10"/>
      <c r="C188" s="32" t="s">
        <v>9</v>
      </c>
      <c r="D188" s="10"/>
      <c r="E188" s="10"/>
      <c r="F188" s="45" t="e">
        <f>IF(F165=0,"     N/A",ROUND(F153/F165,1))</f>
        <v>#REF!</v>
      </c>
      <c r="G188" s="45">
        <f t="shared" ref="F188:M193" si="53">IF(G165=0,"     N/A",ROUND(G153/G165,1))</f>
        <v>49.9</v>
      </c>
      <c r="H188" s="60">
        <f t="shared" si="53"/>
        <v>50.9</v>
      </c>
      <c r="I188" s="60">
        <f t="shared" si="53"/>
        <v>50.8</v>
      </c>
      <c r="J188" s="60">
        <f t="shared" si="53"/>
        <v>51</v>
      </c>
      <c r="K188" s="60">
        <f t="shared" ref="K188" si="54">IF(K165=0,"     N/A",ROUND(K153/K165,1))</f>
        <v>48.4</v>
      </c>
      <c r="L188" s="45">
        <f t="shared" si="53"/>
        <v>47</v>
      </c>
      <c r="M188" s="45">
        <f t="shared" si="53"/>
        <v>46.4</v>
      </c>
      <c r="N188" s="41"/>
      <c r="O188" s="45">
        <f t="shared" ref="O188:Q193" si="55">IF(O165=0,"     N/A",ROUND(O153/O165,1))</f>
        <v>45.9</v>
      </c>
      <c r="P188" s="45">
        <f t="shared" ref="P188" si="56">IF(P165=0,"     N/A",ROUND(P153/P165,1))</f>
        <v>44.9</v>
      </c>
      <c r="Q188" s="45">
        <f t="shared" si="55"/>
        <v>43.9</v>
      </c>
      <c r="R188" s="10"/>
    </row>
    <row r="189" spans="1:18" ht="14.4" x14ac:dyDescent="0.3">
      <c r="A189" s="23">
        <v>39</v>
      </c>
      <c r="B189" s="10"/>
      <c r="C189" s="32" t="s">
        <v>10</v>
      </c>
      <c r="D189" s="10"/>
      <c r="E189" s="10"/>
      <c r="F189" s="45" t="e">
        <f t="shared" si="53"/>
        <v>#REF!</v>
      </c>
      <c r="G189" s="45">
        <f t="shared" si="53"/>
        <v>399.9</v>
      </c>
      <c r="H189" s="60">
        <f t="shared" si="53"/>
        <v>415.2</v>
      </c>
      <c r="I189" s="60">
        <f>IF(I166=0,"     N/A",ROUND(I154/I166,1))</f>
        <v>436</v>
      </c>
      <c r="J189" s="60">
        <f t="shared" si="53"/>
        <v>437</v>
      </c>
      <c r="K189" s="60">
        <f t="shared" ref="K189" si="57">IF(K166=0,"     N/A",ROUND(K154/K166,1))</f>
        <v>421.2</v>
      </c>
      <c r="L189" s="45">
        <f t="shared" si="53"/>
        <v>411.9</v>
      </c>
      <c r="M189" s="45">
        <f t="shared" si="53"/>
        <v>416.9</v>
      </c>
      <c r="N189" s="41"/>
      <c r="O189" s="45">
        <f t="shared" si="55"/>
        <v>415.6</v>
      </c>
      <c r="P189" s="45">
        <f t="shared" ref="P189" si="58">IF(P166=0,"     N/A",ROUND(P154/P166,1))</f>
        <v>413.1</v>
      </c>
      <c r="Q189" s="45">
        <f t="shared" si="55"/>
        <v>410.6</v>
      </c>
      <c r="R189" s="10"/>
    </row>
    <row r="190" spans="1:18" ht="14.4" x14ac:dyDescent="0.3">
      <c r="A190" s="23">
        <v>40</v>
      </c>
      <c r="B190" s="10"/>
      <c r="C190" s="32" t="s">
        <v>11</v>
      </c>
      <c r="D190" s="10"/>
      <c r="E190" s="10"/>
      <c r="F190" s="45" t="e">
        <f t="shared" si="53"/>
        <v>#REF!</v>
      </c>
      <c r="G190" s="45">
        <f t="shared" si="53"/>
        <v>21899.599999999999</v>
      </c>
      <c r="H190" s="60">
        <f t="shared" si="53"/>
        <v>22729.5</v>
      </c>
      <c r="I190" s="60">
        <f t="shared" si="53"/>
        <v>24707.9</v>
      </c>
      <c r="J190" s="60">
        <f t="shared" si="53"/>
        <v>24764.9</v>
      </c>
      <c r="K190" s="60">
        <f t="shared" ref="K190" si="59">IF(K167=0,"     N/A",ROUND(K155/K167,1))</f>
        <v>21930.7</v>
      </c>
      <c r="L190" s="45">
        <f t="shared" si="53"/>
        <v>22097.7</v>
      </c>
      <c r="M190" s="45">
        <f t="shared" si="53"/>
        <v>21674.6</v>
      </c>
      <c r="N190" s="41"/>
      <c r="O190" s="45">
        <f t="shared" si="55"/>
        <v>21707.1</v>
      </c>
      <c r="P190" s="45">
        <f t="shared" ref="P190" si="60">IF(P167=0,"     N/A",ROUND(P155/P167,1))</f>
        <v>21707.1</v>
      </c>
      <c r="Q190" s="45">
        <f t="shared" si="55"/>
        <v>21707.1</v>
      </c>
      <c r="R190" s="10"/>
    </row>
    <row r="191" spans="1:18" ht="14.4" x14ac:dyDescent="0.3">
      <c r="A191" s="23">
        <v>41</v>
      </c>
      <c r="B191" s="10"/>
      <c r="C191" s="32" t="s">
        <v>12</v>
      </c>
      <c r="D191" s="10"/>
      <c r="E191" s="10"/>
      <c r="F191" s="45" t="e">
        <f t="shared" si="53"/>
        <v>#REF!</v>
      </c>
      <c r="G191" s="45">
        <f t="shared" si="53"/>
        <v>2459.8000000000002</v>
      </c>
      <c r="H191" s="60">
        <f t="shared" si="53"/>
        <v>2391.8000000000002</v>
      </c>
      <c r="I191" s="60">
        <f t="shared" si="53"/>
        <v>2353</v>
      </c>
      <c r="J191" s="60">
        <f t="shared" si="53"/>
        <v>2425.8000000000002</v>
      </c>
      <c r="K191" s="60">
        <f t="shared" ref="K191" si="61">IF(K168=0,"     N/A",ROUND(K156/K168,1))</f>
        <v>1686</v>
      </c>
      <c r="L191" s="45">
        <f t="shared" si="53"/>
        <v>1514.2</v>
      </c>
      <c r="M191" s="45">
        <f t="shared" si="53"/>
        <v>1558.7</v>
      </c>
      <c r="N191" s="41"/>
      <c r="O191" s="45">
        <f t="shared" si="55"/>
        <v>1558.7</v>
      </c>
      <c r="P191" s="45">
        <f t="shared" ref="P191" si="62">IF(P168=0,"     N/A",ROUND(P156/P168,1))</f>
        <v>1558.7</v>
      </c>
      <c r="Q191" s="45">
        <f t="shared" si="55"/>
        <v>1558.7</v>
      </c>
      <c r="R191" s="10"/>
    </row>
    <row r="192" spans="1:18" ht="14.4" x14ac:dyDescent="0.3">
      <c r="A192" s="23">
        <v>42</v>
      </c>
      <c r="B192" s="10"/>
      <c r="C192" s="32" t="s">
        <v>13</v>
      </c>
      <c r="D192" s="10"/>
      <c r="E192" s="10"/>
      <c r="F192" s="45" t="e">
        <f t="shared" si="53"/>
        <v>#REF!</v>
      </c>
      <c r="G192" s="45">
        <f t="shared" si="53"/>
        <v>31097.9</v>
      </c>
      <c r="H192" s="60">
        <f t="shared" si="53"/>
        <v>33732.400000000001</v>
      </c>
      <c r="I192" s="60">
        <f t="shared" si="53"/>
        <v>29927.599999999999</v>
      </c>
      <c r="J192" s="60">
        <f t="shared" si="53"/>
        <v>33358.1</v>
      </c>
      <c r="K192" s="60">
        <f t="shared" ref="K192" si="63">IF(K169=0,"     N/A",ROUND(K157/K169,1))</f>
        <v>31095.9</v>
      </c>
      <c r="L192" s="45">
        <f t="shared" si="53"/>
        <v>31830.1</v>
      </c>
      <c r="M192" s="45">
        <f t="shared" si="53"/>
        <v>30487.7</v>
      </c>
      <c r="N192" s="41"/>
      <c r="O192" s="45">
        <f>IF(O169=0,"     N/A",ROUND(O157/O169,1))</f>
        <v>30487.7</v>
      </c>
      <c r="P192" s="45">
        <f>IF(P169=0,"     N/A",ROUND(P157/P169,1))</f>
        <v>30487.7</v>
      </c>
      <c r="Q192" s="45">
        <f t="shared" si="55"/>
        <v>30487.7</v>
      </c>
      <c r="R192" s="10"/>
    </row>
    <row r="193" spans="1:55" ht="14.4" x14ac:dyDescent="0.3">
      <c r="A193" s="23">
        <v>43</v>
      </c>
      <c r="B193" s="10"/>
      <c r="C193" s="32" t="s">
        <v>14</v>
      </c>
      <c r="D193" s="10"/>
      <c r="E193" s="10"/>
      <c r="F193" s="60" t="str">
        <f t="shared" si="53"/>
        <v xml:space="preserve">     N/A</v>
      </c>
      <c r="G193" s="60">
        <f t="shared" si="53"/>
        <v>684.7</v>
      </c>
      <c r="H193" s="60">
        <f t="shared" si="53"/>
        <v>156.69999999999999</v>
      </c>
      <c r="I193" s="60">
        <f>IF(I170=0,"     N/A",ROUND(I158/I170,1))</f>
        <v>1055.4000000000001</v>
      </c>
      <c r="J193" s="60">
        <f t="shared" si="53"/>
        <v>686.8</v>
      </c>
      <c r="K193" s="60">
        <f t="shared" ref="K193" si="64">IF(K170=0,"     N/A",ROUND(K158/K170,1))</f>
        <v>59.7</v>
      </c>
      <c r="L193" s="60">
        <f t="shared" si="53"/>
        <v>151.6</v>
      </c>
      <c r="M193" s="60">
        <f t="shared" si="53"/>
        <v>80.900000000000006</v>
      </c>
      <c r="N193" s="41"/>
      <c r="O193" s="45">
        <f>IF(O170=0,"     N/A",ROUND(O158/O170,1))</f>
        <v>80.900000000000006</v>
      </c>
      <c r="P193" s="45">
        <f>IF(P170=0,"     N/A",ROUND(P158/P170,1))</f>
        <v>80.900000000000006</v>
      </c>
      <c r="Q193" s="45">
        <f t="shared" si="55"/>
        <v>80.900000000000006</v>
      </c>
      <c r="R193" s="10"/>
    </row>
    <row r="194" spans="1:55" ht="14.4" x14ac:dyDescent="0.3">
      <c r="A194" s="23">
        <v>44</v>
      </c>
      <c r="B194" s="10"/>
      <c r="C194" s="32"/>
      <c r="D194" s="10"/>
      <c r="E194" s="10"/>
      <c r="F194" s="10"/>
      <c r="G194" s="61"/>
      <c r="H194" s="62"/>
      <c r="I194" s="61"/>
      <c r="J194" s="61"/>
      <c r="K194" s="61"/>
      <c r="L194" s="61"/>
      <c r="M194" s="61"/>
      <c r="N194" s="10"/>
      <c r="O194" s="61"/>
      <c r="P194" s="61"/>
      <c r="Q194" s="61"/>
      <c r="R194" s="10"/>
    </row>
    <row r="195" spans="1:55" ht="14.4" x14ac:dyDescent="0.3">
      <c r="A195" s="23">
        <v>45</v>
      </c>
      <c r="B195" s="10"/>
      <c r="C195" s="10"/>
      <c r="D195" s="10"/>
      <c r="E195" s="10"/>
      <c r="F195" s="10"/>
      <c r="G195" s="61"/>
      <c r="H195" s="62"/>
      <c r="I195" s="61"/>
      <c r="J195" s="61"/>
      <c r="K195" s="61"/>
      <c r="L195" s="61"/>
      <c r="M195" s="61"/>
      <c r="N195" s="10"/>
      <c r="O195" s="61"/>
      <c r="P195" s="61"/>
      <c r="Q195" s="61"/>
      <c r="R195" s="10"/>
    </row>
    <row r="196" spans="1:55" ht="14.4" x14ac:dyDescent="0.3">
      <c r="A196" s="23">
        <v>46</v>
      </c>
      <c r="B196" s="10"/>
      <c r="C196" s="10"/>
      <c r="D196" s="10"/>
      <c r="E196" s="10"/>
      <c r="F196" s="10"/>
      <c r="G196" s="61"/>
      <c r="H196" s="62"/>
      <c r="I196" s="61"/>
      <c r="J196" s="61"/>
      <c r="K196" s="61"/>
      <c r="L196" s="61"/>
      <c r="M196" s="61"/>
      <c r="N196" s="10"/>
      <c r="O196" s="61"/>
      <c r="P196" s="61"/>
      <c r="Q196" s="61"/>
      <c r="R196" s="10"/>
    </row>
    <row r="197" spans="1:55" ht="14.4" x14ac:dyDescent="0.3">
      <c r="A197" s="23">
        <v>47</v>
      </c>
      <c r="B197" s="10"/>
      <c r="C197" s="25" t="s">
        <v>33</v>
      </c>
      <c r="D197" s="10"/>
      <c r="E197" s="10"/>
      <c r="F197" s="10"/>
      <c r="G197" s="61"/>
      <c r="H197" s="62"/>
      <c r="I197" s="61"/>
      <c r="J197" s="61"/>
      <c r="K197" s="61"/>
      <c r="L197" s="61"/>
      <c r="M197" s="61"/>
      <c r="N197" s="10"/>
      <c r="O197" s="61"/>
      <c r="P197" s="61"/>
      <c r="Q197" s="61"/>
      <c r="R197" s="10"/>
    </row>
    <row r="198" spans="1:55" ht="14.4" hidden="1" x14ac:dyDescent="0.3">
      <c r="A198" s="23">
        <v>48</v>
      </c>
      <c r="B198" s="10"/>
      <c r="C198" s="63"/>
      <c r="D198" s="16"/>
      <c r="E198" s="16"/>
      <c r="F198" s="10"/>
      <c r="G198" s="61"/>
      <c r="H198" s="62"/>
      <c r="I198" s="61"/>
      <c r="J198" s="61"/>
      <c r="K198" s="61"/>
      <c r="L198" s="61"/>
      <c r="M198" s="61"/>
      <c r="N198" s="10"/>
      <c r="O198" s="61"/>
      <c r="P198" s="61"/>
      <c r="Q198" s="61"/>
      <c r="R198" s="10"/>
    </row>
    <row r="199" spans="1:55" ht="14.4" hidden="1" x14ac:dyDescent="0.3">
      <c r="A199" s="23">
        <v>49</v>
      </c>
      <c r="B199" s="10"/>
      <c r="C199" s="10"/>
      <c r="D199" s="10"/>
      <c r="E199" s="10"/>
      <c r="F199" s="10"/>
      <c r="G199" s="61"/>
      <c r="H199" s="62"/>
      <c r="I199" s="61"/>
      <c r="J199" s="61"/>
      <c r="K199" s="61"/>
      <c r="L199" s="61"/>
      <c r="M199" s="61"/>
      <c r="N199" s="10"/>
      <c r="O199" s="61"/>
      <c r="P199" s="61"/>
      <c r="Q199" s="61"/>
      <c r="R199" s="10"/>
    </row>
    <row r="200" spans="1:55" ht="14.4" hidden="1" x14ac:dyDescent="0.3">
      <c r="A200" s="23">
        <v>50</v>
      </c>
      <c r="B200" s="10"/>
      <c r="C200" s="10"/>
      <c r="D200" s="10"/>
      <c r="E200" s="10"/>
      <c r="F200" s="10"/>
      <c r="G200" s="10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55" ht="14.4" x14ac:dyDescent="0.3">
      <c r="A201" s="23"/>
      <c r="B201" s="10"/>
      <c r="C201" s="10"/>
      <c r="D201" s="10"/>
      <c r="E201" s="10"/>
      <c r="F201" s="10"/>
      <c r="G201" s="10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55" ht="14.4" x14ac:dyDescent="0.3">
      <c r="A202" s="9"/>
      <c r="B202" s="10"/>
      <c r="C202" s="10"/>
      <c r="D202" s="10"/>
      <c r="E202" s="10"/>
      <c r="F202" s="10"/>
      <c r="G202" s="10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55" ht="14.4" x14ac:dyDescent="0.3">
      <c r="A203" s="12"/>
      <c r="B203" s="10"/>
      <c r="C203" s="10"/>
      <c r="D203" s="10"/>
      <c r="E203" s="10"/>
      <c r="F203" s="10"/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55" ht="14.4" x14ac:dyDescent="0.3">
      <c r="A204" s="23"/>
      <c r="B204" s="10"/>
      <c r="C204" s="10"/>
      <c r="D204" s="10"/>
      <c r="E204" s="10"/>
      <c r="F204" s="10"/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55" ht="14.4" x14ac:dyDescent="0.3">
      <c r="A205" s="15" t="s">
        <v>30</v>
      </c>
      <c r="B205" s="16"/>
      <c r="C205" s="16"/>
      <c r="D205" s="16"/>
      <c r="E205" s="16"/>
      <c r="F205" s="16"/>
      <c r="G205" s="16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4.4" x14ac:dyDescent="0.3">
      <c r="A206" s="15" t="str">
        <f>'[5]Rate Case Constants'!$C$11</f>
        <v>Case No. 2018-00358</v>
      </c>
      <c r="B206" s="16"/>
      <c r="C206" s="16"/>
      <c r="D206" s="16"/>
      <c r="E206" s="16"/>
      <c r="F206" s="16"/>
      <c r="G206" s="16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55" ht="14.4" x14ac:dyDescent="0.3">
      <c r="A207" s="15" t="s">
        <v>0</v>
      </c>
      <c r="B207" s="16"/>
      <c r="C207" s="16"/>
      <c r="D207" s="16"/>
      <c r="E207" s="16"/>
      <c r="F207" s="16"/>
      <c r="G207" s="16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55" ht="14.4" x14ac:dyDescent="0.3">
      <c r="A208" s="15" t="str">
        <f>'[5]Rate Case Constants'!$C$15</f>
        <v>Base Year for the 12 Months Ended February 28, 2019</v>
      </c>
      <c r="B208" s="16"/>
      <c r="C208" s="16"/>
      <c r="D208" s="16"/>
      <c r="E208" s="16"/>
      <c r="F208" s="16"/>
      <c r="G208" s="16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9" ht="14.4" x14ac:dyDescent="0.3">
      <c r="A209" s="15" t="str">
        <f>'[5]Rate Case Constants'!$C$17</f>
        <v>Forecast Year for the 12 Months Ended June 30, 2020</v>
      </c>
      <c r="B209" s="16"/>
      <c r="C209" s="16"/>
      <c r="D209" s="16"/>
      <c r="E209" s="16"/>
      <c r="F209" s="16"/>
      <c r="G209" s="16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9" ht="14.4" x14ac:dyDescent="0.3">
      <c r="A210" s="18" t="s">
        <v>31</v>
      </c>
      <c r="B210" s="10"/>
      <c r="C210" s="10"/>
      <c r="D210" s="10"/>
      <c r="E210" s="10"/>
      <c r="F210" s="10"/>
      <c r="G210" s="10"/>
      <c r="H210" s="11"/>
      <c r="I210" s="10"/>
      <c r="J210" s="10"/>
      <c r="K210" s="10"/>
      <c r="L210" s="10"/>
      <c r="M210" s="10"/>
      <c r="N210" s="10"/>
      <c r="O210" s="10"/>
      <c r="P210" s="10"/>
      <c r="Q210" s="19" t="s">
        <v>29</v>
      </c>
      <c r="R210" s="10"/>
    </row>
    <row r="211" spans="1:19" ht="14.4" x14ac:dyDescent="0.3">
      <c r="A211" s="18"/>
      <c r="B211" s="10"/>
      <c r="C211" s="10"/>
      <c r="D211" s="10"/>
      <c r="E211" s="10"/>
      <c r="F211" s="10"/>
      <c r="G211" s="10"/>
      <c r="H211" s="11"/>
      <c r="I211" s="10"/>
      <c r="J211" s="10"/>
      <c r="K211" s="10"/>
      <c r="L211" s="10"/>
      <c r="M211" s="10"/>
      <c r="N211" s="10"/>
      <c r="O211" s="10"/>
      <c r="P211" s="10"/>
      <c r="Q211" s="19" t="str">
        <f ca="1">RIGHT(CELL("filename",$A$1),LEN(CELL("filename",$A$1))-SEARCH("\Revenues",CELL("filename",$A$1),1))</f>
        <v>Revenues\[KAWC 2018 Rate Case - Exhibit 37 (I-2),(I-3),(I-4),(I-5).xlsx]LinkIn</v>
      </c>
      <c r="R211" s="19"/>
    </row>
    <row r="212" spans="1:19" ht="14.4" x14ac:dyDescent="0.3">
      <c r="A212" s="18"/>
      <c r="B212" s="10"/>
      <c r="C212" s="10"/>
      <c r="D212" s="10"/>
      <c r="E212" s="10"/>
      <c r="F212" s="10"/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20" t="s">
        <v>37</v>
      </c>
      <c r="R212" s="20"/>
    </row>
    <row r="213" spans="1:19" ht="15" thickBot="1" x14ac:dyDescent="0.35">
      <c r="A213" s="10"/>
      <c r="B213" s="10"/>
      <c r="C213" s="10"/>
      <c r="D213" s="10"/>
      <c r="E213" s="10"/>
      <c r="F213" s="10"/>
      <c r="G213" s="10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9" ht="15" thickTop="1" x14ac:dyDescent="0.3">
      <c r="A214" s="21"/>
      <c r="B214" s="21"/>
      <c r="C214" s="21"/>
      <c r="D214" s="21"/>
      <c r="E214" s="21"/>
      <c r="F214" s="21"/>
      <c r="G214" s="21"/>
      <c r="H214" s="22"/>
      <c r="I214" s="21"/>
      <c r="J214" s="21"/>
      <c r="K214" s="21"/>
      <c r="L214" s="21"/>
      <c r="M214" s="21"/>
      <c r="N214" s="21"/>
      <c r="O214" s="21"/>
      <c r="P214" s="21"/>
      <c r="Q214" s="21"/>
      <c r="R214" s="68"/>
    </row>
    <row r="215" spans="1:19" ht="14.4" x14ac:dyDescent="0.3">
      <c r="A215" s="23" t="s">
        <v>1</v>
      </c>
      <c r="B215" s="10"/>
      <c r="C215" s="10"/>
      <c r="D215" s="10"/>
      <c r="E215" s="10"/>
      <c r="F215" s="10"/>
      <c r="G215" s="10"/>
      <c r="H215" s="11"/>
      <c r="I215" s="10"/>
      <c r="J215" s="10"/>
      <c r="K215" s="10"/>
      <c r="L215" s="23" t="s">
        <v>2</v>
      </c>
      <c r="M215" s="23" t="s">
        <v>3</v>
      </c>
      <c r="N215" s="10"/>
      <c r="O215" s="24" t="s">
        <v>4</v>
      </c>
      <c r="P215" s="24"/>
      <c r="Q215" s="24"/>
      <c r="R215" s="69"/>
      <c r="S215" s="7"/>
    </row>
    <row r="216" spans="1:19" ht="15" thickBot="1" x14ac:dyDescent="0.35">
      <c r="A216" s="23" t="s">
        <v>5</v>
      </c>
      <c r="B216" s="25"/>
      <c r="C216" s="23" t="s">
        <v>6</v>
      </c>
      <c r="D216" s="25"/>
      <c r="E216" s="25"/>
      <c r="F216" s="64">
        <f>F150</f>
        <v>2010</v>
      </c>
      <c r="G216" s="64">
        <f>G150</f>
        <v>2013</v>
      </c>
      <c r="H216" s="51">
        <f>H150</f>
        <v>2014</v>
      </c>
      <c r="I216" s="64">
        <f>I150</f>
        <v>2015</v>
      </c>
      <c r="J216" s="64">
        <f>J150</f>
        <v>2016</v>
      </c>
      <c r="K216" s="64">
        <v>2015</v>
      </c>
      <c r="L216" s="23" t="s">
        <v>7</v>
      </c>
      <c r="M216" s="23" t="s">
        <v>7</v>
      </c>
      <c r="N216" s="25"/>
      <c r="O216" s="64">
        <f>O150</f>
        <v>2020</v>
      </c>
      <c r="P216" s="64">
        <f>P150</f>
        <v>2021</v>
      </c>
      <c r="Q216" s="64">
        <f>Q150</f>
        <v>2022</v>
      </c>
      <c r="R216" s="68"/>
    </row>
    <row r="217" spans="1:19" ht="15" thickTop="1" x14ac:dyDescent="0.3">
      <c r="A217" s="28">
        <v>1</v>
      </c>
      <c r="B217" s="29"/>
      <c r="C217" s="29"/>
      <c r="D217" s="29"/>
      <c r="E217" s="29"/>
      <c r="F217" s="29"/>
      <c r="G217" s="29"/>
      <c r="H217" s="30"/>
      <c r="I217" s="29"/>
      <c r="J217" s="29"/>
      <c r="K217" s="29"/>
      <c r="L217" s="29"/>
      <c r="M217" s="29"/>
      <c r="N217" s="29"/>
      <c r="O217" s="29"/>
      <c r="P217" s="29"/>
      <c r="Q217" s="29"/>
      <c r="R217" s="70"/>
    </row>
    <row r="218" spans="1:19" ht="14.4" x14ac:dyDescent="0.3">
      <c r="A218" s="23">
        <v>2</v>
      </c>
      <c r="B218" s="10"/>
      <c r="C218" s="31" t="s">
        <v>24</v>
      </c>
      <c r="D218" s="10"/>
      <c r="E218" s="10"/>
      <c r="F218" s="65"/>
      <c r="G218" s="65"/>
      <c r="H218" s="53"/>
      <c r="I218" s="65"/>
      <c r="J218" s="65"/>
      <c r="K218" s="65"/>
      <c r="L218" s="10"/>
      <c r="M218" s="10"/>
      <c r="N218" s="10"/>
      <c r="O218" s="65"/>
      <c r="P218" s="65"/>
      <c r="Q218" s="10"/>
      <c r="R218" s="10"/>
    </row>
    <row r="219" spans="1:19" ht="14.4" x14ac:dyDescent="0.3">
      <c r="A219" s="23">
        <v>3</v>
      </c>
      <c r="B219" s="10"/>
      <c r="C219" s="32" t="s">
        <v>9</v>
      </c>
      <c r="D219" s="10"/>
      <c r="E219" s="10"/>
      <c r="F219" s="10"/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9" ht="14.4" x14ac:dyDescent="0.3">
      <c r="A220" s="23">
        <v>4</v>
      </c>
      <c r="B220" s="10"/>
      <c r="C220" s="32" t="s">
        <v>10</v>
      </c>
      <c r="D220" s="10"/>
      <c r="E220" s="10"/>
      <c r="F220" s="10"/>
      <c r="G220" s="10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9" ht="14.4" x14ac:dyDescent="0.3">
      <c r="A221" s="23">
        <v>5</v>
      </c>
      <c r="B221" s="10"/>
      <c r="C221" s="32" t="s">
        <v>11</v>
      </c>
      <c r="D221" s="10"/>
      <c r="E221" s="10"/>
      <c r="F221" s="10"/>
      <c r="G221" s="10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9" ht="14.4" x14ac:dyDescent="0.3">
      <c r="A222" s="23">
        <v>6</v>
      </c>
      <c r="B222" s="10"/>
      <c r="C222" s="32" t="s">
        <v>12</v>
      </c>
      <c r="D222" s="10"/>
      <c r="E222" s="10"/>
      <c r="F222" s="10"/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9" ht="14.4" x14ac:dyDescent="0.3">
      <c r="A223" s="23">
        <v>7</v>
      </c>
      <c r="B223" s="10"/>
      <c r="C223" s="32" t="s">
        <v>13</v>
      </c>
      <c r="D223" s="10"/>
      <c r="E223" s="10"/>
      <c r="F223" s="10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9" ht="14.4" x14ac:dyDescent="0.3">
      <c r="A224" s="23">
        <v>8</v>
      </c>
      <c r="B224" s="10"/>
      <c r="C224" s="32" t="s">
        <v>14</v>
      </c>
      <c r="D224" s="10"/>
      <c r="E224" s="10"/>
      <c r="F224" s="10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4.4" x14ac:dyDescent="0.3">
      <c r="A225" s="23">
        <v>9</v>
      </c>
      <c r="B225" s="10"/>
      <c r="C225" s="32"/>
      <c r="D225" s="10"/>
      <c r="E225" s="10"/>
      <c r="F225" s="10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4.4" x14ac:dyDescent="0.3">
      <c r="A226" s="23">
        <v>10</v>
      </c>
      <c r="B226" s="10"/>
      <c r="C226" s="25" t="s">
        <v>17</v>
      </c>
      <c r="D226" s="10"/>
      <c r="E226" s="10"/>
      <c r="F226" s="10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4.4" x14ac:dyDescent="0.3">
      <c r="A227" s="23">
        <v>11</v>
      </c>
      <c r="B227" s="10"/>
      <c r="C227" s="10"/>
      <c r="D227" s="10"/>
      <c r="E227" s="10"/>
      <c r="F227" s="10"/>
      <c r="G227" s="10"/>
      <c r="H227" s="54" t="s">
        <v>23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4.4" x14ac:dyDescent="0.3">
      <c r="A228" s="23">
        <v>12</v>
      </c>
      <c r="B228" s="10"/>
      <c r="C228" s="10"/>
      <c r="D228" s="10"/>
      <c r="E228" s="10"/>
      <c r="F228" s="10"/>
      <c r="G228" s="10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4.4" x14ac:dyDescent="0.3">
      <c r="A229" s="23">
        <v>13</v>
      </c>
      <c r="B229" s="10"/>
      <c r="C229" s="31" t="s">
        <v>18</v>
      </c>
      <c r="D229" s="10"/>
      <c r="E229" s="10"/>
      <c r="F229" s="10"/>
      <c r="G229" s="10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4.4" x14ac:dyDescent="0.3">
      <c r="A230" s="23">
        <v>14</v>
      </c>
      <c r="B230" s="10"/>
      <c r="C230" s="31" t="s">
        <v>19</v>
      </c>
      <c r="D230" s="10"/>
      <c r="E230" s="10"/>
      <c r="F230" s="10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4.4" x14ac:dyDescent="0.3">
      <c r="A231" s="23">
        <v>15</v>
      </c>
      <c r="B231" s="10"/>
      <c r="C231" s="32" t="s">
        <v>9</v>
      </c>
      <c r="D231" s="10"/>
      <c r="E231" s="10"/>
      <c r="F231" s="10"/>
      <c r="G231" s="10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4.4" x14ac:dyDescent="0.3">
      <c r="A232" s="23">
        <v>16</v>
      </c>
      <c r="B232" s="10"/>
      <c r="C232" s="32" t="s">
        <v>10</v>
      </c>
      <c r="D232" s="10"/>
      <c r="E232" s="10"/>
      <c r="F232" s="10"/>
      <c r="G232" s="10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4.4" x14ac:dyDescent="0.3">
      <c r="A233" s="23">
        <v>17</v>
      </c>
      <c r="B233" s="10"/>
      <c r="C233" s="32" t="s">
        <v>11</v>
      </c>
      <c r="D233" s="10"/>
      <c r="E233" s="10"/>
      <c r="F233" s="10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4.4" x14ac:dyDescent="0.3">
      <c r="A234" s="23">
        <v>18</v>
      </c>
      <c r="B234" s="10"/>
      <c r="C234" s="32" t="s">
        <v>12</v>
      </c>
      <c r="D234" s="10"/>
      <c r="E234" s="10"/>
      <c r="F234" s="10"/>
      <c r="G234" s="10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4.4" x14ac:dyDescent="0.3">
      <c r="A235" s="23">
        <v>19</v>
      </c>
      <c r="B235" s="10"/>
      <c r="C235" s="32" t="s">
        <v>13</v>
      </c>
      <c r="D235" s="10"/>
      <c r="E235" s="10"/>
      <c r="F235" s="10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4.4" x14ac:dyDescent="0.3">
      <c r="A236" s="23">
        <v>20</v>
      </c>
      <c r="B236" s="10"/>
      <c r="C236" s="32" t="s">
        <v>14</v>
      </c>
      <c r="D236" s="10"/>
      <c r="E236" s="10"/>
      <c r="F236" s="10"/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4.4" x14ac:dyDescent="0.3">
      <c r="A237" s="23">
        <v>21</v>
      </c>
      <c r="B237" s="10"/>
      <c r="C237" s="32"/>
      <c r="D237" s="10"/>
      <c r="E237" s="10"/>
      <c r="F237" s="10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4.4" x14ac:dyDescent="0.3">
      <c r="A238" s="23">
        <v>22</v>
      </c>
      <c r="B238" s="10"/>
      <c r="C238" s="25" t="s">
        <v>17</v>
      </c>
      <c r="D238" s="10"/>
      <c r="E238" s="10"/>
      <c r="F238" s="10"/>
      <c r="G238" s="10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4.4" x14ac:dyDescent="0.3">
      <c r="A239" s="23">
        <v>23</v>
      </c>
      <c r="B239" s="10"/>
      <c r="C239" s="10"/>
      <c r="D239" s="10"/>
      <c r="E239" s="10"/>
      <c r="F239" s="10"/>
      <c r="G239" s="10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4.4" x14ac:dyDescent="0.3">
      <c r="A240" s="23">
        <v>24</v>
      </c>
      <c r="B240" s="10"/>
      <c r="C240" s="10"/>
      <c r="D240" s="10"/>
      <c r="E240" s="10"/>
      <c r="F240" s="10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4.4" x14ac:dyDescent="0.3">
      <c r="A241" s="23">
        <v>25</v>
      </c>
      <c r="B241" s="10"/>
      <c r="C241" s="31" t="s">
        <v>20</v>
      </c>
      <c r="D241" s="10"/>
      <c r="E241" s="10"/>
      <c r="F241" s="10"/>
      <c r="G241" s="10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4.4" x14ac:dyDescent="0.3">
      <c r="A242" s="23">
        <v>26</v>
      </c>
      <c r="B242" s="10"/>
      <c r="C242" s="32" t="s">
        <v>9</v>
      </c>
      <c r="D242" s="10"/>
      <c r="E242" s="10"/>
      <c r="F242" s="10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4.4" x14ac:dyDescent="0.3">
      <c r="A243" s="23">
        <v>27</v>
      </c>
      <c r="B243" s="10"/>
      <c r="C243" s="32" t="s">
        <v>10</v>
      </c>
      <c r="D243" s="10"/>
      <c r="E243" s="10"/>
      <c r="F243" s="10"/>
      <c r="G243" s="10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4.4" x14ac:dyDescent="0.3">
      <c r="A244" s="23">
        <v>28</v>
      </c>
      <c r="B244" s="10"/>
      <c r="C244" s="32" t="s">
        <v>11</v>
      </c>
      <c r="D244" s="10"/>
      <c r="E244" s="10"/>
      <c r="F244" s="10"/>
      <c r="G244" s="10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4.4" x14ac:dyDescent="0.3">
      <c r="A245" s="23">
        <v>29</v>
      </c>
      <c r="B245" s="10"/>
      <c r="C245" s="32" t="s">
        <v>12</v>
      </c>
      <c r="D245" s="10"/>
      <c r="E245" s="10"/>
      <c r="F245" s="10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4.4" x14ac:dyDescent="0.3">
      <c r="A246" s="23">
        <v>30</v>
      </c>
      <c r="B246" s="10"/>
      <c r="C246" s="32" t="s">
        <v>13</v>
      </c>
      <c r="D246" s="10"/>
      <c r="E246" s="10"/>
      <c r="F246" s="10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4.4" x14ac:dyDescent="0.3">
      <c r="A247" s="23">
        <v>31</v>
      </c>
      <c r="B247" s="10"/>
      <c r="C247" s="32" t="s">
        <v>14</v>
      </c>
      <c r="D247" s="10"/>
      <c r="E247" s="10"/>
      <c r="F247" s="10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4.4" x14ac:dyDescent="0.3">
      <c r="A248" s="23">
        <v>32</v>
      </c>
      <c r="B248" s="10"/>
      <c r="C248" s="10"/>
      <c r="D248" s="10"/>
      <c r="E248" s="10"/>
      <c r="F248" s="10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4.4" x14ac:dyDescent="0.3">
      <c r="A249" s="23">
        <v>33</v>
      </c>
      <c r="B249" s="10"/>
      <c r="C249" s="25" t="s">
        <v>17</v>
      </c>
      <c r="D249" s="10"/>
      <c r="E249" s="10"/>
      <c r="F249" s="10"/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4.4" x14ac:dyDescent="0.3">
      <c r="A250" s="23">
        <v>34</v>
      </c>
      <c r="B250" s="10"/>
      <c r="C250" s="10"/>
      <c r="D250" s="10"/>
      <c r="E250" s="10"/>
      <c r="F250" s="10"/>
      <c r="G250" s="10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4.4" x14ac:dyDescent="0.3">
      <c r="A251" s="23">
        <v>35</v>
      </c>
      <c r="B251" s="10"/>
      <c r="C251" s="10"/>
      <c r="D251" s="10"/>
      <c r="E251" s="10"/>
      <c r="F251" s="10"/>
      <c r="G251" s="10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4.4" x14ac:dyDescent="0.3">
      <c r="A252" s="23">
        <v>36</v>
      </c>
      <c r="B252" s="10"/>
      <c r="C252" s="10"/>
      <c r="D252" s="10"/>
      <c r="E252" s="10"/>
      <c r="F252" s="10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4.4" x14ac:dyDescent="0.3">
      <c r="A253" s="23">
        <v>37</v>
      </c>
      <c r="B253" s="10"/>
      <c r="C253" s="31" t="s">
        <v>21</v>
      </c>
      <c r="D253" s="10"/>
      <c r="E253" s="10"/>
      <c r="F253" s="10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4.4" x14ac:dyDescent="0.3">
      <c r="A254" s="23">
        <v>38</v>
      </c>
      <c r="B254" s="10"/>
      <c r="C254" s="32" t="s">
        <v>9</v>
      </c>
      <c r="D254" s="10"/>
      <c r="E254" s="10"/>
      <c r="F254" s="10"/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4.4" x14ac:dyDescent="0.3">
      <c r="A255" s="23">
        <v>39</v>
      </c>
      <c r="B255" s="10"/>
      <c r="C255" s="32" t="s">
        <v>10</v>
      </c>
      <c r="D255" s="10"/>
      <c r="E255" s="10"/>
      <c r="F255" s="10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4.4" x14ac:dyDescent="0.3">
      <c r="A256" s="23">
        <v>40</v>
      </c>
      <c r="B256" s="10"/>
      <c r="C256" s="32" t="s">
        <v>11</v>
      </c>
      <c r="D256" s="10"/>
      <c r="E256" s="10"/>
      <c r="F256" s="10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4.4" x14ac:dyDescent="0.3">
      <c r="A257" s="23">
        <v>41</v>
      </c>
      <c r="B257" s="10"/>
      <c r="C257" s="32" t="s">
        <v>12</v>
      </c>
      <c r="D257" s="10"/>
      <c r="E257" s="10"/>
      <c r="F257" s="10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4.4" x14ac:dyDescent="0.3">
      <c r="A258" s="23">
        <v>42</v>
      </c>
      <c r="B258" s="10"/>
      <c r="C258" s="32" t="s">
        <v>13</v>
      </c>
      <c r="D258" s="10"/>
      <c r="E258" s="10"/>
      <c r="F258" s="10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4.4" x14ac:dyDescent="0.3">
      <c r="A259" s="23">
        <v>43</v>
      </c>
      <c r="B259" s="10"/>
      <c r="C259" s="32" t="s">
        <v>14</v>
      </c>
      <c r="D259" s="10"/>
      <c r="E259" s="10"/>
      <c r="F259" s="10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4.4" x14ac:dyDescent="0.3">
      <c r="A260" s="23">
        <v>44</v>
      </c>
      <c r="B260" s="10"/>
      <c r="C260" s="32"/>
      <c r="D260" s="10"/>
      <c r="E260" s="10"/>
      <c r="F260" s="10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4.4" x14ac:dyDescent="0.3">
      <c r="A261" s="23">
        <v>45</v>
      </c>
      <c r="B261" s="10"/>
      <c r="C261" s="10"/>
      <c r="D261" s="10"/>
      <c r="E261" s="10"/>
      <c r="F261" s="10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4.4" x14ac:dyDescent="0.3">
      <c r="A262" s="23">
        <v>46</v>
      </c>
      <c r="B262" s="10"/>
      <c r="C262" s="10"/>
      <c r="D262" s="10"/>
      <c r="E262" s="10"/>
      <c r="F262" s="10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4.4" x14ac:dyDescent="0.3">
      <c r="A263" s="23">
        <v>47</v>
      </c>
      <c r="B263" s="10"/>
      <c r="C263" s="25" t="s">
        <v>33</v>
      </c>
      <c r="D263" s="10"/>
      <c r="E263" s="10"/>
      <c r="F263" s="10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idden="1" x14ac:dyDescent="0.3">
      <c r="A264" s="5">
        <v>48</v>
      </c>
      <c r="C264" s="3"/>
      <c r="D264" s="3"/>
      <c r="E264" s="3"/>
      <c r="H264" s="2"/>
    </row>
    <row r="265" spans="1:18" hidden="1" x14ac:dyDescent="0.3">
      <c r="A265" s="5">
        <v>49</v>
      </c>
      <c r="H265" s="2"/>
    </row>
    <row r="266" spans="1:18" hidden="1" x14ac:dyDescent="0.3">
      <c r="A266" s="5">
        <v>50</v>
      </c>
      <c r="H266" s="2"/>
    </row>
    <row r="267" spans="1:18" x14ac:dyDescent="0.3">
      <c r="H267" s="2"/>
    </row>
    <row r="268" spans="1:18" x14ac:dyDescent="0.3">
      <c r="H268" s="2"/>
    </row>
    <row r="269" spans="1:18" x14ac:dyDescent="0.3">
      <c r="H269" s="2"/>
    </row>
    <row r="270" spans="1:18" x14ac:dyDescent="0.3">
      <c r="H270" s="2"/>
    </row>
    <row r="271" spans="1:18" x14ac:dyDescent="0.3">
      <c r="H271" s="2"/>
    </row>
    <row r="272" spans="1:18" x14ac:dyDescent="0.3">
      <c r="H272" s="2"/>
    </row>
    <row r="273" spans="8:8" x14ac:dyDescent="0.3">
      <c r="H273" s="2"/>
    </row>
    <row r="274" spans="8:8" x14ac:dyDescent="0.3">
      <c r="H274" s="2"/>
    </row>
    <row r="275" spans="8:8" x14ac:dyDescent="0.3">
      <c r="H275" s="2"/>
    </row>
    <row r="276" spans="8:8" x14ac:dyDescent="0.3">
      <c r="H276" s="2"/>
    </row>
    <row r="277" spans="8:8" x14ac:dyDescent="0.3">
      <c r="H277" s="2"/>
    </row>
    <row r="278" spans="8:8" x14ac:dyDescent="0.3">
      <c r="H278" s="2"/>
    </row>
    <row r="279" spans="8:8" x14ac:dyDescent="0.3">
      <c r="H279" s="2"/>
    </row>
    <row r="280" spans="8:8" x14ac:dyDescent="0.3">
      <c r="H280" s="2"/>
    </row>
    <row r="281" spans="8:8" x14ac:dyDescent="0.3">
      <c r="H281" s="2"/>
    </row>
    <row r="282" spans="8:8" x14ac:dyDescent="0.3">
      <c r="H282" s="2"/>
    </row>
    <row r="283" spans="8:8" x14ac:dyDescent="0.3">
      <c r="H283" s="2"/>
    </row>
    <row r="284" spans="8:8" x14ac:dyDescent="0.3">
      <c r="H284" s="2"/>
    </row>
    <row r="285" spans="8:8" x14ac:dyDescent="0.3">
      <c r="H285" s="2"/>
    </row>
    <row r="286" spans="8:8" x14ac:dyDescent="0.3">
      <c r="H286" s="2"/>
    </row>
    <row r="287" spans="8:8" x14ac:dyDescent="0.3">
      <c r="H287" s="2"/>
    </row>
    <row r="288" spans="8:8" x14ac:dyDescent="0.3">
      <c r="H288" s="2"/>
    </row>
    <row r="289" spans="8:8" x14ac:dyDescent="0.3">
      <c r="H289" s="2"/>
    </row>
    <row r="290" spans="8:8" x14ac:dyDescent="0.3">
      <c r="H290" s="2"/>
    </row>
    <row r="291" spans="8:8" x14ac:dyDescent="0.3">
      <c r="H291" s="2"/>
    </row>
    <row r="292" spans="8:8" x14ac:dyDescent="0.3">
      <c r="H292" s="2"/>
    </row>
    <row r="293" spans="8:8" x14ac:dyDescent="0.3">
      <c r="H293" s="2"/>
    </row>
    <row r="294" spans="8:8" x14ac:dyDescent="0.3">
      <c r="H294" s="2"/>
    </row>
    <row r="295" spans="8:8" x14ac:dyDescent="0.3">
      <c r="H295" s="2"/>
    </row>
    <row r="296" spans="8:8" x14ac:dyDescent="0.3">
      <c r="H296" s="2"/>
    </row>
    <row r="297" spans="8:8" x14ac:dyDescent="0.3">
      <c r="H297" s="2"/>
    </row>
    <row r="298" spans="8:8" x14ac:dyDescent="0.3">
      <c r="H298" s="2"/>
    </row>
    <row r="299" spans="8:8" x14ac:dyDescent="0.3">
      <c r="H299" s="2"/>
    </row>
    <row r="300" spans="8:8" x14ac:dyDescent="0.3">
      <c r="H300" s="2"/>
    </row>
    <row r="301" spans="8:8" x14ac:dyDescent="0.3">
      <c r="H301" s="2"/>
    </row>
    <row r="302" spans="8:8" x14ac:dyDescent="0.3">
      <c r="H302" s="2"/>
    </row>
    <row r="303" spans="8:8" x14ac:dyDescent="0.3">
      <c r="H303" s="2"/>
    </row>
    <row r="304" spans="8:8" x14ac:dyDescent="0.3">
      <c r="H304" s="2"/>
    </row>
    <row r="305" spans="8:8" x14ac:dyDescent="0.3">
      <c r="H305" s="2"/>
    </row>
    <row r="306" spans="8:8" x14ac:dyDescent="0.3">
      <c r="H306" s="2"/>
    </row>
    <row r="307" spans="8:8" x14ac:dyDescent="0.3">
      <c r="H307" s="2"/>
    </row>
    <row r="308" spans="8:8" x14ac:dyDescent="0.3">
      <c r="H308" s="2"/>
    </row>
    <row r="309" spans="8:8" x14ac:dyDescent="0.3">
      <c r="H309" s="2"/>
    </row>
    <row r="310" spans="8:8" x14ac:dyDescent="0.3">
      <c r="H310" s="2"/>
    </row>
    <row r="311" spans="8:8" x14ac:dyDescent="0.3">
      <c r="H311" s="2"/>
    </row>
    <row r="312" spans="8:8" x14ac:dyDescent="0.3">
      <c r="H312" s="2"/>
    </row>
    <row r="313" spans="8:8" x14ac:dyDescent="0.3">
      <c r="H313" s="2"/>
    </row>
    <row r="314" spans="8:8" x14ac:dyDescent="0.3">
      <c r="H314" s="2"/>
    </row>
    <row r="315" spans="8:8" x14ac:dyDescent="0.3">
      <c r="H315" s="2"/>
    </row>
    <row r="316" spans="8:8" x14ac:dyDescent="0.3">
      <c r="H316" s="2"/>
    </row>
    <row r="317" spans="8:8" x14ac:dyDescent="0.3">
      <c r="H317" s="2"/>
    </row>
    <row r="318" spans="8:8" x14ac:dyDescent="0.3">
      <c r="H318" s="2"/>
    </row>
    <row r="319" spans="8:8" x14ac:dyDescent="0.3">
      <c r="H319" s="2"/>
    </row>
    <row r="320" spans="8:8" x14ac:dyDescent="0.3">
      <c r="H320" s="2"/>
    </row>
    <row r="321" spans="8:8" x14ac:dyDescent="0.3">
      <c r="H321" s="2"/>
    </row>
    <row r="322" spans="8:8" x14ac:dyDescent="0.3">
      <c r="H322" s="2"/>
    </row>
    <row r="323" spans="8:8" x14ac:dyDescent="0.3">
      <c r="H323" s="2"/>
    </row>
    <row r="324" spans="8:8" x14ac:dyDescent="0.3">
      <c r="H324" s="2"/>
    </row>
    <row r="325" spans="8:8" x14ac:dyDescent="0.3">
      <c r="H325" s="2"/>
    </row>
    <row r="326" spans="8:8" x14ac:dyDescent="0.3">
      <c r="H326" s="2"/>
    </row>
    <row r="327" spans="8:8" x14ac:dyDescent="0.3">
      <c r="H327" s="2"/>
    </row>
    <row r="328" spans="8:8" x14ac:dyDescent="0.3">
      <c r="H328" s="2"/>
    </row>
    <row r="329" spans="8:8" x14ac:dyDescent="0.3">
      <c r="H329" s="2"/>
    </row>
    <row r="330" spans="8:8" x14ac:dyDescent="0.3">
      <c r="H330" s="2"/>
    </row>
    <row r="331" spans="8:8" x14ac:dyDescent="0.3">
      <c r="H331" s="2"/>
    </row>
    <row r="332" spans="8:8" x14ac:dyDescent="0.3">
      <c r="H332" s="2"/>
    </row>
    <row r="333" spans="8:8" x14ac:dyDescent="0.3">
      <c r="H333" s="2"/>
    </row>
    <row r="334" spans="8:8" x14ac:dyDescent="0.3">
      <c r="H334" s="2"/>
    </row>
    <row r="335" spans="8:8" x14ac:dyDescent="0.3">
      <c r="H335" s="2"/>
    </row>
    <row r="336" spans="8:8" x14ac:dyDescent="0.3">
      <c r="H336" s="2"/>
    </row>
    <row r="337" spans="8:8" x14ac:dyDescent="0.3">
      <c r="H337" s="2"/>
    </row>
    <row r="338" spans="8:8" x14ac:dyDescent="0.3">
      <c r="H338" s="2"/>
    </row>
    <row r="339" spans="8:8" x14ac:dyDescent="0.3">
      <c r="H339" s="2"/>
    </row>
    <row r="340" spans="8:8" x14ac:dyDescent="0.3">
      <c r="H340" s="2"/>
    </row>
    <row r="341" spans="8:8" x14ac:dyDescent="0.3">
      <c r="H341" s="2"/>
    </row>
    <row r="342" spans="8:8" x14ac:dyDescent="0.3">
      <c r="H342" s="2"/>
    </row>
    <row r="343" spans="8:8" x14ac:dyDescent="0.3">
      <c r="H343" s="2"/>
    </row>
    <row r="344" spans="8:8" x14ac:dyDescent="0.3">
      <c r="H344" s="2"/>
    </row>
    <row r="345" spans="8:8" x14ac:dyDescent="0.3">
      <c r="H345" s="2"/>
    </row>
    <row r="346" spans="8:8" x14ac:dyDescent="0.3">
      <c r="H346" s="2"/>
    </row>
    <row r="347" spans="8:8" x14ac:dyDescent="0.3">
      <c r="H347" s="2"/>
    </row>
    <row r="348" spans="8:8" x14ac:dyDescent="0.3">
      <c r="H348" s="2"/>
    </row>
    <row r="349" spans="8:8" x14ac:dyDescent="0.3">
      <c r="H349" s="2"/>
    </row>
    <row r="350" spans="8:8" x14ac:dyDescent="0.3">
      <c r="H350" s="2"/>
    </row>
    <row r="351" spans="8:8" x14ac:dyDescent="0.3">
      <c r="H351" s="2"/>
    </row>
    <row r="352" spans="8:8" x14ac:dyDescent="0.3">
      <c r="H352" s="2"/>
    </row>
    <row r="353" spans="8:8" x14ac:dyDescent="0.3">
      <c r="H353" s="2"/>
    </row>
    <row r="354" spans="8:8" x14ac:dyDescent="0.3">
      <c r="H354" s="2"/>
    </row>
    <row r="355" spans="8:8" x14ac:dyDescent="0.3">
      <c r="H355" s="2"/>
    </row>
    <row r="356" spans="8:8" x14ac:dyDescent="0.3">
      <c r="H356" s="2"/>
    </row>
    <row r="357" spans="8:8" x14ac:dyDescent="0.3">
      <c r="H357" s="2"/>
    </row>
    <row r="358" spans="8:8" x14ac:dyDescent="0.3">
      <c r="H358" s="2"/>
    </row>
    <row r="359" spans="8:8" x14ac:dyDescent="0.3">
      <c r="H359" s="2"/>
    </row>
    <row r="360" spans="8:8" x14ac:dyDescent="0.3">
      <c r="H360" s="2"/>
    </row>
    <row r="361" spans="8:8" x14ac:dyDescent="0.3">
      <c r="H361" s="2"/>
    </row>
    <row r="362" spans="8:8" x14ac:dyDescent="0.3">
      <c r="H362" s="2"/>
    </row>
    <row r="363" spans="8:8" x14ac:dyDescent="0.3">
      <c r="H363" s="2"/>
    </row>
    <row r="364" spans="8:8" x14ac:dyDescent="0.3">
      <c r="H364" s="2"/>
    </row>
    <row r="365" spans="8:8" x14ac:dyDescent="0.3">
      <c r="H365" s="2"/>
    </row>
    <row r="366" spans="8:8" x14ac:dyDescent="0.3">
      <c r="H366" s="2"/>
    </row>
    <row r="367" spans="8:8" x14ac:dyDescent="0.3">
      <c r="H367" s="2"/>
    </row>
    <row r="368" spans="8:8" x14ac:dyDescent="0.3">
      <c r="H368" s="2"/>
    </row>
    <row r="369" spans="8:8" x14ac:dyDescent="0.3">
      <c r="H369" s="2"/>
    </row>
    <row r="370" spans="8:8" x14ac:dyDescent="0.3">
      <c r="H370" s="2"/>
    </row>
    <row r="371" spans="8:8" x14ac:dyDescent="0.3">
      <c r="H371" s="2"/>
    </row>
    <row r="372" spans="8:8" x14ac:dyDescent="0.3">
      <c r="H372" s="2"/>
    </row>
    <row r="373" spans="8:8" x14ac:dyDescent="0.3">
      <c r="H373" s="2"/>
    </row>
    <row r="374" spans="8:8" x14ac:dyDescent="0.3">
      <c r="H374" s="2"/>
    </row>
    <row r="375" spans="8:8" x14ac:dyDescent="0.3">
      <c r="H375" s="2"/>
    </row>
    <row r="376" spans="8:8" x14ac:dyDescent="0.3">
      <c r="H376" s="2"/>
    </row>
    <row r="377" spans="8:8" x14ac:dyDescent="0.3">
      <c r="H377" s="2"/>
    </row>
    <row r="378" spans="8:8" x14ac:dyDescent="0.3">
      <c r="H378" s="2"/>
    </row>
    <row r="379" spans="8:8" x14ac:dyDescent="0.3">
      <c r="H379" s="2"/>
    </row>
    <row r="380" spans="8:8" x14ac:dyDescent="0.3">
      <c r="H380" s="2"/>
    </row>
    <row r="381" spans="8:8" x14ac:dyDescent="0.3">
      <c r="H381" s="2"/>
    </row>
    <row r="382" spans="8:8" x14ac:dyDescent="0.3">
      <c r="H382" s="2"/>
    </row>
    <row r="383" spans="8:8" x14ac:dyDescent="0.3">
      <c r="H383" s="2"/>
    </row>
    <row r="384" spans="8:8" x14ac:dyDescent="0.3">
      <c r="H384" s="2"/>
    </row>
    <row r="385" spans="8:8" x14ac:dyDescent="0.3">
      <c r="H385" s="2"/>
    </row>
    <row r="386" spans="8:8" x14ac:dyDescent="0.3">
      <c r="H386" s="2"/>
    </row>
    <row r="387" spans="8:8" x14ac:dyDescent="0.3">
      <c r="H387" s="2"/>
    </row>
    <row r="388" spans="8:8" x14ac:dyDescent="0.3">
      <c r="H388" s="2"/>
    </row>
    <row r="389" spans="8:8" x14ac:dyDescent="0.3">
      <c r="H389" s="2"/>
    </row>
    <row r="390" spans="8:8" x14ac:dyDescent="0.3">
      <c r="H390" s="2"/>
    </row>
    <row r="391" spans="8:8" x14ac:dyDescent="0.3">
      <c r="H391" s="2"/>
    </row>
    <row r="392" spans="8:8" x14ac:dyDescent="0.3">
      <c r="H392" s="2"/>
    </row>
    <row r="393" spans="8:8" x14ac:dyDescent="0.3">
      <c r="H393" s="2"/>
    </row>
    <row r="394" spans="8:8" x14ac:dyDescent="0.3">
      <c r="H394" s="2"/>
    </row>
    <row r="395" spans="8:8" x14ac:dyDescent="0.3">
      <c r="H395" s="2"/>
    </row>
    <row r="396" spans="8:8" x14ac:dyDescent="0.3">
      <c r="H396" s="2"/>
    </row>
    <row r="397" spans="8:8" x14ac:dyDescent="0.3">
      <c r="H397" s="2"/>
    </row>
    <row r="398" spans="8:8" x14ac:dyDescent="0.3">
      <c r="H398" s="2"/>
    </row>
    <row r="399" spans="8:8" x14ac:dyDescent="0.3">
      <c r="H399" s="2"/>
    </row>
    <row r="400" spans="8:8" x14ac:dyDescent="0.3">
      <c r="H400" s="2"/>
    </row>
    <row r="401" spans="8:8" x14ac:dyDescent="0.3">
      <c r="H401" s="2"/>
    </row>
    <row r="402" spans="8:8" x14ac:dyDescent="0.3">
      <c r="H402" s="2"/>
    </row>
    <row r="403" spans="8:8" x14ac:dyDescent="0.3">
      <c r="H403" s="2"/>
    </row>
    <row r="404" spans="8:8" x14ac:dyDescent="0.3">
      <c r="H404" s="2"/>
    </row>
    <row r="405" spans="8:8" x14ac:dyDescent="0.3">
      <c r="H405" s="2"/>
    </row>
    <row r="406" spans="8:8" x14ac:dyDescent="0.3">
      <c r="H406" s="2"/>
    </row>
    <row r="407" spans="8:8" x14ac:dyDescent="0.3">
      <c r="H407" s="2"/>
    </row>
    <row r="408" spans="8:8" x14ac:dyDescent="0.3">
      <c r="H408" s="2"/>
    </row>
    <row r="409" spans="8:8" x14ac:dyDescent="0.3">
      <c r="H409" s="2"/>
    </row>
    <row r="410" spans="8:8" x14ac:dyDescent="0.3">
      <c r="H410" s="2"/>
    </row>
    <row r="411" spans="8:8" x14ac:dyDescent="0.3">
      <c r="H411" s="2"/>
    </row>
    <row r="412" spans="8:8" x14ac:dyDescent="0.3">
      <c r="H412" s="2"/>
    </row>
    <row r="413" spans="8:8" x14ac:dyDescent="0.3">
      <c r="H413" s="2"/>
    </row>
    <row r="414" spans="8:8" x14ac:dyDescent="0.3">
      <c r="H414" s="2"/>
    </row>
    <row r="415" spans="8:8" x14ac:dyDescent="0.3">
      <c r="H415" s="2"/>
    </row>
    <row r="416" spans="8:8" x14ac:dyDescent="0.3">
      <c r="H416" s="2"/>
    </row>
    <row r="417" spans="8:8" x14ac:dyDescent="0.3">
      <c r="H417" s="2"/>
    </row>
    <row r="418" spans="8:8" x14ac:dyDescent="0.3">
      <c r="H418" s="2"/>
    </row>
    <row r="419" spans="8:8" x14ac:dyDescent="0.3">
      <c r="H419" s="2"/>
    </row>
    <row r="420" spans="8:8" x14ac:dyDescent="0.3">
      <c r="H420" s="2"/>
    </row>
    <row r="421" spans="8:8" x14ac:dyDescent="0.3">
      <c r="H421" s="2"/>
    </row>
    <row r="422" spans="8:8" x14ac:dyDescent="0.3">
      <c r="H422" s="2"/>
    </row>
    <row r="423" spans="8:8" x14ac:dyDescent="0.3">
      <c r="H423" s="2"/>
    </row>
    <row r="424" spans="8:8" x14ac:dyDescent="0.3">
      <c r="H424" s="2"/>
    </row>
    <row r="425" spans="8:8" x14ac:dyDescent="0.3">
      <c r="H425" s="2"/>
    </row>
    <row r="426" spans="8:8" x14ac:dyDescent="0.3">
      <c r="H426" s="2"/>
    </row>
    <row r="427" spans="8:8" x14ac:dyDescent="0.3">
      <c r="H427" s="2"/>
    </row>
    <row r="428" spans="8:8" x14ac:dyDescent="0.3">
      <c r="H428" s="2"/>
    </row>
    <row r="429" spans="8:8" x14ac:dyDescent="0.3">
      <c r="H429" s="2"/>
    </row>
    <row r="430" spans="8:8" x14ac:dyDescent="0.3">
      <c r="H430" s="2"/>
    </row>
    <row r="431" spans="8:8" x14ac:dyDescent="0.3">
      <c r="H431" s="2"/>
    </row>
    <row r="432" spans="8:8" x14ac:dyDescent="0.3">
      <c r="H432" s="2"/>
    </row>
    <row r="433" spans="8:8" x14ac:dyDescent="0.3">
      <c r="H433" s="2"/>
    </row>
    <row r="434" spans="8:8" x14ac:dyDescent="0.3">
      <c r="H434" s="2"/>
    </row>
    <row r="435" spans="8:8" x14ac:dyDescent="0.3">
      <c r="H435" s="2"/>
    </row>
    <row r="436" spans="8:8" x14ac:dyDescent="0.3">
      <c r="H436" s="2"/>
    </row>
    <row r="437" spans="8:8" x14ac:dyDescent="0.3">
      <c r="H437" s="2"/>
    </row>
    <row r="438" spans="8:8" x14ac:dyDescent="0.3">
      <c r="H438" s="2"/>
    </row>
    <row r="439" spans="8:8" x14ac:dyDescent="0.3">
      <c r="H439" s="2"/>
    </row>
    <row r="440" spans="8:8" x14ac:dyDescent="0.3">
      <c r="H440" s="2"/>
    </row>
    <row r="441" spans="8:8" x14ac:dyDescent="0.3">
      <c r="H441" s="2"/>
    </row>
    <row r="442" spans="8:8" x14ac:dyDescent="0.3">
      <c r="H442" s="2"/>
    </row>
    <row r="443" spans="8:8" x14ac:dyDescent="0.3">
      <c r="H443" s="2"/>
    </row>
    <row r="444" spans="8:8" x14ac:dyDescent="0.3">
      <c r="H444" s="2"/>
    </row>
    <row r="445" spans="8:8" x14ac:dyDescent="0.3">
      <c r="H445" s="2"/>
    </row>
    <row r="446" spans="8:8" x14ac:dyDescent="0.3">
      <c r="H446" s="2"/>
    </row>
    <row r="447" spans="8:8" x14ac:dyDescent="0.3">
      <c r="H447" s="2"/>
    </row>
    <row r="448" spans="8:8" x14ac:dyDescent="0.3">
      <c r="H448" s="2"/>
    </row>
    <row r="449" spans="8:8" x14ac:dyDescent="0.3">
      <c r="H449" s="2"/>
    </row>
    <row r="450" spans="8:8" x14ac:dyDescent="0.3">
      <c r="H450" s="2"/>
    </row>
    <row r="451" spans="8:8" x14ac:dyDescent="0.3">
      <c r="H451" s="2"/>
    </row>
    <row r="452" spans="8:8" x14ac:dyDescent="0.3">
      <c r="H452" s="2"/>
    </row>
    <row r="453" spans="8:8" x14ac:dyDescent="0.3">
      <c r="H453" s="2"/>
    </row>
    <row r="454" spans="8:8" x14ac:dyDescent="0.3">
      <c r="H454" s="2"/>
    </row>
    <row r="455" spans="8:8" x14ac:dyDescent="0.3">
      <c r="H455" s="2"/>
    </row>
    <row r="456" spans="8:8" x14ac:dyDescent="0.3">
      <c r="H456" s="2"/>
    </row>
    <row r="457" spans="8:8" x14ac:dyDescent="0.3">
      <c r="H457" s="2"/>
    </row>
    <row r="458" spans="8:8" x14ac:dyDescent="0.3">
      <c r="H458" s="2"/>
    </row>
    <row r="459" spans="8:8" x14ac:dyDescent="0.3">
      <c r="H459" s="2"/>
    </row>
    <row r="460" spans="8:8" x14ac:dyDescent="0.3">
      <c r="H460" s="2"/>
    </row>
    <row r="461" spans="8:8" x14ac:dyDescent="0.3">
      <c r="H461" s="2"/>
    </row>
    <row r="462" spans="8:8" x14ac:dyDescent="0.3">
      <c r="H462" s="2"/>
    </row>
    <row r="463" spans="8:8" x14ac:dyDescent="0.3">
      <c r="H463" s="2"/>
    </row>
    <row r="464" spans="8:8" x14ac:dyDescent="0.3">
      <c r="H464" s="2"/>
    </row>
    <row r="465" spans="8:8" x14ac:dyDescent="0.3">
      <c r="H465" s="2"/>
    </row>
    <row r="466" spans="8:8" x14ac:dyDescent="0.3">
      <c r="H466" s="2"/>
    </row>
    <row r="467" spans="8:8" x14ac:dyDescent="0.3">
      <c r="H467" s="2"/>
    </row>
    <row r="468" spans="8:8" x14ac:dyDescent="0.3">
      <c r="H468" s="2"/>
    </row>
    <row r="469" spans="8:8" x14ac:dyDescent="0.3">
      <c r="H469" s="2"/>
    </row>
    <row r="470" spans="8:8" x14ac:dyDescent="0.3">
      <c r="H470" s="2"/>
    </row>
    <row r="471" spans="8:8" x14ac:dyDescent="0.3">
      <c r="H471" s="2"/>
    </row>
    <row r="472" spans="8:8" x14ac:dyDescent="0.3">
      <c r="H472" s="2"/>
    </row>
    <row r="473" spans="8:8" x14ac:dyDescent="0.3">
      <c r="H473" s="2"/>
    </row>
    <row r="474" spans="8:8" x14ac:dyDescent="0.3">
      <c r="H474" s="2"/>
    </row>
    <row r="475" spans="8:8" x14ac:dyDescent="0.3">
      <c r="H475" s="2"/>
    </row>
    <row r="476" spans="8:8" x14ac:dyDescent="0.3">
      <c r="H476" s="2"/>
    </row>
    <row r="477" spans="8:8" x14ac:dyDescent="0.3">
      <c r="H477" s="2"/>
    </row>
    <row r="478" spans="8:8" x14ac:dyDescent="0.3">
      <c r="H478" s="2"/>
    </row>
    <row r="479" spans="8:8" x14ac:dyDescent="0.3">
      <c r="H479" s="2"/>
    </row>
    <row r="480" spans="8:8" x14ac:dyDescent="0.3">
      <c r="H480" s="2"/>
    </row>
    <row r="481" spans="8:8" x14ac:dyDescent="0.3">
      <c r="H481" s="2"/>
    </row>
    <row r="482" spans="8:8" x14ac:dyDescent="0.3">
      <c r="H482" s="2"/>
    </row>
    <row r="483" spans="8:8" x14ac:dyDescent="0.3">
      <c r="H483" s="2"/>
    </row>
    <row r="484" spans="8:8" x14ac:dyDescent="0.3">
      <c r="H484" s="2"/>
    </row>
    <row r="485" spans="8:8" x14ac:dyDescent="0.3">
      <c r="H485" s="2"/>
    </row>
    <row r="486" spans="8:8" x14ac:dyDescent="0.3">
      <c r="H486" s="2"/>
    </row>
    <row r="487" spans="8:8" x14ac:dyDescent="0.3">
      <c r="H487" s="2"/>
    </row>
    <row r="488" spans="8:8" x14ac:dyDescent="0.3">
      <c r="H488" s="2"/>
    </row>
    <row r="489" spans="8:8" x14ac:dyDescent="0.3">
      <c r="H489" s="2"/>
    </row>
    <row r="490" spans="8:8" x14ac:dyDescent="0.3">
      <c r="H490" s="2"/>
    </row>
    <row r="491" spans="8:8" x14ac:dyDescent="0.3">
      <c r="H491" s="2"/>
    </row>
    <row r="492" spans="8:8" x14ac:dyDescent="0.3">
      <c r="H492" s="2"/>
    </row>
    <row r="493" spans="8:8" x14ac:dyDescent="0.3">
      <c r="H493" s="2"/>
    </row>
    <row r="494" spans="8:8" x14ac:dyDescent="0.3">
      <c r="H494" s="2"/>
    </row>
    <row r="495" spans="8:8" x14ac:dyDescent="0.3">
      <c r="H495" s="2"/>
    </row>
    <row r="496" spans="8:8" x14ac:dyDescent="0.3">
      <c r="H496" s="2"/>
    </row>
    <row r="497" spans="8:8" x14ac:dyDescent="0.3">
      <c r="H497" s="2"/>
    </row>
    <row r="498" spans="8:8" x14ac:dyDescent="0.3">
      <c r="H498" s="2"/>
    </row>
    <row r="499" spans="8:8" x14ac:dyDescent="0.3">
      <c r="H499" s="2"/>
    </row>
    <row r="500" spans="8:8" x14ac:dyDescent="0.3">
      <c r="H500" s="2"/>
    </row>
    <row r="501" spans="8:8" x14ac:dyDescent="0.3">
      <c r="H501" s="2"/>
    </row>
    <row r="502" spans="8:8" x14ac:dyDescent="0.3">
      <c r="H502" s="2"/>
    </row>
    <row r="503" spans="8:8" x14ac:dyDescent="0.3">
      <c r="H503" s="2"/>
    </row>
    <row r="504" spans="8:8" x14ac:dyDescent="0.3">
      <c r="H504" s="2"/>
    </row>
    <row r="505" spans="8:8" x14ac:dyDescent="0.3">
      <c r="H505" s="2"/>
    </row>
    <row r="506" spans="8:8" x14ac:dyDescent="0.3">
      <c r="H506" s="2"/>
    </row>
    <row r="507" spans="8:8" x14ac:dyDescent="0.3">
      <c r="H507" s="2"/>
    </row>
    <row r="508" spans="8:8" x14ac:dyDescent="0.3">
      <c r="H508" s="2"/>
    </row>
    <row r="509" spans="8:8" x14ac:dyDescent="0.3">
      <c r="H509" s="2"/>
    </row>
    <row r="510" spans="8:8" x14ac:dyDescent="0.3">
      <c r="H510" s="2"/>
    </row>
    <row r="511" spans="8:8" x14ac:dyDescent="0.3">
      <c r="H511" s="2"/>
    </row>
    <row r="512" spans="8:8" x14ac:dyDescent="0.3">
      <c r="H512" s="2"/>
    </row>
    <row r="513" spans="8:8" x14ac:dyDescent="0.3">
      <c r="H513" s="2"/>
    </row>
    <row r="514" spans="8:8" x14ac:dyDescent="0.3">
      <c r="H514" s="2"/>
    </row>
    <row r="515" spans="8:8" x14ac:dyDescent="0.3">
      <c r="H515" s="2"/>
    </row>
    <row r="516" spans="8:8" x14ac:dyDescent="0.3">
      <c r="H516" s="2"/>
    </row>
    <row r="517" spans="8:8" x14ac:dyDescent="0.3">
      <c r="H517" s="2"/>
    </row>
    <row r="518" spans="8:8" x14ac:dyDescent="0.3">
      <c r="H518" s="2"/>
    </row>
    <row r="519" spans="8:8" x14ac:dyDescent="0.3">
      <c r="H519" s="2"/>
    </row>
    <row r="520" spans="8:8" x14ac:dyDescent="0.3">
      <c r="H520" s="2"/>
    </row>
    <row r="521" spans="8:8" x14ac:dyDescent="0.3">
      <c r="H521" s="2"/>
    </row>
    <row r="522" spans="8:8" x14ac:dyDescent="0.3">
      <c r="H522" s="2"/>
    </row>
    <row r="523" spans="8:8" x14ac:dyDescent="0.3">
      <c r="H523" s="2"/>
    </row>
    <row r="524" spans="8:8" x14ac:dyDescent="0.3">
      <c r="H524" s="2"/>
    </row>
    <row r="525" spans="8:8" x14ac:dyDescent="0.3">
      <c r="H525" s="2"/>
    </row>
    <row r="526" spans="8:8" x14ac:dyDescent="0.3">
      <c r="H526" s="2"/>
    </row>
    <row r="527" spans="8:8" x14ac:dyDescent="0.3">
      <c r="H527" s="2"/>
    </row>
    <row r="528" spans="8:8" x14ac:dyDescent="0.3">
      <c r="H528" s="2"/>
    </row>
    <row r="529" spans="8:8" x14ac:dyDescent="0.3">
      <c r="H529" s="2"/>
    </row>
    <row r="530" spans="8:8" x14ac:dyDescent="0.3">
      <c r="H530" s="2"/>
    </row>
    <row r="531" spans="8:8" x14ac:dyDescent="0.3">
      <c r="H531" s="2"/>
    </row>
    <row r="532" spans="8:8" x14ac:dyDescent="0.3">
      <c r="H532" s="2"/>
    </row>
    <row r="533" spans="8:8" x14ac:dyDescent="0.3">
      <c r="H533" s="2"/>
    </row>
    <row r="534" spans="8:8" x14ac:dyDescent="0.3">
      <c r="H534" s="2"/>
    </row>
    <row r="535" spans="8:8" x14ac:dyDescent="0.3">
      <c r="H535" s="2"/>
    </row>
    <row r="536" spans="8:8" x14ac:dyDescent="0.3">
      <c r="H536" s="2"/>
    </row>
    <row r="537" spans="8:8" x14ac:dyDescent="0.3">
      <c r="H537" s="2"/>
    </row>
    <row r="538" spans="8:8" x14ac:dyDescent="0.3">
      <c r="H538" s="2"/>
    </row>
    <row r="539" spans="8:8" x14ac:dyDescent="0.3">
      <c r="H539" s="2"/>
    </row>
    <row r="540" spans="8:8" x14ac:dyDescent="0.3">
      <c r="H540" s="2"/>
    </row>
    <row r="541" spans="8:8" x14ac:dyDescent="0.3">
      <c r="H541" s="2"/>
    </row>
    <row r="542" spans="8:8" x14ac:dyDescent="0.3">
      <c r="H542" s="2"/>
    </row>
    <row r="543" spans="8:8" x14ac:dyDescent="0.3">
      <c r="H543" s="2"/>
    </row>
    <row r="544" spans="8:8" x14ac:dyDescent="0.3">
      <c r="H544" s="2"/>
    </row>
    <row r="545" spans="8:8" x14ac:dyDescent="0.3">
      <c r="H545" s="2"/>
    </row>
    <row r="546" spans="8:8" x14ac:dyDescent="0.3">
      <c r="H546" s="2"/>
    </row>
    <row r="547" spans="8:8" x14ac:dyDescent="0.3">
      <c r="H547" s="2"/>
    </row>
    <row r="548" spans="8:8" x14ac:dyDescent="0.3">
      <c r="H548" s="2"/>
    </row>
    <row r="549" spans="8:8" x14ac:dyDescent="0.3">
      <c r="H549" s="2"/>
    </row>
    <row r="550" spans="8:8" x14ac:dyDescent="0.3">
      <c r="H550" s="2"/>
    </row>
    <row r="551" spans="8:8" x14ac:dyDescent="0.3">
      <c r="H551" s="2"/>
    </row>
    <row r="552" spans="8:8" x14ac:dyDescent="0.3">
      <c r="H552" s="2"/>
    </row>
    <row r="553" spans="8:8" x14ac:dyDescent="0.3">
      <c r="H553" s="2"/>
    </row>
    <row r="554" spans="8:8" x14ac:dyDescent="0.3">
      <c r="H554" s="2"/>
    </row>
    <row r="555" spans="8:8" x14ac:dyDescent="0.3">
      <c r="H555" s="2"/>
    </row>
    <row r="556" spans="8:8" x14ac:dyDescent="0.3">
      <c r="H556" s="2"/>
    </row>
    <row r="557" spans="8:8" x14ac:dyDescent="0.3">
      <c r="H557" s="2"/>
    </row>
    <row r="558" spans="8:8" x14ac:dyDescent="0.3">
      <c r="H558" s="2"/>
    </row>
    <row r="559" spans="8:8" x14ac:dyDescent="0.3">
      <c r="H559" s="2"/>
    </row>
    <row r="560" spans="8:8" x14ac:dyDescent="0.3">
      <c r="H560" s="2"/>
    </row>
    <row r="561" spans="8:8" x14ac:dyDescent="0.3">
      <c r="H561" s="2"/>
    </row>
    <row r="562" spans="8:8" x14ac:dyDescent="0.3">
      <c r="H562" s="2"/>
    </row>
    <row r="563" spans="8:8" x14ac:dyDescent="0.3">
      <c r="H563" s="2"/>
    </row>
    <row r="564" spans="8:8" x14ac:dyDescent="0.3">
      <c r="H564" s="2"/>
    </row>
    <row r="565" spans="8:8" x14ac:dyDescent="0.3">
      <c r="H565" s="2"/>
    </row>
    <row r="566" spans="8:8" x14ac:dyDescent="0.3">
      <c r="H566" s="2"/>
    </row>
    <row r="567" spans="8:8" x14ac:dyDescent="0.3">
      <c r="H567" s="2"/>
    </row>
    <row r="568" spans="8:8" x14ac:dyDescent="0.3">
      <c r="H568" s="2"/>
    </row>
    <row r="569" spans="8:8" x14ac:dyDescent="0.3">
      <c r="H569" s="2"/>
    </row>
    <row r="570" spans="8:8" x14ac:dyDescent="0.3">
      <c r="H570" s="2"/>
    </row>
    <row r="571" spans="8:8" x14ac:dyDescent="0.3">
      <c r="H571" s="2"/>
    </row>
    <row r="572" spans="8:8" x14ac:dyDescent="0.3">
      <c r="H572" s="2"/>
    </row>
    <row r="573" spans="8:8" x14ac:dyDescent="0.3">
      <c r="H573" s="2"/>
    </row>
    <row r="574" spans="8:8" x14ac:dyDescent="0.3">
      <c r="H574" s="2"/>
    </row>
    <row r="575" spans="8:8" x14ac:dyDescent="0.3">
      <c r="H575" s="2"/>
    </row>
    <row r="576" spans="8:8" x14ac:dyDescent="0.3">
      <c r="H576" s="2"/>
    </row>
    <row r="577" spans="8:8" x14ac:dyDescent="0.3">
      <c r="H577" s="2"/>
    </row>
    <row r="578" spans="8:8" x14ac:dyDescent="0.3">
      <c r="H578" s="2"/>
    </row>
    <row r="579" spans="8:8" x14ac:dyDescent="0.3">
      <c r="H579" s="2"/>
    </row>
    <row r="580" spans="8:8" x14ac:dyDescent="0.3">
      <c r="H580" s="2"/>
    </row>
    <row r="581" spans="8:8" x14ac:dyDescent="0.3">
      <c r="H581" s="2"/>
    </row>
    <row r="582" spans="8:8" x14ac:dyDescent="0.3">
      <c r="H582" s="2"/>
    </row>
    <row r="583" spans="8:8" x14ac:dyDescent="0.3">
      <c r="H583" s="2"/>
    </row>
    <row r="584" spans="8:8" x14ac:dyDescent="0.3">
      <c r="H584" s="2"/>
    </row>
    <row r="585" spans="8:8" x14ac:dyDescent="0.3">
      <c r="H585" s="2"/>
    </row>
    <row r="586" spans="8:8" x14ac:dyDescent="0.3">
      <c r="H586" s="2"/>
    </row>
    <row r="587" spans="8:8" x14ac:dyDescent="0.3">
      <c r="H587" s="2"/>
    </row>
    <row r="588" spans="8:8" x14ac:dyDescent="0.3">
      <c r="H588" s="2"/>
    </row>
    <row r="589" spans="8:8" x14ac:dyDescent="0.3">
      <c r="H589" s="2"/>
    </row>
    <row r="590" spans="8:8" x14ac:dyDescent="0.3">
      <c r="H590" s="2"/>
    </row>
    <row r="591" spans="8:8" x14ac:dyDescent="0.3">
      <c r="H591" s="2"/>
    </row>
    <row r="592" spans="8:8" x14ac:dyDescent="0.3">
      <c r="H592" s="2"/>
    </row>
    <row r="593" spans="8:8" x14ac:dyDescent="0.3">
      <c r="H593" s="2"/>
    </row>
    <row r="594" spans="8:8" x14ac:dyDescent="0.3">
      <c r="H594" s="2"/>
    </row>
    <row r="595" spans="8:8" x14ac:dyDescent="0.3">
      <c r="H595" s="2"/>
    </row>
    <row r="596" spans="8:8" x14ac:dyDescent="0.3">
      <c r="H596" s="2"/>
    </row>
    <row r="597" spans="8:8" x14ac:dyDescent="0.3">
      <c r="H597" s="2"/>
    </row>
    <row r="598" spans="8:8" x14ac:dyDescent="0.3">
      <c r="H598" s="2"/>
    </row>
    <row r="599" spans="8:8" x14ac:dyDescent="0.3">
      <c r="H599" s="2"/>
    </row>
    <row r="600" spans="8:8" x14ac:dyDescent="0.3">
      <c r="H600" s="2"/>
    </row>
    <row r="601" spans="8:8" x14ac:dyDescent="0.3">
      <c r="H601" s="2"/>
    </row>
    <row r="602" spans="8:8" x14ac:dyDescent="0.3">
      <c r="H602" s="2"/>
    </row>
    <row r="603" spans="8:8" x14ac:dyDescent="0.3">
      <c r="H603" s="2"/>
    </row>
    <row r="604" spans="8:8" x14ac:dyDescent="0.3">
      <c r="H604" s="2"/>
    </row>
    <row r="605" spans="8:8" x14ac:dyDescent="0.3">
      <c r="H605" s="2"/>
    </row>
    <row r="606" spans="8:8" x14ac:dyDescent="0.3">
      <c r="H606" s="2"/>
    </row>
    <row r="607" spans="8:8" x14ac:dyDescent="0.3">
      <c r="H607" s="2"/>
    </row>
    <row r="608" spans="8:8" x14ac:dyDescent="0.3">
      <c r="H608" s="2"/>
    </row>
    <row r="609" spans="8:8" x14ac:dyDescent="0.3">
      <c r="H609" s="2"/>
    </row>
    <row r="610" spans="8:8" x14ac:dyDescent="0.3">
      <c r="H610" s="2"/>
    </row>
    <row r="611" spans="8:8" x14ac:dyDescent="0.3">
      <c r="H611" s="2"/>
    </row>
    <row r="612" spans="8:8" x14ac:dyDescent="0.3">
      <c r="H612" s="2"/>
    </row>
    <row r="613" spans="8:8" x14ac:dyDescent="0.3">
      <c r="H613" s="2"/>
    </row>
    <row r="614" spans="8:8" x14ac:dyDescent="0.3">
      <c r="H614" s="2"/>
    </row>
    <row r="615" spans="8:8" x14ac:dyDescent="0.3">
      <c r="H615" s="2"/>
    </row>
    <row r="616" spans="8:8" x14ac:dyDescent="0.3">
      <c r="H616" s="2"/>
    </row>
    <row r="617" spans="8:8" x14ac:dyDescent="0.3">
      <c r="H617" s="2"/>
    </row>
    <row r="618" spans="8:8" x14ac:dyDescent="0.3">
      <c r="H618" s="2"/>
    </row>
    <row r="619" spans="8:8" x14ac:dyDescent="0.3">
      <c r="H619" s="2"/>
    </row>
    <row r="620" spans="8:8" x14ac:dyDescent="0.3">
      <c r="H620" s="2"/>
    </row>
    <row r="621" spans="8:8" x14ac:dyDescent="0.3">
      <c r="H621" s="2"/>
    </row>
    <row r="622" spans="8:8" x14ac:dyDescent="0.3">
      <c r="H622" s="2"/>
    </row>
    <row r="623" spans="8:8" x14ac:dyDescent="0.3">
      <c r="H623" s="2"/>
    </row>
    <row r="624" spans="8:8" x14ac:dyDescent="0.3">
      <c r="H624" s="2"/>
    </row>
    <row r="625" spans="8:8" x14ac:dyDescent="0.3">
      <c r="H625" s="2"/>
    </row>
    <row r="626" spans="8:8" x14ac:dyDescent="0.3">
      <c r="H626" s="2"/>
    </row>
    <row r="627" spans="8:8" x14ac:dyDescent="0.3">
      <c r="H627" s="2"/>
    </row>
    <row r="628" spans="8:8" x14ac:dyDescent="0.3">
      <c r="H628" s="2"/>
    </row>
    <row r="629" spans="8:8" x14ac:dyDescent="0.3">
      <c r="H629" s="2"/>
    </row>
    <row r="630" spans="8:8" x14ac:dyDescent="0.3">
      <c r="H630" s="2"/>
    </row>
    <row r="631" spans="8:8" x14ac:dyDescent="0.3">
      <c r="H631" s="2"/>
    </row>
    <row r="632" spans="8:8" x14ac:dyDescent="0.3">
      <c r="H632" s="2"/>
    </row>
    <row r="633" spans="8:8" x14ac:dyDescent="0.3">
      <c r="H633" s="2"/>
    </row>
    <row r="634" spans="8:8" x14ac:dyDescent="0.3">
      <c r="H634" s="2"/>
    </row>
    <row r="635" spans="8:8" x14ac:dyDescent="0.3">
      <c r="H635" s="2"/>
    </row>
    <row r="636" spans="8:8" x14ac:dyDescent="0.3">
      <c r="H636" s="2"/>
    </row>
    <row r="637" spans="8:8" x14ac:dyDescent="0.3">
      <c r="H637" s="2"/>
    </row>
    <row r="638" spans="8:8" x14ac:dyDescent="0.3">
      <c r="H638" s="2"/>
    </row>
    <row r="639" spans="8:8" x14ac:dyDescent="0.3">
      <c r="H639" s="2"/>
    </row>
    <row r="640" spans="8:8" x14ac:dyDescent="0.3">
      <c r="H640" s="2"/>
    </row>
    <row r="641" spans="8:8" x14ac:dyDescent="0.3">
      <c r="H641" s="2"/>
    </row>
    <row r="642" spans="8:8" x14ac:dyDescent="0.3">
      <c r="H642" s="2"/>
    </row>
    <row r="643" spans="8:8" x14ac:dyDescent="0.3">
      <c r="H643" s="2"/>
    </row>
    <row r="644" spans="8:8" x14ac:dyDescent="0.3">
      <c r="H644" s="2"/>
    </row>
    <row r="645" spans="8:8" x14ac:dyDescent="0.3">
      <c r="H645" s="2"/>
    </row>
    <row r="646" spans="8:8" x14ac:dyDescent="0.3">
      <c r="H646" s="2"/>
    </row>
    <row r="647" spans="8:8" x14ac:dyDescent="0.3">
      <c r="H647" s="2"/>
    </row>
    <row r="648" spans="8:8" x14ac:dyDescent="0.3">
      <c r="H648" s="2"/>
    </row>
    <row r="649" spans="8:8" x14ac:dyDescent="0.3">
      <c r="H649" s="2"/>
    </row>
    <row r="650" spans="8:8" x14ac:dyDescent="0.3">
      <c r="H650" s="2"/>
    </row>
    <row r="651" spans="8:8" x14ac:dyDescent="0.3">
      <c r="H651" s="2"/>
    </row>
    <row r="652" spans="8:8" x14ac:dyDescent="0.3">
      <c r="H652" s="2"/>
    </row>
    <row r="653" spans="8:8" x14ac:dyDescent="0.3">
      <c r="H653" s="2"/>
    </row>
    <row r="654" spans="8:8" x14ac:dyDescent="0.3">
      <c r="H654" s="2"/>
    </row>
    <row r="655" spans="8:8" x14ac:dyDescent="0.3">
      <c r="H655" s="2"/>
    </row>
    <row r="656" spans="8:8" x14ac:dyDescent="0.3">
      <c r="H656" s="2"/>
    </row>
    <row r="657" spans="8:8" x14ac:dyDescent="0.3">
      <c r="H657" s="2"/>
    </row>
    <row r="658" spans="8:8" x14ac:dyDescent="0.3">
      <c r="H658" s="2"/>
    </row>
    <row r="659" spans="8:8" x14ac:dyDescent="0.3">
      <c r="H659" s="2"/>
    </row>
    <row r="660" spans="8:8" x14ac:dyDescent="0.3">
      <c r="H660" s="2"/>
    </row>
    <row r="661" spans="8:8" x14ac:dyDescent="0.3">
      <c r="H661" s="2"/>
    </row>
    <row r="662" spans="8:8" x14ac:dyDescent="0.3">
      <c r="H662" s="2"/>
    </row>
    <row r="663" spans="8:8" x14ac:dyDescent="0.3">
      <c r="H663" s="2"/>
    </row>
    <row r="664" spans="8:8" x14ac:dyDescent="0.3">
      <c r="H664" s="2"/>
    </row>
    <row r="665" spans="8:8" x14ac:dyDescent="0.3">
      <c r="H665" s="2"/>
    </row>
    <row r="666" spans="8:8" x14ac:dyDescent="0.3">
      <c r="H666" s="2"/>
    </row>
    <row r="667" spans="8:8" x14ac:dyDescent="0.3">
      <c r="H667" s="2"/>
    </row>
    <row r="668" spans="8:8" x14ac:dyDescent="0.3">
      <c r="H668" s="2"/>
    </row>
    <row r="669" spans="8:8" x14ac:dyDescent="0.3">
      <c r="H669" s="2"/>
    </row>
    <row r="670" spans="8:8" x14ac:dyDescent="0.3">
      <c r="H670" s="2"/>
    </row>
    <row r="671" spans="8:8" x14ac:dyDescent="0.3">
      <c r="H671" s="2"/>
    </row>
    <row r="672" spans="8:8" x14ac:dyDescent="0.3">
      <c r="H672" s="2"/>
    </row>
    <row r="673" spans="8:8" x14ac:dyDescent="0.3">
      <c r="H673" s="2"/>
    </row>
    <row r="674" spans="8:8" x14ac:dyDescent="0.3">
      <c r="H674" s="2"/>
    </row>
    <row r="675" spans="8:8" x14ac:dyDescent="0.3">
      <c r="H675" s="2"/>
    </row>
    <row r="676" spans="8:8" x14ac:dyDescent="0.3">
      <c r="H676" s="2"/>
    </row>
    <row r="677" spans="8:8" x14ac:dyDescent="0.3">
      <c r="H677" s="2"/>
    </row>
    <row r="678" spans="8:8" x14ac:dyDescent="0.3">
      <c r="H678" s="2"/>
    </row>
    <row r="679" spans="8:8" x14ac:dyDescent="0.3">
      <c r="H679" s="2"/>
    </row>
    <row r="680" spans="8:8" x14ac:dyDescent="0.3">
      <c r="H680" s="2"/>
    </row>
    <row r="681" spans="8:8" x14ac:dyDescent="0.3">
      <c r="H681" s="2"/>
    </row>
    <row r="682" spans="8:8" x14ac:dyDescent="0.3">
      <c r="H682" s="2"/>
    </row>
    <row r="683" spans="8:8" x14ac:dyDescent="0.3">
      <c r="H683" s="2"/>
    </row>
    <row r="684" spans="8:8" x14ac:dyDescent="0.3">
      <c r="H684" s="2"/>
    </row>
    <row r="685" spans="8:8" x14ac:dyDescent="0.3">
      <c r="H685" s="2"/>
    </row>
    <row r="686" spans="8:8" x14ac:dyDescent="0.3">
      <c r="H686" s="2"/>
    </row>
    <row r="687" spans="8:8" x14ac:dyDescent="0.3">
      <c r="H687" s="2"/>
    </row>
    <row r="688" spans="8:8" x14ac:dyDescent="0.3">
      <c r="H688" s="2"/>
    </row>
    <row r="689" spans="8:8" x14ac:dyDescent="0.3">
      <c r="H689" s="2"/>
    </row>
    <row r="690" spans="8:8" x14ac:dyDescent="0.3">
      <c r="H690" s="2"/>
    </row>
    <row r="691" spans="8:8" x14ac:dyDescent="0.3">
      <c r="H691" s="2"/>
    </row>
    <row r="692" spans="8:8" x14ac:dyDescent="0.3">
      <c r="H692" s="2"/>
    </row>
    <row r="693" spans="8:8" x14ac:dyDescent="0.3">
      <c r="H693" s="2"/>
    </row>
    <row r="694" spans="8:8" x14ac:dyDescent="0.3">
      <c r="H694" s="2"/>
    </row>
    <row r="695" spans="8:8" x14ac:dyDescent="0.3">
      <c r="H695" s="2"/>
    </row>
    <row r="696" spans="8:8" x14ac:dyDescent="0.3">
      <c r="H696" s="2"/>
    </row>
    <row r="697" spans="8:8" x14ac:dyDescent="0.3">
      <c r="H697" s="2"/>
    </row>
    <row r="698" spans="8:8" x14ac:dyDescent="0.3">
      <c r="H698" s="2"/>
    </row>
    <row r="699" spans="8:8" x14ac:dyDescent="0.3">
      <c r="H699" s="2"/>
    </row>
    <row r="700" spans="8:8" x14ac:dyDescent="0.3">
      <c r="H700" s="2"/>
    </row>
    <row r="701" spans="8:8" x14ac:dyDescent="0.3">
      <c r="H701" s="2"/>
    </row>
    <row r="702" spans="8:8" x14ac:dyDescent="0.3">
      <c r="H702" s="2"/>
    </row>
    <row r="703" spans="8:8" x14ac:dyDescent="0.3">
      <c r="H703" s="2"/>
    </row>
    <row r="704" spans="8:8" x14ac:dyDescent="0.3">
      <c r="H704" s="2"/>
    </row>
    <row r="705" spans="8:8" x14ac:dyDescent="0.3">
      <c r="H705" s="2"/>
    </row>
    <row r="706" spans="8:8" x14ac:dyDescent="0.3">
      <c r="H706" s="2"/>
    </row>
    <row r="707" spans="8:8" x14ac:dyDescent="0.3">
      <c r="H707" s="2"/>
    </row>
    <row r="708" spans="8:8" x14ac:dyDescent="0.3">
      <c r="H708" s="2"/>
    </row>
    <row r="709" spans="8:8" x14ac:dyDescent="0.3">
      <c r="H709" s="2"/>
    </row>
    <row r="710" spans="8:8" x14ac:dyDescent="0.3">
      <c r="H710" s="2"/>
    </row>
    <row r="711" spans="8:8" x14ac:dyDescent="0.3">
      <c r="H711" s="2"/>
    </row>
    <row r="712" spans="8:8" x14ac:dyDescent="0.3">
      <c r="H712" s="2"/>
    </row>
    <row r="713" spans="8:8" x14ac:dyDescent="0.3">
      <c r="H713" s="2"/>
    </row>
    <row r="714" spans="8:8" x14ac:dyDescent="0.3">
      <c r="H714" s="2"/>
    </row>
    <row r="715" spans="8:8" x14ac:dyDescent="0.3">
      <c r="H715" s="2"/>
    </row>
    <row r="716" spans="8:8" x14ac:dyDescent="0.3">
      <c r="H716" s="2"/>
    </row>
    <row r="717" spans="8:8" x14ac:dyDescent="0.3">
      <c r="H717" s="2"/>
    </row>
    <row r="718" spans="8:8" x14ac:dyDescent="0.3">
      <c r="H718" s="2"/>
    </row>
    <row r="719" spans="8:8" x14ac:dyDescent="0.3">
      <c r="H719" s="2"/>
    </row>
    <row r="720" spans="8:8" x14ac:dyDescent="0.3">
      <c r="H720" s="2"/>
    </row>
    <row r="721" spans="8:8" x14ac:dyDescent="0.3">
      <c r="H721" s="2"/>
    </row>
    <row r="722" spans="8:8" x14ac:dyDescent="0.3">
      <c r="H722" s="2"/>
    </row>
    <row r="723" spans="8:8" x14ac:dyDescent="0.3">
      <c r="H723" s="2"/>
    </row>
    <row r="724" spans="8:8" x14ac:dyDescent="0.3">
      <c r="H724" s="2"/>
    </row>
    <row r="725" spans="8:8" x14ac:dyDescent="0.3">
      <c r="H725" s="2"/>
    </row>
    <row r="726" spans="8:8" x14ac:dyDescent="0.3">
      <c r="H726" s="2"/>
    </row>
    <row r="727" spans="8:8" x14ac:dyDescent="0.3">
      <c r="H727" s="2"/>
    </row>
    <row r="728" spans="8:8" x14ac:dyDescent="0.3">
      <c r="H728" s="2"/>
    </row>
    <row r="729" spans="8:8" x14ac:dyDescent="0.3">
      <c r="H729" s="2"/>
    </row>
    <row r="730" spans="8:8" x14ac:dyDescent="0.3">
      <c r="H730" s="2"/>
    </row>
    <row r="731" spans="8:8" x14ac:dyDescent="0.3">
      <c r="H731" s="2"/>
    </row>
    <row r="732" spans="8:8" x14ac:dyDescent="0.3">
      <c r="H732" s="2"/>
    </row>
    <row r="733" spans="8:8" x14ac:dyDescent="0.3">
      <c r="H733" s="2"/>
    </row>
    <row r="734" spans="8:8" x14ac:dyDescent="0.3">
      <c r="H734" s="2"/>
    </row>
    <row r="735" spans="8:8" x14ac:dyDescent="0.3">
      <c r="H735" s="2"/>
    </row>
    <row r="736" spans="8:8" x14ac:dyDescent="0.3">
      <c r="H736" s="2"/>
    </row>
    <row r="737" spans="8:8" x14ac:dyDescent="0.3">
      <c r="H737" s="2"/>
    </row>
    <row r="738" spans="8:8" x14ac:dyDescent="0.3">
      <c r="H738" s="2"/>
    </row>
    <row r="739" spans="8:8" x14ac:dyDescent="0.3">
      <c r="H739" s="2"/>
    </row>
    <row r="740" spans="8:8" x14ac:dyDescent="0.3">
      <c r="H740" s="2"/>
    </row>
  </sheetData>
  <printOptions horizontalCentered="1"/>
  <pageMargins left="0.25" right="0.5" top="0.65" bottom="0.5" header="0" footer="0.25"/>
  <pageSetup scale="50" orientation="landscape" r:id="rId1"/>
  <headerFooter alignWithMargins="0"/>
  <rowBreaks count="3" manualBreakCount="3">
    <brk id="69" max="15" man="1"/>
    <brk id="135" max="15" man="1"/>
    <brk id="201" max="15" man="1"/>
  </rowBreaks>
  <customProperties>
    <customPr name="_pios_id" r:id="rId2"/>
  </customProperties>
  <ignoredErrors>
    <ignoredError sqref="P57:Q57 G25:N25 G27:N27 G26:K26 N26 G21:N21 G22:N22 G23:N23 G24:N24 G57:O57 L26:M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739"/>
  <sheetViews>
    <sheetView tabSelected="1" showOutlineSymbols="0" view="pageBreakPreview" zoomScale="85" zoomScaleNormal="87" zoomScaleSheetLayoutView="85" workbookViewId="0"/>
  </sheetViews>
  <sheetFormatPr defaultColWidth="17.6640625" defaultRowHeight="13.8" x14ac:dyDescent="0.3"/>
  <cols>
    <col min="1" max="1" width="6.109375" style="1" customWidth="1"/>
    <col min="2" max="4" width="15.88671875" style="1" customWidth="1"/>
    <col min="5" max="5" width="15.88671875" style="8" customWidth="1"/>
    <col min="6" max="9" width="15.88671875" style="1" customWidth="1"/>
    <col min="10" max="10" width="16.88671875" style="1" customWidth="1"/>
    <col min="11" max="11" width="2.6640625" style="1" customWidth="1"/>
    <col min="12" max="14" width="15.88671875" style="1" customWidth="1"/>
    <col min="15" max="15" width="28.5546875" style="1" customWidth="1"/>
    <col min="16" max="255" width="17.6640625" style="1"/>
    <col min="256" max="256" width="6.109375" style="1" customWidth="1"/>
    <col min="257" max="266" width="15.88671875" style="1" customWidth="1"/>
    <col min="267" max="267" width="16.88671875" style="1" customWidth="1"/>
    <col min="268" max="271" width="15.88671875" style="1" customWidth="1"/>
    <col min="272" max="511" width="17.6640625" style="1"/>
    <col min="512" max="512" width="6.109375" style="1" customWidth="1"/>
    <col min="513" max="522" width="15.88671875" style="1" customWidth="1"/>
    <col min="523" max="523" width="16.88671875" style="1" customWidth="1"/>
    <col min="524" max="527" width="15.88671875" style="1" customWidth="1"/>
    <col min="528" max="767" width="17.6640625" style="1"/>
    <col min="768" max="768" width="6.109375" style="1" customWidth="1"/>
    <col min="769" max="778" width="15.88671875" style="1" customWidth="1"/>
    <col min="779" max="779" width="16.88671875" style="1" customWidth="1"/>
    <col min="780" max="783" width="15.88671875" style="1" customWidth="1"/>
    <col min="784" max="1023" width="17.6640625" style="1"/>
    <col min="1024" max="1024" width="6.109375" style="1" customWidth="1"/>
    <col min="1025" max="1034" width="15.88671875" style="1" customWidth="1"/>
    <col min="1035" max="1035" width="16.88671875" style="1" customWidth="1"/>
    <col min="1036" max="1039" width="15.88671875" style="1" customWidth="1"/>
    <col min="1040" max="1279" width="17.6640625" style="1"/>
    <col min="1280" max="1280" width="6.109375" style="1" customWidth="1"/>
    <col min="1281" max="1290" width="15.88671875" style="1" customWidth="1"/>
    <col min="1291" max="1291" width="16.88671875" style="1" customWidth="1"/>
    <col min="1292" max="1295" width="15.88671875" style="1" customWidth="1"/>
    <col min="1296" max="1535" width="17.6640625" style="1"/>
    <col min="1536" max="1536" width="6.109375" style="1" customWidth="1"/>
    <col min="1537" max="1546" width="15.88671875" style="1" customWidth="1"/>
    <col min="1547" max="1547" width="16.88671875" style="1" customWidth="1"/>
    <col min="1548" max="1551" width="15.88671875" style="1" customWidth="1"/>
    <col min="1552" max="1791" width="17.6640625" style="1"/>
    <col min="1792" max="1792" width="6.109375" style="1" customWidth="1"/>
    <col min="1793" max="1802" width="15.88671875" style="1" customWidth="1"/>
    <col min="1803" max="1803" width="16.88671875" style="1" customWidth="1"/>
    <col min="1804" max="1807" width="15.88671875" style="1" customWidth="1"/>
    <col min="1808" max="2047" width="17.6640625" style="1"/>
    <col min="2048" max="2048" width="6.109375" style="1" customWidth="1"/>
    <col min="2049" max="2058" width="15.88671875" style="1" customWidth="1"/>
    <col min="2059" max="2059" width="16.88671875" style="1" customWidth="1"/>
    <col min="2060" max="2063" width="15.88671875" style="1" customWidth="1"/>
    <col min="2064" max="2303" width="17.6640625" style="1"/>
    <col min="2304" max="2304" width="6.109375" style="1" customWidth="1"/>
    <col min="2305" max="2314" width="15.88671875" style="1" customWidth="1"/>
    <col min="2315" max="2315" width="16.88671875" style="1" customWidth="1"/>
    <col min="2316" max="2319" width="15.88671875" style="1" customWidth="1"/>
    <col min="2320" max="2559" width="17.6640625" style="1"/>
    <col min="2560" max="2560" width="6.109375" style="1" customWidth="1"/>
    <col min="2561" max="2570" width="15.88671875" style="1" customWidth="1"/>
    <col min="2571" max="2571" width="16.88671875" style="1" customWidth="1"/>
    <col min="2572" max="2575" width="15.88671875" style="1" customWidth="1"/>
    <col min="2576" max="2815" width="17.6640625" style="1"/>
    <col min="2816" max="2816" width="6.109375" style="1" customWidth="1"/>
    <col min="2817" max="2826" width="15.88671875" style="1" customWidth="1"/>
    <col min="2827" max="2827" width="16.88671875" style="1" customWidth="1"/>
    <col min="2828" max="2831" width="15.88671875" style="1" customWidth="1"/>
    <col min="2832" max="3071" width="17.6640625" style="1"/>
    <col min="3072" max="3072" width="6.109375" style="1" customWidth="1"/>
    <col min="3073" max="3082" width="15.88671875" style="1" customWidth="1"/>
    <col min="3083" max="3083" width="16.88671875" style="1" customWidth="1"/>
    <col min="3084" max="3087" width="15.88671875" style="1" customWidth="1"/>
    <col min="3088" max="3327" width="17.6640625" style="1"/>
    <col min="3328" max="3328" width="6.109375" style="1" customWidth="1"/>
    <col min="3329" max="3338" width="15.88671875" style="1" customWidth="1"/>
    <col min="3339" max="3339" width="16.88671875" style="1" customWidth="1"/>
    <col min="3340" max="3343" width="15.88671875" style="1" customWidth="1"/>
    <col min="3344" max="3583" width="17.6640625" style="1"/>
    <col min="3584" max="3584" width="6.109375" style="1" customWidth="1"/>
    <col min="3585" max="3594" width="15.88671875" style="1" customWidth="1"/>
    <col min="3595" max="3595" width="16.88671875" style="1" customWidth="1"/>
    <col min="3596" max="3599" width="15.88671875" style="1" customWidth="1"/>
    <col min="3600" max="3839" width="17.6640625" style="1"/>
    <col min="3840" max="3840" width="6.109375" style="1" customWidth="1"/>
    <col min="3841" max="3850" width="15.88671875" style="1" customWidth="1"/>
    <col min="3851" max="3851" width="16.88671875" style="1" customWidth="1"/>
    <col min="3852" max="3855" width="15.88671875" style="1" customWidth="1"/>
    <col min="3856" max="4095" width="17.6640625" style="1"/>
    <col min="4096" max="4096" width="6.109375" style="1" customWidth="1"/>
    <col min="4097" max="4106" width="15.88671875" style="1" customWidth="1"/>
    <col min="4107" max="4107" width="16.88671875" style="1" customWidth="1"/>
    <col min="4108" max="4111" width="15.88671875" style="1" customWidth="1"/>
    <col min="4112" max="4351" width="17.6640625" style="1"/>
    <col min="4352" max="4352" width="6.109375" style="1" customWidth="1"/>
    <col min="4353" max="4362" width="15.88671875" style="1" customWidth="1"/>
    <col min="4363" max="4363" width="16.88671875" style="1" customWidth="1"/>
    <col min="4364" max="4367" width="15.88671875" style="1" customWidth="1"/>
    <col min="4368" max="4607" width="17.6640625" style="1"/>
    <col min="4608" max="4608" width="6.109375" style="1" customWidth="1"/>
    <col min="4609" max="4618" width="15.88671875" style="1" customWidth="1"/>
    <col min="4619" max="4619" width="16.88671875" style="1" customWidth="1"/>
    <col min="4620" max="4623" width="15.88671875" style="1" customWidth="1"/>
    <col min="4624" max="4863" width="17.6640625" style="1"/>
    <col min="4864" max="4864" width="6.109375" style="1" customWidth="1"/>
    <col min="4865" max="4874" width="15.88671875" style="1" customWidth="1"/>
    <col min="4875" max="4875" width="16.88671875" style="1" customWidth="1"/>
    <col min="4876" max="4879" width="15.88671875" style="1" customWidth="1"/>
    <col min="4880" max="5119" width="17.6640625" style="1"/>
    <col min="5120" max="5120" width="6.109375" style="1" customWidth="1"/>
    <col min="5121" max="5130" width="15.88671875" style="1" customWidth="1"/>
    <col min="5131" max="5131" width="16.88671875" style="1" customWidth="1"/>
    <col min="5132" max="5135" width="15.88671875" style="1" customWidth="1"/>
    <col min="5136" max="5375" width="17.6640625" style="1"/>
    <col min="5376" max="5376" width="6.109375" style="1" customWidth="1"/>
    <col min="5377" max="5386" width="15.88671875" style="1" customWidth="1"/>
    <col min="5387" max="5387" width="16.88671875" style="1" customWidth="1"/>
    <col min="5388" max="5391" width="15.88671875" style="1" customWidth="1"/>
    <col min="5392" max="5631" width="17.6640625" style="1"/>
    <col min="5632" max="5632" width="6.109375" style="1" customWidth="1"/>
    <col min="5633" max="5642" width="15.88671875" style="1" customWidth="1"/>
    <col min="5643" max="5643" width="16.88671875" style="1" customWidth="1"/>
    <col min="5644" max="5647" width="15.88671875" style="1" customWidth="1"/>
    <col min="5648" max="5887" width="17.6640625" style="1"/>
    <col min="5888" max="5888" width="6.109375" style="1" customWidth="1"/>
    <col min="5889" max="5898" width="15.88671875" style="1" customWidth="1"/>
    <col min="5899" max="5899" width="16.88671875" style="1" customWidth="1"/>
    <col min="5900" max="5903" width="15.88671875" style="1" customWidth="1"/>
    <col min="5904" max="6143" width="17.6640625" style="1"/>
    <col min="6144" max="6144" width="6.109375" style="1" customWidth="1"/>
    <col min="6145" max="6154" width="15.88671875" style="1" customWidth="1"/>
    <col min="6155" max="6155" width="16.88671875" style="1" customWidth="1"/>
    <col min="6156" max="6159" width="15.88671875" style="1" customWidth="1"/>
    <col min="6160" max="6399" width="17.6640625" style="1"/>
    <col min="6400" max="6400" width="6.109375" style="1" customWidth="1"/>
    <col min="6401" max="6410" width="15.88671875" style="1" customWidth="1"/>
    <col min="6411" max="6411" width="16.88671875" style="1" customWidth="1"/>
    <col min="6412" max="6415" width="15.88671875" style="1" customWidth="1"/>
    <col min="6416" max="6655" width="17.6640625" style="1"/>
    <col min="6656" max="6656" width="6.109375" style="1" customWidth="1"/>
    <col min="6657" max="6666" width="15.88671875" style="1" customWidth="1"/>
    <col min="6667" max="6667" width="16.88671875" style="1" customWidth="1"/>
    <col min="6668" max="6671" width="15.88671875" style="1" customWidth="1"/>
    <col min="6672" max="6911" width="17.6640625" style="1"/>
    <col min="6912" max="6912" width="6.109375" style="1" customWidth="1"/>
    <col min="6913" max="6922" width="15.88671875" style="1" customWidth="1"/>
    <col min="6923" max="6923" width="16.88671875" style="1" customWidth="1"/>
    <col min="6924" max="6927" width="15.88671875" style="1" customWidth="1"/>
    <col min="6928" max="7167" width="17.6640625" style="1"/>
    <col min="7168" max="7168" width="6.109375" style="1" customWidth="1"/>
    <col min="7169" max="7178" width="15.88671875" style="1" customWidth="1"/>
    <col min="7179" max="7179" width="16.88671875" style="1" customWidth="1"/>
    <col min="7180" max="7183" width="15.88671875" style="1" customWidth="1"/>
    <col min="7184" max="7423" width="17.6640625" style="1"/>
    <col min="7424" max="7424" width="6.109375" style="1" customWidth="1"/>
    <col min="7425" max="7434" width="15.88671875" style="1" customWidth="1"/>
    <col min="7435" max="7435" width="16.88671875" style="1" customWidth="1"/>
    <col min="7436" max="7439" width="15.88671875" style="1" customWidth="1"/>
    <col min="7440" max="7679" width="17.6640625" style="1"/>
    <col min="7680" max="7680" width="6.109375" style="1" customWidth="1"/>
    <col min="7681" max="7690" width="15.88671875" style="1" customWidth="1"/>
    <col min="7691" max="7691" width="16.88671875" style="1" customWidth="1"/>
    <col min="7692" max="7695" width="15.88671875" style="1" customWidth="1"/>
    <col min="7696" max="7935" width="17.6640625" style="1"/>
    <col min="7936" max="7936" width="6.109375" style="1" customWidth="1"/>
    <col min="7937" max="7946" width="15.88671875" style="1" customWidth="1"/>
    <col min="7947" max="7947" width="16.88671875" style="1" customWidth="1"/>
    <col min="7948" max="7951" width="15.88671875" style="1" customWidth="1"/>
    <col min="7952" max="8191" width="17.6640625" style="1"/>
    <col min="8192" max="8192" width="6.109375" style="1" customWidth="1"/>
    <col min="8193" max="8202" width="15.88671875" style="1" customWidth="1"/>
    <col min="8203" max="8203" width="16.88671875" style="1" customWidth="1"/>
    <col min="8204" max="8207" width="15.88671875" style="1" customWidth="1"/>
    <col min="8208" max="8447" width="17.6640625" style="1"/>
    <col min="8448" max="8448" width="6.109375" style="1" customWidth="1"/>
    <col min="8449" max="8458" width="15.88671875" style="1" customWidth="1"/>
    <col min="8459" max="8459" width="16.88671875" style="1" customWidth="1"/>
    <col min="8460" max="8463" width="15.88671875" style="1" customWidth="1"/>
    <col min="8464" max="8703" width="17.6640625" style="1"/>
    <col min="8704" max="8704" width="6.109375" style="1" customWidth="1"/>
    <col min="8705" max="8714" width="15.88671875" style="1" customWidth="1"/>
    <col min="8715" max="8715" width="16.88671875" style="1" customWidth="1"/>
    <col min="8716" max="8719" width="15.88671875" style="1" customWidth="1"/>
    <col min="8720" max="8959" width="17.6640625" style="1"/>
    <col min="8960" max="8960" width="6.109375" style="1" customWidth="1"/>
    <col min="8961" max="8970" width="15.88671875" style="1" customWidth="1"/>
    <col min="8971" max="8971" width="16.88671875" style="1" customWidth="1"/>
    <col min="8972" max="8975" width="15.88671875" style="1" customWidth="1"/>
    <col min="8976" max="9215" width="17.6640625" style="1"/>
    <col min="9216" max="9216" width="6.109375" style="1" customWidth="1"/>
    <col min="9217" max="9226" width="15.88671875" style="1" customWidth="1"/>
    <col min="9227" max="9227" width="16.88671875" style="1" customWidth="1"/>
    <col min="9228" max="9231" width="15.88671875" style="1" customWidth="1"/>
    <col min="9232" max="9471" width="17.6640625" style="1"/>
    <col min="9472" max="9472" width="6.109375" style="1" customWidth="1"/>
    <col min="9473" max="9482" width="15.88671875" style="1" customWidth="1"/>
    <col min="9483" max="9483" width="16.88671875" style="1" customWidth="1"/>
    <col min="9484" max="9487" width="15.88671875" style="1" customWidth="1"/>
    <col min="9488" max="9727" width="17.6640625" style="1"/>
    <col min="9728" max="9728" width="6.109375" style="1" customWidth="1"/>
    <col min="9729" max="9738" width="15.88671875" style="1" customWidth="1"/>
    <col min="9739" max="9739" width="16.88671875" style="1" customWidth="1"/>
    <col min="9740" max="9743" width="15.88671875" style="1" customWidth="1"/>
    <col min="9744" max="9983" width="17.6640625" style="1"/>
    <col min="9984" max="9984" width="6.109375" style="1" customWidth="1"/>
    <col min="9985" max="9994" width="15.88671875" style="1" customWidth="1"/>
    <col min="9995" max="9995" width="16.88671875" style="1" customWidth="1"/>
    <col min="9996" max="9999" width="15.88671875" style="1" customWidth="1"/>
    <col min="10000" max="10239" width="17.6640625" style="1"/>
    <col min="10240" max="10240" width="6.109375" style="1" customWidth="1"/>
    <col min="10241" max="10250" width="15.88671875" style="1" customWidth="1"/>
    <col min="10251" max="10251" width="16.88671875" style="1" customWidth="1"/>
    <col min="10252" max="10255" width="15.88671875" style="1" customWidth="1"/>
    <col min="10256" max="10495" width="17.6640625" style="1"/>
    <col min="10496" max="10496" width="6.109375" style="1" customWidth="1"/>
    <col min="10497" max="10506" width="15.88671875" style="1" customWidth="1"/>
    <col min="10507" max="10507" width="16.88671875" style="1" customWidth="1"/>
    <col min="10508" max="10511" width="15.88671875" style="1" customWidth="1"/>
    <col min="10512" max="10751" width="17.6640625" style="1"/>
    <col min="10752" max="10752" width="6.109375" style="1" customWidth="1"/>
    <col min="10753" max="10762" width="15.88671875" style="1" customWidth="1"/>
    <col min="10763" max="10763" width="16.88671875" style="1" customWidth="1"/>
    <col min="10764" max="10767" width="15.88671875" style="1" customWidth="1"/>
    <col min="10768" max="11007" width="17.6640625" style="1"/>
    <col min="11008" max="11008" width="6.109375" style="1" customWidth="1"/>
    <col min="11009" max="11018" width="15.88671875" style="1" customWidth="1"/>
    <col min="11019" max="11019" width="16.88671875" style="1" customWidth="1"/>
    <col min="11020" max="11023" width="15.88671875" style="1" customWidth="1"/>
    <col min="11024" max="11263" width="17.6640625" style="1"/>
    <col min="11264" max="11264" width="6.109375" style="1" customWidth="1"/>
    <col min="11265" max="11274" width="15.88671875" style="1" customWidth="1"/>
    <col min="11275" max="11275" width="16.88671875" style="1" customWidth="1"/>
    <col min="11276" max="11279" width="15.88671875" style="1" customWidth="1"/>
    <col min="11280" max="11519" width="17.6640625" style="1"/>
    <col min="11520" max="11520" width="6.109375" style="1" customWidth="1"/>
    <col min="11521" max="11530" width="15.88671875" style="1" customWidth="1"/>
    <col min="11531" max="11531" width="16.88671875" style="1" customWidth="1"/>
    <col min="11532" max="11535" width="15.88671875" style="1" customWidth="1"/>
    <col min="11536" max="11775" width="17.6640625" style="1"/>
    <col min="11776" max="11776" width="6.109375" style="1" customWidth="1"/>
    <col min="11777" max="11786" width="15.88671875" style="1" customWidth="1"/>
    <col min="11787" max="11787" width="16.88671875" style="1" customWidth="1"/>
    <col min="11788" max="11791" width="15.88671875" style="1" customWidth="1"/>
    <col min="11792" max="12031" width="17.6640625" style="1"/>
    <col min="12032" max="12032" width="6.109375" style="1" customWidth="1"/>
    <col min="12033" max="12042" width="15.88671875" style="1" customWidth="1"/>
    <col min="12043" max="12043" width="16.88671875" style="1" customWidth="1"/>
    <col min="12044" max="12047" width="15.88671875" style="1" customWidth="1"/>
    <col min="12048" max="12287" width="17.6640625" style="1"/>
    <col min="12288" max="12288" width="6.109375" style="1" customWidth="1"/>
    <col min="12289" max="12298" width="15.88671875" style="1" customWidth="1"/>
    <col min="12299" max="12299" width="16.88671875" style="1" customWidth="1"/>
    <col min="12300" max="12303" width="15.88671875" style="1" customWidth="1"/>
    <col min="12304" max="12543" width="17.6640625" style="1"/>
    <col min="12544" max="12544" width="6.109375" style="1" customWidth="1"/>
    <col min="12545" max="12554" width="15.88671875" style="1" customWidth="1"/>
    <col min="12555" max="12555" width="16.88671875" style="1" customWidth="1"/>
    <col min="12556" max="12559" width="15.88671875" style="1" customWidth="1"/>
    <col min="12560" max="12799" width="17.6640625" style="1"/>
    <col min="12800" max="12800" width="6.109375" style="1" customWidth="1"/>
    <col min="12801" max="12810" width="15.88671875" style="1" customWidth="1"/>
    <col min="12811" max="12811" width="16.88671875" style="1" customWidth="1"/>
    <col min="12812" max="12815" width="15.88671875" style="1" customWidth="1"/>
    <col min="12816" max="13055" width="17.6640625" style="1"/>
    <col min="13056" max="13056" width="6.109375" style="1" customWidth="1"/>
    <col min="13057" max="13066" width="15.88671875" style="1" customWidth="1"/>
    <col min="13067" max="13067" width="16.88671875" style="1" customWidth="1"/>
    <col min="13068" max="13071" width="15.88671875" style="1" customWidth="1"/>
    <col min="13072" max="13311" width="17.6640625" style="1"/>
    <col min="13312" max="13312" width="6.109375" style="1" customWidth="1"/>
    <col min="13313" max="13322" width="15.88671875" style="1" customWidth="1"/>
    <col min="13323" max="13323" width="16.88671875" style="1" customWidth="1"/>
    <col min="13324" max="13327" width="15.88671875" style="1" customWidth="1"/>
    <col min="13328" max="13567" width="17.6640625" style="1"/>
    <col min="13568" max="13568" width="6.109375" style="1" customWidth="1"/>
    <col min="13569" max="13578" width="15.88671875" style="1" customWidth="1"/>
    <col min="13579" max="13579" width="16.88671875" style="1" customWidth="1"/>
    <col min="13580" max="13583" width="15.88671875" style="1" customWidth="1"/>
    <col min="13584" max="13823" width="17.6640625" style="1"/>
    <col min="13824" max="13824" width="6.109375" style="1" customWidth="1"/>
    <col min="13825" max="13834" width="15.88671875" style="1" customWidth="1"/>
    <col min="13835" max="13835" width="16.88671875" style="1" customWidth="1"/>
    <col min="13836" max="13839" width="15.88671875" style="1" customWidth="1"/>
    <col min="13840" max="14079" width="17.6640625" style="1"/>
    <col min="14080" max="14080" width="6.109375" style="1" customWidth="1"/>
    <col min="14081" max="14090" width="15.88671875" style="1" customWidth="1"/>
    <col min="14091" max="14091" width="16.88671875" style="1" customWidth="1"/>
    <col min="14092" max="14095" width="15.88671875" style="1" customWidth="1"/>
    <col min="14096" max="14335" width="17.6640625" style="1"/>
    <col min="14336" max="14336" width="6.109375" style="1" customWidth="1"/>
    <col min="14337" max="14346" width="15.88671875" style="1" customWidth="1"/>
    <col min="14347" max="14347" width="16.88671875" style="1" customWidth="1"/>
    <col min="14348" max="14351" width="15.88671875" style="1" customWidth="1"/>
    <col min="14352" max="14591" width="17.6640625" style="1"/>
    <col min="14592" max="14592" width="6.109375" style="1" customWidth="1"/>
    <col min="14593" max="14602" width="15.88671875" style="1" customWidth="1"/>
    <col min="14603" max="14603" width="16.88671875" style="1" customWidth="1"/>
    <col min="14604" max="14607" width="15.88671875" style="1" customWidth="1"/>
    <col min="14608" max="14847" width="17.6640625" style="1"/>
    <col min="14848" max="14848" width="6.109375" style="1" customWidth="1"/>
    <col min="14849" max="14858" width="15.88671875" style="1" customWidth="1"/>
    <col min="14859" max="14859" width="16.88671875" style="1" customWidth="1"/>
    <col min="14860" max="14863" width="15.88671875" style="1" customWidth="1"/>
    <col min="14864" max="15103" width="17.6640625" style="1"/>
    <col min="15104" max="15104" width="6.109375" style="1" customWidth="1"/>
    <col min="15105" max="15114" width="15.88671875" style="1" customWidth="1"/>
    <col min="15115" max="15115" width="16.88671875" style="1" customWidth="1"/>
    <col min="15116" max="15119" width="15.88671875" style="1" customWidth="1"/>
    <col min="15120" max="15359" width="17.6640625" style="1"/>
    <col min="15360" max="15360" width="6.109375" style="1" customWidth="1"/>
    <col min="15361" max="15370" width="15.88671875" style="1" customWidth="1"/>
    <col min="15371" max="15371" width="16.88671875" style="1" customWidth="1"/>
    <col min="15372" max="15375" width="15.88671875" style="1" customWidth="1"/>
    <col min="15376" max="15615" width="17.6640625" style="1"/>
    <col min="15616" max="15616" width="6.109375" style="1" customWidth="1"/>
    <col min="15617" max="15626" width="15.88671875" style="1" customWidth="1"/>
    <col min="15627" max="15627" width="16.88671875" style="1" customWidth="1"/>
    <col min="15628" max="15631" width="15.88671875" style="1" customWidth="1"/>
    <col min="15632" max="15871" width="17.6640625" style="1"/>
    <col min="15872" max="15872" width="6.109375" style="1" customWidth="1"/>
    <col min="15873" max="15882" width="15.88671875" style="1" customWidth="1"/>
    <col min="15883" max="15883" width="16.88671875" style="1" customWidth="1"/>
    <col min="15884" max="15887" width="15.88671875" style="1" customWidth="1"/>
    <col min="15888" max="16127" width="17.6640625" style="1"/>
    <col min="16128" max="16128" width="6.109375" style="1" customWidth="1"/>
    <col min="16129" max="16138" width="15.88671875" style="1" customWidth="1"/>
    <col min="16139" max="16139" width="16.88671875" style="1" customWidth="1"/>
    <col min="16140" max="16143" width="15.88671875" style="1" customWidth="1"/>
    <col min="16144" max="16384" width="17.6640625" style="1"/>
  </cols>
  <sheetData>
    <row r="1" spans="1:52" ht="14.4" x14ac:dyDescent="0.3">
      <c r="A1" s="9"/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52" ht="14.4" x14ac:dyDescent="0.3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4.4" x14ac:dyDescent="0.3">
      <c r="A3" s="86" t="str">
        <f>'[5]Rate Case Constants'!$C$11</f>
        <v>Case No. 2018-00358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6"/>
    </row>
    <row r="4" spans="1:52" ht="14.4" x14ac:dyDescent="0.3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6"/>
    </row>
    <row r="5" spans="1:52" ht="14.4" x14ac:dyDescent="0.3">
      <c r="A5" s="86" t="str">
        <f>'[5]Rate Case Constants'!$C$15</f>
        <v>Base Year for the 12 Months Ended February 28, 2019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6"/>
    </row>
    <row r="6" spans="1:52" ht="14.4" x14ac:dyDescent="0.3">
      <c r="A6" s="86" t="str">
        <f>'[5]Rate Case Constants'!$C$17</f>
        <v>Forecast Year for the 12 Months Ended June 30, 2020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6"/>
    </row>
    <row r="7" spans="1:52" ht="14.4" x14ac:dyDescent="0.3">
      <c r="A7" s="15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52" ht="14.4" x14ac:dyDescent="0.3">
      <c r="A8" s="18" t="s">
        <v>31</v>
      </c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66" t="s">
        <v>26</v>
      </c>
    </row>
    <row r="9" spans="1:52" ht="14.4" x14ac:dyDescent="0.3">
      <c r="A9" s="10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9" t="str">
        <f ca="1">RIGHT(CELL("filename",$A$1),LEN(CELL("filename",$A$1))-SEARCH("\Revenue",CELL("filename",$A$1),1))</f>
        <v>Revenues\[KAWC 2018 Rate Case - Exhibit 37 (I-2),(I-3),(I-4),(I-5).xlsx]Exh Sch. I</v>
      </c>
    </row>
    <row r="10" spans="1:52" ht="14.4" x14ac:dyDescent="0.3">
      <c r="A10" s="18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20" t="s">
        <v>37</v>
      </c>
    </row>
    <row r="11" spans="1:52" ht="15" thickBot="1" x14ac:dyDescent="0.35">
      <c r="A11" s="18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1:52" ht="15" thickTop="1" x14ac:dyDescent="0.3">
      <c r="A12" s="21"/>
      <c r="B12" s="21"/>
      <c r="C12" s="21"/>
      <c r="D12" s="21"/>
      <c r="E12" s="22"/>
      <c r="F12" s="21"/>
      <c r="G12" s="21"/>
      <c r="H12" s="21"/>
      <c r="I12" s="21"/>
      <c r="J12" s="21"/>
      <c r="K12" s="21"/>
      <c r="L12" s="21"/>
      <c r="M12" s="21"/>
      <c r="N12" s="21"/>
    </row>
    <row r="13" spans="1:52" ht="14.4" x14ac:dyDescent="0.3">
      <c r="A13" s="23" t="s">
        <v>1</v>
      </c>
      <c r="B13" s="10"/>
      <c r="C13" s="10"/>
      <c r="D13" s="10"/>
      <c r="E13" s="11"/>
      <c r="F13" s="10"/>
      <c r="G13" s="10"/>
      <c r="H13" s="10"/>
      <c r="I13" s="23" t="s">
        <v>2</v>
      </c>
      <c r="J13" s="23" t="s">
        <v>3</v>
      </c>
      <c r="K13" s="10"/>
      <c r="L13" s="24" t="s">
        <v>38</v>
      </c>
      <c r="M13" s="24"/>
      <c r="N13" s="24"/>
    </row>
    <row r="14" spans="1:52" ht="15" thickBot="1" x14ac:dyDescent="0.35">
      <c r="A14" s="23" t="s">
        <v>5</v>
      </c>
      <c r="B14" s="23" t="s">
        <v>6</v>
      </c>
      <c r="C14" s="25"/>
      <c r="D14" s="26">
        <v>2013</v>
      </c>
      <c r="E14" s="26">
        <v>2014</v>
      </c>
      <c r="F14" s="27">
        <v>2015</v>
      </c>
      <c r="G14" s="27">
        <v>2016</v>
      </c>
      <c r="H14" s="27">
        <v>2017</v>
      </c>
      <c r="I14" s="23" t="s">
        <v>7</v>
      </c>
      <c r="J14" s="23" t="s">
        <v>7</v>
      </c>
      <c r="K14" s="25"/>
      <c r="L14" s="27">
        <v>2020</v>
      </c>
      <c r="M14" s="27">
        <v>2021</v>
      </c>
      <c r="N14" s="27">
        <v>2022</v>
      </c>
    </row>
    <row r="15" spans="1:52" ht="15" thickTop="1" x14ac:dyDescent="0.3">
      <c r="A15" s="28">
        <v>1</v>
      </c>
      <c r="B15" s="29"/>
      <c r="C15" s="29"/>
      <c r="D15" s="30"/>
      <c r="E15" s="30"/>
      <c r="F15" s="29"/>
      <c r="G15" s="29"/>
      <c r="H15" s="29"/>
      <c r="I15" s="29"/>
      <c r="J15" s="29"/>
      <c r="K15" s="29"/>
      <c r="L15" s="29"/>
      <c r="M15" s="29"/>
      <c r="N15" s="29"/>
    </row>
    <row r="16" spans="1:52" ht="14.4" x14ac:dyDescent="0.3">
      <c r="A16" s="23">
        <v>2</v>
      </c>
      <c r="B16" s="31" t="s">
        <v>8</v>
      </c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</row>
    <row r="17" spans="1:27" ht="14.4" x14ac:dyDescent="0.3">
      <c r="A17" s="23">
        <v>3</v>
      </c>
      <c r="B17" s="32" t="s">
        <v>9</v>
      </c>
      <c r="C17" s="10"/>
      <c r="D17" s="33">
        <f>+LinkIn!G21</f>
        <v>43937951.119999997</v>
      </c>
      <c r="E17" s="33">
        <f>+LinkIn!H21</f>
        <v>48131476.659999989</v>
      </c>
      <c r="F17" s="33">
        <f>+LinkIn!I21</f>
        <v>48400459.440000005</v>
      </c>
      <c r="G17" s="33">
        <f>+LinkIn!J21</f>
        <v>50340912.459999993</v>
      </c>
      <c r="H17" s="33">
        <f>+LinkIn!K21</f>
        <v>52341311.810000002</v>
      </c>
      <c r="I17" s="33">
        <f>+LinkIn!L21</f>
        <v>49739985.320916228</v>
      </c>
      <c r="J17" s="33">
        <f>+LinkIn!M21</f>
        <v>47551194.807319306</v>
      </c>
      <c r="K17" s="34"/>
      <c r="L17" s="33">
        <f>+LinkIn!O21</f>
        <v>47412477.139298864</v>
      </c>
      <c r="M17" s="33">
        <f>+LinkIn!P21</f>
        <v>47189394.132036954</v>
      </c>
      <c r="N17" s="33">
        <f>+LinkIn!Q21</f>
        <v>46956449.349693052</v>
      </c>
      <c r="O17" s="10"/>
    </row>
    <row r="18" spans="1:27" ht="14.4" x14ac:dyDescent="0.3">
      <c r="A18" s="23">
        <v>4</v>
      </c>
      <c r="B18" s="32" t="s">
        <v>10</v>
      </c>
      <c r="C18" s="10"/>
      <c r="D18" s="36">
        <f>+LinkIn!G22</f>
        <v>20548911.799999997</v>
      </c>
      <c r="E18" s="36">
        <f>+LinkIn!H22</f>
        <v>21763177.469999999</v>
      </c>
      <c r="F18" s="36">
        <f>+LinkIn!I22</f>
        <v>22827849.960000005</v>
      </c>
      <c r="G18" s="36">
        <f>+LinkIn!J22</f>
        <v>23439617.699999999</v>
      </c>
      <c r="H18" s="36">
        <f>+LinkIn!K22</f>
        <v>24241978.57</v>
      </c>
      <c r="I18" s="36">
        <f>+LinkIn!L22</f>
        <v>22686064.950296968</v>
      </c>
      <c r="J18" s="36">
        <f>+LinkIn!M22</f>
        <v>21663947.305820607</v>
      </c>
      <c r="K18" s="35"/>
      <c r="L18" s="36">
        <f>+LinkIn!O22</f>
        <v>21602067.779619325</v>
      </c>
      <c r="M18" s="36">
        <f>+LinkIn!P22</f>
        <v>21500308.131692767</v>
      </c>
      <c r="N18" s="36">
        <f>+LinkIn!Q22</f>
        <v>21398938.204712689</v>
      </c>
      <c r="O18" s="10"/>
    </row>
    <row r="19" spans="1:27" ht="14.4" x14ac:dyDescent="0.3">
      <c r="A19" s="23">
        <v>5</v>
      </c>
      <c r="B19" s="32" t="s">
        <v>11</v>
      </c>
      <c r="C19" s="10"/>
      <c r="D19" s="36">
        <f>+LinkIn!G23</f>
        <v>2153373.48</v>
      </c>
      <c r="E19" s="36">
        <f>+LinkIn!H23</f>
        <v>2344924.35</v>
      </c>
      <c r="F19" s="36">
        <f>+LinkIn!I23</f>
        <v>2580684.73</v>
      </c>
      <c r="G19" s="36">
        <f>+LinkIn!J23</f>
        <v>2847824.28</v>
      </c>
      <c r="H19" s="36">
        <f>+LinkIn!K23</f>
        <v>2983504.96</v>
      </c>
      <c r="I19" s="36">
        <f>+LinkIn!L23</f>
        <v>2813213.8973500766</v>
      </c>
      <c r="J19" s="36">
        <f>+LinkIn!M23</f>
        <v>2515892.411696251</v>
      </c>
      <c r="K19" s="35"/>
      <c r="L19" s="36">
        <f>+LinkIn!O23</f>
        <v>2477833.9037330686</v>
      </c>
      <c r="M19" s="36">
        <f>+LinkIn!P23</f>
        <v>2477833.9037330686</v>
      </c>
      <c r="N19" s="36">
        <f>+LinkIn!Q23</f>
        <v>2477833.9037330686</v>
      </c>
      <c r="O19" s="10"/>
    </row>
    <row r="20" spans="1:27" ht="14.4" x14ac:dyDescent="0.3">
      <c r="A20" s="23">
        <v>6</v>
      </c>
      <c r="B20" s="32" t="s">
        <v>12</v>
      </c>
      <c r="C20" s="10"/>
      <c r="D20" s="36">
        <f>+LinkIn!G24</f>
        <v>6202287.9300000006</v>
      </c>
      <c r="E20" s="36">
        <f>+LinkIn!H24</f>
        <v>6208934.5100000007</v>
      </c>
      <c r="F20" s="35">
        <f>+LinkIn!I24</f>
        <v>6108846.2599999998</v>
      </c>
      <c r="G20" s="35">
        <f>+LinkIn!J24</f>
        <v>6582390.1600000001</v>
      </c>
      <c r="H20" s="35">
        <f>+LinkIn!K24</f>
        <v>6249568.3200000003</v>
      </c>
      <c r="I20" s="36">
        <f>+LinkIn!L24</f>
        <v>5785621.1310583204</v>
      </c>
      <c r="J20" s="36">
        <f>+LinkIn!M24</f>
        <v>5703374.4312249999</v>
      </c>
      <c r="K20" s="35"/>
      <c r="L20" s="36">
        <f>+LinkIn!O24</f>
        <v>5703374.4312249999</v>
      </c>
      <c r="M20" s="36">
        <f>+LinkIn!P24</f>
        <v>5703374.4312249999</v>
      </c>
      <c r="N20" s="36">
        <f>+LinkIn!Q24</f>
        <v>5703374.4312249999</v>
      </c>
      <c r="O20" s="10"/>
    </row>
    <row r="21" spans="1:27" ht="14.4" x14ac:dyDescent="0.3">
      <c r="A21" s="23">
        <v>7</v>
      </c>
      <c r="B21" s="32" t="s">
        <v>13</v>
      </c>
      <c r="C21" s="10"/>
      <c r="D21" s="36">
        <f>+LinkIn!G25</f>
        <v>1673395.4299999997</v>
      </c>
      <c r="E21" s="36">
        <f>+LinkIn!H25</f>
        <v>2058451.16</v>
      </c>
      <c r="F21" s="35">
        <f>+LinkIn!I25</f>
        <v>1965969.6899999997</v>
      </c>
      <c r="G21" s="35">
        <f>+LinkIn!J25</f>
        <v>2216409.0200000005</v>
      </c>
      <c r="H21" s="35">
        <f>+LinkIn!K25</f>
        <v>2110436.35</v>
      </c>
      <c r="I21" s="36">
        <f>+LinkIn!L25</f>
        <v>1897799.2916439199</v>
      </c>
      <c r="J21" s="36">
        <f>+LinkIn!M25</f>
        <v>1711088.0586000001</v>
      </c>
      <c r="K21" s="35"/>
      <c r="L21" s="36">
        <f>+LinkIn!O25</f>
        <v>1717018.2305999999</v>
      </c>
      <c r="M21" s="36">
        <f>+LinkIn!P25</f>
        <v>1717018.2305999999</v>
      </c>
      <c r="N21" s="36">
        <f>+LinkIn!Q25</f>
        <v>1717018.2305999999</v>
      </c>
      <c r="O21" s="10"/>
    </row>
    <row r="22" spans="1:27" ht="14.4" x14ac:dyDescent="0.3">
      <c r="A22" s="23">
        <v>8</v>
      </c>
      <c r="B22" s="32" t="s">
        <v>14</v>
      </c>
      <c r="C22" s="10"/>
      <c r="D22" s="36">
        <f>+LinkIn!G26</f>
        <v>30747.299999999988</v>
      </c>
      <c r="E22" s="36">
        <f>+LinkIn!H26</f>
        <v>124653.64999999998</v>
      </c>
      <c r="F22" s="35">
        <f>+LinkIn!I26</f>
        <v>157148.80000000002</v>
      </c>
      <c r="G22" s="35">
        <f>+LinkIn!J26</f>
        <v>154578.41999999998</v>
      </c>
      <c r="H22" s="35">
        <f>+LinkIn!K26</f>
        <v>141340.09</v>
      </c>
      <c r="I22" s="36">
        <f>+LinkIn!L26</f>
        <v>-1282884.1703261589</v>
      </c>
      <c r="J22" s="36">
        <f>+LinkIn!M26</f>
        <v>60282.041872319998</v>
      </c>
      <c r="K22" s="35"/>
      <c r="L22" s="36">
        <f>+LinkIn!O26</f>
        <v>60282.041872319998</v>
      </c>
      <c r="M22" s="36">
        <f>+LinkIn!P26</f>
        <v>60282.041872319998</v>
      </c>
      <c r="N22" s="36">
        <f>+LinkIn!Q26</f>
        <v>60282.041872319998</v>
      </c>
      <c r="O22" s="10"/>
    </row>
    <row r="23" spans="1:27" ht="14.4" x14ac:dyDescent="0.3">
      <c r="A23" s="23">
        <v>9</v>
      </c>
      <c r="B23" s="32" t="s">
        <v>15</v>
      </c>
      <c r="C23" s="10"/>
      <c r="D23" s="36">
        <f>+LinkIn!G27</f>
        <v>5689424.1499999994</v>
      </c>
      <c r="E23" s="36">
        <f>+LinkIn!H27</f>
        <v>6465079.6900000004</v>
      </c>
      <c r="F23" s="36">
        <f>+LinkIn!I27</f>
        <v>6488896.7200000007</v>
      </c>
      <c r="G23" s="36">
        <f>+LinkIn!J27</f>
        <v>6630239.3399999999</v>
      </c>
      <c r="H23" s="36">
        <f>+LinkIn!K27</f>
        <v>6920455.2800000003</v>
      </c>
      <c r="I23" s="36">
        <f>+LinkIn!L27</f>
        <v>6608657.3500000006</v>
      </c>
      <c r="J23" s="36">
        <f>+LinkIn!M27</f>
        <v>6275829.9600000009</v>
      </c>
      <c r="K23" s="35"/>
      <c r="L23" s="36">
        <f>+LinkIn!O27</f>
        <v>6256677.9599999962</v>
      </c>
      <c r="M23" s="36">
        <f>+LinkIn!P27</f>
        <v>6256677.9599999962</v>
      </c>
      <c r="N23" s="36">
        <f>+LinkIn!Q27</f>
        <v>6256677.9599999962</v>
      </c>
      <c r="O23" s="10"/>
      <c r="AA23" s="1" t="s">
        <v>16</v>
      </c>
    </row>
    <row r="24" spans="1:27" ht="14.4" x14ac:dyDescent="0.3">
      <c r="A24" s="23">
        <v>10</v>
      </c>
      <c r="B24" s="10"/>
      <c r="C24" s="10"/>
      <c r="D24" s="37"/>
      <c r="E24" s="37"/>
      <c r="F24" s="37"/>
      <c r="G24" s="37"/>
      <c r="H24" s="37"/>
      <c r="I24" s="37"/>
      <c r="J24" s="37"/>
      <c r="K24" s="35"/>
      <c r="L24" s="37"/>
      <c r="M24" s="37"/>
      <c r="N24" s="37"/>
      <c r="O24" s="10"/>
    </row>
    <row r="25" spans="1:27" ht="15" thickBot="1" x14ac:dyDescent="0.35">
      <c r="A25" s="23">
        <v>11</v>
      </c>
      <c r="B25" s="25" t="s">
        <v>17</v>
      </c>
      <c r="C25" s="10"/>
      <c r="D25" s="38">
        <f>SUM(D17:D23)</f>
        <v>80236091.209999993</v>
      </c>
      <c r="E25" s="38">
        <f>SUM(E17:E23)</f>
        <v>87096697.489999995</v>
      </c>
      <c r="F25" s="38">
        <f t="shared" ref="F25:J25" si="0">SUM(F17:F23)</f>
        <v>88529855.600000009</v>
      </c>
      <c r="G25" s="38">
        <f t="shared" si="0"/>
        <v>92211971.379999995</v>
      </c>
      <c r="H25" s="38">
        <f t="shared" ref="H25" si="1">SUM(H17:H23)</f>
        <v>94988595.379999995</v>
      </c>
      <c r="I25" s="38">
        <f>SUM(I17:I23)</f>
        <v>88248457.77093935</v>
      </c>
      <c r="J25" s="38">
        <f t="shared" si="0"/>
        <v>85481609.016533494</v>
      </c>
      <c r="K25" s="35"/>
      <c r="L25" s="38">
        <f>SUM(L17:L23)</f>
        <v>85229731.486348584</v>
      </c>
      <c r="M25" s="38">
        <f>SUM(M17:M23)</f>
        <v>84904888.831160113</v>
      </c>
      <c r="N25" s="38">
        <f>SUM(N17:N23)</f>
        <v>84570574.121836141</v>
      </c>
      <c r="O25" s="10"/>
    </row>
    <row r="26" spans="1:27" ht="15" thickTop="1" x14ac:dyDescent="0.3">
      <c r="A26" s="23">
        <v>12</v>
      </c>
      <c r="B26" s="10"/>
      <c r="C26" s="10"/>
      <c r="D26" s="39"/>
      <c r="E26" s="39"/>
      <c r="F26" s="39"/>
      <c r="G26" s="39"/>
      <c r="H26" s="39"/>
      <c r="I26" s="39"/>
      <c r="J26" s="39"/>
      <c r="K26" s="35"/>
      <c r="L26" s="39"/>
      <c r="M26" s="39"/>
      <c r="N26" s="39"/>
      <c r="O26" s="10"/>
    </row>
    <row r="27" spans="1:27" ht="14.4" x14ac:dyDescent="0.3">
      <c r="A27" s="23">
        <v>13</v>
      </c>
      <c r="B27" s="31" t="s">
        <v>18</v>
      </c>
      <c r="C27" s="10"/>
      <c r="D27" s="11"/>
      <c r="E27" s="11"/>
      <c r="F27" s="11"/>
      <c r="G27" s="11"/>
      <c r="H27" s="11"/>
      <c r="I27" s="11"/>
      <c r="J27" s="11"/>
      <c r="K27" s="35"/>
      <c r="L27" s="11"/>
      <c r="M27" s="11"/>
      <c r="N27" s="11"/>
      <c r="O27" s="10"/>
    </row>
    <row r="28" spans="1:27" ht="14.4" x14ac:dyDescent="0.3">
      <c r="A28" s="23">
        <v>14</v>
      </c>
      <c r="B28" s="40" t="s">
        <v>19</v>
      </c>
      <c r="C28" s="11"/>
      <c r="D28" s="11"/>
      <c r="E28" s="11"/>
      <c r="F28" s="11"/>
      <c r="G28" s="11"/>
      <c r="H28" s="11"/>
      <c r="I28" s="11"/>
      <c r="J28" s="11"/>
      <c r="K28" s="35"/>
      <c r="L28" s="11"/>
      <c r="M28" s="11"/>
      <c r="N28" s="11"/>
      <c r="O28" s="10"/>
    </row>
    <row r="29" spans="1:27" ht="14.4" x14ac:dyDescent="0.3">
      <c r="A29" s="23">
        <v>15</v>
      </c>
      <c r="B29" s="32" t="s">
        <v>9</v>
      </c>
      <c r="C29" s="10"/>
      <c r="D29" s="41">
        <f>+LinkIn!G33</f>
        <v>112448.08333333333</v>
      </c>
      <c r="E29" s="41">
        <f>+LinkIn!H33</f>
        <v>113979.58333333333</v>
      </c>
      <c r="F29" s="41">
        <f>+LinkIn!I33</f>
        <v>115526.25</v>
      </c>
      <c r="G29" s="41">
        <f>+LinkIn!J33</f>
        <v>116875.66666666667</v>
      </c>
      <c r="H29" s="41">
        <f>+LinkIn!K33</f>
        <v>118098.83333333333</v>
      </c>
      <c r="I29" s="41">
        <f>+LinkIn!L33</f>
        <v>119617.6635336826</v>
      </c>
      <c r="J29" s="41">
        <f>+LinkIn!M33</f>
        <v>121394.24153513015</v>
      </c>
      <c r="K29" s="35"/>
      <c r="L29" s="41">
        <f>+LinkIn!O33</f>
        <v>121888.75</v>
      </c>
      <c r="M29" s="41">
        <f>+LinkIn!P33</f>
        <v>122896.83333333333</v>
      </c>
      <c r="N29" s="41">
        <f>+LinkIn!Q33</f>
        <v>123904.83333333333</v>
      </c>
      <c r="O29" s="10"/>
    </row>
    <row r="30" spans="1:27" ht="14.4" x14ac:dyDescent="0.3">
      <c r="A30" s="23">
        <v>16</v>
      </c>
      <c r="B30" s="32" t="s">
        <v>10</v>
      </c>
      <c r="C30" s="10"/>
      <c r="D30" s="41">
        <f>+LinkIn!G34</f>
        <v>8900.3333333333339</v>
      </c>
      <c r="E30" s="41">
        <f>+LinkIn!H34</f>
        <v>8903.5833333333339</v>
      </c>
      <c r="F30" s="41">
        <f>+LinkIn!I34</f>
        <v>8924.8333333333339</v>
      </c>
      <c r="G30" s="41">
        <f>+LinkIn!J34</f>
        <v>9004.9166666666661</v>
      </c>
      <c r="H30" s="41">
        <f>+LinkIn!K34</f>
        <v>9076.4166666666661</v>
      </c>
      <c r="I30" s="41">
        <f>+LinkIn!L34</f>
        <v>9099.4583333333339</v>
      </c>
      <c r="J30" s="41">
        <f>+LinkIn!M34</f>
        <v>9110.4583333333339</v>
      </c>
      <c r="K30" s="35"/>
      <c r="L30" s="41">
        <f>+LinkIn!O34</f>
        <v>9110.5</v>
      </c>
      <c r="M30" s="41">
        <f>+LinkIn!P34</f>
        <v>9110.5</v>
      </c>
      <c r="N30" s="41">
        <f>+LinkIn!Q34</f>
        <v>9110.5</v>
      </c>
      <c r="O30" s="10"/>
    </row>
    <row r="31" spans="1:27" ht="14.4" x14ac:dyDescent="0.3">
      <c r="A31" s="23">
        <v>17</v>
      </c>
      <c r="B31" s="32" t="s">
        <v>11</v>
      </c>
      <c r="C31" s="10"/>
      <c r="D31" s="41">
        <f>+LinkIn!G35</f>
        <v>24.083333333333332</v>
      </c>
      <c r="E31" s="41">
        <f>+LinkIn!H35</f>
        <v>25</v>
      </c>
      <c r="F31" s="41">
        <f>+LinkIn!I35</f>
        <v>25.5</v>
      </c>
      <c r="G31" s="41">
        <f>+LinkIn!J35</f>
        <v>27.25</v>
      </c>
      <c r="H31" s="41">
        <f>+LinkIn!K35</f>
        <v>30</v>
      </c>
      <c r="I31" s="41">
        <f>+LinkIn!L35</f>
        <v>29.5</v>
      </c>
      <c r="J31" s="41">
        <f>+LinkIn!M35</f>
        <v>28.5</v>
      </c>
      <c r="K31" s="35"/>
      <c r="L31" s="41">
        <f>+LinkIn!O35</f>
        <v>28</v>
      </c>
      <c r="M31" s="41">
        <f>+LinkIn!P35</f>
        <v>28</v>
      </c>
      <c r="N31" s="41">
        <f>+LinkIn!Q35</f>
        <v>28</v>
      </c>
      <c r="O31" s="10"/>
    </row>
    <row r="32" spans="1:27" ht="14.4" x14ac:dyDescent="0.3">
      <c r="A32" s="23">
        <v>18</v>
      </c>
      <c r="B32" s="32" t="s">
        <v>12</v>
      </c>
      <c r="C32" s="10"/>
      <c r="D32" s="41">
        <f>+LinkIn!G36</f>
        <v>534.41666666666663</v>
      </c>
      <c r="E32" s="41">
        <f>+LinkIn!H36</f>
        <v>530.16666666666663</v>
      </c>
      <c r="F32" s="41">
        <f>+LinkIn!I36</f>
        <v>543.75</v>
      </c>
      <c r="G32" s="41">
        <f>+LinkIn!J36</f>
        <v>549.75</v>
      </c>
      <c r="H32" s="41">
        <f>+LinkIn!K36</f>
        <v>691.25</v>
      </c>
      <c r="I32" s="41">
        <f>+LinkIn!L36</f>
        <v>739.58333333333337</v>
      </c>
      <c r="J32" s="41">
        <f>+LinkIn!M36</f>
        <v>748</v>
      </c>
      <c r="K32" s="35"/>
      <c r="L32" s="41">
        <f>+LinkIn!O36</f>
        <v>748</v>
      </c>
      <c r="M32" s="41">
        <f>+LinkIn!P36</f>
        <v>748</v>
      </c>
      <c r="N32" s="41">
        <f>+LinkIn!Q36</f>
        <v>748</v>
      </c>
      <c r="O32" s="10"/>
    </row>
    <row r="33" spans="1:15" ht="14.4" x14ac:dyDescent="0.3">
      <c r="A33" s="23">
        <v>19</v>
      </c>
      <c r="B33" s="32" t="s">
        <v>13</v>
      </c>
      <c r="C33" s="10"/>
      <c r="D33" s="41">
        <f>+LinkIn!G37</f>
        <v>12.166666666666666</v>
      </c>
      <c r="E33" s="41">
        <f>+LinkIn!H37</f>
        <v>13.75</v>
      </c>
      <c r="F33" s="41">
        <f>+LinkIn!I37</f>
        <v>15</v>
      </c>
      <c r="G33" s="41">
        <f>+LinkIn!J37</f>
        <v>15</v>
      </c>
      <c r="H33" s="41">
        <f>+LinkIn!K37</f>
        <v>15</v>
      </c>
      <c r="I33" s="41">
        <f>+LinkIn!L37</f>
        <v>14.083333333333334</v>
      </c>
      <c r="J33" s="41">
        <f>+LinkIn!M37</f>
        <v>14</v>
      </c>
      <c r="K33" s="35"/>
      <c r="L33" s="41">
        <f>+LinkIn!O37</f>
        <v>14</v>
      </c>
      <c r="M33" s="41">
        <f>+LinkIn!P37</f>
        <v>14</v>
      </c>
      <c r="N33" s="41">
        <f>+LinkIn!Q37</f>
        <v>14</v>
      </c>
      <c r="O33" s="10"/>
    </row>
    <row r="34" spans="1:15" ht="14.4" x14ac:dyDescent="0.3">
      <c r="A34" s="23">
        <v>20</v>
      </c>
      <c r="B34" s="32" t="s">
        <v>14</v>
      </c>
      <c r="C34" s="10"/>
      <c r="D34" s="41">
        <f>+LinkIn!G38</f>
        <v>3.25</v>
      </c>
      <c r="E34" s="41">
        <f>+LinkIn!H38</f>
        <v>15.5</v>
      </c>
      <c r="F34" s="41">
        <f>+LinkIn!I38</f>
        <v>24.083333333333332</v>
      </c>
      <c r="G34" s="41">
        <f>+LinkIn!J38</f>
        <v>29.333333333333332</v>
      </c>
      <c r="H34" s="41">
        <f>+LinkIn!K38</f>
        <v>33.833333333333336</v>
      </c>
      <c r="I34" s="41">
        <f>+LinkIn!L38</f>
        <v>38.833333333333336</v>
      </c>
      <c r="J34" s="41">
        <f>+LinkIn!M38</f>
        <v>39</v>
      </c>
      <c r="K34" s="35"/>
      <c r="L34" s="41">
        <f>+LinkIn!O38</f>
        <v>39</v>
      </c>
      <c r="M34" s="41">
        <f>+LinkIn!P38</f>
        <v>39</v>
      </c>
      <c r="N34" s="41">
        <f>+LinkIn!Q38</f>
        <v>39</v>
      </c>
      <c r="O34" s="10"/>
    </row>
    <row r="35" spans="1:15" ht="14.4" x14ac:dyDescent="0.3">
      <c r="A35" s="23">
        <v>21</v>
      </c>
      <c r="B35" s="32" t="s">
        <v>15</v>
      </c>
      <c r="C35" s="10"/>
      <c r="D35" s="41">
        <f>+LinkIn!G39</f>
        <v>2114.8333333333335</v>
      </c>
      <c r="E35" s="41">
        <f>+LinkIn!H39</f>
        <v>2132.4166666666665</v>
      </c>
      <c r="F35" s="41">
        <f>+LinkIn!I39</f>
        <v>2222.25</v>
      </c>
      <c r="G35" s="41">
        <f>+LinkIn!J39</f>
        <v>2250.1666666666665</v>
      </c>
      <c r="H35" s="41">
        <f>+LinkIn!K39</f>
        <v>2305.8333333333335</v>
      </c>
      <c r="I35" s="41">
        <f>+LinkIn!L39</f>
        <v>2361</v>
      </c>
      <c r="J35" s="41">
        <f>+LinkIn!M39</f>
        <v>2362</v>
      </c>
      <c r="K35" s="35"/>
      <c r="L35" s="41">
        <f>+LinkIn!O39</f>
        <v>2362</v>
      </c>
      <c r="M35" s="41">
        <f>+LinkIn!P39</f>
        <v>2362</v>
      </c>
      <c r="N35" s="41">
        <f>+LinkIn!Q39</f>
        <v>2362</v>
      </c>
      <c r="O35" s="10"/>
    </row>
    <row r="36" spans="1:15" ht="14.4" x14ac:dyDescent="0.3">
      <c r="A36" s="23">
        <v>22</v>
      </c>
      <c r="B36" s="10"/>
      <c r="C36" s="10"/>
      <c r="D36" s="42"/>
      <c r="E36" s="42"/>
      <c r="F36" s="42"/>
      <c r="G36" s="42"/>
      <c r="H36" s="42"/>
      <c r="I36" s="42"/>
      <c r="J36" s="42"/>
      <c r="K36" s="35"/>
      <c r="L36" s="42"/>
      <c r="M36" s="42"/>
      <c r="N36" s="42"/>
      <c r="O36" s="10"/>
    </row>
    <row r="37" spans="1:15" ht="15" thickBot="1" x14ac:dyDescent="0.35">
      <c r="A37" s="23">
        <v>23</v>
      </c>
      <c r="B37" s="25" t="s">
        <v>17</v>
      </c>
      <c r="C37" s="10"/>
      <c r="D37" s="41">
        <f t="shared" ref="D37:J37" si="2">SUM(D29:D35)</f>
        <v>124037.16666666666</v>
      </c>
      <c r="E37" s="41">
        <f t="shared" si="2"/>
        <v>125600</v>
      </c>
      <c r="F37" s="41">
        <f t="shared" si="2"/>
        <v>127281.66666666666</v>
      </c>
      <c r="G37" s="41">
        <f t="shared" si="2"/>
        <v>128752.08333333334</v>
      </c>
      <c r="H37" s="41">
        <f t="shared" ref="H37" si="3">SUM(H29:H35)</f>
        <v>130251.16666666666</v>
      </c>
      <c r="I37" s="41">
        <f t="shared" si="2"/>
        <v>131900.1218670159</v>
      </c>
      <c r="J37" s="41">
        <f t="shared" si="2"/>
        <v>133696.19986846347</v>
      </c>
      <c r="K37" s="35"/>
      <c r="L37" s="41">
        <f>SUM(L29:L35)</f>
        <v>134190.25</v>
      </c>
      <c r="M37" s="41">
        <f>SUM(M29:M35)</f>
        <v>135198.33333333331</v>
      </c>
      <c r="N37" s="41">
        <f>SUM(N29:N35)</f>
        <v>136206.33333333331</v>
      </c>
      <c r="O37" s="10"/>
    </row>
    <row r="38" spans="1:15" ht="15" thickTop="1" x14ac:dyDescent="0.3">
      <c r="A38" s="23">
        <v>24</v>
      </c>
      <c r="B38" s="10"/>
      <c r="C38" s="10"/>
      <c r="D38" s="43"/>
      <c r="E38" s="43"/>
      <c r="F38" s="43"/>
      <c r="G38" s="43"/>
      <c r="H38" s="43"/>
      <c r="I38" s="43"/>
      <c r="J38" s="43"/>
      <c r="K38" s="35"/>
      <c r="L38" s="43"/>
      <c r="M38" s="43"/>
      <c r="N38" s="43"/>
      <c r="O38" s="10"/>
    </row>
    <row r="39" spans="1:15" ht="14.4" x14ac:dyDescent="0.3">
      <c r="A39" s="23">
        <v>25</v>
      </c>
      <c r="B39" s="10"/>
      <c r="C39" s="10"/>
      <c r="D39" s="41"/>
      <c r="E39" s="41"/>
      <c r="F39" s="41"/>
      <c r="G39" s="41"/>
      <c r="H39" s="41"/>
      <c r="I39" s="41"/>
      <c r="J39" s="41"/>
      <c r="K39" s="35"/>
      <c r="L39" s="41"/>
      <c r="M39" s="41"/>
      <c r="N39" s="41"/>
      <c r="O39" s="10"/>
    </row>
    <row r="40" spans="1:15" ht="14.4" x14ac:dyDescent="0.3">
      <c r="A40" s="23">
        <v>26</v>
      </c>
      <c r="B40" s="31" t="s">
        <v>20</v>
      </c>
      <c r="C40" s="10"/>
      <c r="D40" s="41"/>
      <c r="E40" s="41"/>
      <c r="F40" s="41"/>
      <c r="G40" s="41"/>
      <c r="H40" s="41"/>
      <c r="I40" s="41"/>
      <c r="J40" s="41"/>
      <c r="K40" s="35"/>
      <c r="L40" s="41"/>
      <c r="M40" s="41"/>
      <c r="N40" s="41"/>
      <c r="O40" s="10"/>
    </row>
    <row r="41" spans="1:15" ht="14.4" x14ac:dyDescent="0.3">
      <c r="A41" s="23">
        <v>27</v>
      </c>
      <c r="B41" s="32" t="s">
        <v>9</v>
      </c>
      <c r="C41" s="10"/>
      <c r="D41" s="41">
        <f>+LinkIn!G45</f>
        <v>113777</v>
      </c>
      <c r="E41" s="41">
        <f>+LinkIn!H45</f>
        <v>114534</v>
      </c>
      <c r="F41" s="41">
        <f>+LinkIn!I45</f>
        <v>116165</v>
      </c>
      <c r="G41" s="41">
        <f>+LinkIn!J45</f>
        <v>117366</v>
      </c>
      <c r="H41" s="41">
        <f>+LinkIn!K45</f>
        <v>118448</v>
      </c>
      <c r="I41" s="41">
        <f>+LinkIn!L45</f>
        <v>119929.77565372358</v>
      </c>
      <c r="J41" s="41">
        <f>+LinkIn!M45</f>
        <v>121873.98056993139</v>
      </c>
      <c r="K41" s="35"/>
      <c r="L41" s="41">
        <f>+LinkIn!O45</f>
        <v>122379</v>
      </c>
      <c r="M41" s="41">
        <f>+LinkIn!P45</f>
        <v>123391</v>
      </c>
      <c r="N41" s="41">
        <f>+LinkIn!Q45</f>
        <v>124403</v>
      </c>
      <c r="O41" s="10"/>
    </row>
    <row r="42" spans="1:15" ht="14.4" x14ac:dyDescent="0.3">
      <c r="A42" s="23">
        <v>28</v>
      </c>
      <c r="B42" s="32" t="s">
        <v>10</v>
      </c>
      <c r="C42" s="10"/>
      <c r="D42" s="41">
        <f>+LinkIn!G46</f>
        <v>8920</v>
      </c>
      <c r="E42" s="41">
        <f>+LinkIn!H46</f>
        <v>8910</v>
      </c>
      <c r="F42" s="41">
        <f>+LinkIn!I46</f>
        <v>8931</v>
      </c>
      <c r="G42" s="41">
        <f>+LinkIn!J46</f>
        <v>9005</v>
      </c>
      <c r="H42" s="41">
        <f>+LinkIn!K46</f>
        <v>9083</v>
      </c>
      <c r="I42" s="41">
        <f>+LinkIn!L46</f>
        <v>9080</v>
      </c>
      <c r="J42" s="41">
        <f>+LinkIn!M46</f>
        <v>9132</v>
      </c>
      <c r="K42" s="35"/>
      <c r="L42" s="41">
        <f>+LinkIn!O46</f>
        <v>9094</v>
      </c>
      <c r="M42" s="41">
        <f>+LinkIn!P46</f>
        <v>9094</v>
      </c>
      <c r="N42" s="41">
        <f>+LinkIn!Q46</f>
        <v>9094</v>
      </c>
      <c r="O42" s="10"/>
    </row>
    <row r="43" spans="1:15" ht="14.4" x14ac:dyDescent="0.3">
      <c r="A43" s="23">
        <v>29</v>
      </c>
      <c r="B43" s="32" t="s">
        <v>11</v>
      </c>
      <c r="C43" s="10"/>
      <c r="D43" s="41">
        <f>+LinkIn!G47</f>
        <v>24</v>
      </c>
      <c r="E43" s="41">
        <f>+LinkIn!H47</f>
        <v>25</v>
      </c>
      <c r="F43" s="41">
        <f>+LinkIn!I47</f>
        <v>27</v>
      </c>
      <c r="G43" s="41">
        <f>+LinkIn!J47</f>
        <v>28</v>
      </c>
      <c r="H43" s="41">
        <f>+LinkIn!K47</f>
        <v>30</v>
      </c>
      <c r="I43" s="41">
        <f>+LinkIn!L47</f>
        <v>29</v>
      </c>
      <c r="J43" s="41">
        <f>+LinkIn!M47</f>
        <v>28</v>
      </c>
      <c r="K43" s="35"/>
      <c r="L43" s="41">
        <f>+LinkIn!O47</f>
        <v>28</v>
      </c>
      <c r="M43" s="41">
        <f>+LinkIn!P47</f>
        <v>28</v>
      </c>
      <c r="N43" s="41">
        <f>+LinkIn!Q47</f>
        <v>28</v>
      </c>
      <c r="O43" s="10"/>
    </row>
    <row r="44" spans="1:15" ht="14.4" x14ac:dyDescent="0.3">
      <c r="A44" s="23">
        <v>30</v>
      </c>
      <c r="B44" s="32" t="s">
        <v>12</v>
      </c>
      <c r="C44" s="10"/>
      <c r="D44" s="41">
        <f>+LinkIn!G48</f>
        <v>530</v>
      </c>
      <c r="E44" s="41">
        <f>+LinkIn!H48</f>
        <v>528</v>
      </c>
      <c r="F44" s="41">
        <f>+LinkIn!I48</f>
        <v>548</v>
      </c>
      <c r="G44" s="41">
        <f>+LinkIn!J48</f>
        <v>549</v>
      </c>
      <c r="H44" s="41">
        <f>+LinkIn!K48</f>
        <v>721</v>
      </c>
      <c r="I44" s="41">
        <f>+LinkIn!L48</f>
        <v>748</v>
      </c>
      <c r="J44" s="41">
        <f>+LinkIn!M48</f>
        <v>748</v>
      </c>
      <c r="K44" s="35"/>
      <c r="L44" s="41">
        <f>+LinkIn!O48</f>
        <v>748</v>
      </c>
      <c r="M44" s="41">
        <f>+LinkIn!P48</f>
        <v>748</v>
      </c>
      <c r="N44" s="41">
        <f>+LinkIn!Q48</f>
        <v>748</v>
      </c>
      <c r="O44" s="10"/>
    </row>
    <row r="45" spans="1:15" ht="14.4" x14ac:dyDescent="0.3">
      <c r="A45" s="23">
        <v>31</v>
      </c>
      <c r="B45" s="32" t="s">
        <v>13</v>
      </c>
      <c r="C45" s="10"/>
      <c r="D45" s="41">
        <f>+LinkIn!G49</f>
        <v>12</v>
      </c>
      <c r="E45" s="41">
        <f>+LinkIn!H49</f>
        <v>15</v>
      </c>
      <c r="F45" s="41">
        <f>+LinkIn!I49</f>
        <v>15</v>
      </c>
      <c r="G45" s="41">
        <f>+LinkIn!J49</f>
        <v>15</v>
      </c>
      <c r="H45" s="41">
        <f>+LinkIn!K49</f>
        <v>15</v>
      </c>
      <c r="I45" s="41">
        <f>+LinkIn!L49</f>
        <v>14</v>
      </c>
      <c r="J45" s="41">
        <f>+LinkIn!M49</f>
        <v>14</v>
      </c>
      <c r="K45" s="35"/>
      <c r="L45" s="41">
        <f>+LinkIn!O49</f>
        <v>14</v>
      </c>
      <c r="M45" s="41">
        <f>+LinkIn!P49</f>
        <v>14</v>
      </c>
      <c r="N45" s="41">
        <f>+LinkIn!Q49</f>
        <v>14</v>
      </c>
      <c r="O45" s="10"/>
    </row>
    <row r="46" spans="1:15" ht="14.4" x14ac:dyDescent="0.3">
      <c r="A46" s="23">
        <v>32</v>
      </c>
      <c r="B46" s="32" t="s">
        <v>14</v>
      </c>
      <c r="C46" s="10"/>
      <c r="D46" s="41">
        <f>+LinkIn!G50</f>
        <v>16</v>
      </c>
      <c r="E46" s="41">
        <f>+LinkIn!H50</f>
        <v>16</v>
      </c>
      <c r="F46" s="41">
        <f>+LinkIn!I50</f>
        <v>27</v>
      </c>
      <c r="G46" s="41">
        <f>+LinkIn!J50</f>
        <v>30</v>
      </c>
      <c r="H46" s="41">
        <f>+LinkIn!K50</f>
        <v>35</v>
      </c>
      <c r="I46" s="41">
        <f>+LinkIn!L50</f>
        <v>39</v>
      </c>
      <c r="J46" s="41">
        <f>+LinkIn!M50</f>
        <v>39</v>
      </c>
      <c r="K46" s="35"/>
      <c r="L46" s="41">
        <f>+LinkIn!O50</f>
        <v>39</v>
      </c>
      <c r="M46" s="41">
        <f>+LinkIn!P50</f>
        <v>39</v>
      </c>
      <c r="N46" s="41">
        <f>+LinkIn!Q50</f>
        <v>39</v>
      </c>
      <c r="O46" s="10"/>
    </row>
    <row r="47" spans="1:15" ht="14.4" x14ac:dyDescent="0.3">
      <c r="A47" s="23">
        <v>33</v>
      </c>
      <c r="B47" s="32" t="s">
        <v>15</v>
      </c>
      <c r="C47" s="10"/>
      <c r="D47" s="41">
        <f>+LinkIn!G51</f>
        <v>2117</v>
      </c>
      <c r="E47" s="41">
        <f>+LinkIn!H51</f>
        <v>2183</v>
      </c>
      <c r="F47" s="41">
        <f>+LinkIn!I51</f>
        <v>2240</v>
      </c>
      <c r="G47" s="41">
        <f>+LinkIn!J51</f>
        <v>2258</v>
      </c>
      <c r="H47" s="41">
        <f>+LinkIn!K51</f>
        <v>2336</v>
      </c>
      <c r="I47" s="41">
        <f>+LinkIn!L51</f>
        <v>2361</v>
      </c>
      <c r="J47" s="41">
        <f>+LinkIn!M51</f>
        <v>2362</v>
      </c>
      <c r="K47" s="35"/>
      <c r="L47" s="41">
        <f>+LinkIn!O51</f>
        <v>2361</v>
      </c>
      <c r="M47" s="41">
        <f>+LinkIn!P51</f>
        <v>2361</v>
      </c>
      <c r="N47" s="41">
        <f>+LinkIn!Q51</f>
        <v>2361</v>
      </c>
      <c r="O47" s="10"/>
    </row>
    <row r="48" spans="1:15" ht="14.4" x14ac:dyDescent="0.3">
      <c r="A48" s="23">
        <v>34</v>
      </c>
      <c r="B48" s="10"/>
      <c r="C48" s="10"/>
      <c r="D48" s="42"/>
      <c r="E48" s="42"/>
      <c r="F48" s="42"/>
      <c r="G48" s="42"/>
      <c r="H48" s="42"/>
      <c r="I48" s="42"/>
      <c r="J48" s="42"/>
      <c r="K48" s="35"/>
      <c r="L48" s="42"/>
      <c r="M48" s="42"/>
      <c r="N48" s="42"/>
      <c r="O48" s="10"/>
    </row>
    <row r="49" spans="1:15" ht="15" thickBot="1" x14ac:dyDescent="0.35">
      <c r="A49" s="23">
        <v>35</v>
      </c>
      <c r="B49" s="25" t="s">
        <v>17</v>
      </c>
      <c r="C49" s="10"/>
      <c r="D49" s="41">
        <f t="shared" ref="D49:G49" si="4">SUM(D41:D47)</f>
        <v>125396</v>
      </c>
      <c r="E49" s="41">
        <f t="shared" si="4"/>
        <v>126211</v>
      </c>
      <c r="F49" s="41">
        <f t="shared" si="4"/>
        <v>127953</v>
      </c>
      <c r="G49" s="41">
        <f t="shared" si="4"/>
        <v>129251</v>
      </c>
      <c r="H49" s="41">
        <f t="shared" ref="H49" si="5">SUM(H41:H47)</f>
        <v>130668</v>
      </c>
      <c r="I49" s="41">
        <f>SUM(I41:I47)</f>
        <v>132200.77565372357</v>
      </c>
      <c r="J49" s="41">
        <f>SUM(J41:J47)</f>
        <v>134196.98056993139</v>
      </c>
      <c r="K49" s="35"/>
      <c r="L49" s="41">
        <f>SUM(L41:L47)</f>
        <v>134663</v>
      </c>
      <c r="M49" s="41">
        <f>SUM(M41:M47)</f>
        <v>135675</v>
      </c>
      <c r="N49" s="41">
        <f>SUM(N41:N47)</f>
        <v>136687</v>
      </c>
      <c r="O49" s="10"/>
    </row>
    <row r="50" spans="1:15" ht="15" thickTop="1" x14ac:dyDescent="0.3">
      <c r="A50" s="23">
        <v>36</v>
      </c>
      <c r="B50" s="10"/>
      <c r="C50" s="10"/>
      <c r="D50" s="44"/>
      <c r="E50" s="44"/>
      <c r="F50" s="44"/>
      <c r="G50" s="44"/>
      <c r="H50" s="44"/>
      <c r="I50" s="44"/>
      <c r="J50" s="44"/>
      <c r="K50" s="35"/>
      <c r="L50" s="44"/>
      <c r="M50" s="44"/>
      <c r="N50" s="44"/>
      <c r="O50" s="10"/>
    </row>
    <row r="51" spans="1:15" ht="14.4" x14ac:dyDescent="0.3">
      <c r="A51" s="23">
        <v>37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0"/>
    </row>
    <row r="52" spans="1:15" ht="14.4" x14ac:dyDescent="0.3">
      <c r="A52" s="23">
        <v>38</v>
      </c>
      <c r="B52" s="31" t="s">
        <v>21</v>
      </c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0"/>
    </row>
    <row r="53" spans="1:15" ht="14.4" x14ac:dyDescent="0.3">
      <c r="A53" s="23">
        <v>39</v>
      </c>
      <c r="B53" s="32" t="s">
        <v>9</v>
      </c>
      <c r="C53" s="10"/>
      <c r="D53" s="33">
        <f t="shared" ref="D53:J59" si="6">IF(D29=0,"     N/A",ROUND(D17/D29,2))</f>
        <v>390.74</v>
      </c>
      <c r="E53" s="33">
        <f>IF(E29=0,"     N/A",ROUND(E17/E29,2))</f>
        <v>422.28</v>
      </c>
      <c r="F53" s="33">
        <f t="shared" si="6"/>
        <v>418.96</v>
      </c>
      <c r="G53" s="33">
        <f t="shared" si="6"/>
        <v>430.72</v>
      </c>
      <c r="H53" s="33">
        <f t="shared" ref="H53" si="7">IF(H29=0,"     N/A",ROUND(H17/H29,2))</f>
        <v>443.2</v>
      </c>
      <c r="I53" s="33">
        <f t="shared" si="6"/>
        <v>415.82</v>
      </c>
      <c r="J53" s="33">
        <f t="shared" si="6"/>
        <v>391.71</v>
      </c>
      <c r="K53" s="11"/>
      <c r="L53" s="33">
        <f t="shared" ref="L53:N59" si="8">IF(L29=0,"     N/A",ROUND(L17/L29,2))</f>
        <v>388.98</v>
      </c>
      <c r="M53" s="33">
        <f t="shared" ref="M53" si="9">IF(M29=0,"     N/A",ROUND(M17/M29,2))</f>
        <v>383.98</v>
      </c>
      <c r="N53" s="33">
        <f t="shared" si="8"/>
        <v>378.97</v>
      </c>
      <c r="O53" s="10"/>
    </row>
    <row r="54" spans="1:15" ht="14.4" x14ac:dyDescent="0.3">
      <c r="A54" s="23">
        <v>40</v>
      </c>
      <c r="B54" s="32" t="s">
        <v>10</v>
      </c>
      <c r="C54" s="10"/>
      <c r="D54" s="45">
        <f t="shared" si="6"/>
        <v>2308.7800000000002</v>
      </c>
      <c r="E54" s="45">
        <f t="shared" si="6"/>
        <v>2444.3200000000002</v>
      </c>
      <c r="F54" s="45">
        <f t="shared" si="6"/>
        <v>2557.79</v>
      </c>
      <c r="G54" s="45">
        <f t="shared" si="6"/>
        <v>2602.98</v>
      </c>
      <c r="H54" s="45">
        <f t="shared" ref="H54" si="10">IF(H30=0,"     N/A",ROUND(H18/H30,2))</f>
        <v>2670.88</v>
      </c>
      <c r="I54" s="45">
        <f t="shared" si="6"/>
        <v>2493.12</v>
      </c>
      <c r="J54" s="45">
        <f t="shared" si="6"/>
        <v>2377.92</v>
      </c>
      <c r="K54" s="11"/>
      <c r="L54" s="45">
        <f t="shared" si="8"/>
        <v>2371.12</v>
      </c>
      <c r="M54" s="45">
        <f t="shared" ref="M54" si="11">IF(M30=0,"     N/A",ROUND(M18/M30,2))</f>
        <v>2359.9499999999998</v>
      </c>
      <c r="N54" s="45">
        <f t="shared" si="8"/>
        <v>2348.8200000000002</v>
      </c>
      <c r="O54" s="10"/>
    </row>
    <row r="55" spans="1:15" ht="14.4" x14ac:dyDescent="0.3">
      <c r="A55" s="23">
        <v>41</v>
      </c>
      <c r="B55" s="32" t="s">
        <v>11</v>
      </c>
      <c r="C55" s="10"/>
      <c r="D55" s="45">
        <f t="shared" si="6"/>
        <v>89413.43</v>
      </c>
      <c r="E55" s="45">
        <f t="shared" si="6"/>
        <v>93796.97</v>
      </c>
      <c r="F55" s="45">
        <f t="shared" si="6"/>
        <v>101203.32</v>
      </c>
      <c r="G55" s="45">
        <f t="shared" si="6"/>
        <v>104507.31</v>
      </c>
      <c r="H55" s="45">
        <f t="shared" ref="H55" si="12">IF(H31=0,"     N/A",ROUND(H19/H31,2))</f>
        <v>99450.17</v>
      </c>
      <c r="I55" s="45">
        <f t="shared" si="6"/>
        <v>95363.18</v>
      </c>
      <c r="J55" s="45">
        <f t="shared" si="6"/>
        <v>88276.93</v>
      </c>
      <c r="K55" s="11"/>
      <c r="L55" s="45">
        <f t="shared" si="8"/>
        <v>88494.07</v>
      </c>
      <c r="M55" s="45">
        <f t="shared" ref="M55" si="13">IF(M31=0,"     N/A",ROUND(M19/M31,2))</f>
        <v>88494.07</v>
      </c>
      <c r="N55" s="45">
        <f t="shared" si="8"/>
        <v>88494.07</v>
      </c>
      <c r="O55" s="10"/>
    </row>
    <row r="56" spans="1:15" ht="14.4" x14ac:dyDescent="0.3">
      <c r="A56" s="23">
        <v>42</v>
      </c>
      <c r="B56" s="32" t="s">
        <v>12</v>
      </c>
      <c r="C56" s="10"/>
      <c r="D56" s="45">
        <f t="shared" si="6"/>
        <v>11605.72</v>
      </c>
      <c r="E56" s="45">
        <f t="shared" si="6"/>
        <v>11711.29</v>
      </c>
      <c r="F56" s="45">
        <f t="shared" si="6"/>
        <v>11234.66</v>
      </c>
      <c r="G56" s="45">
        <f t="shared" si="6"/>
        <v>11973.42</v>
      </c>
      <c r="H56" s="45">
        <f t="shared" ref="H56" si="14">IF(H32=0,"     N/A",ROUND(H20/H32,2))</f>
        <v>9040.9699999999993</v>
      </c>
      <c r="I56" s="45">
        <f t="shared" si="6"/>
        <v>7822.81</v>
      </c>
      <c r="J56" s="45">
        <f t="shared" si="6"/>
        <v>7624.83</v>
      </c>
      <c r="K56" s="11"/>
      <c r="L56" s="45">
        <f t="shared" si="8"/>
        <v>7624.83</v>
      </c>
      <c r="M56" s="45">
        <f t="shared" ref="M56" si="15">IF(M32=0,"     N/A",ROUND(M20/M32,2))</f>
        <v>7624.83</v>
      </c>
      <c r="N56" s="45">
        <f t="shared" si="8"/>
        <v>7624.83</v>
      </c>
      <c r="O56" s="10"/>
    </row>
    <row r="57" spans="1:15" ht="14.4" x14ac:dyDescent="0.3">
      <c r="A57" s="23">
        <v>43</v>
      </c>
      <c r="B57" s="32" t="s">
        <v>13</v>
      </c>
      <c r="C57" s="10"/>
      <c r="D57" s="45">
        <f t="shared" si="6"/>
        <v>137539.35</v>
      </c>
      <c r="E57" s="45">
        <f t="shared" si="6"/>
        <v>149705.54</v>
      </c>
      <c r="F57" s="45">
        <f t="shared" si="6"/>
        <v>131064.65</v>
      </c>
      <c r="G57" s="45">
        <f t="shared" si="6"/>
        <v>147760.6</v>
      </c>
      <c r="H57" s="45">
        <f t="shared" ref="H57" si="16">IF(H33=0,"     N/A",ROUND(H21/H33,2))</f>
        <v>140695.76</v>
      </c>
      <c r="I57" s="45">
        <f t="shared" si="6"/>
        <v>134754.98000000001</v>
      </c>
      <c r="J57" s="45">
        <f t="shared" si="6"/>
        <v>122220.58</v>
      </c>
      <c r="K57" s="11"/>
      <c r="L57" s="45">
        <f t="shared" si="8"/>
        <v>122644.16</v>
      </c>
      <c r="M57" s="45">
        <f t="shared" ref="M57" si="17">IF(M33=0,"     N/A",ROUND(M21/M33,2))</f>
        <v>122644.16</v>
      </c>
      <c r="N57" s="45">
        <f t="shared" si="8"/>
        <v>122644.16</v>
      </c>
      <c r="O57" s="10"/>
    </row>
    <row r="58" spans="1:15" ht="14.4" x14ac:dyDescent="0.3">
      <c r="A58" s="23">
        <v>44</v>
      </c>
      <c r="B58" s="32" t="s">
        <v>14</v>
      </c>
      <c r="C58" s="10"/>
      <c r="D58" s="76">
        <f t="shared" si="6"/>
        <v>9460.7099999999991</v>
      </c>
      <c r="E58" s="76">
        <f t="shared" si="6"/>
        <v>8042.17</v>
      </c>
      <c r="F58" s="77">
        <f t="shared" si="6"/>
        <v>6525.21</v>
      </c>
      <c r="G58" s="77">
        <f t="shared" si="6"/>
        <v>5269.72</v>
      </c>
      <c r="H58" s="77">
        <f t="shared" ref="H58" si="18">IF(H34=0,"     N/A",ROUND(H22/H34,2))</f>
        <v>4177.54</v>
      </c>
      <c r="I58" s="77">
        <f t="shared" si="6"/>
        <v>-33035.64</v>
      </c>
      <c r="J58" s="76">
        <f t="shared" si="6"/>
        <v>1545.69</v>
      </c>
      <c r="K58" s="78"/>
      <c r="L58" s="76">
        <f t="shared" si="8"/>
        <v>1545.69</v>
      </c>
      <c r="M58" s="76">
        <f t="shared" ref="M58" si="19">IF(M34=0,"     N/A",ROUND(M22/M34,2))</f>
        <v>1545.69</v>
      </c>
      <c r="N58" s="76">
        <f t="shared" si="8"/>
        <v>1545.69</v>
      </c>
      <c r="O58" s="10"/>
    </row>
    <row r="59" spans="1:15" ht="14.4" x14ac:dyDescent="0.3">
      <c r="A59" s="23">
        <v>45</v>
      </c>
      <c r="B59" s="32" t="s">
        <v>15</v>
      </c>
      <c r="C59" s="10"/>
      <c r="D59" s="45">
        <f t="shared" si="6"/>
        <v>2690.25</v>
      </c>
      <c r="E59" s="45">
        <f t="shared" si="6"/>
        <v>3031.81</v>
      </c>
      <c r="F59" s="45">
        <f t="shared" si="6"/>
        <v>2919.97</v>
      </c>
      <c r="G59" s="45">
        <f t="shared" si="6"/>
        <v>2946.55</v>
      </c>
      <c r="H59" s="45">
        <f t="shared" ref="H59" si="20">IF(H35=0,"     N/A",ROUND(H23/H35,2))</f>
        <v>3001.28</v>
      </c>
      <c r="I59" s="45">
        <f t="shared" si="6"/>
        <v>2799.09</v>
      </c>
      <c r="J59" s="45">
        <f t="shared" si="6"/>
        <v>2657</v>
      </c>
      <c r="K59" s="11"/>
      <c r="L59" s="45">
        <f t="shared" si="8"/>
        <v>2648.89</v>
      </c>
      <c r="M59" s="45">
        <f t="shared" ref="M59" si="21">IF(M35=0,"     N/A",ROUND(M23/M35,2))</f>
        <v>2648.89</v>
      </c>
      <c r="N59" s="45">
        <f t="shared" si="8"/>
        <v>2648.89</v>
      </c>
      <c r="O59" s="10"/>
    </row>
    <row r="60" spans="1:15" ht="14.4" x14ac:dyDescent="0.3">
      <c r="A60" s="23">
        <v>46</v>
      </c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0"/>
    </row>
    <row r="61" spans="1:15" ht="14.4" x14ac:dyDescent="0.3">
      <c r="A61" s="23">
        <v>47</v>
      </c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</row>
    <row r="62" spans="1:15" ht="14.4" x14ac:dyDescent="0.3">
      <c r="A62" s="23">
        <v>48</v>
      </c>
      <c r="B62" s="16" t="s">
        <v>22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0"/>
    </row>
    <row r="63" spans="1:15" ht="14.4" hidden="1" x14ac:dyDescent="0.3">
      <c r="A63" s="23">
        <v>49</v>
      </c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0"/>
    </row>
    <row r="64" spans="1:15" ht="14.4" hidden="1" x14ac:dyDescent="0.3">
      <c r="A64" s="23">
        <v>50</v>
      </c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/>
    </row>
    <row r="65" spans="1:52" ht="14.4" x14ac:dyDescent="0.3">
      <c r="A65" s="23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0"/>
    </row>
    <row r="66" spans="1:52" ht="14.4" x14ac:dyDescent="0.3">
      <c r="A66" s="9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48"/>
      <c r="M66" s="48"/>
      <c r="N66" s="11"/>
      <c r="O66" s="10"/>
    </row>
    <row r="67" spans="1:52" ht="14.4" x14ac:dyDescent="0.3">
      <c r="A67" s="12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11"/>
      <c r="O67" s="10"/>
    </row>
    <row r="68" spans="1:52" ht="14.4" x14ac:dyDescent="0.3">
      <c r="A68" s="23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0"/>
    </row>
    <row r="69" spans="1:52" ht="14.4" x14ac:dyDescent="0.3">
      <c r="A69" s="86" t="s">
        <v>30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1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4.4" x14ac:dyDescent="0.3">
      <c r="A70" s="86" t="str">
        <f>'[5]Rate Case Constants'!$C$11</f>
        <v>Case No. 2018-00358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6"/>
    </row>
    <row r="71" spans="1:52" ht="14.4" x14ac:dyDescent="0.3">
      <c r="A71" s="86" t="s">
        <v>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6"/>
    </row>
    <row r="72" spans="1:52" ht="14.4" x14ac:dyDescent="0.3">
      <c r="A72" s="86" t="str">
        <f>'[5]Rate Case Constants'!$C$15</f>
        <v>Base Year for the 12 Months Ended February 28, 2019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6"/>
    </row>
    <row r="73" spans="1:52" ht="14.4" x14ac:dyDescent="0.3">
      <c r="A73" s="86" t="str">
        <f>'[5]Rate Case Constants'!$C$17</f>
        <v>Forecast Year for the 12 Months Ended June 30, 2020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52" ht="14.4" x14ac:dyDescent="0.3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84"/>
      <c r="N74" s="75"/>
    </row>
    <row r="75" spans="1:52" ht="14.4" x14ac:dyDescent="0.3">
      <c r="A75" s="18" t="s">
        <v>31</v>
      </c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66" t="s">
        <v>27</v>
      </c>
    </row>
    <row r="76" spans="1:52" ht="14.4" x14ac:dyDescent="0.3">
      <c r="A76" s="18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9" t="str">
        <f ca="1">RIGHT(CELL("filename",$A$1),LEN(CELL("filename",$A$1))-SEARCH("\Revenues",CELL("filename",$A$1),1))</f>
        <v>Revenues\[KAWC 2018 Rate Case - Exhibit 37 (I-2),(I-3),(I-4),(I-5).xlsx]Exh Sch. I</v>
      </c>
    </row>
    <row r="77" spans="1:52" ht="14.4" x14ac:dyDescent="0.3">
      <c r="A77" s="18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0" t="str">
        <f>N10</f>
        <v>Witness Responsible:   Melissa Schwarzell</v>
      </c>
    </row>
    <row r="78" spans="1:52" ht="15" thickBot="1" x14ac:dyDescent="0.35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52" ht="15" thickTop="1" x14ac:dyDescent="0.3">
      <c r="A79" s="21"/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52" ht="14.4" x14ac:dyDescent="0.3">
      <c r="A80" s="23" t="s">
        <v>1</v>
      </c>
      <c r="B80" s="10"/>
      <c r="C80" s="10"/>
      <c r="D80" s="11"/>
      <c r="E80" s="11"/>
      <c r="F80" s="11"/>
      <c r="G80" s="11"/>
      <c r="H80" s="11"/>
      <c r="I80" s="49" t="s">
        <v>2</v>
      </c>
      <c r="J80" s="49" t="s">
        <v>3</v>
      </c>
      <c r="K80" s="11"/>
      <c r="L80" s="50" t="s">
        <v>39</v>
      </c>
      <c r="M80" s="50"/>
      <c r="N80" s="50"/>
    </row>
    <row r="81" spans="1:34" ht="15" thickBot="1" x14ac:dyDescent="0.35">
      <c r="A81" s="23" t="s">
        <v>5</v>
      </c>
      <c r="B81" s="23" t="s">
        <v>6</v>
      </c>
      <c r="C81" s="25"/>
      <c r="D81" s="51">
        <f>D14</f>
        <v>2013</v>
      </c>
      <c r="E81" s="51">
        <f>E14</f>
        <v>2014</v>
      </c>
      <c r="F81" s="51">
        <f>F14</f>
        <v>2015</v>
      </c>
      <c r="G81" s="51">
        <f>G14</f>
        <v>2016</v>
      </c>
      <c r="H81" s="51">
        <v>2017</v>
      </c>
      <c r="I81" s="49" t="s">
        <v>7</v>
      </c>
      <c r="J81" s="49" t="s">
        <v>7</v>
      </c>
      <c r="K81" s="52"/>
      <c r="L81" s="51">
        <f>L14</f>
        <v>2020</v>
      </c>
      <c r="M81" s="51">
        <v>2021</v>
      </c>
      <c r="N81" s="51">
        <f>N14</f>
        <v>2022</v>
      </c>
    </row>
    <row r="82" spans="1:34" ht="15" thickTop="1" x14ac:dyDescent="0.3">
      <c r="A82" s="28">
        <v>1</v>
      </c>
      <c r="B82" s="29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34" ht="14.4" x14ac:dyDescent="0.3">
      <c r="A83" s="23">
        <v>2</v>
      </c>
      <c r="B83" s="31" t="s">
        <v>8</v>
      </c>
      <c r="C83" s="10"/>
      <c r="D83" s="53"/>
      <c r="E83" s="53"/>
      <c r="F83" s="53"/>
      <c r="G83" s="53"/>
      <c r="H83" s="53"/>
      <c r="I83" s="11"/>
      <c r="J83" s="11"/>
      <c r="K83" s="11"/>
      <c r="L83" s="53"/>
      <c r="M83" s="53"/>
      <c r="N83" s="53"/>
    </row>
    <row r="84" spans="1:34" ht="14.4" x14ac:dyDescent="0.3">
      <c r="A84" s="23">
        <v>3</v>
      </c>
      <c r="B84" s="32" t="s">
        <v>9</v>
      </c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0"/>
    </row>
    <row r="85" spans="1:34" ht="14.4" x14ac:dyDescent="0.3">
      <c r="A85" s="23">
        <v>4</v>
      </c>
      <c r="B85" s="32" t="s">
        <v>10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0"/>
    </row>
    <row r="86" spans="1:34" ht="14.4" x14ac:dyDescent="0.3">
      <c r="A86" s="23">
        <v>5</v>
      </c>
      <c r="B86" s="32" t="s">
        <v>11</v>
      </c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0"/>
    </row>
    <row r="87" spans="1:34" ht="14.4" x14ac:dyDescent="0.3">
      <c r="A87" s="23">
        <v>6</v>
      </c>
      <c r="B87" s="32" t="s">
        <v>12</v>
      </c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0"/>
    </row>
    <row r="88" spans="1:34" ht="14.4" x14ac:dyDescent="0.3">
      <c r="A88" s="23">
        <v>7</v>
      </c>
      <c r="B88" s="32" t="s">
        <v>13</v>
      </c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0"/>
    </row>
    <row r="89" spans="1:34" ht="14.4" x14ac:dyDescent="0.3">
      <c r="A89" s="23">
        <v>8</v>
      </c>
      <c r="B89" s="32" t="s">
        <v>14</v>
      </c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0"/>
    </row>
    <row r="90" spans="1:34" ht="14.4" x14ac:dyDescent="0.3">
      <c r="A90" s="23">
        <v>9</v>
      </c>
      <c r="B90" s="32" t="s">
        <v>15</v>
      </c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0"/>
    </row>
    <row r="91" spans="1:34" ht="14.4" x14ac:dyDescent="0.3">
      <c r="A91" s="23">
        <v>10</v>
      </c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0"/>
    </row>
    <row r="92" spans="1:34" ht="14.4" x14ac:dyDescent="0.3">
      <c r="A92" s="23">
        <v>11</v>
      </c>
      <c r="B92" s="25" t="s">
        <v>17</v>
      </c>
      <c r="C92" s="10"/>
      <c r="D92" s="11"/>
      <c r="E92" s="54" t="s">
        <v>23</v>
      </c>
      <c r="F92" s="11"/>
      <c r="G92" s="11"/>
      <c r="H92" s="11"/>
      <c r="I92" s="11"/>
      <c r="J92" s="11"/>
      <c r="K92" s="11"/>
      <c r="L92" s="11"/>
      <c r="M92" s="11"/>
      <c r="N92" s="11"/>
      <c r="O92" s="10"/>
    </row>
    <row r="93" spans="1:34" ht="14.4" x14ac:dyDescent="0.3">
      <c r="A93" s="23">
        <v>12</v>
      </c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0"/>
    </row>
    <row r="94" spans="1:34" ht="14.4" x14ac:dyDescent="0.3">
      <c r="A94" s="23">
        <v>13</v>
      </c>
      <c r="B94" s="31" t="s">
        <v>18</v>
      </c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0"/>
    </row>
    <row r="95" spans="1:34" ht="14.4" x14ac:dyDescent="0.3">
      <c r="A95" s="23">
        <v>14</v>
      </c>
      <c r="B95" s="31" t="s">
        <v>19</v>
      </c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0"/>
    </row>
    <row r="96" spans="1:34" ht="14.4" x14ac:dyDescent="0.3">
      <c r="A96" s="23">
        <v>15</v>
      </c>
      <c r="B96" s="32" t="s">
        <v>9</v>
      </c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/>
      <c r="AB96" s="6"/>
      <c r="AC96" s="6"/>
      <c r="AD96" s="6"/>
      <c r="AE96" s="6"/>
      <c r="AF96" s="6"/>
      <c r="AG96" s="6"/>
      <c r="AH96" s="6"/>
    </row>
    <row r="97" spans="1:34" ht="14.4" x14ac:dyDescent="0.3">
      <c r="A97" s="23">
        <v>16</v>
      </c>
      <c r="B97" s="32" t="s">
        <v>10</v>
      </c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0"/>
      <c r="AB97" s="6"/>
      <c r="AC97" s="6"/>
      <c r="AD97" s="6"/>
      <c r="AE97" s="6"/>
      <c r="AF97" s="6"/>
      <c r="AG97" s="6"/>
      <c r="AH97" s="6"/>
    </row>
    <row r="98" spans="1:34" ht="14.4" x14ac:dyDescent="0.3">
      <c r="A98" s="23">
        <v>17</v>
      </c>
      <c r="B98" s="32" t="s">
        <v>11</v>
      </c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/>
      <c r="AB98" s="6"/>
      <c r="AC98" s="6"/>
      <c r="AD98" s="6"/>
      <c r="AE98" s="6"/>
      <c r="AF98" s="6"/>
      <c r="AG98" s="6"/>
      <c r="AH98" s="6"/>
    </row>
    <row r="99" spans="1:34" ht="14.4" x14ac:dyDescent="0.3">
      <c r="A99" s="23">
        <v>18</v>
      </c>
      <c r="B99" s="32" t="s">
        <v>12</v>
      </c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0"/>
      <c r="AB99" s="6"/>
      <c r="AC99" s="6"/>
      <c r="AD99" s="6"/>
      <c r="AE99" s="6"/>
      <c r="AF99" s="6"/>
      <c r="AG99" s="6"/>
      <c r="AH99" s="6"/>
    </row>
    <row r="100" spans="1:34" ht="14.4" x14ac:dyDescent="0.3">
      <c r="A100" s="23">
        <v>19</v>
      </c>
      <c r="B100" s="32" t="s">
        <v>13</v>
      </c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/>
      <c r="AB100" s="6"/>
      <c r="AC100" s="6"/>
      <c r="AD100" s="6"/>
      <c r="AE100" s="6"/>
      <c r="AF100" s="6"/>
      <c r="AG100" s="6"/>
      <c r="AH100" s="6"/>
    </row>
    <row r="101" spans="1:34" ht="14.4" x14ac:dyDescent="0.3">
      <c r="A101" s="23">
        <v>20</v>
      </c>
      <c r="B101" s="32" t="s">
        <v>14</v>
      </c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/>
      <c r="AB101" s="6"/>
      <c r="AC101" s="6"/>
      <c r="AD101" s="6"/>
      <c r="AE101" s="6"/>
      <c r="AF101" s="6"/>
      <c r="AG101" s="6"/>
      <c r="AH101" s="6"/>
    </row>
    <row r="102" spans="1:34" ht="14.4" x14ac:dyDescent="0.3">
      <c r="A102" s="23">
        <v>21</v>
      </c>
      <c r="B102" s="32" t="s">
        <v>15</v>
      </c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0"/>
      <c r="AB102" s="6"/>
      <c r="AC102" s="6"/>
      <c r="AD102" s="6"/>
      <c r="AE102" s="6"/>
      <c r="AF102" s="6"/>
      <c r="AG102" s="6"/>
      <c r="AH102" s="6"/>
    </row>
    <row r="103" spans="1:34" ht="14.4" x14ac:dyDescent="0.3">
      <c r="A103" s="23">
        <v>22</v>
      </c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/>
      <c r="AB103" s="6"/>
      <c r="AC103" s="6"/>
      <c r="AD103" s="6"/>
      <c r="AE103" s="6"/>
      <c r="AF103" s="6"/>
      <c r="AG103" s="6"/>
      <c r="AH103" s="6"/>
    </row>
    <row r="104" spans="1:34" ht="14.4" x14ac:dyDescent="0.3">
      <c r="A104" s="23">
        <v>23</v>
      </c>
      <c r="B104" s="25" t="s">
        <v>17</v>
      </c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0"/>
      <c r="AB104" s="6"/>
      <c r="AC104" s="6"/>
      <c r="AD104" s="6"/>
      <c r="AE104" s="6"/>
      <c r="AF104" s="6"/>
      <c r="AG104" s="6"/>
      <c r="AH104" s="6"/>
    </row>
    <row r="105" spans="1:34" ht="14.4" x14ac:dyDescent="0.3">
      <c r="A105" s="23">
        <v>24</v>
      </c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0"/>
      <c r="AB105" s="6"/>
      <c r="AC105" s="6"/>
      <c r="AD105" s="6"/>
      <c r="AE105" s="6"/>
      <c r="AF105" s="6"/>
      <c r="AG105" s="6"/>
      <c r="AH105" s="6"/>
    </row>
    <row r="106" spans="1:34" ht="14.4" x14ac:dyDescent="0.3">
      <c r="A106" s="23">
        <v>25</v>
      </c>
      <c r="B106" s="10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0"/>
      <c r="AB106" s="6"/>
      <c r="AC106" s="6"/>
      <c r="AD106" s="6"/>
      <c r="AE106" s="6"/>
      <c r="AF106" s="6"/>
      <c r="AG106" s="6"/>
      <c r="AH106" s="6"/>
    </row>
    <row r="107" spans="1:34" ht="14.4" x14ac:dyDescent="0.3">
      <c r="A107" s="23">
        <v>26</v>
      </c>
      <c r="B107" s="31" t="s">
        <v>20</v>
      </c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0"/>
      <c r="AB107" s="6"/>
      <c r="AC107" s="6"/>
      <c r="AD107" s="6"/>
      <c r="AE107" s="6"/>
      <c r="AF107" s="6"/>
      <c r="AG107" s="6"/>
      <c r="AH107" s="6"/>
    </row>
    <row r="108" spans="1:34" ht="14.4" x14ac:dyDescent="0.3">
      <c r="A108" s="23">
        <v>27</v>
      </c>
      <c r="B108" s="32" t="s">
        <v>9</v>
      </c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0"/>
    </row>
    <row r="109" spans="1:34" ht="14.4" x14ac:dyDescent="0.3">
      <c r="A109" s="23">
        <v>28</v>
      </c>
      <c r="B109" s="32" t="s">
        <v>10</v>
      </c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0"/>
    </row>
    <row r="110" spans="1:34" ht="14.4" x14ac:dyDescent="0.3">
      <c r="A110" s="23">
        <v>29</v>
      </c>
      <c r="B110" s="32" t="s">
        <v>11</v>
      </c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/>
    </row>
    <row r="111" spans="1:34" ht="14.4" x14ac:dyDescent="0.3">
      <c r="A111" s="23">
        <v>30</v>
      </c>
      <c r="B111" s="32" t="s">
        <v>12</v>
      </c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/>
    </row>
    <row r="112" spans="1:34" ht="14.4" x14ac:dyDescent="0.3">
      <c r="A112" s="23">
        <v>31</v>
      </c>
      <c r="B112" s="32" t="s">
        <v>13</v>
      </c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/>
    </row>
    <row r="113" spans="1:15" ht="14.4" x14ac:dyDescent="0.3">
      <c r="A113" s="23">
        <v>32</v>
      </c>
      <c r="B113" s="32" t="s">
        <v>14</v>
      </c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/>
    </row>
    <row r="114" spans="1:15" ht="14.4" x14ac:dyDescent="0.3">
      <c r="A114" s="23">
        <v>33</v>
      </c>
      <c r="B114" s="32" t="s">
        <v>15</v>
      </c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/>
    </row>
    <row r="115" spans="1:15" ht="14.4" x14ac:dyDescent="0.3">
      <c r="A115" s="23">
        <v>34</v>
      </c>
      <c r="B115" s="10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/>
    </row>
    <row r="116" spans="1:15" ht="14.4" x14ac:dyDescent="0.3">
      <c r="A116" s="23">
        <v>35</v>
      </c>
      <c r="B116" s="25" t="s">
        <v>17</v>
      </c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0"/>
    </row>
    <row r="117" spans="1:15" ht="14.4" x14ac:dyDescent="0.3">
      <c r="A117" s="23">
        <v>36</v>
      </c>
      <c r="B117" s="10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0"/>
    </row>
    <row r="118" spans="1:15" ht="14.4" x14ac:dyDescent="0.3">
      <c r="A118" s="23">
        <v>37</v>
      </c>
      <c r="B118" s="10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0"/>
    </row>
    <row r="119" spans="1:15" ht="14.4" x14ac:dyDescent="0.3">
      <c r="A119" s="23">
        <v>38</v>
      </c>
      <c r="B119" s="31" t="s">
        <v>21</v>
      </c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0"/>
    </row>
    <row r="120" spans="1:15" ht="14.4" x14ac:dyDescent="0.3">
      <c r="A120" s="23">
        <v>39</v>
      </c>
      <c r="B120" s="32" t="s">
        <v>9</v>
      </c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0"/>
    </row>
    <row r="121" spans="1:15" ht="14.4" x14ac:dyDescent="0.3">
      <c r="A121" s="23">
        <v>40</v>
      </c>
      <c r="B121" s="32" t="s">
        <v>10</v>
      </c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0"/>
    </row>
    <row r="122" spans="1:15" ht="14.4" x14ac:dyDescent="0.3">
      <c r="A122" s="23">
        <v>41</v>
      </c>
      <c r="B122" s="32" t="s">
        <v>11</v>
      </c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0"/>
    </row>
    <row r="123" spans="1:15" ht="14.4" x14ac:dyDescent="0.3">
      <c r="A123" s="23">
        <v>42</v>
      </c>
      <c r="B123" s="32" t="s">
        <v>12</v>
      </c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0"/>
    </row>
    <row r="124" spans="1:15" ht="14.4" x14ac:dyDescent="0.3">
      <c r="A124" s="23">
        <v>43</v>
      </c>
      <c r="B124" s="32" t="s">
        <v>13</v>
      </c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0"/>
    </row>
    <row r="125" spans="1:15" ht="14.4" x14ac:dyDescent="0.3">
      <c r="A125" s="23">
        <v>44</v>
      </c>
      <c r="B125" s="32" t="s">
        <v>14</v>
      </c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0"/>
    </row>
    <row r="126" spans="1:15" ht="14.4" x14ac:dyDescent="0.3">
      <c r="A126" s="23">
        <v>45</v>
      </c>
      <c r="B126" s="32" t="s">
        <v>15</v>
      </c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0"/>
    </row>
    <row r="127" spans="1:15" ht="14.4" hidden="1" x14ac:dyDescent="0.3">
      <c r="A127" s="23">
        <v>46</v>
      </c>
      <c r="B127" s="10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0"/>
    </row>
    <row r="128" spans="1:15" ht="14.4" hidden="1" x14ac:dyDescent="0.3">
      <c r="A128" s="23">
        <v>47</v>
      </c>
      <c r="B128" s="10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0"/>
    </row>
    <row r="129" spans="1:52" ht="14.4" hidden="1" x14ac:dyDescent="0.3">
      <c r="A129" s="23">
        <v>48</v>
      </c>
      <c r="B129" s="16"/>
      <c r="C129" s="1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0"/>
    </row>
    <row r="130" spans="1:52" ht="14.4" hidden="1" x14ac:dyDescent="0.3">
      <c r="A130" s="23">
        <v>49</v>
      </c>
      <c r="B130" s="10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0"/>
    </row>
    <row r="131" spans="1:52" ht="14.4" hidden="1" x14ac:dyDescent="0.3">
      <c r="A131" s="23">
        <v>50</v>
      </c>
      <c r="B131" s="10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0"/>
    </row>
    <row r="132" spans="1:52" ht="14.4" x14ac:dyDescent="0.3">
      <c r="A132" s="23"/>
      <c r="B132" s="10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0"/>
    </row>
    <row r="133" spans="1:52" ht="14.4" x14ac:dyDescent="0.3">
      <c r="A133" s="9"/>
      <c r="B133" s="10"/>
      <c r="C133" s="10"/>
      <c r="D133" s="11"/>
      <c r="E133" s="11"/>
      <c r="F133" s="11"/>
      <c r="G133" s="11"/>
      <c r="H133" s="11"/>
      <c r="I133" s="11"/>
      <c r="J133" s="11"/>
      <c r="K133" s="11"/>
      <c r="L133" s="48"/>
      <c r="M133" s="48"/>
      <c r="N133" s="11"/>
      <c r="O133" s="10"/>
    </row>
    <row r="134" spans="1:52" ht="14.4" x14ac:dyDescent="0.3">
      <c r="A134" s="12"/>
      <c r="B134" s="10"/>
      <c r="C134" s="10"/>
      <c r="D134" s="11"/>
      <c r="E134" s="11"/>
      <c r="F134" s="11"/>
      <c r="G134" s="11"/>
      <c r="H134" s="11"/>
      <c r="I134" s="11"/>
      <c r="J134" s="11"/>
      <c r="K134" s="11"/>
      <c r="L134" s="13"/>
      <c r="M134" s="13"/>
      <c r="N134" s="11"/>
      <c r="O134" s="10"/>
    </row>
    <row r="135" spans="1:52" ht="14.4" x14ac:dyDescent="0.3">
      <c r="A135" s="23"/>
      <c r="B135" s="10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0"/>
    </row>
    <row r="136" spans="1:52" ht="14.4" x14ac:dyDescent="0.3">
      <c r="A136" s="86" t="s">
        <v>30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16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4.4" x14ac:dyDescent="0.3">
      <c r="A137" s="86" t="str">
        <f>'[5]Rate Case Constants'!$C$11</f>
        <v>Case No. 2018-00358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16"/>
    </row>
    <row r="138" spans="1:52" ht="14.4" x14ac:dyDescent="0.3">
      <c r="A138" s="86" t="s">
        <v>0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16"/>
    </row>
    <row r="139" spans="1:52" ht="14.4" x14ac:dyDescent="0.3">
      <c r="A139" s="86" t="str">
        <f>'[5]Rate Case Constants'!$C$15</f>
        <v>Base Year for the 12 Months Ended February 28, 2019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16"/>
    </row>
    <row r="140" spans="1:52" ht="14.4" x14ac:dyDescent="0.3">
      <c r="A140" s="86" t="str">
        <f>'[5]Rate Case Constants'!$C$17</f>
        <v>Forecast Year for the 12 Months Ended June 30, 2020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16"/>
    </row>
    <row r="141" spans="1:52" ht="14.4" x14ac:dyDescent="0.3">
      <c r="A141" s="15"/>
      <c r="B141" s="16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6"/>
    </row>
    <row r="142" spans="1:52" ht="14.4" x14ac:dyDescent="0.3">
      <c r="A142" s="18" t="s">
        <v>31</v>
      </c>
      <c r="B142" s="10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66" t="s">
        <v>28</v>
      </c>
    </row>
    <row r="143" spans="1:52" ht="14.4" x14ac:dyDescent="0.3">
      <c r="A143" s="18"/>
      <c r="B143" s="10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9" t="str">
        <f ca="1">RIGHT(CELL("filename",$A$1),LEN(CELL("filename",$A$1))-SEARCH("\Revenues",CELL("filename",$A$1),1))</f>
        <v>Revenues\[KAWC 2018 Rate Case - Exhibit 37 (I-2),(I-3),(I-4),(I-5).xlsx]Exh Sch. I</v>
      </c>
    </row>
    <row r="144" spans="1:52" ht="14.4" x14ac:dyDescent="0.3">
      <c r="A144" s="18"/>
      <c r="B144" s="10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20" t="str">
        <f>N10</f>
        <v>Witness Responsible:   Melissa Schwarzell</v>
      </c>
    </row>
    <row r="145" spans="1:26" ht="15" thickBot="1" x14ac:dyDescent="0.35">
      <c r="A145" s="10"/>
      <c r="B145" s="10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26" ht="15" thickTop="1" x14ac:dyDescent="0.3">
      <c r="A146" s="21"/>
      <c r="B146" s="2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26" ht="14.4" x14ac:dyDescent="0.3">
      <c r="A147" s="23" t="s">
        <v>1</v>
      </c>
      <c r="B147" s="10"/>
      <c r="C147" s="10"/>
      <c r="D147" s="11"/>
      <c r="E147" s="11"/>
      <c r="F147" s="11"/>
      <c r="G147" s="11"/>
      <c r="H147" s="11"/>
      <c r="I147" s="49" t="s">
        <v>2</v>
      </c>
      <c r="J147" s="49" t="s">
        <v>3</v>
      </c>
      <c r="K147" s="11"/>
      <c r="L147" s="50" t="s">
        <v>39</v>
      </c>
      <c r="M147" s="50"/>
      <c r="N147" s="50"/>
    </row>
    <row r="148" spans="1:26" ht="15" thickBot="1" x14ac:dyDescent="0.35">
      <c r="A148" s="23" t="s">
        <v>5</v>
      </c>
      <c r="B148" s="23" t="s">
        <v>6</v>
      </c>
      <c r="C148" s="25"/>
      <c r="D148" s="51">
        <f>D81</f>
        <v>2013</v>
      </c>
      <c r="E148" s="51">
        <f>E81</f>
        <v>2014</v>
      </c>
      <c r="F148" s="51">
        <f>F81</f>
        <v>2015</v>
      </c>
      <c r="G148" s="51">
        <f>G81</f>
        <v>2016</v>
      </c>
      <c r="H148" s="51">
        <f>H81</f>
        <v>2017</v>
      </c>
      <c r="I148" s="49" t="s">
        <v>7</v>
      </c>
      <c r="J148" s="49" t="s">
        <v>7</v>
      </c>
      <c r="K148" s="52"/>
      <c r="L148" s="51">
        <f>L81</f>
        <v>2020</v>
      </c>
      <c r="M148" s="51">
        <v>2021</v>
      </c>
      <c r="N148" s="51">
        <f>N81</f>
        <v>2022</v>
      </c>
    </row>
    <row r="149" spans="1:26" ht="15" thickTop="1" x14ac:dyDescent="0.3">
      <c r="A149" s="28">
        <v>1</v>
      </c>
      <c r="B149" s="55"/>
      <c r="C149" s="55"/>
      <c r="D149" s="56"/>
      <c r="E149" s="56"/>
      <c r="F149" s="56"/>
      <c r="G149" s="56"/>
      <c r="H149" s="56"/>
      <c r="I149" s="56"/>
      <c r="J149" s="56"/>
      <c r="K149" s="56"/>
      <c r="L149" s="57"/>
      <c r="M149" s="57"/>
      <c r="N149" s="30"/>
    </row>
    <row r="150" spans="1:26" ht="14.4" x14ac:dyDescent="0.3">
      <c r="A150" s="23">
        <v>2</v>
      </c>
      <c r="B150" s="31" t="s">
        <v>24</v>
      </c>
      <c r="C150" s="10"/>
      <c r="D150" s="53"/>
      <c r="E150" s="53"/>
      <c r="F150" s="11"/>
      <c r="G150" s="11"/>
      <c r="H150" s="11"/>
      <c r="I150" s="11"/>
      <c r="J150" s="11"/>
      <c r="K150" s="58"/>
      <c r="L150" s="53"/>
      <c r="M150" s="53"/>
      <c r="N150" s="53"/>
    </row>
    <row r="151" spans="1:26" ht="14.4" x14ac:dyDescent="0.3">
      <c r="A151" s="23">
        <v>3</v>
      </c>
      <c r="B151" s="32" t="s">
        <v>9</v>
      </c>
      <c r="C151" s="10"/>
      <c r="D151" s="58">
        <f>+LinkIn!G153</f>
        <v>5615124.1580000008</v>
      </c>
      <c r="E151" s="58">
        <f>+LinkIn!H153</f>
        <v>5802957.5759999994</v>
      </c>
      <c r="F151" s="58">
        <f>+LinkIn!I153</f>
        <v>5870950.7140000006</v>
      </c>
      <c r="G151" s="58">
        <f>+LinkIn!J153</f>
        <v>5954949.6749999998</v>
      </c>
      <c r="H151" s="58">
        <f>+LinkIn!K153</f>
        <v>5721394.1000000006</v>
      </c>
      <c r="I151" s="58">
        <f>+LinkIn!L153</f>
        <v>5627494.9636128107</v>
      </c>
      <c r="J151" s="58">
        <f>+LinkIn!M153</f>
        <v>5631654.8998707915</v>
      </c>
      <c r="K151" s="58"/>
      <c r="L151" s="58">
        <f>+LinkIn!O153</f>
        <v>5593795.005230925</v>
      </c>
      <c r="M151" s="58">
        <f>+LinkIn!P153</f>
        <v>5519543.4902467672</v>
      </c>
      <c r="N151" s="58">
        <f>+LinkIn!Q153</f>
        <v>5443306.3527464299</v>
      </c>
    </row>
    <row r="152" spans="1:26" ht="14.4" x14ac:dyDescent="0.3">
      <c r="A152" s="23">
        <v>4</v>
      </c>
      <c r="B152" s="32" t="s">
        <v>10</v>
      </c>
      <c r="C152" s="10"/>
      <c r="D152" s="58">
        <f>+LinkIn!G154</f>
        <v>3559203.2039999994</v>
      </c>
      <c r="E152" s="58">
        <f>+LinkIn!H154</f>
        <v>3696861.3440000005</v>
      </c>
      <c r="F152" s="58">
        <f>+LinkIn!I154</f>
        <v>3891043.1060000001</v>
      </c>
      <c r="G152" s="58">
        <f>+LinkIn!J154</f>
        <v>3935585.0799999996</v>
      </c>
      <c r="H152" s="58">
        <f>+LinkIn!K154</f>
        <v>3822737.4</v>
      </c>
      <c r="I152" s="58">
        <f>+LinkIn!L154</f>
        <v>3748496.6914434843</v>
      </c>
      <c r="J152" s="58">
        <f>+LinkIn!M154</f>
        <v>3798368.9524469576</v>
      </c>
      <c r="K152" s="58"/>
      <c r="L152" s="58">
        <f>+LinkIn!O154</f>
        <v>3786185.2941964399</v>
      </c>
      <c r="M152" s="58">
        <f>+LinkIn!P154</f>
        <v>3763301.7021913263</v>
      </c>
      <c r="N152" s="58">
        <f>+LinkIn!Q154</f>
        <v>3740418.4095847807</v>
      </c>
    </row>
    <row r="153" spans="1:26" ht="14.4" x14ac:dyDescent="0.3">
      <c r="A153" s="23">
        <v>5</v>
      </c>
      <c r="B153" s="32" t="s">
        <v>11</v>
      </c>
      <c r="C153" s="10"/>
      <c r="D153" s="58">
        <f>+LinkIn!G155</f>
        <v>527415.66999999993</v>
      </c>
      <c r="E153" s="58">
        <f>+LinkIn!H155</f>
        <v>568236.9</v>
      </c>
      <c r="F153" s="58">
        <f>+LinkIn!I155</f>
        <v>630050.64599999995</v>
      </c>
      <c r="G153" s="58">
        <f>+LinkIn!J155</f>
        <v>674844.54799999995</v>
      </c>
      <c r="H153" s="58">
        <f>+LinkIn!K155</f>
        <v>657920.80000000005</v>
      </c>
      <c r="I153" s="58">
        <f>+LinkIn!L155</f>
        <v>651881.94869955059</v>
      </c>
      <c r="J153" s="58">
        <f>+LinkIn!M155</f>
        <v>617725.2612666277</v>
      </c>
      <c r="K153" s="58"/>
      <c r="L153" s="58">
        <f>+LinkIn!O155</f>
        <v>607798.6812031999</v>
      </c>
      <c r="M153" s="58">
        <f>+LinkIn!P155</f>
        <v>607798.6812031999</v>
      </c>
      <c r="N153" s="58">
        <f>+LinkIn!Q155</f>
        <v>607798.6812031999</v>
      </c>
      <c r="O153" s="10"/>
      <c r="W153" s="6"/>
      <c r="X153" s="6"/>
      <c r="Y153" s="6"/>
      <c r="Z153" s="6"/>
    </row>
    <row r="154" spans="1:26" ht="14.4" x14ac:dyDescent="0.3">
      <c r="A154" s="23">
        <v>6</v>
      </c>
      <c r="B154" s="32" t="s">
        <v>12</v>
      </c>
      <c r="C154" s="10"/>
      <c r="D154" s="58">
        <f>+LinkIn!G156</f>
        <v>1314572.7320000001</v>
      </c>
      <c r="E154" s="58">
        <f>+LinkIn!H156</f>
        <v>1268041.764</v>
      </c>
      <c r="F154" s="58">
        <f>+LinkIn!I156</f>
        <v>1279460.054</v>
      </c>
      <c r="G154" s="58">
        <f>+LinkIn!J156</f>
        <v>1333598.5590000001</v>
      </c>
      <c r="H154" s="58">
        <f>+LinkIn!K156</f>
        <v>1165425.1000000001</v>
      </c>
      <c r="I154" s="58">
        <f>+LinkIn!L156</f>
        <v>1119902.8232527315</v>
      </c>
      <c r="J154" s="58">
        <f>+LinkIn!M156</f>
        <v>1165871.6583333332</v>
      </c>
      <c r="K154" s="58"/>
      <c r="L154" s="58">
        <f>+LinkIn!O156</f>
        <v>1165871.658333333</v>
      </c>
      <c r="M154" s="58">
        <f>+LinkIn!P156</f>
        <v>1165871.658333333</v>
      </c>
      <c r="N154" s="58">
        <f>+LinkIn!Q156</f>
        <v>1165871.658333333</v>
      </c>
      <c r="O154" s="10"/>
      <c r="R154" s="6"/>
      <c r="W154" s="6"/>
      <c r="X154" s="6"/>
      <c r="Y154" s="6"/>
    </row>
    <row r="155" spans="1:26" ht="14.4" x14ac:dyDescent="0.3">
      <c r="A155" s="23">
        <v>7</v>
      </c>
      <c r="B155" s="32" t="s">
        <v>13</v>
      </c>
      <c r="C155" s="10"/>
      <c r="D155" s="58">
        <f>+LinkIn!G157</f>
        <v>378357.62400000001</v>
      </c>
      <c r="E155" s="58">
        <f>+LinkIn!H157</f>
        <v>463820.58800000005</v>
      </c>
      <c r="F155" s="58">
        <f>+LinkIn!I157</f>
        <v>448914.44399999996</v>
      </c>
      <c r="G155" s="58">
        <f>+LinkIn!J157</f>
        <v>500372.02</v>
      </c>
      <c r="H155" s="58">
        <f>+LinkIn!K157</f>
        <v>466438.8</v>
      </c>
      <c r="I155" s="58">
        <f>+LinkIn!L157</f>
        <v>448273.65357539419</v>
      </c>
      <c r="J155" s="58">
        <f>+LinkIn!M157</f>
        <v>426827.36200000008</v>
      </c>
      <c r="K155" s="58"/>
      <c r="L155" s="58">
        <f>+LinkIn!O157</f>
        <v>426827.36200000002</v>
      </c>
      <c r="M155" s="58">
        <f>+LinkIn!P157</f>
        <v>426827.36200000002</v>
      </c>
      <c r="N155" s="58">
        <f>+LinkIn!Q157</f>
        <v>426827.36200000002</v>
      </c>
      <c r="O155" s="10"/>
      <c r="W155" s="6"/>
      <c r="X155" s="6"/>
      <c r="Y155" s="6"/>
    </row>
    <row r="156" spans="1:26" ht="14.4" x14ac:dyDescent="0.3">
      <c r="A156" s="23">
        <v>8</v>
      </c>
      <c r="B156" s="32" t="s">
        <v>14</v>
      </c>
      <c r="C156" s="10"/>
      <c r="D156" s="58">
        <f>+LinkIn!G158</f>
        <v>2225.355</v>
      </c>
      <c r="E156" s="58">
        <f>+LinkIn!H158</f>
        <v>2428.92</v>
      </c>
      <c r="F156" s="58">
        <f>+LinkIn!I158</f>
        <v>25418.055999999997</v>
      </c>
      <c r="G156" s="58">
        <f>+LinkIn!J158</f>
        <v>20147.245000000003</v>
      </c>
      <c r="H156" s="58">
        <f>+LinkIn!K158</f>
        <v>2019.3000000000006</v>
      </c>
      <c r="I156" s="58">
        <f>+LinkIn!L158</f>
        <v>5887.2395800000013</v>
      </c>
      <c r="J156" s="58">
        <f>+LinkIn!M158</f>
        <v>3153.34584</v>
      </c>
      <c r="K156" s="58"/>
      <c r="L156" s="58">
        <f>+LinkIn!O158</f>
        <v>3153.34584</v>
      </c>
      <c r="M156" s="58">
        <f>+LinkIn!P158</f>
        <v>3153.34584</v>
      </c>
      <c r="N156" s="58">
        <f>+LinkIn!Q158</f>
        <v>3153.34584</v>
      </c>
      <c r="O156" s="10"/>
      <c r="W156" s="6"/>
      <c r="X156" s="6"/>
      <c r="Y156" s="6"/>
    </row>
    <row r="157" spans="1:26" ht="14.4" x14ac:dyDescent="0.3">
      <c r="A157" s="23">
        <v>9</v>
      </c>
      <c r="B157" s="32"/>
      <c r="C157" s="1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10"/>
      <c r="W157" s="6"/>
      <c r="X157" s="6"/>
      <c r="Y157" s="6"/>
    </row>
    <row r="158" spans="1:26" ht="15" thickBot="1" x14ac:dyDescent="0.35">
      <c r="A158" s="23">
        <v>10</v>
      </c>
      <c r="B158" s="25" t="s">
        <v>17</v>
      </c>
      <c r="C158" s="10"/>
      <c r="D158" s="59">
        <f t="shared" ref="D158:J158" si="22">SUM(D151:D156)</f>
        <v>11396898.743000001</v>
      </c>
      <c r="E158" s="59">
        <f t="shared" si="22"/>
        <v>11802347.092</v>
      </c>
      <c r="F158" s="59">
        <f>SUM(F151:F156)</f>
        <v>12145837.02</v>
      </c>
      <c r="G158" s="59">
        <f t="shared" si="22"/>
        <v>12419497.126999998</v>
      </c>
      <c r="H158" s="59">
        <f t="shared" ref="H158" si="23">SUM(H151:H156)</f>
        <v>11835935.500000002</v>
      </c>
      <c r="I158" s="59">
        <f t="shared" si="22"/>
        <v>11601937.320163971</v>
      </c>
      <c r="J158" s="59">
        <f t="shared" si="22"/>
        <v>11643601.479757709</v>
      </c>
      <c r="K158" s="41"/>
      <c r="L158" s="59">
        <f>SUM(L151:L156)</f>
        <v>11583631.346803896</v>
      </c>
      <c r="M158" s="59">
        <f>SUM(M151:M156)</f>
        <v>11486496.239814626</v>
      </c>
      <c r="N158" s="59">
        <f>SUM(N151:N156)</f>
        <v>11387375.809707742</v>
      </c>
      <c r="O158" s="10"/>
      <c r="T158" s="6"/>
      <c r="U158" s="6"/>
      <c r="V158" s="6"/>
      <c r="W158" s="6"/>
      <c r="X158" s="6"/>
      <c r="Y158" s="6"/>
    </row>
    <row r="159" spans="1:26" ht="15" thickTop="1" x14ac:dyDescent="0.3">
      <c r="A159" s="23">
        <v>11</v>
      </c>
      <c r="B159" s="10"/>
      <c r="C159" s="10"/>
      <c r="D159" s="43"/>
      <c r="E159" s="43"/>
      <c r="F159" s="43"/>
      <c r="G159" s="43"/>
      <c r="H159" s="43"/>
      <c r="I159" s="43"/>
      <c r="J159" s="43"/>
      <c r="K159" s="41"/>
      <c r="L159" s="43"/>
      <c r="M159" s="43"/>
      <c r="N159" s="43"/>
      <c r="O159" s="10"/>
      <c r="T159" s="6"/>
      <c r="U159" s="6"/>
      <c r="V159" s="6"/>
      <c r="W159" s="6"/>
      <c r="X159" s="6"/>
      <c r="Y159" s="6"/>
    </row>
    <row r="160" spans="1:26" ht="14.4" x14ac:dyDescent="0.3">
      <c r="A160" s="23">
        <v>12</v>
      </c>
      <c r="B160" s="10"/>
      <c r="C160" s="1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10"/>
      <c r="T160" s="6"/>
      <c r="U160" s="6"/>
      <c r="V160" s="6"/>
      <c r="W160" s="6"/>
      <c r="X160" s="6"/>
      <c r="Y160" s="6"/>
    </row>
    <row r="161" spans="1:25" ht="14.4" x14ac:dyDescent="0.3">
      <c r="A161" s="23">
        <v>13</v>
      </c>
      <c r="B161" s="31" t="s">
        <v>18</v>
      </c>
      <c r="C161" s="1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10"/>
      <c r="T161" s="6"/>
      <c r="U161" s="6"/>
      <c r="V161" s="6"/>
      <c r="W161" s="6"/>
      <c r="X161" s="6"/>
      <c r="Y161" s="6"/>
    </row>
    <row r="162" spans="1:25" ht="14.4" x14ac:dyDescent="0.3">
      <c r="A162" s="23">
        <v>14</v>
      </c>
      <c r="B162" s="40" t="s">
        <v>19</v>
      </c>
      <c r="C162" s="1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10"/>
      <c r="T162" s="6"/>
      <c r="U162" s="6"/>
      <c r="V162" s="6"/>
      <c r="W162" s="6"/>
      <c r="X162" s="6"/>
      <c r="Y162" s="6"/>
    </row>
    <row r="163" spans="1:25" ht="14.4" x14ac:dyDescent="0.3">
      <c r="A163" s="23">
        <v>15</v>
      </c>
      <c r="B163" s="32" t="s">
        <v>9</v>
      </c>
      <c r="C163" s="10"/>
      <c r="D163" s="41">
        <f t="shared" ref="D163:G168" si="24">D29</f>
        <v>112448.08333333333</v>
      </c>
      <c r="E163" s="41">
        <f t="shared" si="24"/>
        <v>113979.58333333333</v>
      </c>
      <c r="F163" s="41">
        <f t="shared" si="24"/>
        <v>115526.25</v>
      </c>
      <c r="G163" s="41">
        <f t="shared" si="24"/>
        <v>116875.66666666667</v>
      </c>
      <c r="H163" s="41">
        <f t="shared" ref="H163" si="25">H29</f>
        <v>118098.83333333333</v>
      </c>
      <c r="I163" s="41">
        <f t="shared" ref="I163:J168" si="26">I29</f>
        <v>119617.6635336826</v>
      </c>
      <c r="J163" s="41">
        <f t="shared" si="26"/>
        <v>121394.24153513015</v>
      </c>
      <c r="K163" s="41"/>
      <c r="L163" s="41">
        <f t="shared" ref="L163:N168" si="27">L29</f>
        <v>121888.75</v>
      </c>
      <c r="M163" s="41">
        <f t="shared" ref="M163" si="28">M29</f>
        <v>122896.83333333333</v>
      </c>
      <c r="N163" s="41">
        <f t="shared" si="27"/>
        <v>123904.83333333333</v>
      </c>
      <c r="O163" s="10"/>
      <c r="T163" s="6"/>
      <c r="U163" s="6"/>
      <c r="V163" s="6"/>
      <c r="W163" s="6"/>
      <c r="X163" s="6"/>
      <c r="Y163" s="6"/>
    </row>
    <row r="164" spans="1:25" ht="14.4" x14ac:dyDescent="0.3">
      <c r="A164" s="23">
        <v>16</v>
      </c>
      <c r="B164" s="32" t="s">
        <v>10</v>
      </c>
      <c r="C164" s="10"/>
      <c r="D164" s="41">
        <f t="shared" si="24"/>
        <v>8900.3333333333339</v>
      </c>
      <c r="E164" s="41">
        <f t="shared" si="24"/>
        <v>8903.5833333333339</v>
      </c>
      <c r="F164" s="41">
        <f t="shared" si="24"/>
        <v>8924.8333333333339</v>
      </c>
      <c r="G164" s="41">
        <f t="shared" si="24"/>
        <v>9004.9166666666661</v>
      </c>
      <c r="H164" s="41">
        <f t="shared" ref="H164" si="29">H30</f>
        <v>9076.4166666666661</v>
      </c>
      <c r="I164" s="41">
        <f t="shared" si="26"/>
        <v>9099.4583333333339</v>
      </c>
      <c r="J164" s="41">
        <f t="shared" si="26"/>
        <v>9110.4583333333339</v>
      </c>
      <c r="K164" s="41"/>
      <c r="L164" s="41">
        <f t="shared" si="27"/>
        <v>9110.5</v>
      </c>
      <c r="M164" s="41">
        <f t="shared" ref="M164" si="30">M30</f>
        <v>9110.5</v>
      </c>
      <c r="N164" s="41">
        <f t="shared" si="27"/>
        <v>9110.5</v>
      </c>
      <c r="O164" s="10"/>
      <c r="T164" s="6"/>
      <c r="U164" s="6"/>
      <c r="V164" s="6"/>
      <c r="W164" s="6"/>
      <c r="X164" s="6"/>
      <c r="Y164" s="6"/>
    </row>
    <row r="165" spans="1:25" ht="14.4" x14ac:dyDescent="0.3">
      <c r="A165" s="23">
        <v>17</v>
      </c>
      <c r="B165" s="32" t="s">
        <v>11</v>
      </c>
      <c r="C165" s="10"/>
      <c r="D165" s="41">
        <f t="shared" si="24"/>
        <v>24.083333333333332</v>
      </c>
      <c r="E165" s="41">
        <f t="shared" si="24"/>
        <v>25</v>
      </c>
      <c r="F165" s="41">
        <f t="shared" si="24"/>
        <v>25.5</v>
      </c>
      <c r="G165" s="41">
        <f t="shared" si="24"/>
        <v>27.25</v>
      </c>
      <c r="H165" s="41">
        <f t="shared" ref="H165" si="31">H31</f>
        <v>30</v>
      </c>
      <c r="I165" s="41">
        <f t="shared" si="26"/>
        <v>29.5</v>
      </c>
      <c r="J165" s="41">
        <f t="shared" si="26"/>
        <v>28.5</v>
      </c>
      <c r="K165" s="41"/>
      <c r="L165" s="41">
        <f t="shared" si="27"/>
        <v>28</v>
      </c>
      <c r="M165" s="41">
        <f t="shared" ref="M165" si="32">M31</f>
        <v>28</v>
      </c>
      <c r="N165" s="41">
        <f t="shared" si="27"/>
        <v>28</v>
      </c>
      <c r="O165" s="10"/>
      <c r="T165" s="6"/>
      <c r="U165" s="6"/>
      <c r="V165" s="6"/>
      <c r="W165" s="6"/>
      <c r="X165" s="6"/>
      <c r="Y165" s="6"/>
    </row>
    <row r="166" spans="1:25" ht="14.4" x14ac:dyDescent="0.3">
      <c r="A166" s="23">
        <v>18</v>
      </c>
      <c r="B166" s="32" t="s">
        <v>12</v>
      </c>
      <c r="C166" s="10"/>
      <c r="D166" s="41">
        <f t="shared" si="24"/>
        <v>534.41666666666663</v>
      </c>
      <c r="E166" s="41">
        <f t="shared" si="24"/>
        <v>530.16666666666663</v>
      </c>
      <c r="F166" s="41">
        <f t="shared" si="24"/>
        <v>543.75</v>
      </c>
      <c r="G166" s="41">
        <f t="shared" si="24"/>
        <v>549.75</v>
      </c>
      <c r="H166" s="41">
        <f t="shared" ref="H166" si="33">H32</f>
        <v>691.25</v>
      </c>
      <c r="I166" s="41">
        <f t="shared" si="26"/>
        <v>739.58333333333337</v>
      </c>
      <c r="J166" s="41">
        <f t="shared" si="26"/>
        <v>748</v>
      </c>
      <c r="K166" s="41"/>
      <c r="L166" s="41">
        <f t="shared" si="27"/>
        <v>748</v>
      </c>
      <c r="M166" s="41">
        <f t="shared" ref="M166" si="34">M32</f>
        <v>748</v>
      </c>
      <c r="N166" s="41">
        <f t="shared" si="27"/>
        <v>748</v>
      </c>
      <c r="O166" s="10"/>
      <c r="T166" s="6"/>
      <c r="U166" s="6"/>
      <c r="V166" s="6"/>
      <c r="W166" s="6"/>
      <c r="X166" s="6"/>
      <c r="Y166" s="6"/>
    </row>
    <row r="167" spans="1:25" ht="14.4" x14ac:dyDescent="0.3">
      <c r="A167" s="23">
        <v>19</v>
      </c>
      <c r="B167" s="32" t="s">
        <v>13</v>
      </c>
      <c r="C167" s="10"/>
      <c r="D167" s="41">
        <f t="shared" si="24"/>
        <v>12.166666666666666</v>
      </c>
      <c r="E167" s="41">
        <f t="shared" si="24"/>
        <v>13.75</v>
      </c>
      <c r="F167" s="41">
        <f t="shared" si="24"/>
        <v>15</v>
      </c>
      <c r="G167" s="41">
        <f t="shared" si="24"/>
        <v>15</v>
      </c>
      <c r="H167" s="41">
        <f t="shared" ref="H167" si="35">H33</f>
        <v>15</v>
      </c>
      <c r="I167" s="41">
        <f t="shared" si="26"/>
        <v>14.083333333333334</v>
      </c>
      <c r="J167" s="41">
        <f t="shared" si="26"/>
        <v>14</v>
      </c>
      <c r="K167" s="41"/>
      <c r="L167" s="41">
        <f t="shared" si="27"/>
        <v>14</v>
      </c>
      <c r="M167" s="41">
        <f t="shared" ref="M167:M168" si="36">M33</f>
        <v>14</v>
      </c>
      <c r="N167" s="41">
        <f t="shared" si="27"/>
        <v>14</v>
      </c>
      <c r="O167" s="10"/>
      <c r="T167" s="6"/>
      <c r="U167" s="6"/>
      <c r="V167" s="6"/>
      <c r="W167" s="6"/>
      <c r="X167" s="6"/>
      <c r="Y167" s="6"/>
    </row>
    <row r="168" spans="1:25" ht="14.4" x14ac:dyDescent="0.3">
      <c r="A168" s="23">
        <v>20</v>
      </c>
      <c r="B168" s="32" t="s">
        <v>14</v>
      </c>
      <c r="C168" s="10"/>
      <c r="D168" s="41">
        <f t="shared" si="24"/>
        <v>3.25</v>
      </c>
      <c r="E168" s="41">
        <f t="shared" si="24"/>
        <v>15.5</v>
      </c>
      <c r="F168" s="41">
        <f t="shared" si="24"/>
        <v>24.083333333333332</v>
      </c>
      <c r="G168" s="41">
        <f t="shared" si="24"/>
        <v>29.333333333333332</v>
      </c>
      <c r="H168" s="41">
        <f t="shared" ref="H168" si="37">H34</f>
        <v>33.833333333333336</v>
      </c>
      <c r="I168" s="41">
        <f t="shared" si="26"/>
        <v>38.833333333333336</v>
      </c>
      <c r="J168" s="41">
        <f t="shared" si="26"/>
        <v>39</v>
      </c>
      <c r="K168" s="41"/>
      <c r="L168" s="41">
        <f t="shared" si="27"/>
        <v>39</v>
      </c>
      <c r="M168" s="41">
        <f t="shared" si="36"/>
        <v>39</v>
      </c>
      <c r="N168" s="41">
        <f t="shared" si="27"/>
        <v>39</v>
      </c>
      <c r="O168" s="10"/>
      <c r="T168" s="6"/>
      <c r="U168" s="6"/>
      <c r="V168" s="6"/>
      <c r="W168" s="6"/>
      <c r="X168" s="6"/>
      <c r="Y168" s="6"/>
    </row>
    <row r="169" spans="1:25" ht="14.4" x14ac:dyDescent="0.3">
      <c r="A169" s="23">
        <v>21</v>
      </c>
      <c r="B169" s="32"/>
      <c r="C169" s="1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10"/>
      <c r="T169" s="6"/>
      <c r="U169" s="6"/>
      <c r="V169" s="6"/>
      <c r="W169" s="6"/>
      <c r="X169" s="6"/>
      <c r="Y169" s="6"/>
    </row>
    <row r="170" spans="1:25" ht="15" thickBot="1" x14ac:dyDescent="0.35">
      <c r="A170" s="23">
        <v>22</v>
      </c>
      <c r="B170" s="25" t="s">
        <v>17</v>
      </c>
      <c r="C170" s="10"/>
      <c r="D170" s="59">
        <f t="shared" ref="D170:J170" si="38">SUM(D163:D168)</f>
        <v>121922.33333333333</v>
      </c>
      <c r="E170" s="59">
        <f t="shared" si="38"/>
        <v>123467.58333333333</v>
      </c>
      <c r="F170" s="59">
        <f t="shared" si="38"/>
        <v>125059.41666666666</v>
      </c>
      <c r="G170" s="59">
        <f t="shared" si="38"/>
        <v>126501.91666666667</v>
      </c>
      <c r="H170" s="59">
        <f t="shared" ref="H170" si="39">SUM(H163:H168)</f>
        <v>127945.33333333333</v>
      </c>
      <c r="I170" s="59">
        <f t="shared" si="38"/>
        <v>129539.12186701591</v>
      </c>
      <c r="J170" s="59">
        <f t="shared" si="38"/>
        <v>131334.19986846347</v>
      </c>
      <c r="K170" s="41"/>
      <c r="L170" s="59">
        <f>SUM(L163:L168)</f>
        <v>131828.25</v>
      </c>
      <c r="M170" s="59">
        <f>SUM(M163:M168)</f>
        <v>132836.33333333331</v>
      </c>
      <c r="N170" s="59">
        <f>SUM(N163:N168)</f>
        <v>133844.33333333331</v>
      </c>
      <c r="O170" s="10"/>
      <c r="T170" s="6"/>
      <c r="U170" s="6"/>
      <c r="V170" s="6"/>
      <c r="W170" s="6"/>
      <c r="X170" s="6"/>
      <c r="Y170" s="6"/>
    </row>
    <row r="171" spans="1:25" ht="15" thickTop="1" x14ac:dyDescent="0.3">
      <c r="A171" s="23">
        <v>23</v>
      </c>
      <c r="B171" s="10"/>
      <c r="C171" s="10"/>
      <c r="D171" s="43"/>
      <c r="E171" s="43"/>
      <c r="F171" s="43"/>
      <c r="G171" s="43"/>
      <c r="H171" s="43"/>
      <c r="I171" s="43"/>
      <c r="J171" s="43"/>
      <c r="K171" s="41"/>
      <c r="L171" s="43"/>
      <c r="M171" s="43"/>
      <c r="N171" s="43"/>
      <c r="O171" s="10"/>
      <c r="T171" s="6"/>
      <c r="U171" s="6"/>
      <c r="V171" s="6"/>
      <c r="W171" s="6"/>
      <c r="X171" s="6"/>
      <c r="Y171" s="6"/>
    </row>
    <row r="172" spans="1:25" ht="14.4" x14ac:dyDescent="0.3">
      <c r="A172" s="23">
        <v>24</v>
      </c>
      <c r="B172" s="10"/>
      <c r="C172" s="1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10"/>
      <c r="T172" s="6"/>
      <c r="U172" s="6"/>
      <c r="V172" s="6"/>
      <c r="W172" s="6"/>
      <c r="X172" s="6"/>
      <c r="Y172" s="6"/>
    </row>
    <row r="173" spans="1:25" ht="14.4" x14ac:dyDescent="0.3">
      <c r="A173" s="23">
        <v>25</v>
      </c>
      <c r="B173" s="31" t="s">
        <v>20</v>
      </c>
      <c r="C173" s="1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10"/>
      <c r="T173" s="6"/>
      <c r="U173" s="6"/>
      <c r="V173" s="6"/>
      <c r="W173" s="6"/>
      <c r="X173" s="6"/>
      <c r="Y173" s="6"/>
    </row>
    <row r="174" spans="1:25" ht="14.4" x14ac:dyDescent="0.3">
      <c r="A174" s="23">
        <v>26</v>
      </c>
      <c r="B174" s="32" t="s">
        <v>9</v>
      </c>
      <c r="C174" s="10"/>
      <c r="D174" s="41">
        <f t="shared" ref="D174:G179" si="40">D41</f>
        <v>113777</v>
      </c>
      <c r="E174" s="41">
        <f t="shared" si="40"/>
        <v>114534</v>
      </c>
      <c r="F174" s="41">
        <f t="shared" si="40"/>
        <v>116165</v>
      </c>
      <c r="G174" s="41">
        <f t="shared" si="40"/>
        <v>117366</v>
      </c>
      <c r="H174" s="41">
        <f t="shared" ref="H174" si="41">H41</f>
        <v>118448</v>
      </c>
      <c r="I174" s="41">
        <f t="shared" ref="I174:J179" si="42">I41</f>
        <v>119929.77565372358</v>
      </c>
      <c r="J174" s="41">
        <f t="shared" si="42"/>
        <v>121873.98056993139</v>
      </c>
      <c r="K174" s="41"/>
      <c r="L174" s="41">
        <f t="shared" ref="L174:N179" si="43">L41</f>
        <v>122379</v>
      </c>
      <c r="M174" s="41">
        <f t="shared" ref="M174" si="44">M41</f>
        <v>123391</v>
      </c>
      <c r="N174" s="41">
        <f t="shared" si="43"/>
        <v>124403</v>
      </c>
      <c r="O174" s="10"/>
      <c r="T174" s="6"/>
      <c r="U174" s="6"/>
      <c r="V174" s="6"/>
      <c r="W174" s="6"/>
      <c r="X174" s="6"/>
      <c r="Y174" s="6"/>
    </row>
    <row r="175" spans="1:25" ht="14.4" x14ac:dyDescent="0.3">
      <c r="A175" s="23">
        <v>27</v>
      </c>
      <c r="B175" s="32" t="s">
        <v>10</v>
      </c>
      <c r="C175" s="10"/>
      <c r="D175" s="41">
        <f t="shared" si="40"/>
        <v>8920</v>
      </c>
      <c r="E175" s="41">
        <f t="shared" si="40"/>
        <v>8910</v>
      </c>
      <c r="F175" s="41">
        <f t="shared" si="40"/>
        <v>8931</v>
      </c>
      <c r="G175" s="41">
        <f t="shared" si="40"/>
        <v>9005</v>
      </c>
      <c r="H175" s="41">
        <f t="shared" ref="H175" si="45">H42</f>
        <v>9083</v>
      </c>
      <c r="I175" s="41">
        <f t="shared" si="42"/>
        <v>9080</v>
      </c>
      <c r="J175" s="41">
        <f t="shared" si="42"/>
        <v>9132</v>
      </c>
      <c r="K175" s="41"/>
      <c r="L175" s="41">
        <f t="shared" si="43"/>
        <v>9094</v>
      </c>
      <c r="M175" s="41">
        <f t="shared" ref="M175" si="46">M42</f>
        <v>9094</v>
      </c>
      <c r="N175" s="41">
        <f t="shared" si="43"/>
        <v>9094</v>
      </c>
      <c r="O175" s="10"/>
    </row>
    <row r="176" spans="1:25" ht="14.4" x14ac:dyDescent="0.3">
      <c r="A176" s="23">
        <v>28</v>
      </c>
      <c r="B176" s="32" t="s">
        <v>11</v>
      </c>
      <c r="C176" s="10"/>
      <c r="D176" s="41">
        <f t="shared" si="40"/>
        <v>24</v>
      </c>
      <c r="E176" s="41">
        <f t="shared" si="40"/>
        <v>25</v>
      </c>
      <c r="F176" s="41">
        <f t="shared" si="40"/>
        <v>27</v>
      </c>
      <c r="G176" s="41">
        <f t="shared" si="40"/>
        <v>28</v>
      </c>
      <c r="H176" s="41">
        <f t="shared" ref="H176" si="47">H43</f>
        <v>30</v>
      </c>
      <c r="I176" s="41">
        <f t="shared" si="42"/>
        <v>29</v>
      </c>
      <c r="J176" s="41">
        <f t="shared" si="42"/>
        <v>28</v>
      </c>
      <c r="K176" s="41"/>
      <c r="L176" s="41">
        <f t="shared" si="43"/>
        <v>28</v>
      </c>
      <c r="M176" s="41">
        <f t="shared" ref="M176" si="48">M43</f>
        <v>28</v>
      </c>
      <c r="N176" s="41">
        <f t="shared" si="43"/>
        <v>28</v>
      </c>
      <c r="O176" s="10"/>
    </row>
    <row r="177" spans="1:15" ht="14.4" x14ac:dyDescent="0.3">
      <c r="A177" s="23">
        <v>29</v>
      </c>
      <c r="B177" s="32" t="s">
        <v>12</v>
      </c>
      <c r="C177" s="10"/>
      <c r="D177" s="41">
        <f t="shared" si="40"/>
        <v>530</v>
      </c>
      <c r="E177" s="41">
        <f t="shared" si="40"/>
        <v>528</v>
      </c>
      <c r="F177" s="41">
        <f t="shared" si="40"/>
        <v>548</v>
      </c>
      <c r="G177" s="41">
        <f t="shared" si="40"/>
        <v>549</v>
      </c>
      <c r="H177" s="41">
        <f t="shared" ref="H177" si="49">H44</f>
        <v>721</v>
      </c>
      <c r="I177" s="41">
        <f t="shared" si="42"/>
        <v>748</v>
      </c>
      <c r="J177" s="41">
        <f t="shared" si="42"/>
        <v>748</v>
      </c>
      <c r="K177" s="41"/>
      <c r="L177" s="41">
        <f t="shared" si="43"/>
        <v>748</v>
      </c>
      <c r="M177" s="41">
        <f t="shared" ref="M177" si="50">M44</f>
        <v>748</v>
      </c>
      <c r="N177" s="41">
        <f t="shared" si="43"/>
        <v>748</v>
      </c>
      <c r="O177" s="10"/>
    </row>
    <row r="178" spans="1:15" ht="14.4" x14ac:dyDescent="0.3">
      <c r="A178" s="23">
        <v>30</v>
      </c>
      <c r="B178" s="32" t="s">
        <v>13</v>
      </c>
      <c r="C178" s="10"/>
      <c r="D178" s="41">
        <f t="shared" si="40"/>
        <v>12</v>
      </c>
      <c r="E178" s="41">
        <f t="shared" si="40"/>
        <v>15</v>
      </c>
      <c r="F178" s="41">
        <f t="shared" si="40"/>
        <v>15</v>
      </c>
      <c r="G178" s="41">
        <f t="shared" si="40"/>
        <v>15</v>
      </c>
      <c r="H178" s="41">
        <f t="shared" ref="H178" si="51">H45</f>
        <v>15</v>
      </c>
      <c r="I178" s="41">
        <f t="shared" si="42"/>
        <v>14</v>
      </c>
      <c r="J178" s="41">
        <f t="shared" si="42"/>
        <v>14</v>
      </c>
      <c r="K178" s="41"/>
      <c r="L178" s="41">
        <f t="shared" si="43"/>
        <v>14</v>
      </c>
      <c r="M178" s="41">
        <f t="shared" ref="M178" si="52">M45</f>
        <v>14</v>
      </c>
      <c r="N178" s="41">
        <f t="shared" si="43"/>
        <v>14</v>
      </c>
      <c r="O178" s="10"/>
    </row>
    <row r="179" spans="1:15" ht="14.4" x14ac:dyDescent="0.3">
      <c r="A179" s="23">
        <v>31</v>
      </c>
      <c r="B179" s="32" t="s">
        <v>14</v>
      </c>
      <c r="C179" s="10"/>
      <c r="D179" s="41">
        <f t="shared" si="40"/>
        <v>16</v>
      </c>
      <c r="E179" s="41">
        <f t="shared" si="40"/>
        <v>16</v>
      </c>
      <c r="F179" s="41">
        <f t="shared" si="40"/>
        <v>27</v>
      </c>
      <c r="G179" s="41">
        <f t="shared" si="40"/>
        <v>30</v>
      </c>
      <c r="H179" s="41">
        <f t="shared" ref="H179" si="53">H46</f>
        <v>35</v>
      </c>
      <c r="I179" s="41">
        <f t="shared" si="42"/>
        <v>39</v>
      </c>
      <c r="J179" s="41">
        <f t="shared" si="42"/>
        <v>39</v>
      </c>
      <c r="K179" s="41"/>
      <c r="L179" s="41">
        <f t="shared" si="43"/>
        <v>39</v>
      </c>
      <c r="M179" s="41">
        <f t="shared" ref="M179" si="54">M46</f>
        <v>39</v>
      </c>
      <c r="N179" s="41">
        <f t="shared" si="43"/>
        <v>39</v>
      </c>
      <c r="O179" s="10"/>
    </row>
    <row r="180" spans="1:15" ht="14.4" x14ac:dyDescent="0.3">
      <c r="A180" s="23">
        <v>32</v>
      </c>
      <c r="B180" s="10"/>
      <c r="C180" s="1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10"/>
    </row>
    <row r="181" spans="1:15" ht="15" thickBot="1" x14ac:dyDescent="0.35">
      <c r="A181" s="23">
        <v>33</v>
      </c>
      <c r="B181" s="25" t="s">
        <v>17</v>
      </c>
      <c r="C181" s="10"/>
      <c r="D181" s="59">
        <f t="shared" ref="D181:J181" si="55">SUM(D174:D179)</f>
        <v>123279</v>
      </c>
      <c r="E181" s="59">
        <f t="shared" si="55"/>
        <v>124028</v>
      </c>
      <c r="F181" s="59">
        <f t="shared" si="55"/>
        <v>125713</v>
      </c>
      <c r="G181" s="59">
        <f t="shared" si="55"/>
        <v>126993</v>
      </c>
      <c r="H181" s="59">
        <f t="shared" ref="H181" si="56">SUM(H174:H179)</f>
        <v>128332</v>
      </c>
      <c r="I181" s="59">
        <f t="shared" si="55"/>
        <v>129839.77565372358</v>
      </c>
      <c r="J181" s="59">
        <f t="shared" si="55"/>
        <v>131834.98056993139</v>
      </c>
      <c r="K181" s="41"/>
      <c r="L181" s="59">
        <f>SUM(L174:L179)</f>
        <v>132302</v>
      </c>
      <c r="M181" s="59">
        <f>SUM(M174:M179)</f>
        <v>133314</v>
      </c>
      <c r="N181" s="59">
        <f>SUM(N174:N179)</f>
        <v>134326</v>
      </c>
      <c r="O181" s="10"/>
    </row>
    <row r="182" spans="1:15" ht="15" thickTop="1" x14ac:dyDescent="0.3">
      <c r="A182" s="23">
        <v>34</v>
      </c>
      <c r="B182" s="10"/>
      <c r="C182" s="10"/>
      <c r="D182" s="43"/>
      <c r="E182" s="43"/>
      <c r="F182" s="43"/>
      <c r="G182" s="43"/>
      <c r="H182" s="43"/>
      <c r="I182" s="43"/>
      <c r="J182" s="43"/>
      <c r="K182" s="41"/>
      <c r="L182" s="43"/>
      <c r="M182" s="43"/>
      <c r="N182" s="43"/>
      <c r="O182" s="10"/>
    </row>
    <row r="183" spans="1:15" ht="14.4" x14ac:dyDescent="0.3">
      <c r="A183" s="23">
        <v>35</v>
      </c>
      <c r="B183" s="10"/>
      <c r="C183" s="1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10"/>
    </row>
    <row r="184" spans="1:15" ht="14.4" x14ac:dyDescent="0.3">
      <c r="A184" s="23">
        <v>36</v>
      </c>
      <c r="B184" s="10"/>
      <c r="C184" s="1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10"/>
    </row>
    <row r="185" spans="1:15" ht="14.4" x14ac:dyDescent="0.3">
      <c r="A185" s="23">
        <v>37</v>
      </c>
      <c r="B185" s="31" t="s">
        <v>25</v>
      </c>
      <c r="C185" s="1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0"/>
    </row>
    <row r="186" spans="1:15" ht="14.4" x14ac:dyDescent="0.3">
      <c r="A186" s="23">
        <v>38</v>
      </c>
      <c r="B186" s="32" t="s">
        <v>9</v>
      </c>
      <c r="C186" s="10"/>
      <c r="D186" s="45">
        <f t="shared" ref="D186:J191" si="57">IF(D163=0,"     N/A",ROUND(D151/D163,1))</f>
        <v>49.9</v>
      </c>
      <c r="E186" s="60">
        <f t="shared" si="57"/>
        <v>50.9</v>
      </c>
      <c r="F186" s="60">
        <f t="shared" si="57"/>
        <v>50.8</v>
      </c>
      <c r="G186" s="60">
        <f t="shared" si="57"/>
        <v>51</v>
      </c>
      <c r="H186" s="60">
        <f t="shared" ref="H186" si="58">IF(H163=0,"     N/A",ROUND(H151/H163,1))</f>
        <v>48.4</v>
      </c>
      <c r="I186" s="45">
        <f t="shared" si="57"/>
        <v>47</v>
      </c>
      <c r="J186" s="45">
        <f t="shared" si="57"/>
        <v>46.4</v>
      </c>
      <c r="K186" s="41"/>
      <c r="L186" s="45">
        <f t="shared" ref="L186:N191" si="59">IF(L163=0,"     N/A",ROUND(L151/L163,1))</f>
        <v>45.9</v>
      </c>
      <c r="M186" s="45">
        <f t="shared" ref="M186" si="60">IF(M163=0,"     N/A",ROUND(M151/M163,1))</f>
        <v>44.9</v>
      </c>
      <c r="N186" s="45">
        <f t="shared" si="59"/>
        <v>43.9</v>
      </c>
      <c r="O186" s="10"/>
    </row>
    <row r="187" spans="1:15" ht="14.4" x14ac:dyDescent="0.3">
      <c r="A187" s="23">
        <v>39</v>
      </c>
      <c r="B187" s="32" t="s">
        <v>10</v>
      </c>
      <c r="C187" s="10"/>
      <c r="D187" s="45">
        <f t="shared" si="57"/>
        <v>399.9</v>
      </c>
      <c r="E187" s="60">
        <f t="shared" si="57"/>
        <v>415.2</v>
      </c>
      <c r="F187" s="60">
        <f>IF(F164=0,"     N/A",ROUND(F152/F164,1))</f>
        <v>436</v>
      </c>
      <c r="G187" s="60">
        <f t="shared" si="57"/>
        <v>437</v>
      </c>
      <c r="H187" s="60">
        <f t="shared" ref="H187" si="61">IF(H164=0,"     N/A",ROUND(H152/H164,1))</f>
        <v>421.2</v>
      </c>
      <c r="I187" s="45">
        <f t="shared" si="57"/>
        <v>411.9</v>
      </c>
      <c r="J187" s="45">
        <f t="shared" si="57"/>
        <v>416.9</v>
      </c>
      <c r="K187" s="41"/>
      <c r="L187" s="45">
        <f t="shared" si="59"/>
        <v>415.6</v>
      </c>
      <c r="M187" s="45">
        <f t="shared" ref="M187" si="62">IF(M164=0,"     N/A",ROUND(M152/M164,1))</f>
        <v>413.1</v>
      </c>
      <c r="N187" s="45">
        <f t="shared" si="59"/>
        <v>410.6</v>
      </c>
      <c r="O187" s="10"/>
    </row>
    <row r="188" spans="1:15" ht="14.4" x14ac:dyDescent="0.3">
      <c r="A188" s="23">
        <v>40</v>
      </c>
      <c r="B188" s="32" t="s">
        <v>11</v>
      </c>
      <c r="C188" s="10"/>
      <c r="D188" s="45">
        <f t="shared" si="57"/>
        <v>21899.599999999999</v>
      </c>
      <c r="E188" s="60">
        <f t="shared" si="57"/>
        <v>22729.5</v>
      </c>
      <c r="F188" s="60">
        <f t="shared" si="57"/>
        <v>24707.9</v>
      </c>
      <c r="G188" s="60">
        <f t="shared" si="57"/>
        <v>24764.9</v>
      </c>
      <c r="H188" s="60">
        <f t="shared" ref="H188" si="63">IF(H165=0,"     N/A",ROUND(H153/H165,1))</f>
        <v>21930.7</v>
      </c>
      <c r="I188" s="45">
        <f t="shared" si="57"/>
        <v>22097.7</v>
      </c>
      <c r="J188" s="45">
        <f t="shared" si="57"/>
        <v>21674.6</v>
      </c>
      <c r="K188" s="41"/>
      <c r="L188" s="45">
        <f t="shared" si="59"/>
        <v>21707.1</v>
      </c>
      <c r="M188" s="45">
        <f t="shared" ref="M188" si="64">IF(M165=0,"     N/A",ROUND(M153/M165,1))</f>
        <v>21707.1</v>
      </c>
      <c r="N188" s="45">
        <f t="shared" si="59"/>
        <v>21707.1</v>
      </c>
      <c r="O188" s="10"/>
    </row>
    <row r="189" spans="1:15" ht="14.4" x14ac:dyDescent="0.3">
      <c r="A189" s="23">
        <v>41</v>
      </c>
      <c r="B189" s="32" t="s">
        <v>12</v>
      </c>
      <c r="C189" s="10"/>
      <c r="D189" s="45">
        <f t="shared" si="57"/>
        <v>2459.8000000000002</v>
      </c>
      <c r="E189" s="60">
        <f t="shared" si="57"/>
        <v>2391.8000000000002</v>
      </c>
      <c r="F189" s="60">
        <f t="shared" si="57"/>
        <v>2353</v>
      </c>
      <c r="G189" s="60">
        <f t="shared" si="57"/>
        <v>2425.8000000000002</v>
      </c>
      <c r="H189" s="60">
        <f t="shared" ref="H189" si="65">IF(H166=0,"     N/A",ROUND(H154/H166,1))</f>
        <v>1686</v>
      </c>
      <c r="I189" s="45">
        <f t="shared" si="57"/>
        <v>1514.2</v>
      </c>
      <c r="J189" s="45">
        <f t="shared" si="57"/>
        <v>1558.7</v>
      </c>
      <c r="K189" s="41"/>
      <c r="L189" s="45">
        <f t="shared" si="59"/>
        <v>1558.7</v>
      </c>
      <c r="M189" s="45">
        <f t="shared" ref="M189" si="66">IF(M166=0,"     N/A",ROUND(M154/M166,1))</f>
        <v>1558.7</v>
      </c>
      <c r="N189" s="45">
        <f t="shared" si="59"/>
        <v>1558.7</v>
      </c>
      <c r="O189" s="10"/>
    </row>
    <row r="190" spans="1:15" ht="14.4" x14ac:dyDescent="0.3">
      <c r="A190" s="23">
        <v>42</v>
      </c>
      <c r="B190" s="32" t="s">
        <v>13</v>
      </c>
      <c r="C190" s="10"/>
      <c r="D190" s="45">
        <f t="shared" si="57"/>
        <v>31097.9</v>
      </c>
      <c r="E190" s="60">
        <f t="shared" si="57"/>
        <v>33732.400000000001</v>
      </c>
      <c r="F190" s="60">
        <f t="shared" si="57"/>
        <v>29927.599999999999</v>
      </c>
      <c r="G190" s="60">
        <f t="shared" si="57"/>
        <v>33358.1</v>
      </c>
      <c r="H190" s="60">
        <f t="shared" ref="H190" si="67">IF(H167=0,"     N/A",ROUND(H155/H167,1))</f>
        <v>31095.9</v>
      </c>
      <c r="I190" s="45">
        <f t="shared" si="57"/>
        <v>31830.1</v>
      </c>
      <c r="J190" s="45">
        <f t="shared" si="57"/>
        <v>30487.7</v>
      </c>
      <c r="K190" s="41"/>
      <c r="L190" s="45">
        <f t="shared" si="59"/>
        <v>30487.7</v>
      </c>
      <c r="M190" s="45">
        <f t="shared" ref="M190" si="68">IF(M167=0,"     N/A",ROUND(M155/M167,1))</f>
        <v>30487.7</v>
      </c>
      <c r="N190" s="45">
        <f t="shared" si="59"/>
        <v>30487.7</v>
      </c>
      <c r="O190" s="10"/>
    </row>
    <row r="191" spans="1:15" ht="14.4" x14ac:dyDescent="0.3">
      <c r="A191" s="23">
        <v>43</v>
      </c>
      <c r="B191" s="32" t="s">
        <v>14</v>
      </c>
      <c r="C191" s="10"/>
      <c r="D191" s="60">
        <f t="shared" si="57"/>
        <v>684.7</v>
      </c>
      <c r="E191" s="60">
        <f t="shared" si="57"/>
        <v>156.69999999999999</v>
      </c>
      <c r="F191" s="60">
        <f>IF(F168=0,"     N/A",ROUND(F156/F168,1))</f>
        <v>1055.4000000000001</v>
      </c>
      <c r="G191" s="60">
        <f t="shared" si="57"/>
        <v>686.8</v>
      </c>
      <c r="H191" s="60">
        <f t="shared" ref="H191" si="69">IF(H168=0,"     N/A",ROUND(H156/H168,1))</f>
        <v>59.7</v>
      </c>
      <c r="I191" s="60">
        <f t="shared" si="57"/>
        <v>151.6</v>
      </c>
      <c r="J191" s="60">
        <f t="shared" si="57"/>
        <v>80.900000000000006</v>
      </c>
      <c r="K191" s="41"/>
      <c r="L191" s="45">
        <f>IF(L168=0,"     N/A",ROUND(L156/L168,1))</f>
        <v>80.900000000000006</v>
      </c>
      <c r="M191" s="45">
        <f>IF(M168=0,"     N/A",ROUND(M156/M168,1))</f>
        <v>80.900000000000006</v>
      </c>
      <c r="N191" s="45">
        <f t="shared" si="59"/>
        <v>80.900000000000006</v>
      </c>
      <c r="O191" s="10"/>
    </row>
    <row r="192" spans="1:15" ht="14.4" x14ac:dyDescent="0.3">
      <c r="A192" s="23">
        <v>44</v>
      </c>
      <c r="B192" s="32"/>
      <c r="C192" s="10"/>
      <c r="D192" s="61"/>
      <c r="E192" s="62"/>
      <c r="F192" s="61"/>
      <c r="G192" s="61"/>
      <c r="H192" s="61"/>
      <c r="I192" s="61"/>
      <c r="J192" s="61"/>
      <c r="K192" s="10"/>
      <c r="L192" s="61"/>
      <c r="M192" s="61"/>
      <c r="N192" s="61"/>
      <c r="O192" s="10"/>
    </row>
    <row r="193" spans="1:52" ht="14.4" x14ac:dyDescent="0.3">
      <c r="A193" s="23">
        <v>45</v>
      </c>
      <c r="B193" s="10"/>
      <c r="C193" s="10"/>
      <c r="D193" s="61"/>
      <c r="E193" s="62"/>
      <c r="F193" s="61"/>
      <c r="G193" s="61"/>
      <c r="H193" s="61"/>
      <c r="I193" s="61"/>
      <c r="J193" s="61"/>
      <c r="K193" s="10"/>
      <c r="L193" s="61"/>
      <c r="M193" s="61"/>
      <c r="N193" s="61"/>
      <c r="O193" s="10"/>
    </row>
    <row r="194" spans="1:52" ht="14.4" x14ac:dyDescent="0.3">
      <c r="A194" s="23">
        <v>46</v>
      </c>
      <c r="B194" s="10"/>
      <c r="C194" s="10"/>
      <c r="D194" s="61"/>
      <c r="E194" s="62"/>
      <c r="F194" s="61"/>
      <c r="G194" s="61"/>
      <c r="H194" s="61"/>
      <c r="I194" s="61"/>
      <c r="J194" s="61"/>
      <c r="K194" s="10"/>
      <c r="L194" s="61"/>
      <c r="M194" s="61"/>
      <c r="N194" s="61"/>
      <c r="O194" s="10"/>
    </row>
    <row r="195" spans="1:52" ht="14.4" x14ac:dyDescent="0.3">
      <c r="A195" s="23">
        <v>47</v>
      </c>
      <c r="B195" s="25" t="s">
        <v>33</v>
      </c>
      <c r="C195" s="10"/>
      <c r="D195" s="61"/>
      <c r="E195" s="62"/>
      <c r="F195" s="61"/>
      <c r="G195" s="61"/>
      <c r="H195" s="61"/>
      <c r="I195" s="61"/>
      <c r="J195" s="61"/>
      <c r="K195" s="10"/>
      <c r="L195" s="61"/>
      <c r="M195" s="61"/>
      <c r="N195" s="61"/>
      <c r="O195" s="10"/>
    </row>
    <row r="196" spans="1:52" ht="14.4" hidden="1" x14ac:dyDescent="0.3">
      <c r="A196" s="23">
        <v>48</v>
      </c>
      <c r="B196" s="63"/>
      <c r="C196" s="16"/>
      <c r="D196" s="61"/>
      <c r="E196" s="62"/>
      <c r="F196" s="61"/>
      <c r="G196" s="61"/>
      <c r="H196" s="61"/>
      <c r="I196" s="61"/>
      <c r="J196" s="61"/>
      <c r="K196" s="10"/>
      <c r="L196" s="61"/>
      <c r="M196" s="61"/>
      <c r="N196" s="61"/>
      <c r="O196" s="10"/>
    </row>
    <row r="197" spans="1:52" ht="14.4" hidden="1" x14ac:dyDescent="0.3">
      <c r="A197" s="23">
        <v>49</v>
      </c>
      <c r="B197" s="10"/>
      <c r="C197" s="10"/>
      <c r="D197" s="61"/>
      <c r="E197" s="62"/>
      <c r="F197" s="61"/>
      <c r="G197" s="61"/>
      <c r="H197" s="61"/>
      <c r="I197" s="61"/>
      <c r="J197" s="61"/>
      <c r="K197" s="10"/>
      <c r="L197" s="61"/>
      <c r="M197" s="61"/>
      <c r="N197" s="61"/>
      <c r="O197" s="10"/>
    </row>
    <row r="198" spans="1:52" ht="14.4" hidden="1" x14ac:dyDescent="0.3">
      <c r="A198" s="23">
        <v>50</v>
      </c>
      <c r="B198" s="10"/>
      <c r="C198" s="10"/>
      <c r="D198" s="10"/>
      <c r="E198" s="11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52" ht="14.4" x14ac:dyDescent="0.3">
      <c r="A199" s="23"/>
      <c r="B199" s="10"/>
      <c r="C199" s="10"/>
      <c r="D199" s="10"/>
      <c r="E199" s="11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52" ht="14.4" x14ac:dyDescent="0.3">
      <c r="A200" s="9"/>
      <c r="B200" s="10"/>
      <c r="C200" s="10"/>
      <c r="D200" s="10"/>
      <c r="E200" s="11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52" ht="14.4" x14ac:dyDescent="0.3">
      <c r="A201" s="12"/>
      <c r="B201" s="10"/>
      <c r="C201" s="10"/>
      <c r="D201" s="10"/>
      <c r="E201" s="11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52" ht="14.4" x14ac:dyDescent="0.3">
      <c r="A202" s="23"/>
      <c r="B202" s="10"/>
      <c r="C202" s="10"/>
      <c r="D202" s="10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52" ht="14.4" x14ac:dyDescent="0.3">
      <c r="A203" s="86" t="s">
        <v>30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16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ht="14.4" x14ac:dyDescent="0.3">
      <c r="A204" s="86" t="str">
        <f>'[5]Rate Case Constants'!$C$11</f>
        <v>Case No. 2018-00358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16"/>
    </row>
    <row r="205" spans="1:52" ht="14.4" x14ac:dyDescent="0.3">
      <c r="A205" s="86" t="s">
        <v>0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16"/>
    </row>
    <row r="206" spans="1:52" ht="14.4" x14ac:dyDescent="0.3">
      <c r="A206" s="86" t="str">
        <f>'[5]Rate Case Constants'!$C$15</f>
        <v>Base Year for the 12 Months Ended February 28, 2019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16"/>
    </row>
    <row r="207" spans="1:52" ht="14.4" x14ac:dyDescent="0.3">
      <c r="A207" s="86" t="str">
        <f>'[5]Rate Case Constants'!$C$17</f>
        <v>Forecast Year for the 12 Months Ended June 30, 2020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16"/>
    </row>
    <row r="208" spans="1:52" ht="14.4" x14ac:dyDescent="0.3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84"/>
      <c r="N208" s="75"/>
      <c r="O208" s="16"/>
    </row>
    <row r="209" spans="1:16" ht="14.4" x14ac:dyDescent="0.3">
      <c r="A209" s="18" t="s">
        <v>31</v>
      </c>
      <c r="B209" s="10"/>
      <c r="C209" s="10"/>
      <c r="D209" s="10"/>
      <c r="E209" s="11"/>
      <c r="F209" s="10"/>
      <c r="G209" s="10"/>
      <c r="H209" s="10"/>
      <c r="I209" s="10"/>
      <c r="J209" s="10"/>
      <c r="K209" s="10"/>
      <c r="L209" s="10"/>
      <c r="M209" s="10"/>
      <c r="N209" s="66" t="s">
        <v>29</v>
      </c>
    </row>
    <row r="210" spans="1:16" ht="14.4" x14ac:dyDescent="0.3">
      <c r="A210" s="18"/>
      <c r="B210" s="10"/>
      <c r="C210" s="10"/>
      <c r="D210" s="10"/>
      <c r="E210" s="11"/>
      <c r="F210" s="10"/>
      <c r="G210" s="10"/>
      <c r="H210" s="10"/>
      <c r="I210" s="10"/>
      <c r="J210" s="10"/>
      <c r="K210" s="10"/>
      <c r="L210" s="10"/>
      <c r="M210" s="10"/>
      <c r="N210" s="19" t="str">
        <f ca="1">RIGHT(CELL("filename",$A$1),LEN(CELL("filename",$A$1))-SEARCH("\Revenues",CELL("filename",$A$1),1))</f>
        <v>Revenues\[KAWC 2018 Rate Case - Exhibit 37 (I-2),(I-3),(I-4),(I-5).xlsx]Exh Sch. I</v>
      </c>
    </row>
    <row r="211" spans="1:16" ht="14.4" x14ac:dyDescent="0.3">
      <c r="A211" s="18"/>
      <c r="B211" s="10"/>
      <c r="C211" s="10"/>
      <c r="D211" s="10"/>
      <c r="E211" s="11"/>
      <c r="F211" s="10"/>
      <c r="G211" s="10"/>
      <c r="H211" s="10"/>
      <c r="I211" s="10"/>
      <c r="J211" s="10"/>
      <c r="K211" s="10"/>
      <c r="L211" s="10"/>
      <c r="M211" s="10"/>
      <c r="N211" s="66" t="str">
        <f>N10</f>
        <v>Witness Responsible:   Melissa Schwarzell</v>
      </c>
    </row>
    <row r="212" spans="1:16" ht="15" thickBot="1" x14ac:dyDescent="0.35">
      <c r="A212" s="10"/>
      <c r="B212" s="10"/>
      <c r="C212" s="10"/>
      <c r="D212" s="10"/>
      <c r="E212" s="11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6" ht="15" thickTop="1" x14ac:dyDescent="0.3">
      <c r="A213" s="21"/>
      <c r="B213" s="21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6" ht="14.4" x14ac:dyDescent="0.3">
      <c r="A214" s="23" t="s">
        <v>1</v>
      </c>
      <c r="B214" s="10"/>
      <c r="C214" s="10"/>
      <c r="D214" s="10"/>
      <c r="E214" s="11"/>
      <c r="F214" s="10"/>
      <c r="G214" s="10"/>
      <c r="H214" s="10"/>
      <c r="I214" s="23" t="s">
        <v>2</v>
      </c>
      <c r="J214" s="23" t="s">
        <v>3</v>
      </c>
      <c r="K214" s="10"/>
      <c r="L214" s="24" t="s">
        <v>38</v>
      </c>
      <c r="M214" s="24"/>
      <c r="N214" s="24"/>
      <c r="P214" s="7"/>
    </row>
    <row r="215" spans="1:16" ht="15" thickBot="1" x14ac:dyDescent="0.35">
      <c r="A215" s="23" t="s">
        <v>5</v>
      </c>
      <c r="B215" s="23" t="s">
        <v>6</v>
      </c>
      <c r="C215" s="25"/>
      <c r="D215" s="64">
        <f>D148</f>
        <v>2013</v>
      </c>
      <c r="E215" s="64">
        <f t="shared" ref="E215:H215" si="70">E148</f>
        <v>2014</v>
      </c>
      <c r="F215" s="64">
        <f t="shared" si="70"/>
        <v>2015</v>
      </c>
      <c r="G215" s="64">
        <f t="shared" si="70"/>
        <v>2016</v>
      </c>
      <c r="H215" s="64">
        <f t="shared" si="70"/>
        <v>2017</v>
      </c>
      <c r="I215" s="23" t="s">
        <v>7</v>
      </c>
      <c r="J215" s="23" t="s">
        <v>7</v>
      </c>
      <c r="K215" s="25"/>
      <c r="L215" s="64">
        <f>L148</f>
        <v>2020</v>
      </c>
      <c r="M215" s="64">
        <v>2021</v>
      </c>
      <c r="N215" s="64">
        <f>N148</f>
        <v>2022</v>
      </c>
    </row>
    <row r="216" spans="1:16" ht="15" thickTop="1" x14ac:dyDescent="0.3">
      <c r="A216" s="28">
        <v>1</v>
      </c>
      <c r="B216" s="29"/>
      <c r="C216" s="29"/>
      <c r="D216" s="29"/>
      <c r="E216" s="30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6" ht="14.4" x14ac:dyDescent="0.3">
      <c r="A217" s="23">
        <v>2</v>
      </c>
      <c r="B217" s="31" t="s">
        <v>24</v>
      </c>
      <c r="C217" s="10"/>
      <c r="D217" s="65"/>
      <c r="E217" s="53"/>
      <c r="F217" s="65"/>
      <c r="G217" s="65"/>
      <c r="H217" s="65"/>
      <c r="I217" s="10"/>
      <c r="J217" s="10"/>
      <c r="K217" s="10"/>
      <c r="L217" s="65"/>
      <c r="M217" s="65"/>
      <c r="N217" s="10"/>
    </row>
    <row r="218" spans="1:16" ht="14.4" x14ac:dyDescent="0.3">
      <c r="A218" s="23">
        <v>3</v>
      </c>
      <c r="B218" s="32" t="s">
        <v>9</v>
      </c>
      <c r="C218" s="10"/>
      <c r="D218" s="10"/>
      <c r="E218" s="11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6" ht="14.4" x14ac:dyDescent="0.3">
      <c r="A219" s="23">
        <v>4</v>
      </c>
      <c r="B219" s="32" t="s">
        <v>10</v>
      </c>
      <c r="C219" s="10"/>
      <c r="D219" s="10"/>
      <c r="E219" s="11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6" ht="14.4" x14ac:dyDescent="0.3">
      <c r="A220" s="23">
        <v>5</v>
      </c>
      <c r="B220" s="32" t="s">
        <v>11</v>
      </c>
      <c r="C220" s="10"/>
      <c r="D220" s="10"/>
      <c r="E220" s="11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6" ht="14.4" x14ac:dyDescent="0.3">
      <c r="A221" s="23">
        <v>6</v>
      </c>
      <c r="B221" s="32" t="s">
        <v>12</v>
      </c>
      <c r="C221" s="10"/>
      <c r="D221" s="10"/>
      <c r="E221" s="11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6" ht="14.4" x14ac:dyDescent="0.3">
      <c r="A222" s="23">
        <v>7</v>
      </c>
      <c r="B222" s="32" t="s">
        <v>13</v>
      </c>
      <c r="C222" s="10"/>
      <c r="D222" s="10"/>
      <c r="E222" s="11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6" ht="14.4" x14ac:dyDescent="0.3">
      <c r="A223" s="23">
        <v>8</v>
      </c>
      <c r="B223" s="32" t="s">
        <v>14</v>
      </c>
      <c r="C223" s="10"/>
      <c r="D223" s="10"/>
      <c r="E223" s="11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6" ht="14.4" x14ac:dyDescent="0.3">
      <c r="A224" s="23">
        <v>9</v>
      </c>
      <c r="B224" s="32"/>
      <c r="C224" s="10"/>
      <c r="D224" s="10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4.4" x14ac:dyDescent="0.3">
      <c r="A225" s="23">
        <v>10</v>
      </c>
      <c r="B225" s="25" t="s">
        <v>17</v>
      </c>
      <c r="C225" s="10"/>
      <c r="D225" s="10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4.4" x14ac:dyDescent="0.3">
      <c r="A226" s="23">
        <v>11</v>
      </c>
      <c r="B226" s="10"/>
      <c r="C226" s="10"/>
      <c r="D226" s="10"/>
      <c r="E226" s="54" t="s">
        <v>23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4.4" x14ac:dyDescent="0.3">
      <c r="A227" s="23">
        <v>12</v>
      </c>
      <c r="B227" s="10"/>
      <c r="C227" s="10"/>
      <c r="D227" s="10"/>
      <c r="E227" s="11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4.4" x14ac:dyDescent="0.3">
      <c r="A228" s="23">
        <v>13</v>
      </c>
      <c r="B228" s="31" t="s">
        <v>18</v>
      </c>
      <c r="C228" s="10"/>
      <c r="D228" s="10"/>
      <c r="E228" s="11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4.4" x14ac:dyDescent="0.3">
      <c r="A229" s="23">
        <v>14</v>
      </c>
      <c r="B229" s="31" t="s">
        <v>19</v>
      </c>
      <c r="C229" s="10"/>
      <c r="D229" s="10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4.4" x14ac:dyDescent="0.3">
      <c r="A230" s="23">
        <v>15</v>
      </c>
      <c r="B230" s="32" t="s">
        <v>9</v>
      </c>
      <c r="C230" s="10"/>
      <c r="D230" s="10"/>
      <c r="E230" s="11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4.4" x14ac:dyDescent="0.3">
      <c r="A231" s="23">
        <v>16</v>
      </c>
      <c r="B231" s="32" t="s">
        <v>10</v>
      </c>
      <c r="C231" s="10"/>
      <c r="D231" s="10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4.4" x14ac:dyDescent="0.3">
      <c r="A232" s="23">
        <v>17</v>
      </c>
      <c r="B232" s="32" t="s">
        <v>11</v>
      </c>
      <c r="C232" s="10"/>
      <c r="D232" s="10"/>
      <c r="E232" s="11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4.4" x14ac:dyDescent="0.3">
      <c r="A233" s="23">
        <v>18</v>
      </c>
      <c r="B233" s="32" t="s">
        <v>12</v>
      </c>
      <c r="C233" s="10"/>
      <c r="D233" s="10"/>
      <c r="E233" s="11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4.4" x14ac:dyDescent="0.3">
      <c r="A234" s="23">
        <v>19</v>
      </c>
      <c r="B234" s="32" t="s">
        <v>13</v>
      </c>
      <c r="C234" s="10"/>
      <c r="D234" s="10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4.4" x14ac:dyDescent="0.3">
      <c r="A235" s="23">
        <v>20</v>
      </c>
      <c r="B235" s="32" t="s">
        <v>14</v>
      </c>
      <c r="C235" s="10"/>
      <c r="D235" s="10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4.4" x14ac:dyDescent="0.3">
      <c r="A236" s="23">
        <v>21</v>
      </c>
      <c r="B236" s="32"/>
      <c r="C236" s="10"/>
      <c r="D236" s="10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4.4" x14ac:dyDescent="0.3">
      <c r="A237" s="23">
        <v>22</v>
      </c>
      <c r="B237" s="25" t="s">
        <v>17</v>
      </c>
      <c r="C237" s="10"/>
      <c r="D237" s="10"/>
      <c r="E237" s="11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4.4" x14ac:dyDescent="0.3">
      <c r="A238" s="23">
        <v>23</v>
      </c>
      <c r="B238" s="10"/>
      <c r="C238" s="10"/>
      <c r="D238" s="10"/>
      <c r="E238" s="11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4.4" x14ac:dyDescent="0.3">
      <c r="A239" s="23">
        <v>24</v>
      </c>
      <c r="B239" s="10"/>
      <c r="C239" s="10"/>
      <c r="D239" s="10"/>
      <c r="E239" s="11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4.4" x14ac:dyDescent="0.3">
      <c r="A240" s="23">
        <v>25</v>
      </c>
      <c r="B240" s="31" t="s">
        <v>20</v>
      </c>
      <c r="C240" s="10"/>
      <c r="D240" s="10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4.4" x14ac:dyDescent="0.3">
      <c r="A241" s="23">
        <v>26</v>
      </c>
      <c r="B241" s="32" t="s">
        <v>9</v>
      </c>
      <c r="C241" s="10"/>
      <c r="D241" s="10"/>
      <c r="E241" s="11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4.4" x14ac:dyDescent="0.3">
      <c r="A242" s="23">
        <v>27</v>
      </c>
      <c r="B242" s="32" t="s">
        <v>10</v>
      </c>
      <c r="C242" s="10"/>
      <c r="D242" s="10"/>
      <c r="E242" s="11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4.4" x14ac:dyDescent="0.3">
      <c r="A243" s="23">
        <v>28</v>
      </c>
      <c r="B243" s="32" t="s">
        <v>11</v>
      </c>
      <c r="C243" s="10"/>
      <c r="D243" s="10"/>
      <c r="E243" s="11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4.4" x14ac:dyDescent="0.3">
      <c r="A244" s="23">
        <v>29</v>
      </c>
      <c r="B244" s="32" t="s">
        <v>12</v>
      </c>
      <c r="C244" s="10"/>
      <c r="D244" s="10"/>
      <c r="E244" s="11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4.4" x14ac:dyDescent="0.3">
      <c r="A245" s="23">
        <v>30</v>
      </c>
      <c r="B245" s="32" t="s">
        <v>13</v>
      </c>
      <c r="C245" s="10"/>
      <c r="D245" s="10"/>
      <c r="E245" s="11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4.4" x14ac:dyDescent="0.3">
      <c r="A246" s="23">
        <v>31</v>
      </c>
      <c r="B246" s="32" t="s">
        <v>14</v>
      </c>
      <c r="C246" s="10"/>
      <c r="D246" s="10"/>
      <c r="E246" s="11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4.4" x14ac:dyDescent="0.3">
      <c r="A247" s="23">
        <v>32</v>
      </c>
      <c r="B247" s="10"/>
      <c r="C247" s="10"/>
      <c r="D247" s="10"/>
      <c r="E247" s="11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4.4" x14ac:dyDescent="0.3">
      <c r="A248" s="23">
        <v>33</v>
      </c>
      <c r="B248" s="25" t="s">
        <v>17</v>
      </c>
      <c r="C248" s="10"/>
      <c r="D248" s="10"/>
      <c r="E248" s="11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4.4" x14ac:dyDescent="0.3">
      <c r="A249" s="23">
        <v>34</v>
      </c>
      <c r="B249" s="10"/>
      <c r="C249" s="10"/>
      <c r="D249" s="10"/>
      <c r="E249" s="11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4.4" x14ac:dyDescent="0.3">
      <c r="A250" s="23">
        <v>35</v>
      </c>
      <c r="B250" s="10"/>
      <c r="C250" s="10"/>
      <c r="D250" s="10"/>
      <c r="E250" s="11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4.4" x14ac:dyDescent="0.3">
      <c r="A251" s="23">
        <v>36</v>
      </c>
      <c r="B251" s="10"/>
      <c r="C251" s="10"/>
      <c r="D251" s="10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4.4" x14ac:dyDescent="0.3">
      <c r="A252" s="23">
        <v>37</v>
      </c>
      <c r="B252" s="31" t="s">
        <v>21</v>
      </c>
      <c r="C252" s="10"/>
      <c r="D252" s="10"/>
      <c r="E252" s="11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4.4" x14ac:dyDescent="0.3">
      <c r="A253" s="23">
        <v>38</v>
      </c>
      <c r="B253" s="32" t="s">
        <v>9</v>
      </c>
      <c r="C253" s="10"/>
      <c r="D253" s="10"/>
      <c r="E253" s="11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4.4" x14ac:dyDescent="0.3">
      <c r="A254" s="23">
        <v>39</v>
      </c>
      <c r="B254" s="32" t="s">
        <v>10</v>
      </c>
      <c r="C254" s="10"/>
      <c r="D254" s="10"/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4.4" x14ac:dyDescent="0.3">
      <c r="A255" s="23">
        <v>40</v>
      </c>
      <c r="B255" s="32" t="s">
        <v>11</v>
      </c>
      <c r="C255" s="10"/>
      <c r="D255" s="10"/>
      <c r="E255" s="11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4.4" x14ac:dyDescent="0.3">
      <c r="A256" s="23">
        <v>41</v>
      </c>
      <c r="B256" s="32" t="s">
        <v>12</v>
      </c>
      <c r="C256" s="10"/>
      <c r="D256" s="10"/>
      <c r="E256" s="11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4.4" x14ac:dyDescent="0.3">
      <c r="A257" s="23">
        <v>42</v>
      </c>
      <c r="B257" s="32" t="s">
        <v>13</v>
      </c>
      <c r="C257" s="10"/>
      <c r="D257" s="10"/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4.4" x14ac:dyDescent="0.3">
      <c r="A258" s="23">
        <v>43</v>
      </c>
      <c r="B258" s="32" t="s">
        <v>14</v>
      </c>
      <c r="C258" s="10"/>
      <c r="D258" s="10"/>
      <c r="E258" s="11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4.4" x14ac:dyDescent="0.3">
      <c r="A259" s="23">
        <v>44</v>
      </c>
      <c r="B259" s="32"/>
      <c r="C259" s="10"/>
      <c r="D259" s="10"/>
      <c r="E259" s="11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4.4" x14ac:dyDescent="0.3">
      <c r="A260" s="23">
        <v>45</v>
      </c>
      <c r="B260" s="10"/>
      <c r="C260" s="10"/>
      <c r="D260" s="10"/>
      <c r="E260" s="11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4.4" x14ac:dyDescent="0.3">
      <c r="A261" s="23">
        <v>46</v>
      </c>
      <c r="B261" s="10"/>
      <c r="C261" s="10"/>
      <c r="D261" s="10"/>
      <c r="E261" s="11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4.4" x14ac:dyDescent="0.3">
      <c r="A262" s="23">
        <v>47</v>
      </c>
      <c r="B262" s="25" t="s">
        <v>33</v>
      </c>
      <c r="C262" s="10"/>
      <c r="D262" s="10"/>
      <c r="E262" s="11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idden="1" x14ac:dyDescent="0.3">
      <c r="A263" s="5">
        <v>48</v>
      </c>
      <c r="B263" s="3"/>
      <c r="C263" s="3"/>
      <c r="E263" s="2"/>
    </row>
    <row r="264" spans="1:15" hidden="1" x14ac:dyDescent="0.3">
      <c r="A264" s="5">
        <v>49</v>
      </c>
      <c r="E264" s="2"/>
    </row>
    <row r="265" spans="1:15" hidden="1" x14ac:dyDescent="0.3">
      <c r="A265" s="5">
        <v>50</v>
      </c>
      <c r="E265" s="2"/>
    </row>
    <row r="266" spans="1:15" x14ac:dyDescent="0.3">
      <c r="E266" s="2"/>
    </row>
    <row r="267" spans="1:15" x14ac:dyDescent="0.3">
      <c r="E267" s="2"/>
    </row>
    <row r="268" spans="1:15" x14ac:dyDescent="0.3">
      <c r="E268" s="2"/>
    </row>
    <row r="269" spans="1:15" x14ac:dyDescent="0.3">
      <c r="E269" s="2"/>
    </row>
    <row r="270" spans="1:15" x14ac:dyDescent="0.3">
      <c r="E270" s="2"/>
    </row>
    <row r="271" spans="1:15" x14ac:dyDescent="0.3">
      <c r="E271" s="2"/>
    </row>
    <row r="272" spans="1:15" x14ac:dyDescent="0.3">
      <c r="E272" s="2"/>
    </row>
    <row r="273" spans="5:5" x14ac:dyDescent="0.3">
      <c r="E273" s="2"/>
    </row>
    <row r="274" spans="5:5" x14ac:dyDescent="0.3">
      <c r="E274" s="2"/>
    </row>
    <row r="275" spans="5:5" x14ac:dyDescent="0.3">
      <c r="E275" s="2"/>
    </row>
    <row r="276" spans="5:5" x14ac:dyDescent="0.3">
      <c r="E276" s="2"/>
    </row>
    <row r="277" spans="5:5" x14ac:dyDescent="0.3">
      <c r="E277" s="2"/>
    </row>
    <row r="278" spans="5:5" x14ac:dyDescent="0.3">
      <c r="E278" s="2"/>
    </row>
    <row r="279" spans="5:5" x14ac:dyDescent="0.3">
      <c r="E279" s="2"/>
    </row>
    <row r="280" spans="5:5" x14ac:dyDescent="0.3">
      <c r="E280" s="2"/>
    </row>
    <row r="281" spans="5:5" x14ac:dyDescent="0.3">
      <c r="E281" s="2"/>
    </row>
    <row r="282" spans="5:5" x14ac:dyDescent="0.3">
      <c r="E282" s="2"/>
    </row>
    <row r="283" spans="5:5" x14ac:dyDescent="0.3">
      <c r="E283" s="2"/>
    </row>
    <row r="284" spans="5:5" x14ac:dyDescent="0.3">
      <c r="E284" s="2"/>
    </row>
    <row r="285" spans="5:5" x14ac:dyDescent="0.3">
      <c r="E285" s="2"/>
    </row>
    <row r="286" spans="5:5" x14ac:dyDescent="0.3">
      <c r="E286" s="2"/>
    </row>
    <row r="287" spans="5:5" x14ac:dyDescent="0.3">
      <c r="E287" s="2"/>
    </row>
    <row r="288" spans="5:5" x14ac:dyDescent="0.3">
      <c r="E288" s="2"/>
    </row>
    <row r="289" spans="5:5" x14ac:dyDescent="0.3">
      <c r="E289" s="2"/>
    </row>
    <row r="290" spans="5:5" x14ac:dyDescent="0.3">
      <c r="E290" s="2"/>
    </row>
    <row r="291" spans="5:5" x14ac:dyDescent="0.3">
      <c r="E291" s="2"/>
    </row>
    <row r="292" spans="5:5" x14ac:dyDescent="0.3">
      <c r="E292" s="2"/>
    </row>
    <row r="293" spans="5:5" x14ac:dyDescent="0.3">
      <c r="E293" s="2"/>
    </row>
    <row r="294" spans="5:5" x14ac:dyDescent="0.3">
      <c r="E294" s="2"/>
    </row>
    <row r="295" spans="5:5" x14ac:dyDescent="0.3">
      <c r="E295" s="2"/>
    </row>
    <row r="296" spans="5:5" x14ac:dyDescent="0.3">
      <c r="E296" s="2"/>
    </row>
    <row r="297" spans="5:5" x14ac:dyDescent="0.3">
      <c r="E297" s="2"/>
    </row>
    <row r="298" spans="5:5" x14ac:dyDescent="0.3">
      <c r="E298" s="2"/>
    </row>
    <row r="299" spans="5:5" x14ac:dyDescent="0.3">
      <c r="E299" s="2"/>
    </row>
    <row r="300" spans="5:5" x14ac:dyDescent="0.3">
      <c r="E300" s="2"/>
    </row>
    <row r="301" spans="5:5" x14ac:dyDescent="0.3">
      <c r="E301" s="2"/>
    </row>
    <row r="302" spans="5:5" x14ac:dyDescent="0.3">
      <c r="E302" s="2"/>
    </row>
    <row r="303" spans="5:5" x14ac:dyDescent="0.3">
      <c r="E303" s="2"/>
    </row>
    <row r="304" spans="5:5" x14ac:dyDescent="0.3">
      <c r="E304" s="2"/>
    </row>
    <row r="305" spans="5:5" x14ac:dyDescent="0.3">
      <c r="E305" s="2"/>
    </row>
    <row r="306" spans="5:5" x14ac:dyDescent="0.3">
      <c r="E306" s="2"/>
    </row>
    <row r="307" spans="5:5" x14ac:dyDescent="0.3">
      <c r="E307" s="2"/>
    </row>
    <row r="308" spans="5:5" x14ac:dyDescent="0.3">
      <c r="E308" s="2"/>
    </row>
    <row r="309" spans="5:5" x14ac:dyDescent="0.3">
      <c r="E309" s="2"/>
    </row>
    <row r="310" spans="5:5" x14ac:dyDescent="0.3">
      <c r="E310" s="2"/>
    </row>
    <row r="311" spans="5:5" x14ac:dyDescent="0.3">
      <c r="E311" s="2"/>
    </row>
    <row r="312" spans="5:5" x14ac:dyDescent="0.3">
      <c r="E312" s="2"/>
    </row>
    <row r="313" spans="5:5" x14ac:dyDescent="0.3">
      <c r="E313" s="2"/>
    </row>
    <row r="314" spans="5:5" x14ac:dyDescent="0.3">
      <c r="E314" s="2"/>
    </row>
    <row r="315" spans="5:5" x14ac:dyDescent="0.3">
      <c r="E315" s="2"/>
    </row>
    <row r="316" spans="5:5" x14ac:dyDescent="0.3">
      <c r="E316" s="2"/>
    </row>
    <row r="317" spans="5:5" x14ac:dyDescent="0.3">
      <c r="E317" s="2"/>
    </row>
    <row r="318" spans="5:5" x14ac:dyDescent="0.3">
      <c r="E318" s="2"/>
    </row>
    <row r="319" spans="5:5" x14ac:dyDescent="0.3">
      <c r="E319" s="2"/>
    </row>
    <row r="320" spans="5:5" x14ac:dyDescent="0.3">
      <c r="E320" s="2"/>
    </row>
    <row r="321" spans="5:5" x14ac:dyDescent="0.3">
      <c r="E321" s="2"/>
    </row>
    <row r="322" spans="5:5" x14ac:dyDescent="0.3">
      <c r="E322" s="2"/>
    </row>
    <row r="323" spans="5:5" x14ac:dyDescent="0.3">
      <c r="E323" s="2"/>
    </row>
    <row r="324" spans="5:5" x14ac:dyDescent="0.3">
      <c r="E324" s="2"/>
    </row>
    <row r="325" spans="5:5" x14ac:dyDescent="0.3">
      <c r="E325" s="2"/>
    </row>
    <row r="326" spans="5:5" x14ac:dyDescent="0.3">
      <c r="E326" s="2"/>
    </row>
    <row r="327" spans="5:5" x14ac:dyDescent="0.3">
      <c r="E327" s="2"/>
    </row>
    <row r="328" spans="5:5" x14ac:dyDescent="0.3">
      <c r="E328" s="2"/>
    </row>
    <row r="329" spans="5:5" x14ac:dyDescent="0.3">
      <c r="E329" s="2"/>
    </row>
    <row r="330" spans="5:5" x14ac:dyDescent="0.3">
      <c r="E330" s="2"/>
    </row>
    <row r="331" spans="5:5" x14ac:dyDescent="0.3">
      <c r="E331" s="2"/>
    </row>
    <row r="332" spans="5:5" x14ac:dyDescent="0.3">
      <c r="E332" s="2"/>
    </row>
    <row r="333" spans="5:5" x14ac:dyDescent="0.3">
      <c r="E333" s="2"/>
    </row>
    <row r="334" spans="5:5" x14ac:dyDescent="0.3">
      <c r="E334" s="2"/>
    </row>
    <row r="335" spans="5:5" x14ac:dyDescent="0.3">
      <c r="E335" s="2"/>
    </row>
    <row r="336" spans="5:5" x14ac:dyDescent="0.3">
      <c r="E336" s="2"/>
    </row>
    <row r="337" spans="5:5" x14ac:dyDescent="0.3">
      <c r="E337" s="2"/>
    </row>
    <row r="338" spans="5:5" x14ac:dyDescent="0.3">
      <c r="E338" s="2"/>
    </row>
    <row r="339" spans="5:5" x14ac:dyDescent="0.3">
      <c r="E339" s="2"/>
    </row>
    <row r="340" spans="5:5" x14ac:dyDescent="0.3">
      <c r="E340" s="2"/>
    </row>
    <row r="341" spans="5:5" x14ac:dyDescent="0.3">
      <c r="E341" s="2"/>
    </row>
    <row r="342" spans="5:5" x14ac:dyDescent="0.3">
      <c r="E342" s="2"/>
    </row>
    <row r="343" spans="5:5" x14ac:dyDescent="0.3">
      <c r="E343" s="2"/>
    </row>
    <row r="344" spans="5:5" x14ac:dyDescent="0.3">
      <c r="E344" s="2"/>
    </row>
    <row r="345" spans="5:5" x14ac:dyDescent="0.3">
      <c r="E345" s="2"/>
    </row>
    <row r="346" spans="5:5" x14ac:dyDescent="0.3">
      <c r="E346" s="2"/>
    </row>
    <row r="347" spans="5:5" x14ac:dyDescent="0.3">
      <c r="E347" s="2"/>
    </row>
    <row r="348" spans="5:5" x14ac:dyDescent="0.3">
      <c r="E348" s="2"/>
    </row>
    <row r="349" spans="5:5" x14ac:dyDescent="0.3">
      <c r="E349" s="2"/>
    </row>
    <row r="350" spans="5:5" x14ac:dyDescent="0.3">
      <c r="E350" s="2"/>
    </row>
    <row r="351" spans="5:5" x14ac:dyDescent="0.3">
      <c r="E351" s="2"/>
    </row>
    <row r="352" spans="5:5" x14ac:dyDescent="0.3">
      <c r="E352" s="2"/>
    </row>
    <row r="353" spans="5:5" x14ac:dyDescent="0.3">
      <c r="E353" s="2"/>
    </row>
    <row r="354" spans="5:5" x14ac:dyDescent="0.3">
      <c r="E354" s="2"/>
    </row>
    <row r="355" spans="5:5" x14ac:dyDescent="0.3">
      <c r="E355" s="2"/>
    </row>
    <row r="356" spans="5:5" x14ac:dyDescent="0.3">
      <c r="E356" s="2"/>
    </row>
    <row r="357" spans="5:5" x14ac:dyDescent="0.3">
      <c r="E357" s="2"/>
    </row>
    <row r="358" spans="5:5" x14ac:dyDescent="0.3">
      <c r="E358" s="2"/>
    </row>
    <row r="359" spans="5:5" x14ac:dyDescent="0.3">
      <c r="E359" s="2"/>
    </row>
    <row r="360" spans="5:5" x14ac:dyDescent="0.3">
      <c r="E360" s="2"/>
    </row>
    <row r="361" spans="5:5" x14ac:dyDescent="0.3">
      <c r="E361" s="2"/>
    </row>
    <row r="362" spans="5:5" x14ac:dyDescent="0.3">
      <c r="E362" s="2"/>
    </row>
    <row r="363" spans="5:5" x14ac:dyDescent="0.3">
      <c r="E363" s="2"/>
    </row>
    <row r="364" spans="5:5" x14ac:dyDescent="0.3">
      <c r="E364" s="2"/>
    </row>
    <row r="365" spans="5:5" x14ac:dyDescent="0.3">
      <c r="E365" s="2"/>
    </row>
    <row r="366" spans="5:5" x14ac:dyDescent="0.3">
      <c r="E366" s="2"/>
    </row>
    <row r="367" spans="5:5" x14ac:dyDescent="0.3">
      <c r="E367" s="2"/>
    </row>
    <row r="368" spans="5:5" x14ac:dyDescent="0.3">
      <c r="E368" s="2"/>
    </row>
    <row r="369" spans="5:5" x14ac:dyDescent="0.3">
      <c r="E369" s="2"/>
    </row>
    <row r="370" spans="5:5" x14ac:dyDescent="0.3">
      <c r="E370" s="2"/>
    </row>
    <row r="371" spans="5:5" x14ac:dyDescent="0.3">
      <c r="E371" s="2"/>
    </row>
    <row r="372" spans="5:5" x14ac:dyDescent="0.3">
      <c r="E372" s="2"/>
    </row>
    <row r="373" spans="5:5" x14ac:dyDescent="0.3">
      <c r="E373" s="2"/>
    </row>
    <row r="374" spans="5:5" x14ac:dyDescent="0.3">
      <c r="E374" s="2"/>
    </row>
    <row r="375" spans="5:5" x14ac:dyDescent="0.3">
      <c r="E375" s="2"/>
    </row>
    <row r="376" spans="5:5" x14ac:dyDescent="0.3">
      <c r="E376" s="2"/>
    </row>
    <row r="377" spans="5:5" x14ac:dyDescent="0.3">
      <c r="E377" s="2"/>
    </row>
    <row r="378" spans="5:5" x14ac:dyDescent="0.3">
      <c r="E378" s="2"/>
    </row>
    <row r="379" spans="5:5" x14ac:dyDescent="0.3">
      <c r="E379" s="2"/>
    </row>
    <row r="380" spans="5:5" x14ac:dyDescent="0.3">
      <c r="E380" s="2"/>
    </row>
    <row r="381" spans="5:5" x14ac:dyDescent="0.3">
      <c r="E381" s="2"/>
    </row>
    <row r="382" spans="5:5" x14ac:dyDescent="0.3">
      <c r="E382" s="2"/>
    </row>
    <row r="383" spans="5:5" x14ac:dyDescent="0.3">
      <c r="E383" s="2"/>
    </row>
    <row r="384" spans="5:5" x14ac:dyDescent="0.3">
      <c r="E384" s="2"/>
    </row>
    <row r="385" spans="5:5" x14ac:dyDescent="0.3">
      <c r="E385" s="2"/>
    </row>
    <row r="386" spans="5:5" x14ac:dyDescent="0.3">
      <c r="E386" s="2"/>
    </row>
    <row r="387" spans="5:5" x14ac:dyDescent="0.3">
      <c r="E387" s="2"/>
    </row>
    <row r="388" spans="5:5" x14ac:dyDescent="0.3">
      <c r="E388" s="2"/>
    </row>
    <row r="389" spans="5:5" x14ac:dyDescent="0.3">
      <c r="E389" s="2"/>
    </row>
    <row r="390" spans="5:5" x14ac:dyDescent="0.3">
      <c r="E390" s="2"/>
    </row>
    <row r="391" spans="5:5" x14ac:dyDescent="0.3">
      <c r="E391" s="2"/>
    </row>
    <row r="392" spans="5:5" x14ac:dyDescent="0.3">
      <c r="E392" s="2"/>
    </row>
    <row r="393" spans="5:5" x14ac:dyDescent="0.3">
      <c r="E393" s="2"/>
    </row>
    <row r="394" spans="5:5" x14ac:dyDescent="0.3">
      <c r="E394" s="2"/>
    </row>
    <row r="395" spans="5:5" x14ac:dyDescent="0.3">
      <c r="E395" s="2"/>
    </row>
    <row r="396" spans="5:5" x14ac:dyDescent="0.3">
      <c r="E396" s="2"/>
    </row>
    <row r="397" spans="5:5" x14ac:dyDescent="0.3">
      <c r="E397" s="2"/>
    </row>
    <row r="398" spans="5:5" x14ac:dyDescent="0.3">
      <c r="E398" s="2"/>
    </row>
    <row r="399" spans="5:5" x14ac:dyDescent="0.3">
      <c r="E399" s="2"/>
    </row>
    <row r="400" spans="5:5" x14ac:dyDescent="0.3">
      <c r="E400" s="2"/>
    </row>
    <row r="401" spans="5:5" x14ac:dyDescent="0.3">
      <c r="E401" s="2"/>
    </row>
    <row r="402" spans="5:5" x14ac:dyDescent="0.3">
      <c r="E402" s="2"/>
    </row>
    <row r="403" spans="5:5" x14ac:dyDescent="0.3">
      <c r="E403" s="2"/>
    </row>
    <row r="404" spans="5:5" x14ac:dyDescent="0.3">
      <c r="E404" s="2"/>
    </row>
    <row r="405" spans="5:5" x14ac:dyDescent="0.3">
      <c r="E405" s="2"/>
    </row>
    <row r="406" spans="5:5" x14ac:dyDescent="0.3">
      <c r="E406" s="2"/>
    </row>
    <row r="407" spans="5:5" x14ac:dyDescent="0.3">
      <c r="E407" s="2"/>
    </row>
    <row r="408" spans="5:5" x14ac:dyDescent="0.3">
      <c r="E408" s="2"/>
    </row>
    <row r="409" spans="5:5" x14ac:dyDescent="0.3">
      <c r="E409" s="2"/>
    </row>
    <row r="410" spans="5:5" x14ac:dyDescent="0.3">
      <c r="E410" s="2"/>
    </row>
    <row r="411" spans="5:5" x14ac:dyDescent="0.3">
      <c r="E411" s="2"/>
    </row>
    <row r="412" spans="5:5" x14ac:dyDescent="0.3">
      <c r="E412" s="2"/>
    </row>
    <row r="413" spans="5:5" x14ac:dyDescent="0.3">
      <c r="E413" s="2"/>
    </row>
    <row r="414" spans="5:5" x14ac:dyDescent="0.3">
      <c r="E414" s="2"/>
    </row>
    <row r="415" spans="5:5" x14ac:dyDescent="0.3">
      <c r="E415" s="2"/>
    </row>
    <row r="416" spans="5:5" x14ac:dyDescent="0.3">
      <c r="E416" s="2"/>
    </row>
    <row r="417" spans="5:5" x14ac:dyDescent="0.3">
      <c r="E417" s="2"/>
    </row>
    <row r="418" spans="5:5" x14ac:dyDescent="0.3">
      <c r="E418" s="2"/>
    </row>
    <row r="419" spans="5:5" x14ac:dyDescent="0.3">
      <c r="E419" s="2"/>
    </row>
    <row r="420" spans="5:5" x14ac:dyDescent="0.3">
      <c r="E420" s="2"/>
    </row>
    <row r="421" spans="5:5" x14ac:dyDescent="0.3">
      <c r="E421" s="2"/>
    </row>
    <row r="422" spans="5:5" x14ac:dyDescent="0.3">
      <c r="E422" s="2"/>
    </row>
    <row r="423" spans="5:5" x14ac:dyDescent="0.3">
      <c r="E423" s="2"/>
    </row>
    <row r="424" spans="5:5" x14ac:dyDescent="0.3">
      <c r="E424" s="2"/>
    </row>
    <row r="425" spans="5:5" x14ac:dyDescent="0.3">
      <c r="E425" s="2"/>
    </row>
    <row r="426" spans="5:5" x14ac:dyDescent="0.3">
      <c r="E426" s="2"/>
    </row>
    <row r="427" spans="5:5" x14ac:dyDescent="0.3">
      <c r="E427" s="2"/>
    </row>
    <row r="428" spans="5:5" x14ac:dyDescent="0.3">
      <c r="E428" s="2"/>
    </row>
    <row r="429" spans="5:5" x14ac:dyDescent="0.3">
      <c r="E429" s="2"/>
    </row>
    <row r="430" spans="5:5" x14ac:dyDescent="0.3">
      <c r="E430" s="2"/>
    </row>
    <row r="431" spans="5:5" x14ac:dyDescent="0.3">
      <c r="E431" s="2"/>
    </row>
    <row r="432" spans="5:5" x14ac:dyDescent="0.3">
      <c r="E432" s="2"/>
    </row>
    <row r="433" spans="5:5" x14ac:dyDescent="0.3">
      <c r="E433" s="2"/>
    </row>
    <row r="434" spans="5:5" x14ac:dyDescent="0.3">
      <c r="E434" s="2"/>
    </row>
    <row r="435" spans="5:5" x14ac:dyDescent="0.3">
      <c r="E435" s="2"/>
    </row>
    <row r="436" spans="5:5" x14ac:dyDescent="0.3">
      <c r="E436" s="2"/>
    </row>
    <row r="437" spans="5:5" x14ac:dyDescent="0.3">
      <c r="E437" s="2"/>
    </row>
    <row r="438" spans="5:5" x14ac:dyDescent="0.3">
      <c r="E438" s="2"/>
    </row>
    <row r="439" spans="5:5" x14ac:dyDescent="0.3">
      <c r="E439" s="2"/>
    </row>
    <row r="440" spans="5:5" x14ac:dyDescent="0.3">
      <c r="E440" s="2"/>
    </row>
    <row r="441" spans="5:5" x14ac:dyDescent="0.3">
      <c r="E441" s="2"/>
    </row>
    <row r="442" spans="5:5" x14ac:dyDescent="0.3">
      <c r="E442" s="2"/>
    </row>
    <row r="443" spans="5:5" x14ac:dyDescent="0.3">
      <c r="E443" s="2"/>
    </row>
    <row r="444" spans="5:5" x14ac:dyDescent="0.3">
      <c r="E444" s="2"/>
    </row>
    <row r="445" spans="5:5" x14ac:dyDescent="0.3">
      <c r="E445" s="2"/>
    </row>
    <row r="446" spans="5:5" x14ac:dyDescent="0.3">
      <c r="E446" s="2"/>
    </row>
    <row r="447" spans="5:5" x14ac:dyDescent="0.3">
      <c r="E447" s="2"/>
    </row>
    <row r="448" spans="5:5" x14ac:dyDescent="0.3">
      <c r="E448" s="2"/>
    </row>
    <row r="449" spans="5:5" x14ac:dyDescent="0.3">
      <c r="E449" s="2"/>
    </row>
    <row r="450" spans="5:5" x14ac:dyDescent="0.3">
      <c r="E450" s="2"/>
    </row>
    <row r="451" spans="5:5" x14ac:dyDescent="0.3">
      <c r="E451" s="2"/>
    </row>
    <row r="452" spans="5:5" x14ac:dyDescent="0.3">
      <c r="E452" s="2"/>
    </row>
    <row r="453" spans="5:5" x14ac:dyDescent="0.3">
      <c r="E453" s="2"/>
    </row>
    <row r="454" spans="5:5" x14ac:dyDescent="0.3">
      <c r="E454" s="2"/>
    </row>
    <row r="455" spans="5:5" x14ac:dyDescent="0.3">
      <c r="E455" s="2"/>
    </row>
    <row r="456" spans="5:5" x14ac:dyDescent="0.3">
      <c r="E456" s="2"/>
    </row>
    <row r="457" spans="5:5" x14ac:dyDescent="0.3">
      <c r="E457" s="2"/>
    </row>
    <row r="458" spans="5:5" x14ac:dyDescent="0.3">
      <c r="E458" s="2"/>
    </row>
    <row r="459" spans="5:5" x14ac:dyDescent="0.3">
      <c r="E459" s="2"/>
    </row>
    <row r="460" spans="5:5" x14ac:dyDescent="0.3">
      <c r="E460" s="2"/>
    </row>
    <row r="461" spans="5:5" x14ac:dyDescent="0.3">
      <c r="E461" s="2"/>
    </row>
    <row r="462" spans="5:5" x14ac:dyDescent="0.3">
      <c r="E462" s="2"/>
    </row>
    <row r="463" spans="5:5" x14ac:dyDescent="0.3">
      <c r="E463" s="2"/>
    </row>
    <row r="464" spans="5:5" x14ac:dyDescent="0.3">
      <c r="E464" s="2"/>
    </row>
    <row r="465" spans="5:5" x14ac:dyDescent="0.3">
      <c r="E465" s="2"/>
    </row>
    <row r="466" spans="5:5" x14ac:dyDescent="0.3">
      <c r="E466" s="2"/>
    </row>
    <row r="467" spans="5:5" x14ac:dyDescent="0.3">
      <c r="E467" s="2"/>
    </row>
    <row r="468" spans="5:5" x14ac:dyDescent="0.3">
      <c r="E468" s="2"/>
    </row>
    <row r="469" spans="5:5" x14ac:dyDescent="0.3">
      <c r="E469" s="2"/>
    </row>
    <row r="470" spans="5:5" x14ac:dyDescent="0.3">
      <c r="E470" s="2"/>
    </row>
    <row r="471" spans="5:5" x14ac:dyDescent="0.3">
      <c r="E471" s="2"/>
    </row>
    <row r="472" spans="5:5" x14ac:dyDescent="0.3">
      <c r="E472" s="2"/>
    </row>
    <row r="473" spans="5:5" x14ac:dyDescent="0.3">
      <c r="E473" s="2"/>
    </row>
    <row r="474" spans="5:5" x14ac:dyDescent="0.3">
      <c r="E474" s="2"/>
    </row>
    <row r="475" spans="5:5" x14ac:dyDescent="0.3">
      <c r="E475" s="2"/>
    </row>
    <row r="476" spans="5:5" x14ac:dyDescent="0.3">
      <c r="E476" s="2"/>
    </row>
    <row r="477" spans="5:5" x14ac:dyDescent="0.3">
      <c r="E477" s="2"/>
    </row>
    <row r="478" spans="5:5" x14ac:dyDescent="0.3">
      <c r="E478" s="2"/>
    </row>
    <row r="479" spans="5:5" x14ac:dyDescent="0.3">
      <c r="E479" s="2"/>
    </row>
    <row r="480" spans="5:5" x14ac:dyDescent="0.3">
      <c r="E480" s="2"/>
    </row>
    <row r="481" spans="5:5" x14ac:dyDescent="0.3">
      <c r="E481" s="2"/>
    </row>
    <row r="482" spans="5:5" x14ac:dyDescent="0.3">
      <c r="E482" s="2"/>
    </row>
    <row r="483" spans="5:5" x14ac:dyDescent="0.3">
      <c r="E483" s="2"/>
    </row>
    <row r="484" spans="5:5" x14ac:dyDescent="0.3">
      <c r="E484" s="2"/>
    </row>
    <row r="485" spans="5:5" x14ac:dyDescent="0.3">
      <c r="E485" s="2"/>
    </row>
    <row r="486" spans="5:5" x14ac:dyDescent="0.3">
      <c r="E486" s="2"/>
    </row>
    <row r="487" spans="5:5" x14ac:dyDescent="0.3">
      <c r="E487" s="2"/>
    </row>
    <row r="488" spans="5:5" x14ac:dyDescent="0.3">
      <c r="E488" s="2"/>
    </row>
    <row r="489" spans="5:5" x14ac:dyDescent="0.3">
      <c r="E489" s="2"/>
    </row>
    <row r="490" spans="5:5" x14ac:dyDescent="0.3">
      <c r="E490" s="2"/>
    </row>
    <row r="491" spans="5:5" x14ac:dyDescent="0.3">
      <c r="E491" s="2"/>
    </row>
    <row r="492" spans="5:5" x14ac:dyDescent="0.3">
      <c r="E492" s="2"/>
    </row>
    <row r="493" spans="5:5" x14ac:dyDescent="0.3">
      <c r="E493" s="2"/>
    </row>
    <row r="494" spans="5:5" x14ac:dyDescent="0.3">
      <c r="E494" s="2"/>
    </row>
    <row r="495" spans="5:5" x14ac:dyDescent="0.3">
      <c r="E495" s="2"/>
    </row>
    <row r="496" spans="5:5" x14ac:dyDescent="0.3">
      <c r="E496" s="2"/>
    </row>
    <row r="497" spans="5:5" x14ac:dyDescent="0.3">
      <c r="E497" s="2"/>
    </row>
    <row r="498" spans="5:5" x14ac:dyDescent="0.3">
      <c r="E498" s="2"/>
    </row>
    <row r="499" spans="5:5" x14ac:dyDescent="0.3">
      <c r="E499" s="2"/>
    </row>
    <row r="500" spans="5:5" x14ac:dyDescent="0.3">
      <c r="E500" s="2"/>
    </row>
    <row r="501" spans="5:5" x14ac:dyDescent="0.3">
      <c r="E501" s="2"/>
    </row>
    <row r="502" spans="5:5" x14ac:dyDescent="0.3">
      <c r="E502" s="2"/>
    </row>
    <row r="503" spans="5:5" x14ac:dyDescent="0.3">
      <c r="E503" s="2"/>
    </row>
    <row r="504" spans="5:5" x14ac:dyDescent="0.3">
      <c r="E504" s="2"/>
    </row>
    <row r="505" spans="5:5" x14ac:dyDescent="0.3">
      <c r="E505" s="2"/>
    </row>
    <row r="506" spans="5:5" x14ac:dyDescent="0.3">
      <c r="E506" s="2"/>
    </row>
    <row r="507" spans="5:5" x14ac:dyDescent="0.3">
      <c r="E507" s="2"/>
    </row>
    <row r="508" spans="5:5" x14ac:dyDescent="0.3">
      <c r="E508" s="2"/>
    </row>
    <row r="509" spans="5:5" x14ac:dyDescent="0.3">
      <c r="E509" s="2"/>
    </row>
    <row r="510" spans="5:5" x14ac:dyDescent="0.3">
      <c r="E510" s="2"/>
    </row>
    <row r="511" spans="5:5" x14ac:dyDescent="0.3">
      <c r="E511" s="2"/>
    </row>
    <row r="512" spans="5:5" x14ac:dyDescent="0.3">
      <c r="E512" s="2"/>
    </row>
    <row r="513" spans="5:5" x14ac:dyDescent="0.3">
      <c r="E513" s="2"/>
    </row>
    <row r="514" spans="5:5" x14ac:dyDescent="0.3">
      <c r="E514" s="2"/>
    </row>
    <row r="515" spans="5:5" x14ac:dyDescent="0.3">
      <c r="E515" s="2"/>
    </row>
    <row r="516" spans="5:5" x14ac:dyDescent="0.3">
      <c r="E516" s="2"/>
    </row>
    <row r="517" spans="5:5" x14ac:dyDescent="0.3">
      <c r="E517" s="2"/>
    </row>
    <row r="518" spans="5:5" x14ac:dyDescent="0.3">
      <c r="E518" s="2"/>
    </row>
    <row r="519" spans="5:5" x14ac:dyDescent="0.3">
      <c r="E519" s="2"/>
    </row>
    <row r="520" spans="5:5" x14ac:dyDescent="0.3">
      <c r="E520" s="2"/>
    </row>
    <row r="521" spans="5:5" x14ac:dyDescent="0.3">
      <c r="E521" s="2"/>
    </row>
    <row r="522" spans="5:5" x14ac:dyDescent="0.3">
      <c r="E522" s="2"/>
    </row>
    <row r="523" spans="5:5" x14ac:dyDescent="0.3">
      <c r="E523" s="2"/>
    </row>
    <row r="524" spans="5:5" x14ac:dyDescent="0.3">
      <c r="E524" s="2"/>
    </row>
    <row r="525" spans="5:5" x14ac:dyDescent="0.3">
      <c r="E525" s="2"/>
    </row>
    <row r="526" spans="5:5" x14ac:dyDescent="0.3">
      <c r="E526" s="2"/>
    </row>
    <row r="527" spans="5:5" x14ac:dyDescent="0.3">
      <c r="E527" s="2"/>
    </row>
    <row r="528" spans="5:5" x14ac:dyDescent="0.3">
      <c r="E528" s="2"/>
    </row>
    <row r="529" spans="5:5" x14ac:dyDescent="0.3">
      <c r="E529" s="2"/>
    </row>
    <row r="530" spans="5:5" x14ac:dyDescent="0.3">
      <c r="E530" s="2"/>
    </row>
    <row r="531" spans="5:5" x14ac:dyDescent="0.3">
      <c r="E531" s="2"/>
    </row>
    <row r="532" spans="5:5" x14ac:dyDescent="0.3">
      <c r="E532" s="2"/>
    </row>
    <row r="533" spans="5:5" x14ac:dyDescent="0.3">
      <c r="E533" s="2"/>
    </row>
    <row r="534" spans="5:5" x14ac:dyDescent="0.3">
      <c r="E534" s="2"/>
    </row>
    <row r="535" spans="5:5" x14ac:dyDescent="0.3">
      <c r="E535" s="2"/>
    </row>
    <row r="536" spans="5:5" x14ac:dyDescent="0.3">
      <c r="E536" s="2"/>
    </row>
    <row r="537" spans="5:5" x14ac:dyDescent="0.3">
      <c r="E537" s="2"/>
    </row>
    <row r="538" spans="5:5" x14ac:dyDescent="0.3">
      <c r="E538" s="2"/>
    </row>
    <row r="539" spans="5:5" x14ac:dyDescent="0.3">
      <c r="E539" s="2"/>
    </row>
    <row r="540" spans="5:5" x14ac:dyDescent="0.3">
      <c r="E540" s="2"/>
    </row>
    <row r="541" spans="5:5" x14ac:dyDescent="0.3">
      <c r="E541" s="2"/>
    </row>
    <row r="542" spans="5:5" x14ac:dyDescent="0.3">
      <c r="E542" s="2"/>
    </row>
    <row r="543" spans="5:5" x14ac:dyDescent="0.3">
      <c r="E543" s="2"/>
    </row>
    <row r="544" spans="5:5" x14ac:dyDescent="0.3">
      <c r="E544" s="2"/>
    </row>
    <row r="545" spans="5:5" x14ac:dyDescent="0.3">
      <c r="E545" s="2"/>
    </row>
    <row r="546" spans="5:5" x14ac:dyDescent="0.3">
      <c r="E546" s="2"/>
    </row>
    <row r="547" spans="5:5" x14ac:dyDescent="0.3">
      <c r="E547" s="2"/>
    </row>
    <row r="548" spans="5:5" x14ac:dyDescent="0.3">
      <c r="E548" s="2"/>
    </row>
    <row r="549" spans="5:5" x14ac:dyDescent="0.3">
      <c r="E549" s="2"/>
    </row>
    <row r="550" spans="5:5" x14ac:dyDescent="0.3">
      <c r="E550" s="2"/>
    </row>
    <row r="551" spans="5:5" x14ac:dyDescent="0.3">
      <c r="E551" s="2"/>
    </row>
    <row r="552" spans="5:5" x14ac:dyDescent="0.3">
      <c r="E552" s="2"/>
    </row>
    <row r="553" spans="5:5" x14ac:dyDescent="0.3">
      <c r="E553" s="2"/>
    </row>
    <row r="554" spans="5:5" x14ac:dyDescent="0.3">
      <c r="E554" s="2"/>
    </row>
    <row r="555" spans="5:5" x14ac:dyDescent="0.3">
      <c r="E555" s="2"/>
    </row>
    <row r="556" spans="5:5" x14ac:dyDescent="0.3">
      <c r="E556" s="2"/>
    </row>
    <row r="557" spans="5:5" x14ac:dyDescent="0.3">
      <c r="E557" s="2"/>
    </row>
    <row r="558" spans="5:5" x14ac:dyDescent="0.3">
      <c r="E558" s="2"/>
    </row>
    <row r="559" spans="5:5" x14ac:dyDescent="0.3">
      <c r="E559" s="2"/>
    </row>
    <row r="560" spans="5:5" x14ac:dyDescent="0.3">
      <c r="E560" s="2"/>
    </row>
    <row r="561" spans="5:5" x14ac:dyDescent="0.3">
      <c r="E561" s="2"/>
    </row>
    <row r="562" spans="5:5" x14ac:dyDescent="0.3">
      <c r="E562" s="2"/>
    </row>
    <row r="563" spans="5:5" x14ac:dyDescent="0.3">
      <c r="E563" s="2"/>
    </row>
    <row r="564" spans="5:5" x14ac:dyDescent="0.3">
      <c r="E564" s="2"/>
    </row>
    <row r="565" spans="5:5" x14ac:dyDescent="0.3">
      <c r="E565" s="2"/>
    </row>
    <row r="566" spans="5:5" x14ac:dyDescent="0.3">
      <c r="E566" s="2"/>
    </row>
    <row r="567" spans="5:5" x14ac:dyDescent="0.3">
      <c r="E567" s="2"/>
    </row>
    <row r="568" spans="5:5" x14ac:dyDescent="0.3">
      <c r="E568" s="2"/>
    </row>
    <row r="569" spans="5:5" x14ac:dyDescent="0.3">
      <c r="E569" s="2"/>
    </row>
    <row r="570" spans="5:5" x14ac:dyDescent="0.3">
      <c r="E570" s="2"/>
    </row>
    <row r="571" spans="5:5" x14ac:dyDescent="0.3">
      <c r="E571" s="2"/>
    </row>
    <row r="572" spans="5:5" x14ac:dyDescent="0.3">
      <c r="E572" s="2"/>
    </row>
    <row r="573" spans="5:5" x14ac:dyDescent="0.3">
      <c r="E573" s="2"/>
    </row>
    <row r="574" spans="5:5" x14ac:dyDescent="0.3">
      <c r="E574" s="2"/>
    </row>
    <row r="575" spans="5:5" x14ac:dyDescent="0.3">
      <c r="E575" s="2"/>
    </row>
    <row r="576" spans="5:5" x14ac:dyDescent="0.3">
      <c r="E576" s="2"/>
    </row>
    <row r="577" spans="5:5" x14ac:dyDescent="0.3">
      <c r="E577" s="2"/>
    </row>
    <row r="578" spans="5:5" x14ac:dyDescent="0.3">
      <c r="E578" s="2"/>
    </row>
    <row r="579" spans="5:5" x14ac:dyDescent="0.3">
      <c r="E579" s="2"/>
    </row>
    <row r="580" spans="5:5" x14ac:dyDescent="0.3">
      <c r="E580" s="2"/>
    </row>
    <row r="581" spans="5:5" x14ac:dyDescent="0.3">
      <c r="E581" s="2"/>
    </row>
    <row r="582" spans="5:5" x14ac:dyDescent="0.3">
      <c r="E582" s="2"/>
    </row>
    <row r="583" spans="5:5" x14ac:dyDescent="0.3">
      <c r="E583" s="2"/>
    </row>
    <row r="584" spans="5:5" x14ac:dyDescent="0.3">
      <c r="E584" s="2"/>
    </row>
    <row r="585" spans="5:5" x14ac:dyDescent="0.3">
      <c r="E585" s="2"/>
    </row>
    <row r="586" spans="5:5" x14ac:dyDescent="0.3">
      <c r="E586" s="2"/>
    </row>
    <row r="587" spans="5:5" x14ac:dyDescent="0.3">
      <c r="E587" s="2"/>
    </row>
    <row r="588" spans="5:5" x14ac:dyDescent="0.3">
      <c r="E588" s="2"/>
    </row>
    <row r="589" spans="5:5" x14ac:dyDescent="0.3">
      <c r="E589" s="2"/>
    </row>
    <row r="590" spans="5:5" x14ac:dyDescent="0.3">
      <c r="E590" s="2"/>
    </row>
    <row r="591" spans="5:5" x14ac:dyDescent="0.3">
      <c r="E591" s="2"/>
    </row>
    <row r="592" spans="5:5" x14ac:dyDescent="0.3">
      <c r="E592" s="2"/>
    </row>
    <row r="593" spans="5:5" x14ac:dyDescent="0.3">
      <c r="E593" s="2"/>
    </row>
    <row r="594" spans="5:5" x14ac:dyDescent="0.3">
      <c r="E594" s="2"/>
    </row>
    <row r="595" spans="5:5" x14ac:dyDescent="0.3">
      <c r="E595" s="2"/>
    </row>
    <row r="596" spans="5:5" x14ac:dyDescent="0.3">
      <c r="E596" s="2"/>
    </row>
    <row r="597" spans="5:5" x14ac:dyDescent="0.3">
      <c r="E597" s="2"/>
    </row>
    <row r="598" spans="5:5" x14ac:dyDescent="0.3">
      <c r="E598" s="2"/>
    </row>
    <row r="599" spans="5:5" x14ac:dyDescent="0.3">
      <c r="E599" s="2"/>
    </row>
    <row r="600" spans="5:5" x14ac:dyDescent="0.3">
      <c r="E600" s="2"/>
    </row>
    <row r="601" spans="5:5" x14ac:dyDescent="0.3">
      <c r="E601" s="2"/>
    </row>
    <row r="602" spans="5:5" x14ac:dyDescent="0.3">
      <c r="E602" s="2"/>
    </row>
    <row r="603" spans="5:5" x14ac:dyDescent="0.3">
      <c r="E603" s="2"/>
    </row>
    <row r="604" spans="5:5" x14ac:dyDescent="0.3">
      <c r="E604" s="2"/>
    </row>
    <row r="605" spans="5:5" x14ac:dyDescent="0.3">
      <c r="E605" s="2"/>
    </row>
    <row r="606" spans="5:5" x14ac:dyDescent="0.3">
      <c r="E606" s="2"/>
    </row>
    <row r="607" spans="5:5" x14ac:dyDescent="0.3">
      <c r="E607" s="2"/>
    </row>
    <row r="608" spans="5:5" x14ac:dyDescent="0.3">
      <c r="E608" s="2"/>
    </row>
    <row r="609" spans="5:5" x14ac:dyDescent="0.3">
      <c r="E609" s="2"/>
    </row>
    <row r="610" spans="5:5" x14ac:dyDescent="0.3">
      <c r="E610" s="2"/>
    </row>
    <row r="611" spans="5:5" x14ac:dyDescent="0.3">
      <c r="E611" s="2"/>
    </row>
    <row r="612" spans="5:5" x14ac:dyDescent="0.3">
      <c r="E612" s="2"/>
    </row>
    <row r="613" spans="5:5" x14ac:dyDescent="0.3">
      <c r="E613" s="2"/>
    </row>
    <row r="614" spans="5:5" x14ac:dyDescent="0.3">
      <c r="E614" s="2"/>
    </row>
    <row r="615" spans="5:5" x14ac:dyDescent="0.3">
      <c r="E615" s="2"/>
    </row>
    <row r="616" spans="5:5" x14ac:dyDescent="0.3">
      <c r="E616" s="2"/>
    </row>
    <row r="617" spans="5:5" x14ac:dyDescent="0.3">
      <c r="E617" s="2"/>
    </row>
    <row r="618" spans="5:5" x14ac:dyDescent="0.3">
      <c r="E618" s="2"/>
    </row>
    <row r="619" spans="5:5" x14ac:dyDescent="0.3">
      <c r="E619" s="2"/>
    </row>
    <row r="620" spans="5:5" x14ac:dyDescent="0.3">
      <c r="E620" s="2"/>
    </row>
    <row r="621" spans="5:5" x14ac:dyDescent="0.3">
      <c r="E621" s="2"/>
    </row>
    <row r="622" spans="5:5" x14ac:dyDescent="0.3">
      <c r="E622" s="2"/>
    </row>
    <row r="623" spans="5:5" x14ac:dyDescent="0.3">
      <c r="E623" s="2"/>
    </row>
    <row r="624" spans="5:5" x14ac:dyDescent="0.3">
      <c r="E624" s="2"/>
    </row>
    <row r="625" spans="5:5" x14ac:dyDescent="0.3">
      <c r="E625" s="2"/>
    </row>
    <row r="626" spans="5:5" x14ac:dyDescent="0.3">
      <c r="E626" s="2"/>
    </row>
    <row r="627" spans="5:5" x14ac:dyDescent="0.3">
      <c r="E627" s="2"/>
    </row>
    <row r="628" spans="5:5" x14ac:dyDescent="0.3">
      <c r="E628" s="2"/>
    </row>
    <row r="629" spans="5:5" x14ac:dyDescent="0.3">
      <c r="E629" s="2"/>
    </row>
    <row r="630" spans="5:5" x14ac:dyDescent="0.3">
      <c r="E630" s="2"/>
    </row>
    <row r="631" spans="5:5" x14ac:dyDescent="0.3">
      <c r="E631" s="2"/>
    </row>
    <row r="632" spans="5:5" x14ac:dyDescent="0.3">
      <c r="E632" s="2"/>
    </row>
    <row r="633" spans="5:5" x14ac:dyDescent="0.3">
      <c r="E633" s="2"/>
    </row>
    <row r="634" spans="5:5" x14ac:dyDescent="0.3">
      <c r="E634" s="2"/>
    </row>
    <row r="635" spans="5:5" x14ac:dyDescent="0.3">
      <c r="E635" s="2"/>
    </row>
    <row r="636" spans="5:5" x14ac:dyDescent="0.3">
      <c r="E636" s="2"/>
    </row>
    <row r="637" spans="5:5" x14ac:dyDescent="0.3">
      <c r="E637" s="2"/>
    </row>
    <row r="638" spans="5:5" x14ac:dyDescent="0.3">
      <c r="E638" s="2"/>
    </row>
    <row r="639" spans="5:5" x14ac:dyDescent="0.3">
      <c r="E639" s="2"/>
    </row>
    <row r="640" spans="5:5" x14ac:dyDescent="0.3">
      <c r="E640" s="2"/>
    </row>
    <row r="641" spans="5:5" x14ac:dyDescent="0.3">
      <c r="E641" s="2"/>
    </row>
    <row r="642" spans="5:5" x14ac:dyDescent="0.3">
      <c r="E642" s="2"/>
    </row>
    <row r="643" spans="5:5" x14ac:dyDescent="0.3">
      <c r="E643" s="2"/>
    </row>
    <row r="644" spans="5:5" x14ac:dyDescent="0.3">
      <c r="E644" s="2"/>
    </row>
    <row r="645" spans="5:5" x14ac:dyDescent="0.3">
      <c r="E645" s="2"/>
    </row>
    <row r="646" spans="5:5" x14ac:dyDescent="0.3">
      <c r="E646" s="2"/>
    </row>
    <row r="647" spans="5:5" x14ac:dyDescent="0.3">
      <c r="E647" s="2"/>
    </row>
    <row r="648" spans="5:5" x14ac:dyDescent="0.3">
      <c r="E648" s="2"/>
    </row>
    <row r="649" spans="5:5" x14ac:dyDescent="0.3">
      <c r="E649" s="2"/>
    </row>
    <row r="650" spans="5:5" x14ac:dyDescent="0.3">
      <c r="E650" s="2"/>
    </row>
    <row r="651" spans="5:5" x14ac:dyDescent="0.3">
      <c r="E651" s="2"/>
    </row>
    <row r="652" spans="5:5" x14ac:dyDescent="0.3">
      <c r="E652" s="2"/>
    </row>
    <row r="653" spans="5:5" x14ac:dyDescent="0.3">
      <c r="E653" s="2"/>
    </row>
    <row r="654" spans="5:5" x14ac:dyDescent="0.3">
      <c r="E654" s="2"/>
    </row>
    <row r="655" spans="5:5" x14ac:dyDescent="0.3">
      <c r="E655" s="2"/>
    </row>
    <row r="656" spans="5:5" x14ac:dyDescent="0.3">
      <c r="E656" s="2"/>
    </row>
    <row r="657" spans="5:5" x14ac:dyDescent="0.3">
      <c r="E657" s="2"/>
    </row>
    <row r="658" spans="5:5" x14ac:dyDescent="0.3">
      <c r="E658" s="2"/>
    </row>
    <row r="659" spans="5:5" x14ac:dyDescent="0.3">
      <c r="E659" s="2"/>
    </row>
    <row r="660" spans="5:5" x14ac:dyDescent="0.3">
      <c r="E660" s="2"/>
    </row>
    <row r="661" spans="5:5" x14ac:dyDescent="0.3">
      <c r="E661" s="2"/>
    </row>
    <row r="662" spans="5:5" x14ac:dyDescent="0.3">
      <c r="E662" s="2"/>
    </row>
    <row r="663" spans="5:5" x14ac:dyDescent="0.3">
      <c r="E663" s="2"/>
    </row>
    <row r="664" spans="5:5" x14ac:dyDescent="0.3">
      <c r="E664" s="2"/>
    </row>
    <row r="665" spans="5:5" x14ac:dyDescent="0.3">
      <c r="E665" s="2"/>
    </row>
    <row r="666" spans="5:5" x14ac:dyDescent="0.3">
      <c r="E666" s="2"/>
    </row>
    <row r="667" spans="5:5" x14ac:dyDescent="0.3">
      <c r="E667" s="2"/>
    </row>
    <row r="668" spans="5:5" x14ac:dyDescent="0.3">
      <c r="E668" s="2"/>
    </row>
    <row r="669" spans="5:5" x14ac:dyDescent="0.3">
      <c r="E669" s="2"/>
    </row>
    <row r="670" spans="5:5" x14ac:dyDescent="0.3">
      <c r="E670" s="2"/>
    </row>
    <row r="671" spans="5:5" x14ac:dyDescent="0.3">
      <c r="E671" s="2"/>
    </row>
    <row r="672" spans="5:5" x14ac:dyDescent="0.3">
      <c r="E672" s="2"/>
    </row>
    <row r="673" spans="5:5" x14ac:dyDescent="0.3">
      <c r="E673" s="2"/>
    </row>
    <row r="674" spans="5:5" x14ac:dyDescent="0.3">
      <c r="E674" s="2"/>
    </row>
    <row r="675" spans="5:5" x14ac:dyDescent="0.3">
      <c r="E675" s="2"/>
    </row>
    <row r="676" spans="5:5" x14ac:dyDescent="0.3">
      <c r="E676" s="2"/>
    </row>
    <row r="677" spans="5:5" x14ac:dyDescent="0.3">
      <c r="E677" s="2"/>
    </row>
    <row r="678" spans="5:5" x14ac:dyDescent="0.3">
      <c r="E678" s="2"/>
    </row>
    <row r="679" spans="5:5" x14ac:dyDescent="0.3">
      <c r="E679" s="2"/>
    </row>
    <row r="680" spans="5:5" x14ac:dyDescent="0.3">
      <c r="E680" s="2"/>
    </row>
    <row r="681" spans="5:5" x14ac:dyDescent="0.3">
      <c r="E681" s="2"/>
    </row>
    <row r="682" spans="5:5" x14ac:dyDescent="0.3">
      <c r="E682" s="2"/>
    </row>
    <row r="683" spans="5:5" x14ac:dyDescent="0.3">
      <c r="E683" s="2"/>
    </row>
    <row r="684" spans="5:5" x14ac:dyDescent="0.3">
      <c r="E684" s="2"/>
    </row>
    <row r="685" spans="5:5" x14ac:dyDescent="0.3">
      <c r="E685" s="2"/>
    </row>
    <row r="686" spans="5:5" x14ac:dyDescent="0.3">
      <c r="E686" s="2"/>
    </row>
    <row r="687" spans="5:5" x14ac:dyDescent="0.3">
      <c r="E687" s="2"/>
    </row>
    <row r="688" spans="5:5" x14ac:dyDescent="0.3">
      <c r="E688" s="2"/>
    </row>
    <row r="689" spans="5:5" x14ac:dyDescent="0.3">
      <c r="E689" s="2"/>
    </row>
    <row r="690" spans="5:5" x14ac:dyDescent="0.3">
      <c r="E690" s="2"/>
    </row>
    <row r="691" spans="5:5" x14ac:dyDescent="0.3">
      <c r="E691" s="2"/>
    </row>
    <row r="692" spans="5:5" x14ac:dyDescent="0.3">
      <c r="E692" s="2"/>
    </row>
    <row r="693" spans="5:5" x14ac:dyDescent="0.3">
      <c r="E693" s="2"/>
    </row>
    <row r="694" spans="5:5" x14ac:dyDescent="0.3">
      <c r="E694" s="2"/>
    </row>
    <row r="695" spans="5:5" x14ac:dyDescent="0.3">
      <c r="E695" s="2"/>
    </row>
    <row r="696" spans="5:5" x14ac:dyDescent="0.3">
      <c r="E696" s="2"/>
    </row>
    <row r="697" spans="5:5" x14ac:dyDescent="0.3">
      <c r="E697" s="2"/>
    </row>
    <row r="698" spans="5:5" x14ac:dyDescent="0.3">
      <c r="E698" s="2"/>
    </row>
    <row r="699" spans="5:5" x14ac:dyDescent="0.3">
      <c r="E699" s="2"/>
    </row>
    <row r="700" spans="5:5" x14ac:dyDescent="0.3">
      <c r="E700" s="2"/>
    </row>
    <row r="701" spans="5:5" x14ac:dyDescent="0.3">
      <c r="E701" s="2"/>
    </row>
    <row r="702" spans="5:5" x14ac:dyDescent="0.3">
      <c r="E702" s="2"/>
    </row>
    <row r="703" spans="5:5" x14ac:dyDescent="0.3">
      <c r="E703" s="2"/>
    </row>
    <row r="704" spans="5:5" x14ac:dyDescent="0.3">
      <c r="E704" s="2"/>
    </row>
    <row r="705" spans="5:5" x14ac:dyDescent="0.3">
      <c r="E705" s="2"/>
    </row>
    <row r="706" spans="5:5" x14ac:dyDescent="0.3">
      <c r="E706" s="2"/>
    </row>
    <row r="707" spans="5:5" x14ac:dyDescent="0.3">
      <c r="E707" s="2"/>
    </row>
    <row r="708" spans="5:5" x14ac:dyDescent="0.3">
      <c r="E708" s="2"/>
    </row>
    <row r="709" spans="5:5" x14ac:dyDescent="0.3">
      <c r="E709" s="2"/>
    </row>
    <row r="710" spans="5:5" x14ac:dyDescent="0.3">
      <c r="E710" s="2"/>
    </row>
    <row r="711" spans="5:5" x14ac:dyDescent="0.3">
      <c r="E711" s="2"/>
    </row>
    <row r="712" spans="5:5" x14ac:dyDescent="0.3">
      <c r="E712" s="2"/>
    </row>
    <row r="713" spans="5:5" x14ac:dyDescent="0.3">
      <c r="E713" s="2"/>
    </row>
    <row r="714" spans="5:5" x14ac:dyDescent="0.3">
      <c r="E714" s="2"/>
    </row>
    <row r="715" spans="5:5" x14ac:dyDescent="0.3">
      <c r="E715" s="2"/>
    </row>
    <row r="716" spans="5:5" x14ac:dyDescent="0.3">
      <c r="E716" s="2"/>
    </row>
    <row r="717" spans="5:5" x14ac:dyDescent="0.3">
      <c r="E717" s="2"/>
    </row>
    <row r="718" spans="5:5" x14ac:dyDescent="0.3">
      <c r="E718" s="2"/>
    </row>
    <row r="719" spans="5:5" x14ac:dyDescent="0.3">
      <c r="E719" s="2"/>
    </row>
    <row r="720" spans="5:5" x14ac:dyDescent="0.3">
      <c r="E720" s="2"/>
    </row>
    <row r="721" spans="5:5" x14ac:dyDescent="0.3">
      <c r="E721" s="2"/>
    </row>
    <row r="722" spans="5:5" x14ac:dyDescent="0.3">
      <c r="E722" s="2"/>
    </row>
    <row r="723" spans="5:5" x14ac:dyDescent="0.3">
      <c r="E723" s="2"/>
    </row>
    <row r="724" spans="5:5" x14ac:dyDescent="0.3">
      <c r="E724" s="2"/>
    </row>
    <row r="725" spans="5:5" x14ac:dyDescent="0.3">
      <c r="E725" s="2"/>
    </row>
    <row r="726" spans="5:5" x14ac:dyDescent="0.3">
      <c r="E726" s="2"/>
    </row>
    <row r="727" spans="5:5" x14ac:dyDescent="0.3">
      <c r="E727" s="2"/>
    </row>
    <row r="728" spans="5:5" x14ac:dyDescent="0.3">
      <c r="E728" s="2"/>
    </row>
    <row r="729" spans="5:5" x14ac:dyDescent="0.3">
      <c r="E729" s="2"/>
    </row>
    <row r="730" spans="5:5" x14ac:dyDescent="0.3">
      <c r="E730" s="2"/>
    </row>
    <row r="731" spans="5:5" x14ac:dyDescent="0.3">
      <c r="E731" s="2"/>
    </row>
    <row r="732" spans="5:5" x14ac:dyDescent="0.3">
      <c r="E732" s="2"/>
    </row>
    <row r="733" spans="5:5" x14ac:dyDescent="0.3">
      <c r="E733" s="2"/>
    </row>
    <row r="734" spans="5:5" x14ac:dyDescent="0.3">
      <c r="E734" s="2"/>
    </row>
    <row r="735" spans="5:5" x14ac:dyDescent="0.3">
      <c r="E735" s="2"/>
    </row>
    <row r="736" spans="5:5" x14ac:dyDescent="0.3">
      <c r="E736" s="2"/>
    </row>
    <row r="737" spans="5:5" x14ac:dyDescent="0.3">
      <c r="E737" s="2"/>
    </row>
    <row r="738" spans="5:5" x14ac:dyDescent="0.3">
      <c r="E738" s="2"/>
    </row>
    <row r="739" spans="5:5" x14ac:dyDescent="0.3">
      <c r="E739" s="2"/>
    </row>
  </sheetData>
  <mergeCells count="20">
    <mergeCell ref="A137:N137"/>
    <mergeCell ref="A2:N2"/>
    <mergeCell ref="A3:N3"/>
    <mergeCell ref="A4:N4"/>
    <mergeCell ref="A5:N5"/>
    <mergeCell ref="A6:N6"/>
    <mergeCell ref="A69:N69"/>
    <mergeCell ref="A70:N70"/>
    <mergeCell ref="A71:N71"/>
    <mergeCell ref="A72:N72"/>
    <mergeCell ref="A73:N73"/>
    <mergeCell ref="A136:N136"/>
    <mergeCell ref="A206:N206"/>
    <mergeCell ref="A207:N207"/>
    <mergeCell ref="A138:N138"/>
    <mergeCell ref="A139:N139"/>
    <mergeCell ref="A140:N140"/>
    <mergeCell ref="A203:N203"/>
    <mergeCell ref="A204:N204"/>
    <mergeCell ref="A205:N205"/>
  </mergeCells>
  <printOptions horizontalCentered="1"/>
  <pageMargins left="0.25" right="0.25" top="0.5" bottom="0.5" header="0" footer="0.25"/>
  <pageSetup scale="56" orientation="landscape" r:id="rId1"/>
  <headerFooter alignWithMargins="0"/>
  <rowBreaks count="3" manualBreakCount="3">
    <brk id="67" max="12" man="1"/>
    <brk id="134" max="12" man="1"/>
    <brk id="201" max="12" man="1"/>
  </rowBreaks>
  <customProperties>
    <customPr name="_pios_id" r:id="rId2"/>
  </customProperties>
  <ignoredErrors>
    <ignoredError sqref="N17:N23 M53:N53 D53:H53 D17:G23 H17:H23 I53:L53 I17:L23 M17:M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BD LinkIn</vt:lpstr>
      <vt:lpstr>LinkIn</vt:lpstr>
      <vt:lpstr>Exh Sch. I</vt:lpstr>
      <vt:lpstr>'Exh Sch. I'!Print_Area</vt:lpstr>
      <vt:lpstr>LinkIn!Print_Area</vt:lpstr>
      <vt:lpstr>'Exh Sch. I'!SCH_I</vt:lpstr>
      <vt:lpstr>LinkIn!SCH_I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batesjk</dc:creator>
  <cp:lastModifiedBy>Lori N O'Malley</cp:lastModifiedBy>
  <cp:lastPrinted>2016-01-27T13:22:14Z</cp:lastPrinted>
  <dcterms:created xsi:type="dcterms:W3CDTF">2012-12-08T00:40:42Z</dcterms:created>
  <dcterms:modified xsi:type="dcterms:W3CDTF">2019-04-11T13:02:36Z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