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Rate Base\"/>
    </mc:Choice>
  </mc:AlternateContent>
  <bookViews>
    <workbookView xWindow="288" yWindow="540" windowWidth="22692" windowHeight="8556" activeTab="2"/>
  </bookViews>
  <sheets>
    <sheet name="Link In" sheetId="5" r:id="rId1"/>
    <sheet name="Link Out" sheetId="7" r:id="rId2"/>
    <sheet name="Exhibit" sheetId="6" r:id="rId3"/>
    <sheet name="WP 4-2.1" sheetId="1" r:id="rId4"/>
    <sheet name="WP 4-2.2" sheetId="2" r:id="rId5"/>
    <sheet name="WP 4-2.3" sheetId="3" r:id="rId6"/>
    <sheet name="WP 4-2.4" sheetId="4" r:id="rId7"/>
  </sheets>
  <externalReferences>
    <externalReference r:id="rId8"/>
    <externalReference r:id="rId9"/>
  </externalReferences>
  <definedNames>
    <definedName name="_xlnm._FilterDatabase" localSheetId="4" hidden="1">'WP 4-2.2'!#REF!</definedName>
  </definedNames>
  <calcPr calcId="162913"/>
</workbook>
</file>

<file path=xl/calcChain.xml><?xml version="1.0" encoding="utf-8"?>
<calcChain xmlns="http://schemas.openxmlformats.org/spreadsheetml/2006/main">
  <c r="C39" i="5" l="1"/>
  <c r="U34" i="5"/>
  <c r="T34" i="5"/>
  <c r="S34" i="5"/>
  <c r="R34" i="5"/>
  <c r="Q34" i="5"/>
  <c r="P34" i="5"/>
  <c r="U33" i="5"/>
  <c r="T33" i="5"/>
  <c r="S33" i="5"/>
  <c r="R33" i="5"/>
  <c r="Q33" i="5"/>
  <c r="P33" i="5"/>
  <c r="U32" i="5"/>
  <c r="T32" i="5"/>
  <c r="S32" i="5"/>
  <c r="R32" i="5"/>
  <c r="Q32" i="5"/>
  <c r="P32" i="5"/>
  <c r="U31" i="5"/>
  <c r="T31" i="5"/>
  <c r="S31" i="5"/>
  <c r="R31" i="5"/>
  <c r="Q31" i="5"/>
  <c r="P31" i="5"/>
  <c r="A22" i="7"/>
  <c r="A25" i="5"/>
  <c r="AA15" i="5"/>
  <c r="Z15" i="5"/>
  <c r="Y15" i="5"/>
  <c r="X15" i="5"/>
  <c r="W15" i="5"/>
  <c r="V15" i="5"/>
  <c r="U15" i="5"/>
  <c r="T15" i="5"/>
  <c r="S15" i="5"/>
  <c r="R15" i="5"/>
  <c r="Q15" i="5"/>
  <c r="P15" i="5"/>
  <c r="AA14" i="5"/>
  <c r="Z14" i="5"/>
  <c r="Y14" i="5"/>
  <c r="X14" i="5"/>
  <c r="W14" i="5"/>
  <c r="V14" i="5"/>
  <c r="U14" i="5"/>
  <c r="T14" i="5"/>
  <c r="S14" i="5"/>
  <c r="R14" i="5"/>
  <c r="Q14" i="5"/>
  <c r="P14" i="5"/>
  <c r="AA13" i="5"/>
  <c r="Z13" i="5"/>
  <c r="Y13" i="5"/>
  <c r="X13" i="5"/>
  <c r="W13" i="5"/>
  <c r="V13" i="5"/>
  <c r="U13" i="5"/>
  <c r="T13" i="5"/>
  <c r="S13" i="5"/>
  <c r="R13" i="5"/>
  <c r="Q13" i="5"/>
  <c r="P13" i="5"/>
  <c r="AA12" i="5"/>
  <c r="Z12" i="5"/>
  <c r="Y12" i="5"/>
  <c r="X12" i="5"/>
  <c r="W12" i="5"/>
  <c r="V12" i="5"/>
  <c r="U12" i="5"/>
  <c r="T12" i="5"/>
  <c r="S12" i="5"/>
  <c r="R12" i="5"/>
  <c r="Q12" i="5"/>
  <c r="P12" i="5"/>
  <c r="G9" i="5"/>
  <c r="A20" i="5"/>
  <c r="A19" i="5"/>
  <c r="A17" i="5"/>
  <c r="A16" i="5"/>
  <c r="A15" i="5"/>
  <c r="A13" i="5"/>
  <c r="A12" i="5"/>
  <c r="A11" i="5"/>
  <c r="A10" i="5"/>
  <c r="C9" i="5"/>
  <c r="B9" i="5"/>
  <c r="A9" i="5"/>
  <c r="A8" i="5"/>
  <c r="C7" i="5"/>
  <c r="B7" i="5"/>
  <c r="A7" i="5"/>
  <c r="A6" i="5"/>
  <c r="A5" i="5"/>
  <c r="A4" i="5"/>
  <c r="A3" i="5"/>
  <c r="A2" i="5"/>
  <c r="A1" i="5"/>
  <c r="B39" i="5" l="1"/>
  <c r="E14" i="7" l="1"/>
  <c r="E35" i="3"/>
  <c r="E34" i="3"/>
  <c r="E36" i="3" l="1"/>
  <c r="G14" i="7" s="1"/>
  <c r="I14" i="7" s="1"/>
  <c r="G20" i="6" l="1"/>
  <c r="M2" i="6" l="1"/>
  <c r="E19" i="4" l="1"/>
  <c r="E25" i="3"/>
  <c r="E32" i="1"/>
  <c r="E30" i="2"/>
  <c r="E17" i="4"/>
  <c r="I14" i="4"/>
  <c r="E23" i="3"/>
  <c r="I20" i="3"/>
  <c r="I26" i="2"/>
  <c r="E28" i="2" s="1"/>
  <c r="E30" i="1"/>
  <c r="I26" i="1"/>
  <c r="A4" i="2" l="1"/>
  <c r="A32" i="2" l="1"/>
  <c r="A34" i="1"/>
  <c r="A21" i="4"/>
  <c r="A27" i="3"/>
  <c r="A34" i="2"/>
  <c r="A23" i="4"/>
  <c r="A29" i="3"/>
  <c r="A36" i="1"/>
  <c r="E27" i="3" l="1"/>
  <c r="E32" i="2"/>
  <c r="A11" i="7"/>
  <c r="A10" i="7"/>
  <c r="A9" i="7"/>
  <c r="A8" i="7"/>
  <c r="C8" i="7" l="1"/>
  <c r="C3" i="7"/>
  <c r="A3" i="7"/>
  <c r="E34" i="1"/>
  <c r="AB12" i="5" l="1"/>
  <c r="I31" i="5" s="1"/>
  <c r="E8" i="7" s="1"/>
  <c r="E21" i="4" l="1"/>
  <c r="E13" i="6" s="1"/>
  <c r="U36" i="5"/>
  <c r="S36" i="5"/>
  <c r="Q36" i="5"/>
  <c r="V38" i="5" l="1"/>
  <c r="X33" i="5" s="1"/>
  <c r="AA17" i="5"/>
  <c r="S17" i="5"/>
  <c r="W17" i="5"/>
  <c r="Q17" i="5"/>
  <c r="U17" i="5"/>
  <c r="Y17" i="5"/>
  <c r="T17" i="5"/>
  <c r="X17" i="5"/>
  <c r="T36" i="5"/>
  <c r="P17" i="5"/>
  <c r="R17" i="5"/>
  <c r="V17" i="5"/>
  <c r="Z17" i="5"/>
  <c r="P36" i="5"/>
  <c r="R36" i="5"/>
  <c r="AB15" i="5"/>
  <c r="I34" i="5" s="1"/>
  <c r="AB14" i="5"/>
  <c r="I33" i="5" s="1"/>
  <c r="AB13" i="5"/>
  <c r="I32" i="5" s="1"/>
  <c r="Y33" i="5" l="1"/>
  <c r="W32" i="5"/>
  <c r="AA32" i="5"/>
  <c r="Z32" i="5"/>
  <c r="Z34" i="5"/>
  <c r="V34" i="5"/>
  <c r="AA33" i="5"/>
  <c r="V31" i="5"/>
  <c r="V33" i="5"/>
  <c r="Y31" i="5"/>
  <c r="W34" i="5"/>
  <c r="Z31" i="5"/>
  <c r="Y34" i="5"/>
  <c r="AA31" i="5"/>
  <c r="W31" i="5"/>
  <c r="Z33" i="5"/>
  <c r="X34" i="5"/>
  <c r="X31" i="5"/>
  <c r="AA34" i="5"/>
  <c r="V32" i="5"/>
  <c r="Y32" i="5"/>
  <c r="W33" i="5"/>
  <c r="X32" i="5"/>
  <c r="AB17" i="5"/>
  <c r="E11" i="7"/>
  <c r="C11" i="7"/>
  <c r="E10" i="7"/>
  <c r="C10" i="7"/>
  <c r="E9" i="7"/>
  <c r="C9" i="7"/>
  <c r="E11" i="6"/>
  <c r="A23" i="7"/>
  <c r="M1" i="6"/>
  <c r="A8" i="6"/>
  <c r="A9" i="6"/>
  <c r="A6" i="6"/>
  <c r="C13" i="6"/>
  <c r="A4" i="6"/>
  <c r="A3" i="6"/>
  <c r="A1" i="4"/>
  <c r="AB34" i="5" l="1"/>
  <c r="E23" i="4" s="1"/>
  <c r="E25" i="4" s="1"/>
  <c r="G21" i="6" s="1"/>
  <c r="G11" i="7" s="1"/>
  <c r="I11" i="7" s="1"/>
  <c r="Y36" i="5"/>
  <c r="AB31" i="5"/>
  <c r="E36" i="1" s="1"/>
  <c r="E38" i="1" s="1"/>
  <c r="X36" i="5"/>
  <c r="Z36" i="5"/>
  <c r="AA36" i="5"/>
  <c r="W36" i="5"/>
  <c r="AB33" i="5"/>
  <c r="E34" i="2" s="1"/>
  <c r="AB32" i="5"/>
  <c r="V36" i="5"/>
  <c r="E18" i="7"/>
  <c r="I35" i="5"/>
  <c r="A1" i="2"/>
  <c r="A4" i="1"/>
  <c r="A1" i="3"/>
  <c r="A2" i="4"/>
  <c r="A2" i="3"/>
  <c r="A1" i="1"/>
  <c r="A2" i="2"/>
  <c r="A4" i="3"/>
  <c r="A4" i="4"/>
  <c r="A2" i="1"/>
  <c r="A23" i="5"/>
  <c r="AB36" i="5" l="1"/>
  <c r="E29" i="3"/>
  <c r="E31" i="3" s="1"/>
  <c r="G19" i="6" s="1"/>
  <c r="G3" i="7"/>
  <c r="G17" i="6"/>
  <c r="E36" i="2"/>
  <c r="G18" i="6" s="1"/>
  <c r="G10" i="7" s="1"/>
  <c r="I10" i="7" s="1"/>
  <c r="G8" i="7" l="1"/>
  <c r="I8" i="7" s="1"/>
  <c r="G22" i="6"/>
  <c r="K22" i="6" s="1"/>
  <c r="K13" i="6"/>
  <c r="K25" i="6" l="1"/>
  <c r="I3" i="7"/>
  <c r="G9" i="7"/>
  <c r="K3" i="7" l="1"/>
  <c r="I9" i="7"/>
  <c r="G18" i="7"/>
  <c r="I18" i="7" l="1"/>
</calcChain>
</file>

<file path=xl/sharedStrings.xml><?xml version="1.0" encoding="utf-8"?>
<sst xmlns="http://schemas.openxmlformats.org/spreadsheetml/2006/main" count="704" uniqueCount="145">
  <si>
    <t>Account</t>
  </si>
  <si>
    <t>Posting Date</t>
  </si>
  <si>
    <t>Fiscal Year</t>
  </si>
  <si>
    <t>Posting Period</t>
  </si>
  <si>
    <t>Document Type</t>
  </si>
  <si>
    <t>Document Number</t>
  </si>
  <si>
    <t>Profit Center</t>
  </si>
  <si>
    <t>Reference</t>
  </si>
  <si>
    <t>Offsetting acct no.</t>
  </si>
  <si>
    <t>Name of offsetting account</t>
  </si>
  <si>
    <t/>
  </si>
  <si>
    <t>1012</t>
  </si>
  <si>
    <t>SQ</t>
  </si>
  <si>
    <t>18505500</t>
  </si>
  <si>
    <t>Reg Asset-Inc Tax Rec Thru Rates-Acc Amort</t>
  </si>
  <si>
    <t>W/P - 4-2.1</t>
  </si>
  <si>
    <t>68257000</t>
  </si>
  <si>
    <t>CF</t>
  </si>
  <si>
    <t>Amortization - Property Losses</t>
  </si>
  <si>
    <t>SR</t>
  </si>
  <si>
    <t>18689900</t>
  </si>
  <si>
    <t>Reg Asset - Other</t>
  </si>
  <si>
    <t>W/P - 4-2.2</t>
  </si>
  <si>
    <t>11415000</t>
  </si>
  <si>
    <t>UPAA - Above The Line - Accum Amortization</t>
  </si>
  <si>
    <t>W/P - 4-2.3</t>
  </si>
  <si>
    <t>Adjustment</t>
  </si>
  <si>
    <t>Line No.</t>
  </si>
  <si>
    <t>Description</t>
  </si>
  <si>
    <t xml:space="preserve"> Adjustments</t>
  </si>
  <si>
    <t>Adjustments:</t>
  </si>
  <si>
    <t>Disallowance in previous case - UPAA (68255000)</t>
  </si>
  <si>
    <t>Disallowance in previous case - Reg Asset (68258000)</t>
  </si>
  <si>
    <t>W/P - 4-2.4</t>
  </si>
  <si>
    <t>Total Adjustments:</t>
  </si>
  <si>
    <t>Forecasted Year at Present Rates</t>
  </si>
  <si>
    <t>UPAA - 68255000</t>
  </si>
  <si>
    <t>10810000</t>
  </si>
  <si>
    <t>Accum Depreciation - Reg Asset</t>
  </si>
  <si>
    <t>Total</t>
  </si>
  <si>
    <t>Disallowed in the 2010 Rate Case</t>
  </si>
  <si>
    <t>Not claimed in the 2012 Rate Case</t>
  </si>
  <si>
    <t>Workpaper #:</t>
  </si>
  <si>
    <t>Excel Reference:</t>
  </si>
  <si>
    <t>Base Year Financial Data:</t>
  </si>
  <si>
    <t>Line</t>
  </si>
  <si>
    <t>Line Description</t>
  </si>
  <si>
    <t>Account Description</t>
  </si>
  <si>
    <t>NARUC</t>
  </si>
  <si>
    <t>Base Year Total</t>
  </si>
  <si>
    <t>Transaction Detail:  Amortization - Reg Asset AFUDC 68254000</t>
  </si>
  <si>
    <t>Transaction Detail:  Amortization - Property Losses 68257000</t>
  </si>
  <si>
    <t>Transaction Detail:  Amortization - UPAA 68255000</t>
  </si>
  <si>
    <t>Transaction Detail:  Amortization - Regulatory Asset 68258000</t>
  </si>
  <si>
    <t>Base Year Test Year Financial Data:</t>
  </si>
  <si>
    <t>Line #</t>
  </si>
  <si>
    <t>Forecasted Test Year Financial Data:</t>
  </si>
  <si>
    <t>Reg Asset AFUDC Amort - 68254000</t>
  </si>
  <si>
    <t xml:space="preserve">Property Losses - 68257000 </t>
  </si>
  <si>
    <t>Reg Asset AFUDC Debt - 68258000</t>
  </si>
  <si>
    <t>3</t>
  </si>
  <si>
    <t>4</t>
  </si>
  <si>
    <t>5</t>
  </si>
  <si>
    <t>6</t>
  </si>
  <si>
    <t>7</t>
  </si>
  <si>
    <t>8</t>
  </si>
  <si>
    <t>Proforma Adjustment of Amortization Expense</t>
  </si>
  <si>
    <t>Line Number</t>
  </si>
  <si>
    <t>Supporting Exhibit Reference</t>
  </si>
  <si>
    <t>Adjustment for Forecast at Present Rates</t>
  </si>
  <si>
    <t>Adjustments for Proposed Rates</t>
  </si>
  <si>
    <t>Adjustment by Account</t>
  </si>
  <si>
    <t>Forecast</t>
  </si>
  <si>
    <t>Work Paper Reference:</t>
  </si>
  <si>
    <t>Base Year</t>
  </si>
  <si>
    <t>Adjusted out of 2015 Rate Case</t>
  </si>
  <si>
    <t>Not included in 2012 Rate Case</t>
  </si>
  <si>
    <t>Adjusted out of 2015 Rate Case - UPAA Boonesboro, Tri-Village and Elk Lake disallowed in 2004 case</t>
  </si>
  <si>
    <t>Company Code</t>
  </si>
  <si>
    <t>Amount</t>
  </si>
  <si>
    <t>Water / WW</t>
  </si>
  <si>
    <t>2018</t>
  </si>
  <si>
    <t>Amort-RegAsset AFUDC</t>
  </si>
  <si>
    <t>9600003229</t>
  </si>
  <si>
    <t>Water</t>
  </si>
  <si>
    <t>9600003299</t>
  </si>
  <si>
    <t>9600003366</t>
  </si>
  <si>
    <t>9600003433</t>
  </si>
  <si>
    <t>9600003504</t>
  </si>
  <si>
    <t>9600003581</t>
  </si>
  <si>
    <t>SAP Total May Mar 2018 thru Aug 2018</t>
  </si>
  <si>
    <t>Amort-Prop Losses</t>
  </si>
  <si>
    <t>9300103727</t>
  </si>
  <si>
    <t>9300105505</t>
  </si>
  <si>
    <t>9300107059</t>
  </si>
  <si>
    <t>9300108564</t>
  </si>
  <si>
    <t>9300110317</t>
  </si>
  <si>
    <t>9300112228</t>
  </si>
  <si>
    <t>9600003231</t>
  </si>
  <si>
    <t>9600003301</t>
  </si>
  <si>
    <t>9600003368</t>
  </si>
  <si>
    <t>9600003435</t>
  </si>
  <si>
    <t>9600003506</t>
  </si>
  <si>
    <t>9600003583</t>
  </si>
  <si>
    <t>Amort-UPAA</t>
  </si>
  <si>
    <t>9600003225</t>
  </si>
  <si>
    <t>9600003227</t>
  </si>
  <si>
    <t>9600003295</t>
  </si>
  <si>
    <t>9600003297</t>
  </si>
  <si>
    <t>9600003362</t>
  </si>
  <si>
    <t>9600003364</t>
  </si>
  <si>
    <t>9600003429</t>
  </si>
  <si>
    <t>9600003431</t>
  </si>
  <si>
    <t>9600003500</t>
  </si>
  <si>
    <t>9600003502</t>
  </si>
  <si>
    <t>9600003577</t>
  </si>
  <si>
    <t>9600003579</t>
  </si>
  <si>
    <t>Adjusted out of 2018 Rate Case - UPAA Boonesboro, Tri-Village and Elk Lake disallowed in 2004 case</t>
  </si>
  <si>
    <t>Amort-Reg Asset</t>
  </si>
  <si>
    <t>9600003228</t>
  </si>
  <si>
    <t>9600003298</t>
  </si>
  <si>
    <t>9600003365</t>
  </si>
  <si>
    <t>9600003432</t>
  </si>
  <si>
    <t>9600003503</t>
  </si>
  <si>
    <t>9600003580</t>
  </si>
  <si>
    <t>Adjusted out of 2018 Rate Case</t>
  </si>
  <si>
    <t>Schedule D-2.3</t>
  </si>
  <si>
    <t>P40</t>
  </si>
  <si>
    <t>Amortization</t>
  </si>
  <si>
    <t>407.1</t>
  </si>
  <si>
    <t>406.</t>
  </si>
  <si>
    <t>407.2</t>
  </si>
  <si>
    <t>407.4</t>
  </si>
  <si>
    <t>Proposed UPAA in 2018 Rate Case</t>
  </si>
  <si>
    <t>Proposed Amortization of UPAA - 2018 Rate Case</t>
  </si>
  <si>
    <t>North Middletown</t>
  </si>
  <si>
    <t>Carlisle</t>
  </si>
  <si>
    <t>Proposed in 2018 Rate Case</t>
  </si>
  <si>
    <t>Forecast Period</t>
  </si>
  <si>
    <t>Base Period</t>
  </si>
  <si>
    <t>Base Year for the 12 Months Ended 2/28/19</t>
  </si>
  <si>
    <t>Change from Base Year to Forecast year - Property Losses (68257000)</t>
  </si>
  <si>
    <t>Forecast Sep 2018 thru Feb 2019</t>
  </si>
  <si>
    <t>Change from Base Year to Forecast year - Reg Asset AFUDC (68254000)</t>
  </si>
  <si>
    <t>Forecast Year at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</si>
</sst>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#,##0.00_ ;[Red]\-#,##0.00;\-"/>
    <numFmt numFmtId="168" formatCode="_-* #,##0_-;\-* #,##0_-;_-* &quot;-&quot;_-;_-@_-"/>
    <numFmt numFmtId="169" formatCode="\£\ #,##0_);[Red]\(\£\ #,##0\)"/>
    <numFmt numFmtId="170" formatCode="0.000_)"/>
    <numFmt numFmtId="171" formatCode="\ \ _•\–\ \ \ \ @"/>
    <numFmt numFmtId="172" formatCode="\€#,##0.00;[Red]\(\€#,##0.00\)"/>
    <numFmt numFmtId="173" formatCode="0.00_)"/>
    <numFmt numFmtId="174" formatCode="#,##0.0_);\(#,##0.0\)"/>
    <numFmt numFmtId="175" formatCode="0.000000"/>
    <numFmt numFmtId="176" formatCode="&quot;$&quot;#,##0.00;\(&quot;$&quot;#,##0.00\)"/>
    <numFmt numFmtId="177" formatCode="#,##0;\-#,##0;&quot;-&quot;"/>
    <numFmt numFmtId="178" formatCode="_-* #,##0\ _P_t_s_-;\-* #,##0\ _P_t_s_-;_-* &quot;-&quot;\ _P_t_s_-;_-@_-"/>
    <numFmt numFmtId="179" formatCode="_-* #,##0.00\ _P_t_s_-;\-* #,##0.00\ _P_t_s_-;_-* &quot;-&quot;??\ _P_t_s_-;_-@_-"/>
    <numFmt numFmtId="180" formatCode="0.0%;[Red]\(0.0%\);&quot;- &quot;"/>
    <numFmt numFmtId="181" formatCode="#,##0.0_)_x;\(#,##0.0\)_x"/>
    <numFmt numFmtId="182" formatCode="_-&quot;S/.&quot;* #,##0_-;\-&quot;S/.&quot;* #,##0_-;_-&quot;S/.&quot;* &quot;-&quot;_-;_-@_-"/>
    <numFmt numFmtId="183" formatCode="_-&quot;S/.&quot;* #,##0.00_-;\-&quot;S/.&quot;* #,##0.00_-;_-&quot;S/.&quot;* &quot;-&quot;??_-;_-@_-"/>
    <numFmt numFmtId="184" formatCode="_-[$€-2]* #,##0.00_-;\-[$€-2]* #,##0.00_-;_-[$€-2]* &quot;-&quot;??_-"/>
    <numFmt numFmtId="185" formatCode="###,0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 MT"/>
    </font>
    <font>
      <b/>
      <sz val="12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1"/>
      <name val="Tms Rmn"/>
      <family val="1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Palatino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H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 MT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Helv"/>
      <charset val="204"/>
    </font>
    <font>
      <b/>
      <u val="singleAccounting"/>
      <sz val="10"/>
      <color indexed="18"/>
      <name val="Arial"/>
      <family val="2"/>
    </font>
    <font>
      <sz val="10"/>
      <name val="Helv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Geneva"/>
    </font>
    <font>
      <sz val="10"/>
      <name val="Geneva"/>
      <family val="2"/>
    </font>
    <font>
      <sz val="11"/>
      <color indexed="60"/>
      <name val="Calibri"/>
      <family val="2"/>
    </font>
    <font>
      <b/>
      <sz val="10"/>
      <name val="MS Sans Serif"/>
      <family val="2"/>
    </font>
    <font>
      <sz val="8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b/>
      <sz val="11"/>
      <color indexed="9"/>
      <name val="Calibri"/>
      <family val="2"/>
    </font>
    <font>
      <sz val="12"/>
      <name val="Helv"/>
    </font>
    <font>
      <sz val="10"/>
      <color theme="1"/>
      <name val="Arial"/>
      <family val="2"/>
    </font>
    <font>
      <sz val="14"/>
      <name val="–¾’©"/>
    </font>
    <font>
      <sz val="8"/>
      <name val="Times New Roman"/>
      <family val="1"/>
    </font>
    <font>
      <b/>
      <sz val="12"/>
      <color indexed="8"/>
      <name val="Times New Roman"/>
      <family val="1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uble">
        <color indexed="64"/>
      </bottom>
      <diagonal/>
    </border>
  </borders>
  <cellStyleXfs count="24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9" fillId="0" borderId="0"/>
    <xf numFmtId="40" fontId="11" fillId="0" borderId="0" applyFont="0" applyFill="0" applyBorder="0" applyAlignment="0" applyProtection="0"/>
    <xf numFmtId="167" fontId="4" fillId="5" borderId="7"/>
    <xf numFmtId="168" fontId="4" fillId="5" borderId="7"/>
    <xf numFmtId="0" fontId="4" fillId="4" borderId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41" fontId="4" fillId="0" borderId="0" applyFont="0" applyFill="0" applyBorder="0" applyAlignment="0" applyProtection="0"/>
    <xf numFmtId="8" fontId="17" fillId="0" borderId="8">
      <protection locked="0"/>
    </xf>
    <xf numFmtId="42" fontId="4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>
      <protection locked="0"/>
    </xf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173" fontId="24" fillId="0" borderId="0"/>
    <xf numFmtId="0" fontId="25" fillId="0" borderId="0"/>
    <xf numFmtId="0" fontId="25" fillId="0" borderId="0"/>
    <xf numFmtId="0" fontId="25" fillId="0" borderId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6" fillId="0" borderId="0" applyNumberFormat="0" applyFill="0" applyBorder="0" applyAlignment="0" applyProtection="0"/>
    <xf numFmtId="7" fontId="27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11" fillId="7" borderId="0" applyNumberFormat="0" applyFont="0" applyBorder="0" applyAlignment="0" applyProtection="0"/>
    <xf numFmtId="174" fontId="28" fillId="0" borderId="0"/>
    <xf numFmtId="0" fontId="28" fillId="0" borderId="6">
      <alignment horizontal="centerContinuous"/>
    </xf>
    <xf numFmtId="0" fontId="28" fillId="0" borderId="6">
      <protection locked="0"/>
    </xf>
    <xf numFmtId="0" fontId="28" fillId="0" borderId="6">
      <alignment horizontal="centerContinuous"/>
    </xf>
    <xf numFmtId="174" fontId="28" fillId="0" borderId="0"/>
    <xf numFmtId="0" fontId="28" fillId="0" borderId="6">
      <protection locked="0"/>
    </xf>
    <xf numFmtId="174" fontId="28" fillId="0" borderId="0"/>
    <xf numFmtId="0" fontId="28" fillId="0" borderId="6">
      <alignment horizontal="centerContinuous"/>
    </xf>
    <xf numFmtId="174" fontId="28" fillId="0" borderId="0"/>
    <xf numFmtId="0" fontId="28" fillId="0" borderId="6">
      <protection locked="0"/>
    </xf>
    <xf numFmtId="0" fontId="28" fillId="0" borderId="6">
      <alignment horizontal="centerContinuous"/>
    </xf>
    <xf numFmtId="0" fontId="28" fillId="0" borderId="6">
      <alignment horizontal="centerContinuous"/>
    </xf>
    <xf numFmtId="174" fontId="28" fillId="0" borderId="0"/>
    <xf numFmtId="0" fontId="28" fillId="0" borderId="6">
      <alignment horizontal="centerContinuous"/>
    </xf>
    <xf numFmtId="0" fontId="28" fillId="0" borderId="6">
      <protection locked="0"/>
    </xf>
    <xf numFmtId="174" fontId="28" fillId="0" borderId="0"/>
    <xf numFmtId="174" fontId="28" fillId="0" borderId="0"/>
    <xf numFmtId="0" fontId="28" fillId="0" borderId="6">
      <alignment horizontal="centerContinuous"/>
    </xf>
    <xf numFmtId="0" fontId="28" fillId="0" borderId="6">
      <protection locked="0"/>
    </xf>
    <xf numFmtId="174" fontId="28" fillId="0" borderId="0"/>
    <xf numFmtId="0" fontId="28" fillId="0" borderId="6">
      <alignment horizontal="centerContinuous"/>
    </xf>
    <xf numFmtId="0" fontId="28" fillId="0" borderId="6">
      <protection locked="0"/>
    </xf>
    <xf numFmtId="0" fontId="28" fillId="0" borderId="6">
      <alignment horizontal="centerContinuous"/>
    </xf>
    <xf numFmtId="0" fontId="28" fillId="0" borderId="6">
      <protection locked="0"/>
    </xf>
    <xf numFmtId="0" fontId="28" fillId="0" borderId="6">
      <protection locked="0"/>
    </xf>
    <xf numFmtId="174" fontId="28" fillId="0" borderId="0"/>
    <xf numFmtId="0" fontId="28" fillId="0" borderId="6">
      <protection locked="0"/>
    </xf>
    <xf numFmtId="0" fontId="28" fillId="0" borderId="6">
      <alignment horizontal="centerContinuous"/>
    </xf>
    <xf numFmtId="0" fontId="28" fillId="0" borderId="6">
      <alignment horizontal="centerContinuous"/>
    </xf>
    <xf numFmtId="0" fontId="28" fillId="0" borderId="6">
      <protection locked="0"/>
    </xf>
    <xf numFmtId="174" fontId="28" fillId="0" borderId="0"/>
    <xf numFmtId="0" fontId="28" fillId="0" borderId="6">
      <alignment horizontal="centerContinuous"/>
    </xf>
    <xf numFmtId="0" fontId="28" fillId="0" borderId="6">
      <alignment horizontal="centerContinuous"/>
    </xf>
    <xf numFmtId="174" fontId="28" fillId="0" borderId="0"/>
    <xf numFmtId="0" fontId="28" fillId="0" borderId="6">
      <alignment horizontal="centerContinuous"/>
    </xf>
    <xf numFmtId="174" fontId="28" fillId="0" borderId="0"/>
    <xf numFmtId="0" fontId="28" fillId="0" borderId="6">
      <alignment horizontal="centerContinuous"/>
    </xf>
    <xf numFmtId="174" fontId="28" fillId="0" borderId="0"/>
    <xf numFmtId="0" fontId="28" fillId="0" borderId="6">
      <protection locked="0"/>
    </xf>
    <xf numFmtId="0" fontId="28" fillId="0" borderId="6">
      <alignment horizontal="centerContinuous"/>
    </xf>
    <xf numFmtId="174" fontId="28" fillId="0" borderId="0"/>
    <xf numFmtId="0" fontId="29" fillId="0" borderId="0" applyNumberFormat="0" applyBorder="0" applyAlignment="0"/>
    <xf numFmtId="0" fontId="3" fillId="0" borderId="0" applyNumberFormat="0" applyBorder="0" applyAlignment="0"/>
    <xf numFmtId="0" fontId="30" fillId="8" borderId="0"/>
    <xf numFmtId="0" fontId="30" fillId="8" borderId="0"/>
    <xf numFmtId="0" fontId="30" fillId="8" borderId="0"/>
    <xf numFmtId="0" fontId="30" fillId="8" borderId="0"/>
    <xf numFmtId="0" fontId="30" fillId="8" borderId="0"/>
    <xf numFmtId="0" fontId="30" fillId="8" borderId="0"/>
    <xf numFmtId="0" fontId="30" fillId="8" borderId="0"/>
    <xf numFmtId="0" fontId="30" fillId="8" borderId="0"/>
    <xf numFmtId="0" fontId="14" fillId="0" borderId="2">
      <alignment horizont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37" fontId="34" fillId="0" borderId="0"/>
    <xf numFmtId="43" fontId="12" fillId="0" borderId="0" applyFont="0" applyFill="0" applyBorder="0" applyAlignment="0" applyProtection="0"/>
    <xf numFmtId="37" fontId="3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" borderId="0"/>
    <xf numFmtId="0" fontId="5" fillId="4" borderId="0"/>
    <xf numFmtId="0" fontId="35" fillId="4" borderId="0"/>
    <xf numFmtId="0" fontId="36" fillId="4" borderId="0"/>
    <xf numFmtId="0" fontId="37" fillId="4" borderId="0"/>
    <xf numFmtId="0" fontId="38" fillId="4" borderId="0"/>
    <xf numFmtId="0" fontId="6" fillId="4" borderId="0"/>
    <xf numFmtId="0" fontId="39" fillId="0" borderId="0"/>
    <xf numFmtId="0" fontId="35" fillId="5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/>
    <xf numFmtId="0" fontId="35" fillId="4" borderId="0"/>
    <xf numFmtId="0" fontId="4" fillId="4" borderId="0"/>
    <xf numFmtId="0" fontId="37" fillId="4" borderId="0"/>
    <xf numFmtId="0" fontId="38" fillId="4" borderId="0"/>
    <xf numFmtId="0" fontId="6" fillId="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 applyNumberFormat="0" applyFill="0" applyBorder="0" applyProtection="0">
      <alignment horizontal="centerContinuous"/>
    </xf>
    <xf numFmtId="0" fontId="39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33" fillId="0" borderId="0" applyNumberFormat="0" applyFill="0" applyBorder="0" applyAlignment="0" applyProtection="0"/>
    <xf numFmtId="176" fontId="15" fillId="0" borderId="2" applyNumberFormat="0" applyFill="0" applyBorder="0" applyAlignment="0" applyProtection="0">
      <alignment horizontal="center"/>
    </xf>
    <xf numFmtId="177" fontId="29" fillId="0" borderId="0" applyFill="0" applyBorder="0" applyAlignment="0"/>
    <xf numFmtId="177" fontId="29" fillId="0" borderId="0" applyFill="0" applyBorder="0" applyAlignment="0"/>
    <xf numFmtId="177" fontId="29" fillId="0" borderId="0" applyFill="0" applyBorder="0" applyAlignment="0"/>
    <xf numFmtId="0" fontId="43" fillId="26" borderId="15" applyNumberFormat="0" applyAlignment="0" applyProtection="0"/>
    <xf numFmtId="0" fontId="23" fillId="0" borderId="12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4" fillId="0" borderId="0" applyNumberFormat="0" applyAlignment="0">
      <alignment horizontal="lef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0" borderId="0" applyNumberFormat="0" applyAlignment="0">
      <alignment horizontal="left"/>
    </xf>
    <xf numFmtId="0" fontId="46" fillId="14" borderId="15" applyNumberFormat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0" fontId="10" fillId="0" borderId="16" applyNumberFormat="0" applyAlignment="0" applyProtection="0">
      <alignment horizontal="left" vertical="center"/>
    </xf>
    <xf numFmtId="0" fontId="10" fillId="0" borderId="5">
      <alignment horizontal="left" vertical="center"/>
    </xf>
    <xf numFmtId="0" fontId="47" fillId="0" borderId="0" applyNumberFormat="0" applyFill="0" applyBorder="0" applyAlignment="0" applyProtection="0">
      <alignment vertical="top"/>
      <protection locked="0"/>
    </xf>
    <xf numFmtId="10" fontId="6" fillId="5" borderId="3" applyNumberFormat="0" applyBorder="0" applyAlignment="0" applyProtection="0"/>
    <xf numFmtId="10" fontId="6" fillId="5" borderId="3" applyNumberFormat="0" applyBorder="0" applyAlignment="0" applyProtection="0"/>
    <xf numFmtId="10" fontId="6" fillId="5" borderId="3" applyNumberFormat="0" applyBorder="0" applyAlignment="0" applyProtection="0"/>
    <xf numFmtId="0" fontId="48" fillId="10" borderId="0" applyNumberFormat="0" applyBorder="0" applyAlignment="0" applyProtection="0"/>
    <xf numFmtId="0" fontId="49" fillId="0" borderId="0"/>
    <xf numFmtId="0" fontId="50" fillId="0" borderId="0"/>
    <xf numFmtId="0" fontId="50" fillId="0" borderId="0"/>
    <xf numFmtId="0" fontId="4" fillId="0" borderId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180" fontId="50" fillId="0" borderId="0"/>
    <xf numFmtId="180" fontId="50" fillId="0" borderId="0"/>
    <xf numFmtId="18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>
      <alignment vertical="top"/>
    </xf>
    <xf numFmtId="0" fontId="4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>
      <alignment vertical="top"/>
    </xf>
    <xf numFmtId="0" fontId="2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5" fontId="11" fillId="0" borderId="0" applyFont="0" applyFill="0" applyBorder="0" applyAlignment="0" applyProtection="0"/>
    <xf numFmtId="0" fontId="52" fillId="0" borderId="4">
      <alignment horizontal="center"/>
    </xf>
    <xf numFmtId="3" fontId="11" fillId="0" borderId="0" applyFont="0" applyFill="0" applyBorder="0" applyAlignment="0" applyProtection="0"/>
    <xf numFmtId="166" fontId="53" fillId="0" borderId="0" applyNumberFormat="0" applyFill="0" applyBorder="0" applyAlignment="0" applyProtection="0">
      <alignment horizontal="left"/>
    </xf>
    <xf numFmtId="0" fontId="54" fillId="11" borderId="0" applyNumberFormat="0" applyBorder="0" applyAlignment="0" applyProtection="0"/>
    <xf numFmtId="0" fontId="55" fillId="26" borderId="17" applyNumberFormat="0" applyAlignment="0" applyProtection="0"/>
    <xf numFmtId="0" fontId="56" fillId="0" borderId="0"/>
    <xf numFmtId="0" fontId="4" fillId="0" borderId="0"/>
    <xf numFmtId="40" fontId="57" fillId="0" borderId="0" applyBorder="0">
      <alignment horizontal="right"/>
    </xf>
    <xf numFmtId="3" fontId="58" fillId="0" borderId="0">
      <alignment horizontal="right" vertical="center"/>
    </xf>
    <xf numFmtId="49" fontId="58" fillId="0" borderId="0">
      <alignment horizontal="right" vertical="center"/>
    </xf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59" fillId="28" borderId="18" applyNumberFormat="0" applyAlignment="0" applyProtection="0"/>
    <xf numFmtId="7" fontId="60" fillId="0" borderId="0"/>
    <xf numFmtId="0" fontId="1" fillId="0" borderId="0"/>
    <xf numFmtId="43" fontId="1" fillId="0" borderId="0" applyFont="0" applyFill="0" applyBorder="0" applyAlignment="0" applyProtection="0"/>
    <xf numFmtId="167" fontId="4" fillId="5" borderId="7"/>
    <xf numFmtId="167" fontId="4" fillId="5" borderId="7"/>
    <xf numFmtId="167" fontId="4" fillId="5" borderId="7"/>
    <xf numFmtId="167" fontId="4" fillId="5" borderId="7"/>
    <xf numFmtId="181" fontId="4" fillId="0" borderId="0" applyFon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43" fillId="26" borderId="15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0" fontId="59" fillId="28" borderId="1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46" fillId="14" borderId="15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56" fillId="0" borderId="0" applyFont="0" applyFill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25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9" fillId="6" borderId="13" applyNumberFormat="0" applyFont="0" applyAlignment="0" applyProtection="0"/>
    <xf numFmtId="0" fontId="29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55" fillId="26" borderId="17" applyNumberFormat="0" applyAlignment="0" applyProtection="0"/>
    <xf numFmtId="0" fontId="63" fillId="0" borderId="19" applyNumberFormat="0" applyAlignment="0"/>
    <xf numFmtId="0" fontId="64" fillId="0" borderId="0" applyNumberFormat="0" applyBorder="0" applyAlignment="0"/>
    <xf numFmtId="0" fontId="15" fillId="0" borderId="0" applyNumberFormat="0" applyBorder="0" applyAlignment="0"/>
    <xf numFmtId="0" fontId="28" fillId="0" borderId="0" applyNumberFormat="0" applyBorder="0" applyAlignment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0" fontId="11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4" fillId="6" borderId="13" applyNumberFormat="0" applyFont="0" applyAlignment="0" applyProtection="0"/>
    <xf numFmtId="9" fontId="61" fillId="0" borderId="0" applyFont="0" applyFill="0" applyBorder="0" applyAlignment="0" applyProtection="0"/>
    <xf numFmtId="0" fontId="28" fillId="0" borderId="0" applyNumberFormat="0" applyBorder="0" applyAlignment="0"/>
    <xf numFmtId="0" fontId="4" fillId="0" borderId="0"/>
    <xf numFmtId="0" fontId="65" fillId="30" borderId="20" applyNumberFormat="0" applyAlignment="0" applyProtection="0">
      <alignment horizontal="left" vertical="center" indent="1"/>
    </xf>
    <xf numFmtId="185" fontId="66" fillId="31" borderId="20" applyNumberFormat="0" applyAlignment="0" applyProtection="0">
      <alignment horizontal="left" vertical="center" indent="1"/>
    </xf>
    <xf numFmtId="0" fontId="67" fillId="32" borderId="21" applyNumberFormat="0" applyAlignment="0" applyProtection="0">
      <alignment horizontal="left" vertical="center" indent="1"/>
    </xf>
    <xf numFmtId="185" fontId="66" fillId="0" borderId="22" applyNumberFormat="0" applyProtection="0">
      <alignment horizontal="right" vertical="center"/>
    </xf>
    <xf numFmtId="0" fontId="67" fillId="33" borderId="20" applyNumberFormat="0" applyAlignment="0" applyProtection="0">
      <alignment horizontal="left" vertical="center" indent="1"/>
    </xf>
    <xf numFmtId="0" fontId="67" fillId="34" borderId="20" applyNumberFormat="0" applyAlignment="0" applyProtection="0">
      <alignment horizontal="left" vertical="center" indent="1"/>
    </xf>
    <xf numFmtId="0" fontId="67" fillId="35" borderId="20" applyNumberFormat="0" applyAlignment="0" applyProtection="0">
      <alignment horizontal="left" vertical="center" indent="1"/>
    </xf>
    <xf numFmtId="0" fontId="67" fillId="36" borderId="20" applyNumberFormat="0" applyAlignment="0" applyProtection="0">
      <alignment horizontal="left" vertical="center" indent="1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3" fontId="68" fillId="0" borderId="0"/>
  </cellStyleXfs>
  <cellXfs count="107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horizontal="right"/>
    </xf>
    <xf numFmtId="0" fontId="2" fillId="0" borderId="0" xfId="2378" applyFont="1" applyAlignment="1"/>
    <xf numFmtId="7" fontId="8" fillId="0" borderId="0" xfId="590" applyNumberFormat="1" applyFont="1" applyFill="1" applyAlignment="1">
      <alignment horizontal="right" vertical="top"/>
    </xf>
    <xf numFmtId="165" fontId="8" fillId="0" borderId="0" xfId="0" applyNumberFormat="1" applyFont="1" applyAlignment="1">
      <alignment horizontal="left"/>
    </xf>
    <xf numFmtId="0" fontId="0" fillId="0" borderId="0" xfId="735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/>
    <xf numFmtId="0" fontId="0" fillId="0" borderId="0" xfId="0" applyAlignment="1">
      <alignment horizontal="center"/>
    </xf>
    <xf numFmtId="43" fontId="0" fillId="0" borderId="1" xfId="0" applyNumberFormat="1" applyFont="1" applyBorder="1"/>
    <xf numFmtId="0" fontId="0" fillId="0" borderId="0" xfId="735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2" borderId="0" xfId="735" applyFont="1" applyFill="1" applyAlignment="1">
      <alignment horizontal="center"/>
    </xf>
    <xf numFmtId="39" fontId="0" fillId="0" borderId="0" xfId="0" applyNumberFormat="1" applyFont="1"/>
    <xf numFmtId="14" fontId="0" fillId="0" borderId="0" xfId="0" applyNumberFormat="1" applyFont="1"/>
    <xf numFmtId="14" fontId="4" fillId="0" borderId="0" xfId="590" applyNumberFormat="1" applyFill="1" applyBorder="1" applyAlignment="1">
      <alignment horizontal="right" vertical="top"/>
    </xf>
    <xf numFmtId="0" fontId="4" fillId="0" borderId="0" xfId="590" applyFill="1" applyBorder="1" applyAlignment="1">
      <alignment vertical="top"/>
    </xf>
    <xf numFmtId="0" fontId="0" fillId="0" borderId="0" xfId="0" applyFill="1"/>
    <xf numFmtId="7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4" fontId="8" fillId="0" borderId="0" xfId="590" applyNumberFormat="1" applyFont="1" applyFill="1" applyAlignment="1">
      <alignment horizontal="center" vertical="top"/>
    </xf>
    <xf numFmtId="0" fontId="8" fillId="0" borderId="0" xfId="590" applyFont="1" applyFill="1" applyAlignment="1">
      <alignment horizontal="center" vertical="top"/>
    </xf>
    <xf numFmtId="0" fontId="2" fillId="0" borderId="0" xfId="735" applyFont="1"/>
    <xf numFmtId="0" fontId="8" fillId="0" borderId="0" xfId="590" applyFont="1" applyFill="1" applyAlignment="1">
      <alignment vertical="top"/>
    </xf>
    <xf numFmtId="0" fontId="7" fillId="0" borderId="2" xfId="735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7" fontId="0" fillId="0" borderId="0" xfId="0" applyNumberFormat="1"/>
    <xf numFmtId="0" fontId="2" fillId="0" borderId="2" xfId="735" applyFont="1" applyBorder="1" applyAlignment="1">
      <alignment horizontal="center"/>
    </xf>
    <xf numFmtId="0" fontId="0" fillId="0" borderId="1" xfId="0" applyFont="1" applyBorder="1"/>
    <xf numFmtId="0" fontId="0" fillId="3" borderId="0" xfId="0" applyFont="1" applyFill="1"/>
    <xf numFmtId="0" fontId="2" fillId="0" borderId="0" xfId="2378" applyFont="1" applyAlignment="1"/>
    <xf numFmtId="0" fontId="0" fillId="0" borderId="0" xfId="0" applyFont="1" applyAlignment="1">
      <alignment wrapText="1"/>
    </xf>
    <xf numFmtId="14" fontId="69" fillId="0" borderId="2" xfId="2443" applyNumberFormat="1" applyFont="1" applyBorder="1" applyAlignment="1">
      <alignment horizontal="center" wrapText="1"/>
    </xf>
    <xf numFmtId="3" fontId="69" fillId="0" borderId="2" xfId="2443" applyFont="1" applyBorder="1" applyAlignment="1">
      <alignment horizontal="center" wrapText="1"/>
    </xf>
    <xf numFmtId="3" fontId="69" fillId="0" borderId="0" xfId="2443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5" fontId="0" fillId="0" borderId="0" xfId="1" applyNumberFormat="1" applyFont="1"/>
    <xf numFmtId="37" fontId="0" fillId="0" borderId="0" xfId="1" applyNumberFormat="1" applyFont="1"/>
    <xf numFmtId="37" fontId="0" fillId="0" borderId="1" xfId="1" applyNumberFormat="1" applyFont="1" applyBorder="1"/>
    <xf numFmtId="5" fontId="0" fillId="0" borderId="1" xfId="1" applyNumberFormat="1" applyFont="1" applyBorder="1"/>
    <xf numFmtId="37" fontId="0" fillId="0" borderId="0" xfId="2" applyNumberFormat="1" applyFont="1" applyAlignment="1">
      <alignment horizontal="right"/>
    </xf>
    <xf numFmtId="37" fontId="0" fillId="0" borderId="0" xfId="0" applyNumberFormat="1" applyFont="1" applyAlignment="1">
      <alignment horizontal="right"/>
    </xf>
    <xf numFmtId="5" fontId="0" fillId="0" borderId="0" xfId="2" applyNumberFormat="1" applyFont="1" applyAlignment="1">
      <alignment horizontal="right"/>
    </xf>
    <xf numFmtId="5" fontId="0" fillId="0" borderId="0" xfId="0" applyNumberFormat="1" applyFont="1" applyAlignment="1">
      <alignment horizontal="right"/>
    </xf>
    <xf numFmtId="5" fontId="0" fillId="0" borderId="1" xfId="0" applyNumberFormat="1" applyFont="1" applyBorder="1" applyAlignment="1">
      <alignment horizontal="right"/>
    </xf>
    <xf numFmtId="5" fontId="0" fillId="0" borderId="0" xfId="0" applyNumberFormat="1" applyFont="1" applyBorder="1" applyAlignment="1">
      <alignment horizontal="right"/>
    </xf>
    <xf numFmtId="5" fontId="0" fillId="0" borderId="0" xfId="0" applyNumberFormat="1" applyFont="1"/>
    <xf numFmtId="37" fontId="0" fillId="0" borderId="0" xfId="1" applyNumberFormat="1" applyFont="1" applyFill="1"/>
    <xf numFmtId="43" fontId="0" fillId="0" borderId="0" xfId="0" applyNumberFormat="1" applyFont="1"/>
    <xf numFmtId="0" fontId="70" fillId="0" borderId="0" xfId="0" applyFont="1"/>
    <xf numFmtId="43" fontId="70" fillId="0" borderId="0" xfId="1" applyFont="1"/>
    <xf numFmtId="5" fontId="2" fillId="0" borderId="0" xfId="0" applyNumberFormat="1" applyFont="1"/>
    <xf numFmtId="5" fontId="2" fillId="0" borderId="1" xfId="0" applyNumberFormat="1" applyFont="1" applyBorder="1"/>
    <xf numFmtId="37" fontId="0" fillId="0" borderId="0" xfId="0" applyNumberFormat="1" applyFont="1"/>
    <xf numFmtId="43" fontId="0" fillId="0" borderId="0" xfId="1" applyNumberFormat="1" applyFont="1"/>
    <xf numFmtId="39" fontId="0" fillId="0" borderId="1" xfId="0" applyNumberFormat="1" applyFont="1" applyBorder="1"/>
    <xf numFmtId="5" fontId="2" fillId="0" borderId="1" xfId="1" applyNumberFormat="1" applyFont="1" applyBorder="1"/>
    <xf numFmtId="5" fontId="2" fillId="0" borderId="0" xfId="1" applyNumberFormat="1" applyFont="1"/>
    <xf numFmtId="5" fontId="0" fillId="0" borderId="23" xfId="2" applyNumberFormat="1" applyFont="1" applyBorder="1"/>
    <xf numFmtId="0" fontId="7" fillId="0" borderId="2" xfId="0" applyFont="1" applyFill="1" applyBorder="1" applyAlignment="1">
      <alignment horizontal="center"/>
    </xf>
    <xf numFmtId="43" fontId="0" fillId="0" borderId="0" xfId="1" applyNumberFormat="1" applyFont="1" applyFill="1"/>
    <xf numFmtId="43" fontId="0" fillId="0" borderId="0" xfId="0" applyNumberFormat="1" applyFont="1" applyFill="1"/>
    <xf numFmtId="43" fontId="0" fillId="0" borderId="1" xfId="0" applyNumberFormat="1" applyFont="1" applyFill="1" applyBorder="1"/>
    <xf numFmtId="164" fontId="71" fillId="0" borderId="2" xfId="0" applyNumberFormat="1" applyFont="1" applyBorder="1" applyAlignment="1">
      <alignment horizontal="center"/>
    </xf>
    <xf numFmtId="164" fontId="71" fillId="0" borderId="2" xfId="0" applyNumberFormat="1" applyFont="1" applyFill="1" applyBorder="1" applyAlignment="1">
      <alignment horizontal="center"/>
    </xf>
    <xf numFmtId="7" fontId="0" fillId="0" borderId="0" xfId="0" applyNumberFormat="1" applyFont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3" fontId="2" fillId="2" borderId="3" xfId="1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43" fontId="0" fillId="0" borderId="0" xfId="1" applyFont="1" applyAlignment="1">
      <alignment horizontal="right" vertical="top"/>
    </xf>
    <xf numFmtId="43" fontId="2" fillId="0" borderId="0" xfId="2" applyNumberFormat="1" applyFont="1"/>
    <xf numFmtId="43" fontId="8" fillId="0" borderId="0" xfId="590" applyNumberFormat="1" applyFont="1" applyFill="1" applyAlignment="1">
      <alignment horizontal="center" vertical="top"/>
    </xf>
    <xf numFmtId="43" fontId="2" fillId="0" borderId="0" xfId="0" applyNumberFormat="1" applyFont="1"/>
    <xf numFmtId="43" fontId="4" fillId="0" borderId="0" xfId="590" applyNumberFormat="1" applyFill="1" applyBorder="1" applyAlignment="1">
      <alignment horizontal="right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horizontal="center" vertical="top"/>
    </xf>
    <xf numFmtId="0" fontId="8" fillId="0" borderId="0" xfId="590" applyFont="1" applyFill="1" applyBorder="1" applyAlignment="1">
      <alignment horizontal="center" vertical="top"/>
    </xf>
    <xf numFmtId="43" fontId="8" fillId="0" borderId="0" xfId="590" applyNumberFormat="1" applyFont="1" applyFill="1" applyBorder="1" applyAlignment="1">
      <alignment horizontal="center" vertical="top"/>
    </xf>
    <xf numFmtId="7" fontId="8" fillId="0" borderId="0" xfId="590" applyNumberFormat="1" applyFont="1" applyFill="1" applyBorder="1" applyAlignment="1">
      <alignment horizontal="right" vertical="top"/>
    </xf>
    <xf numFmtId="14" fontId="8" fillId="0" borderId="0" xfId="590" applyNumberFormat="1" applyFont="1" applyFill="1" applyBorder="1" applyAlignment="1">
      <alignment horizontal="center" vertical="top"/>
    </xf>
    <xf numFmtId="43" fontId="2" fillId="0" borderId="0" xfId="1" applyNumberFormat="1" applyFont="1"/>
    <xf numFmtId="7" fontId="2" fillId="0" borderId="0" xfId="0" applyNumberFormat="1" applyFont="1"/>
    <xf numFmtId="43" fontId="0" fillId="37" borderId="0" xfId="0" applyNumberFormat="1" applyFont="1" applyFill="1"/>
    <xf numFmtId="0" fontId="2" fillId="0" borderId="0" xfId="0" applyFont="1" applyFill="1" applyAlignment="1">
      <alignment horizontal="right"/>
    </xf>
    <xf numFmtId="37" fontId="0" fillId="0" borderId="0" xfId="0" applyNumberFormat="1"/>
    <xf numFmtId="0" fontId="2" fillId="0" borderId="0" xfId="0" applyFont="1" applyAlignment="1">
      <alignment horizontal="center"/>
    </xf>
    <xf numFmtId="49" fontId="8" fillId="0" borderId="0" xfId="0" applyNumberFormat="1" applyFont="1"/>
    <xf numFmtId="14" fontId="8" fillId="0" borderId="0" xfId="0" applyNumberFormat="1" applyFont="1"/>
  </cellXfs>
  <cellStyles count="2444">
    <cellStyle name="_x000d__x000a_JournalTemplate=C:\COMFO\CTALK\JOURSTD.TPL_x000d__x000a_LbStateAddress=3 3 0 251 1 89 2 311_x000d__x000a_LbStateJou" xfId="152"/>
    <cellStyle name="%" xfId="153"/>
    <cellStyle name="% 11" xfId="154"/>
    <cellStyle name="% 12" xfId="155"/>
    <cellStyle name="% 2" xfId="156"/>
    <cellStyle name="% 2 2" xfId="157"/>
    <cellStyle name="% 2 3" xfId="158"/>
    <cellStyle name="% 3" xfId="159"/>
    <cellStyle name="% 4" xfId="160"/>
    <cellStyle name="%_CO-TERM_CALC" xfId="161"/>
    <cellStyle name="%_CO-TERM_CALC 2" xfId="162"/>
    <cellStyle name="%_CO-TERM_CALC 3" xfId="163"/>
    <cellStyle name="%_TotalP2008-Lot1_ToIP-Priced PO et P1V2" xfId="164"/>
    <cellStyle name="%_TotalP2008-Lot1_ToIP-Priced PO et P1V2 2" xfId="165"/>
    <cellStyle name="%_TotalP2008-Lot1_ToIP-Priced PO et P1V2 3" xfId="166"/>
    <cellStyle name="%_Z2 - UCSS_QUOTES" xfId="167"/>
    <cellStyle name="_Column1" xfId="168"/>
    <cellStyle name="_Column2" xfId="169"/>
    <cellStyle name="_Column3" xfId="170"/>
    <cellStyle name="_Column4" xfId="171"/>
    <cellStyle name="_Column5" xfId="172"/>
    <cellStyle name="_Column6" xfId="173"/>
    <cellStyle name="_Column7" xfId="174"/>
    <cellStyle name="_Data" xfId="8"/>
    <cellStyle name="_Data_Cerberus" xfId="9"/>
    <cellStyle name="_Data_Sheet1" xfId="737"/>
    <cellStyle name="_Data_Sheet1_2013 Plan P&amp;L Line Person Signed YUAN" xfId="738"/>
    <cellStyle name="_Data_Sheet2" xfId="739"/>
    <cellStyle name="_Data_Sheet2_2013 Plan P&amp;L Line Person Signed YUAN" xfId="740"/>
    <cellStyle name="_Formula" xfId="175"/>
    <cellStyle name="_Header" xfId="176"/>
    <cellStyle name="_J - UCSS_QUOTES" xfId="177"/>
    <cellStyle name="_J - UCSS_QUOTES 2" xfId="178"/>
    <cellStyle name="_J - UCSS_QUOTES 3" xfId="179"/>
    <cellStyle name="_JE 127 AWCC Borrowing Investing_AWCC_08.10" xfId="180"/>
    <cellStyle name="_M2 - UCSS_QUOTES" xfId="181"/>
    <cellStyle name="_M2 - UCSS_QUOTES 2" xfId="182"/>
    <cellStyle name="_M2 - UCSS_QUOTES 3" xfId="183"/>
    <cellStyle name="_MultipleSpace" xfId="741"/>
    <cellStyle name="_Part numbers--Single Page v7" xfId="184"/>
    <cellStyle name="_Part numbers--Single Page v7 2" xfId="185"/>
    <cellStyle name="_Part numbers--Single Page v7 3" xfId="186"/>
    <cellStyle name="_Row1" xfId="10"/>
    <cellStyle name="_Row2" xfId="187"/>
    <cellStyle name="_Row3" xfId="188"/>
    <cellStyle name="_Row4" xfId="189"/>
    <cellStyle name="_Row5" xfId="190"/>
    <cellStyle name="_Row6" xfId="191"/>
    <cellStyle name="_Row7" xfId="192"/>
    <cellStyle name="_Sheet1" xfId="193"/>
    <cellStyle name="_Sheet1 2" xfId="194"/>
    <cellStyle name="_Sheet1 3" xfId="195"/>
    <cellStyle name="_Subscription Summary" xfId="196"/>
    <cellStyle name="_Subscription Summary 2" xfId="197"/>
    <cellStyle name="_Subscription Summary 3" xfId="198"/>
    <cellStyle name="_TableSuperHead" xfId="199"/>
    <cellStyle name="_UCSS Quoting Tool" xfId="200"/>
    <cellStyle name="_UCSS Quoting Tool_1" xfId="201"/>
    <cellStyle name="£ BP" xfId="11"/>
    <cellStyle name="¥ JY" xfId="12"/>
    <cellStyle name="=C:\WINNT35\SYSTEM32\COMMAND.COM" xfId="13"/>
    <cellStyle name="0,0_x000d__x000a_NA_x000d__x000a_" xfId="202"/>
    <cellStyle name="0,0_x000d__x000a_NA_x000d__x000a_ 2" xfId="203"/>
    <cellStyle name="0,0_x000d__x000a_NA_x000d__x000a_ 3" xfId="204"/>
    <cellStyle name="1" xfId="205"/>
    <cellStyle name="20 % - Accent1" xfId="206"/>
    <cellStyle name="20 % - Accent2" xfId="207"/>
    <cellStyle name="20 % - Accent3" xfId="208"/>
    <cellStyle name="20 % - Accent4" xfId="209"/>
    <cellStyle name="20 % - Accent5" xfId="210"/>
    <cellStyle name="20 % - Accent6" xfId="211"/>
    <cellStyle name="20% - Accent1 10" xfId="742"/>
    <cellStyle name="20% - Accent1 11" xfId="743"/>
    <cellStyle name="20% - Accent1 12" xfId="744"/>
    <cellStyle name="20% - Accent1 13" xfId="745"/>
    <cellStyle name="20% - Accent1 14" xfId="746"/>
    <cellStyle name="20% - Accent1 15" xfId="747"/>
    <cellStyle name="20% - Accent1 16" xfId="748"/>
    <cellStyle name="20% - Accent1 17" xfId="749"/>
    <cellStyle name="20% - Accent1 18" xfId="750"/>
    <cellStyle name="20% - Accent1 19" xfId="751"/>
    <cellStyle name="20% - Accent1 2" xfId="752"/>
    <cellStyle name="20% - Accent1 20" xfId="753"/>
    <cellStyle name="20% - Accent1 21" xfId="754"/>
    <cellStyle name="20% - Accent1 22" xfId="755"/>
    <cellStyle name="20% - Accent1 23" xfId="756"/>
    <cellStyle name="20% - Accent1 24" xfId="757"/>
    <cellStyle name="20% - Accent1 25" xfId="758"/>
    <cellStyle name="20% - Accent1 26" xfId="759"/>
    <cellStyle name="20% - Accent1 27" xfId="760"/>
    <cellStyle name="20% - Accent1 28" xfId="761"/>
    <cellStyle name="20% - Accent1 29" xfId="762"/>
    <cellStyle name="20% - Accent1 3" xfId="763"/>
    <cellStyle name="20% - Accent1 30" xfId="764"/>
    <cellStyle name="20% - Accent1 31" xfId="765"/>
    <cellStyle name="20% - Accent1 32" xfId="766"/>
    <cellStyle name="20% - Accent1 33" xfId="767"/>
    <cellStyle name="20% - Accent1 34" xfId="768"/>
    <cellStyle name="20% - Accent1 35" xfId="769"/>
    <cellStyle name="20% - Accent1 36" xfId="770"/>
    <cellStyle name="20% - Accent1 37" xfId="771"/>
    <cellStyle name="20% - Accent1 38" xfId="772"/>
    <cellStyle name="20% - Accent1 39" xfId="773"/>
    <cellStyle name="20% - Accent1 4" xfId="774"/>
    <cellStyle name="20% - Accent1 40" xfId="775"/>
    <cellStyle name="20% - Accent1 5" xfId="776"/>
    <cellStyle name="20% - Accent1 6" xfId="777"/>
    <cellStyle name="20% - Accent1 7" xfId="778"/>
    <cellStyle name="20% - Accent1 8" xfId="779"/>
    <cellStyle name="20% - Accent1 9" xfId="780"/>
    <cellStyle name="20% - Accent2 10" xfId="781"/>
    <cellStyle name="20% - Accent2 11" xfId="782"/>
    <cellStyle name="20% - Accent2 12" xfId="783"/>
    <cellStyle name="20% - Accent2 13" xfId="784"/>
    <cellStyle name="20% - Accent2 14" xfId="785"/>
    <cellStyle name="20% - Accent2 15" xfId="786"/>
    <cellStyle name="20% - Accent2 16" xfId="787"/>
    <cellStyle name="20% - Accent2 17" xfId="788"/>
    <cellStyle name="20% - Accent2 18" xfId="789"/>
    <cellStyle name="20% - Accent2 19" xfId="790"/>
    <cellStyle name="20% - Accent2 2" xfId="791"/>
    <cellStyle name="20% - Accent2 20" xfId="792"/>
    <cellStyle name="20% - Accent2 21" xfId="793"/>
    <cellStyle name="20% - Accent2 22" xfId="794"/>
    <cellStyle name="20% - Accent2 23" xfId="795"/>
    <cellStyle name="20% - Accent2 24" xfId="796"/>
    <cellStyle name="20% - Accent2 25" xfId="797"/>
    <cellStyle name="20% - Accent2 26" xfId="798"/>
    <cellStyle name="20% - Accent2 27" xfId="799"/>
    <cellStyle name="20% - Accent2 28" xfId="800"/>
    <cellStyle name="20% - Accent2 29" xfId="801"/>
    <cellStyle name="20% - Accent2 3" xfId="802"/>
    <cellStyle name="20% - Accent2 30" xfId="803"/>
    <cellStyle name="20% - Accent2 31" xfId="804"/>
    <cellStyle name="20% - Accent2 32" xfId="805"/>
    <cellStyle name="20% - Accent2 33" xfId="806"/>
    <cellStyle name="20% - Accent2 34" xfId="807"/>
    <cellStyle name="20% - Accent2 35" xfId="808"/>
    <cellStyle name="20% - Accent2 36" xfId="809"/>
    <cellStyle name="20% - Accent2 37" xfId="810"/>
    <cellStyle name="20% - Accent2 38" xfId="811"/>
    <cellStyle name="20% - Accent2 39" xfId="812"/>
    <cellStyle name="20% - Accent2 4" xfId="813"/>
    <cellStyle name="20% - Accent2 40" xfId="814"/>
    <cellStyle name="20% - Accent2 5" xfId="815"/>
    <cellStyle name="20% - Accent2 6" xfId="816"/>
    <cellStyle name="20% - Accent2 7" xfId="817"/>
    <cellStyle name="20% - Accent2 8" xfId="818"/>
    <cellStyle name="20% - Accent2 9" xfId="819"/>
    <cellStyle name="20% - Accent3 10" xfId="212"/>
    <cellStyle name="20% - Accent3 10 2" xfId="2381"/>
    <cellStyle name="20% - Accent3 11" xfId="213"/>
    <cellStyle name="20% - Accent3 11 2" xfId="2382"/>
    <cellStyle name="20% - Accent3 12" xfId="214"/>
    <cellStyle name="20% - Accent3 12 2" xfId="2383"/>
    <cellStyle name="20% - Accent3 13" xfId="820"/>
    <cellStyle name="20% - Accent3 14" xfId="821"/>
    <cellStyle name="20% - Accent3 15" xfId="822"/>
    <cellStyle name="20% - Accent3 16" xfId="823"/>
    <cellStyle name="20% - Accent3 17" xfId="824"/>
    <cellStyle name="20% - Accent3 18" xfId="825"/>
    <cellStyle name="20% - Accent3 19" xfId="826"/>
    <cellStyle name="20% - Accent3 2" xfId="827"/>
    <cellStyle name="20% - Accent3 2 10" xfId="215"/>
    <cellStyle name="20% - Accent3 2 11" xfId="216"/>
    <cellStyle name="20% - Accent3 2 12" xfId="217"/>
    <cellStyle name="20% - Accent3 2 13" xfId="218"/>
    <cellStyle name="20% - Accent3 2 14" xfId="219"/>
    <cellStyle name="20% - Accent3 2 15" xfId="220"/>
    <cellStyle name="20% - Accent3 2 16" xfId="221"/>
    <cellStyle name="20% - Accent3 2 17" xfId="222"/>
    <cellStyle name="20% - Accent3 2 18" xfId="223"/>
    <cellStyle name="20% - Accent3 2 19" xfId="224"/>
    <cellStyle name="20% - Accent3 2 2" xfId="225"/>
    <cellStyle name="20% - Accent3 2 20" xfId="226"/>
    <cellStyle name="20% - Accent3 2 3" xfId="227"/>
    <cellStyle name="20% - Accent3 2 4" xfId="228"/>
    <cellStyle name="20% - Accent3 2 5" xfId="229"/>
    <cellStyle name="20% - Accent3 2 6" xfId="230"/>
    <cellStyle name="20% - Accent3 2 7" xfId="231"/>
    <cellStyle name="20% - Accent3 2 8" xfId="232"/>
    <cellStyle name="20% - Accent3 2 9" xfId="233"/>
    <cellStyle name="20% - Accent3 20" xfId="828"/>
    <cellStyle name="20% - Accent3 21" xfId="829"/>
    <cellStyle name="20% - Accent3 22" xfId="830"/>
    <cellStyle name="20% - Accent3 23" xfId="831"/>
    <cellStyle name="20% - Accent3 24" xfId="832"/>
    <cellStyle name="20% - Accent3 25" xfId="833"/>
    <cellStyle name="20% - Accent3 26" xfId="834"/>
    <cellStyle name="20% - Accent3 27" xfId="835"/>
    <cellStyle name="20% - Accent3 28" xfId="836"/>
    <cellStyle name="20% - Accent3 29" xfId="837"/>
    <cellStyle name="20% - Accent3 3" xfId="838"/>
    <cellStyle name="20% - Accent3 3 10" xfId="234"/>
    <cellStyle name="20% - Accent3 3 11" xfId="235"/>
    <cellStyle name="20% - Accent3 3 12" xfId="236"/>
    <cellStyle name="20% - Accent3 3 13" xfId="237"/>
    <cellStyle name="20% - Accent3 3 14" xfId="238"/>
    <cellStyle name="20% - Accent3 3 15" xfId="239"/>
    <cellStyle name="20% - Accent3 3 16" xfId="240"/>
    <cellStyle name="20% - Accent3 3 17" xfId="241"/>
    <cellStyle name="20% - Accent3 3 18" xfId="242"/>
    <cellStyle name="20% - Accent3 3 19" xfId="243"/>
    <cellStyle name="20% - Accent3 3 2" xfId="244"/>
    <cellStyle name="20% - Accent3 3 20" xfId="245"/>
    <cellStyle name="20% - Accent3 3 3" xfId="246"/>
    <cellStyle name="20% - Accent3 3 4" xfId="247"/>
    <cellStyle name="20% - Accent3 3 5" xfId="248"/>
    <cellStyle name="20% - Accent3 3 6" xfId="249"/>
    <cellStyle name="20% - Accent3 3 7" xfId="250"/>
    <cellStyle name="20% - Accent3 3 8" xfId="251"/>
    <cellStyle name="20% - Accent3 3 9" xfId="252"/>
    <cellStyle name="20% - Accent3 30" xfId="839"/>
    <cellStyle name="20% - Accent3 31" xfId="840"/>
    <cellStyle name="20% - Accent3 32" xfId="841"/>
    <cellStyle name="20% - Accent3 33" xfId="842"/>
    <cellStyle name="20% - Accent3 34" xfId="843"/>
    <cellStyle name="20% - Accent3 35" xfId="844"/>
    <cellStyle name="20% - Accent3 36" xfId="845"/>
    <cellStyle name="20% - Accent3 37" xfId="846"/>
    <cellStyle name="20% - Accent3 38" xfId="847"/>
    <cellStyle name="20% - Accent3 39" xfId="848"/>
    <cellStyle name="20% - Accent3 4" xfId="253"/>
    <cellStyle name="20% - Accent3 4 2" xfId="2384"/>
    <cellStyle name="20% - Accent3 40" xfId="849"/>
    <cellStyle name="20% - Accent3 5" xfId="254"/>
    <cellStyle name="20% - Accent3 5 2" xfId="2385"/>
    <cellStyle name="20% - Accent3 6" xfId="255"/>
    <cellStyle name="20% - Accent3 6 2" xfId="2386"/>
    <cellStyle name="20% - Accent3 7" xfId="256"/>
    <cellStyle name="20% - Accent3 7 2" xfId="2387"/>
    <cellStyle name="20% - Accent3 8" xfId="257"/>
    <cellStyle name="20% - Accent3 8 2" xfId="2388"/>
    <cellStyle name="20% - Accent3 9" xfId="258"/>
    <cellStyle name="20% - Accent3 9 2" xfId="2389"/>
    <cellStyle name="20% - Accent4 10" xfId="850"/>
    <cellStyle name="20% - Accent4 11" xfId="851"/>
    <cellStyle name="20% - Accent4 12" xfId="852"/>
    <cellStyle name="20% - Accent4 13" xfId="853"/>
    <cellStyle name="20% - Accent4 14" xfId="854"/>
    <cellStyle name="20% - Accent4 15" xfId="855"/>
    <cellStyle name="20% - Accent4 16" xfId="856"/>
    <cellStyle name="20% - Accent4 17" xfId="857"/>
    <cellStyle name="20% - Accent4 18" xfId="858"/>
    <cellStyle name="20% - Accent4 19" xfId="859"/>
    <cellStyle name="20% - Accent4 2" xfId="860"/>
    <cellStyle name="20% - Accent4 20" xfId="861"/>
    <cellStyle name="20% - Accent4 21" xfId="862"/>
    <cellStyle name="20% - Accent4 22" xfId="863"/>
    <cellStyle name="20% - Accent4 23" xfId="864"/>
    <cellStyle name="20% - Accent4 24" xfId="865"/>
    <cellStyle name="20% - Accent4 25" xfId="866"/>
    <cellStyle name="20% - Accent4 26" xfId="867"/>
    <cellStyle name="20% - Accent4 27" xfId="868"/>
    <cellStyle name="20% - Accent4 28" xfId="869"/>
    <cellStyle name="20% - Accent4 29" xfId="870"/>
    <cellStyle name="20% - Accent4 3" xfId="871"/>
    <cellStyle name="20% - Accent4 30" xfId="872"/>
    <cellStyle name="20% - Accent4 31" xfId="873"/>
    <cellStyle name="20% - Accent4 32" xfId="874"/>
    <cellStyle name="20% - Accent4 33" xfId="875"/>
    <cellStyle name="20% - Accent4 34" xfId="876"/>
    <cellStyle name="20% - Accent4 35" xfId="877"/>
    <cellStyle name="20% - Accent4 36" xfId="878"/>
    <cellStyle name="20% - Accent4 37" xfId="879"/>
    <cellStyle name="20% - Accent4 38" xfId="880"/>
    <cellStyle name="20% - Accent4 39" xfId="881"/>
    <cellStyle name="20% - Accent4 4" xfId="882"/>
    <cellStyle name="20% - Accent4 40" xfId="883"/>
    <cellStyle name="20% - Accent4 5" xfId="884"/>
    <cellStyle name="20% - Accent4 6" xfId="885"/>
    <cellStyle name="20% - Accent4 7" xfId="886"/>
    <cellStyle name="20% - Accent4 8" xfId="887"/>
    <cellStyle name="20% - Accent4 9" xfId="888"/>
    <cellStyle name="20% - Accent5 10" xfId="889"/>
    <cellStyle name="20% - Accent5 11" xfId="890"/>
    <cellStyle name="20% - Accent5 12" xfId="891"/>
    <cellStyle name="20% - Accent5 13" xfId="892"/>
    <cellStyle name="20% - Accent5 14" xfId="893"/>
    <cellStyle name="20% - Accent5 15" xfId="894"/>
    <cellStyle name="20% - Accent5 16" xfId="895"/>
    <cellStyle name="20% - Accent5 17" xfId="896"/>
    <cellStyle name="20% - Accent5 18" xfId="897"/>
    <cellStyle name="20% - Accent5 19" xfId="898"/>
    <cellStyle name="20% - Accent5 2" xfId="899"/>
    <cellStyle name="20% - Accent5 20" xfId="900"/>
    <cellStyle name="20% - Accent5 21" xfId="901"/>
    <cellStyle name="20% - Accent5 22" xfId="902"/>
    <cellStyle name="20% - Accent5 23" xfId="903"/>
    <cellStyle name="20% - Accent5 24" xfId="904"/>
    <cellStyle name="20% - Accent5 25" xfId="905"/>
    <cellStyle name="20% - Accent5 26" xfId="906"/>
    <cellStyle name="20% - Accent5 27" xfId="907"/>
    <cellStyle name="20% - Accent5 28" xfId="908"/>
    <cellStyle name="20% - Accent5 29" xfId="909"/>
    <cellStyle name="20% - Accent5 3" xfId="910"/>
    <cellStyle name="20% - Accent5 30" xfId="911"/>
    <cellStyle name="20% - Accent5 31" xfId="912"/>
    <cellStyle name="20% - Accent5 32" xfId="913"/>
    <cellStyle name="20% - Accent5 33" xfId="914"/>
    <cellStyle name="20% - Accent5 34" xfId="915"/>
    <cellStyle name="20% - Accent5 35" xfId="916"/>
    <cellStyle name="20% - Accent5 36" xfId="917"/>
    <cellStyle name="20% - Accent5 37" xfId="918"/>
    <cellStyle name="20% - Accent5 38" xfId="919"/>
    <cellStyle name="20% - Accent5 39" xfId="920"/>
    <cellStyle name="20% - Accent5 4" xfId="921"/>
    <cellStyle name="20% - Accent5 40" xfId="922"/>
    <cellStyle name="20% - Accent5 5" xfId="923"/>
    <cellStyle name="20% - Accent5 6" xfId="924"/>
    <cellStyle name="20% - Accent5 7" xfId="925"/>
    <cellStyle name="20% - Accent5 8" xfId="926"/>
    <cellStyle name="20% - Accent5 9" xfId="927"/>
    <cellStyle name="20% - Accent6 10" xfId="928"/>
    <cellStyle name="20% - Accent6 11" xfId="929"/>
    <cellStyle name="20% - Accent6 12" xfId="930"/>
    <cellStyle name="20% - Accent6 13" xfId="931"/>
    <cellStyle name="20% - Accent6 14" xfId="932"/>
    <cellStyle name="20% - Accent6 15" xfId="933"/>
    <cellStyle name="20% - Accent6 16" xfId="934"/>
    <cellStyle name="20% - Accent6 17" xfId="935"/>
    <cellStyle name="20% - Accent6 18" xfId="936"/>
    <cellStyle name="20% - Accent6 19" xfId="937"/>
    <cellStyle name="20% - Accent6 2" xfId="938"/>
    <cellStyle name="20% - Accent6 20" xfId="939"/>
    <cellStyle name="20% - Accent6 21" xfId="940"/>
    <cellStyle name="20% - Accent6 22" xfId="941"/>
    <cellStyle name="20% - Accent6 23" xfId="942"/>
    <cellStyle name="20% - Accent6 24" xfId="943"/>
    <cellStyle name="20% - Accent6 25" xfId="944"/>
    <cellStyle name="20% - Accent6 26" xfId="945"/>
    <cellStyle name="20% - Accent6 27" xfId="946"/>
    <cellStyle name="20% - Accent6 28" xfId="947"/>
    <cellStyle name="20% - Accent6 29" xfId="948"/>
    <cellStyle name="20% - Accent6 3" xfId="949"/>
    <cellStyle name="20% - Accent6 30" xfId="950"/>
    <cellStyle name="20% - Accent6 31" xfId="951"/>
    <cellStyle name="20% - Accent6 32" xfId="952"/>
    <cellStyle name="20% - Accent6 33" xfId="953"/>
    <cellStyle name="20% - Accent6 34" xfId="954"/>
    <cellStyle name="20% - Accent6 35" xfId="955"/>
    <cellStyle name="20% - Accent6 36" xfId="956"/>
    <cellStyle name="20% - Accent6 37" xfId="957"/>
    <cellStyle name="20% - Accent6 38" xfId="958"/>
    <cellStyle name="20% - Accent6 39" xfId="959"/>
    <cellStyle name="20% - Accent6 4" xfId="960"/>
    <cellStyle name="20% - Accent6 40" xfId="961"/>
    <cellStyle name="20% - Accent6 5" xfId="962"/>
    <cellStyle name="20% - Accent6 6" xfId="963"/>
    <cellStyle name="20% - Accent6 7" xfId="964"/>
    <cellStyle name="20% - Accent6 8" xfId="965"/>
    <cellStyle name="20% - Accent6 9" xfId="966"/>
    <cellStyle name="40 % - Accent1" xfId="259"/>
    <cellStyle name="40 % - Accent2" xfId="260"/>
    <cellStyle name="40 % - Accent3" xfId="261"/>
    <cellStyle name="40 % - Accent4" xfId="262"/>
    <cellStyle name="40 % - Accent5" xfId="263"/>
    <cellStyle name="40 % - Accent6" xfId="264"/>
    <cellStyle name="40% - Accent1 10" xfId="967"/>
    <cellStyle name="40% - Accent1 11" xfId="968"/>
    <cellStyle name="40% - Accent1 12" xfId="969"/>
    <cellStyle name="40% - Accent1 13" xfId="970"/>
    <cellStyle name="40% - Accent1 14" xfId="971"/>
    <cellStyle name="40% - Accent1 15" xfId="972"/>
    <cellStyle name="40% - Accent1 16" xfId="973"/>
    <cellStyle name="40% - Accent1 17" xfId="974"/>
    <cellStyle name="40% - Accent1 18" xfId="975"/>
    <cellStyle name="40% - Accent1 19" xfId="976"/>
    <cellStyle name="40% - Accent1 2" xfId="977"/>
    <cellStyle name="40% - Accent1 20" xfId="978"/>
    <cellStyle name="40% - Accent1 21" xfId="979"/>
    <cellStyle name="40% - Accent1 22" xfId="980"/>
    <cellStyle name="40% - Accent1 23" xfId="981"/>
    <cellStyle name="40% - Accent1 24" xfId="982"/>
    <cellStyle name="40% - Accent1 25" xfId="983"/>
    <cellStyle name="40% - Accent1 26" xfId="984"/>
    <cellStyle name="40% - Accent1 27" xfId="985"/>
    <cellStyle name="40% - Accent1 28" xfId="986"/>
    <cellStyle name="40% - Accent1 29" xfId="987"/>
    <cellStyle name="40% - Accent1 3" xfId="988"/>
    <cellStyle name="40% - Accent1 30" xfId="989"/>
    <cellStyle name="40% - Accent1 31" xfId="990"/>
    <cellStyle name="40% - Accent1 32" xfId="991"/>
    <cellStyle name="40% - Accent1 33" xfId="992"/>
    <cellStyle name="40% - Accent1 34" xfId="993"/>
    <cellStyle name="40% - Accent1 35" xfId="994"/>
    <cellStyle name="40% - Accent1 36" xfId="995"/>
    <cellStyle name="40% - Accent1 37" xfId="996"/>
    <cellStyle name="40% - Accent1 38" xfId="997"/>
    <cellStyle name="40% - Accent1 39" xfId="998"/>
    <cellStyle name="40% - Accent1 4" xfId="999"/>
    <cellStyle name="40% - Accent1 40" xfId="1000"/>
    <cellStyle name="40% - Accent1 5" xfId="1001"/>
    <cellStyle name="40% - Accent1 6" xfId="1002"/>
    <cellStyle name="40% - Accent1 7" xfId="1003"/>
    <cellStyle name="40% - Accent1 8" xfId="1004"/>
    <cellStyle name="40% - Accent1 9" xfId="1005"/>
    <cellStyle name="40% - Accent2 10" xfId="1006"/>
    <cellStyle name="40% - Accent2 11" xfId="1007"/>
    <cellStyle name="40% - Accent2 12" xfId="1008"/>
    <cellStyle name="40% - Accent2 13" xfId="1009"/>
    <cellStyle name="40% - Accent2 14" xfId="1010"/>
    <cellStyle name="40% - Accent2 15" xfId="1011"/>
    <cellStyle name="40% - Accent2 16" xfId="1012"/>
    <cellStyle name="40% - Accent2 17" xfId="1013"/>
    <cellStyle name="40% - Accent2 18" xfId="1014"/>
    <cellStyle name="40% - Accent2 19" xfId="1015"/>
    <cellStyle name="40% - Accent2 2" xfId="1016"/>
    <cellStyle name="40% - Accent2 20" xfId="1017"/>
    <cellStyle name="40% - Accent2 21" xfId="1018"/>
    <cellStyle name="40% - Accent2 22" xfId="1019"/>
    <cellStyle name="40% - Accent2 23" xfId="1020"/>
    <cellStyle name="40% - Accent2 24" xfId="1021"/>
    <cellStyle name="40% - Accent2 25" xfId="1022"/>
    <cellStyle name="40% - Accent2 26" xfId="1023"/>
    <cellStyle name="40% - Accent2 27" xfId="1024"/>
    <cellStyle name="40% - Accent2 28" xfId="1025"/>
    <cellStyle name="40% - Accent2 29" xfId="1026"/>
    <cellStyle name="40% - Accent2 3" xfId="1027"/>
    <cellStyle name="40% - Accent2 30" xfId="1028"/>
    <cellStyle name="40% - Accent2 31" xfId="1029"/>
    <cellStyle name="40% - Accent2 32" xfId="1030"/>
    <cellStyle name="40% - Accent2 33" xfId="1031"/>
    <cellStyle name="40% - Accent2 34" xfId="1032"/>
    <cellStyle name="40% - Accent2 35" xfId="1033"/>
    <cellStyle name="40% - Accent2 36" xfId="1034"/>
    <cellStyle name="40% - Accent2 37" xfId="1035"/>
    <cellStyle name="40% - Accent2 38" xfId="1036"/>
    <cellStyle name="40% - Accent2 39" xfId="1037"/>
    <cellStyle name="40% - Accent2 4" xfId="1038"/>
    <cellStyle name="40% - Accent2 40" xfId="1039"/>
    <cellStyle name="40% - Accent2 5" xfId="1040"/>
    <cellStyle name="40% - Accent2 6" xfId="1041"/>
    <cellStyle name="40% - Accent2 7" xfId="1042"/>
    <cellStyle name="40% - Accent2 8" xfId="1043"/>
    <cellStyle name="40% - Accent2 9" xfId="1044"/>
    <cellStyle name="40% - Accent3 10" xfId="1045"/>
    <cellStyle name="40% - Accent3 11" xfId="1046"/>
    <cellStyle name="40% - Accent3 12" xfId="1047"/>
    <cellStyle name="40% - Accent3 13" xfId="1048"/>
    <cellStyle name="40% - Accent3 14" xfId="1049"/>
    <cellStyle name="40% - Accent3 15" xfId="1050"/>
    <cellStyle name="40% - Accent3 16" xfId="1051"/>
    <cellStyle name="40% - Accent3 17" xfId="1052"/>
    <cellStyle name="40% - Accent3 18" xfId="1053"/>
    <cellStyle name="40% - Accent3 19" xfId="1054"/>
    <cellStyle name="40% - Accent3 2" xfId="1055"/>
    <cellStyle name="40% - Accent3 20" xfId="1056"/>
    <cellStyle name="40% - Accent3 21" xfId="1057"/>
    <cellStyle name="40% - Accent3 22" xfId="1058"/>
    <cellStyle name="40% - Accent3 23" xfId="1059"/>
    <cellStyle name="40% - Accent3 24" xfId="1060"/>
    <cellStyle name="40% - Accent3 25" xfId="1061"/>
    <cellStyle name="40% - Accent3 26" xfId="1062"/>
    <cellStyle name="40% - Accent3 27" xfId="1063"/>
    <cellStyle name="40% - Accent3 28" xfId="1064"/>
    <cellStyle name="40% - Accent3 29" xfId="1065"/>
    <cellStyle name="40% - Accent3 3" xfId="1066"/>
    <cellStyle name="40% - Accent3 30" xfId="1067"/>
    <cellStyle name="40% - Accent3 31" xfId="1068"/>
    <cellStyle name="40% - Accent3 32" xfId="1069"/>
    <cellStyle name="40% - Accent3 33" xfId="1070"/>
    <cellStyle name="40% - Accent3 34" xfId="1071"/>
    <cellStyle name="40% - Accent3 35" xfId="1072"/>
    <cellStyle name="40% - Accent3 36" xfId="1073"/>
    <cellStyle name="40% - Accent3 37" xfId="1074"/>
    <cellStyle name="40% - Accent3 38" xfId="1075"/>
    <cellStyle name="40% - Accent3 39" xfId="1076"/>
    <cellStyle name="40% - Accent3 4" xfId="1077"/>
    <cellStyle name="40% - Accent3 40" xfId="1078"/>
    <cellStyle name="40% - Accent3 5" xfId="1079"/>
    <cellStyle name="40% - Accent3 6" xfId="1080"/>
    <cellStyle name="40% - Accent3 7" xfId="1081"/>
    <cellStyle name="40% - Accent3 8" xfId="1082"/>
    <cellStyle name="40% - Accent3 9" xfId="1083"/>
    <cellStyle name="40% - Accent4 10" xfId="1084"/>
    <cellStyle name="40% - Accent4 11" xfId="1085"/>
    <cellStyle name="40% - Accent4 12" xfId="1086"/>
    <cellStyle name="40% - Accent4 13" xfId="1087"/>
    <cellStyle name="40% - Accent4 14" xfId="1088"/>
    <cellStyle name="40% - Accent4 15" xfId="1089"/>
    <cellStyle name="40% - Accent4 16" xfId="1090"/>
    <cellStyle name="40% - Accent4 17" xfId="1091"/>
    <cellStyle name="40% - Accent4 18" xfId="1092"/>
    <cellStyle name="40% - Accent4 19" xfId="1093"/>
    <cellStyle name="40% - Accent4 2" xfId="1094"/>
    <cellStyle name="40% - Accent4 20" xfId="1095"/>
    <cellStyle name="40% - Accent4 21" xfId="1096"/>
    <cellStyle name="40% - Accent4 22" xfId="1097"/>
    <cellStyle name="40% - Accent4 23" xfId="1098"/>
    <cellStyle name="40% - Accent4 24" xfId="1099"/>
    <cellStyle name="40% - Accent4 25" xfId="1100"/>
    <cellStyle name="40% - Accent4 26" xfId="1101"/>
    <cellStyle name="40% - Accent4 27" xfId="1102"/>
    <cellStyle name="40% - Accent4 28" xfId="1103"/>
    <cellStyle name="40% - Accent4 29" xfId="1104"/>
    <cellStyle name="40% - Accent4 3" xfId="1105"/>
    <cellStyle name="40% - Accent4 30" xfId="1106"/>
    <cellStyle name="40% - Accent4 31" xfId="1107"/>
    <cellStyle name="40% - Accent4 32" xfId="1108"/>
    <cellStyle name="40% - Accent4 33" xfId="1109"/>
    <cellStyle name="40% - Accent4 34" xfId="1110"/>
    <cellStyle name="40% - Accent4 35" xfId="1111"/>
    <cellStyle name="40% - Accent4 36" xfId="1112"/>
    <cellStyle name="40% - Accent4 37" xfId="1113"/>
    <cellStyle name="40% - Accent4 38" xfId="1114"/>
    <cellStyle name="40% - Accent4 39" xfId="1115"/>
    <cellStyle name="40% - Accent4 4" xfId="1116"/>
    <cellStyle name="40% - Accent4 40" xfId="1117"/>
    <cellStyle name="40% - Accent4 5" xfId="1118"/>
    <cellStyle name="40% - Accent4 6" xfId="1119"/>
    <cellStyle name="40% - Accent4 7" xfId="1120"/>
    <cellStyle name="40% - Accent4 8" xfId="1121"/>
    <cellStyle name="40% - Accent4 9" xfId="1122"/>
    <cellStyle name="40% - Accent5 10" xfId="1123"/>
    <cellStyle name="40% - Accent5 11" xfId="1124"/>
    <cellStyle name="40% - Accent5 12" xfId="1125"/>
    <cellStyle name="40% - Accent5 13" xfId="1126"/>
    <cellStyle name="40% - Accent5 14" xfId="1127"/>
    <cellStyle name="40% - Accent5 15" xfId="1128"/>
    <cellStyle name="40% - Accent5 16" xfId="1129"/>
    <cellStyle name="40% - Accent5 17" xfId="1130"/>
    <cellStyle name="40% - Accent5 18" xfId="1131"/>
    <cellStyle name="40% - Accent5 19" xfId="1132"/>
    <cellStyle name="40% - Accent5 2" xfId="1133"/>
    <cellStyle name="40% - Accent5 20" xfId="1134"/>
    <cellStyle name="40% - Accent5 21" xfId="1135"/>
    <cellStyle name="40% - Accent5 22" xfId="1136"/>
    <cellStyle name="40% - Accent5 23" xfId="1137"/>
    <cellStyle name="40% - Accent5 24" xfId="1138"/>
    <cellStyle name="40% - Accent5 25" xfId="1139"/>
    <cellStyle name="40% - Accent5 26" xfId="1140"/>
    <cellStyle name="40% - Accent5 27" xfId="1141"/>
    <cellStyle name="40% - Accent5 28" xfId="1142"/>
    <cellStyle name="40% - Accent5 29" xfId="1143"/>
    <cellStyle name="40% - Accent5 3" xfId="1144"/>
    <cellStyle name="40% - Accent5 30" xfId="1145"/>
    <cellStyle name="40% - Accent5 31" xfId="1146"/>
    <cellStyle name="40% - Accent5 32" xfId="1147"/>
    <cellStyle name="40% - Accent5 33" xfId="1148"/>
    <cellStyle name="40% - Accent5 34" xfId="1149"/>
    <cellStyle name="40% - Accent5 35" xfId="1150"/>
    <cellStyle name="40% - Accent5 36" xfId="1151"/>
    <cellStyle name="40% - Accent5 37" xfId="1152"/>
    <cellStyle name="40% - Accent5 38" xfId="1153"/>
    <cellStyle name="40% - Accent5 39" xfId="1154"/>
    <cellStyle name="40% - Accent5 4" xfId="1155"/>
    <cellStyle name="40% - Accent5 40" xfId="1156"/>
    <cellStyle name="40% - Accent5 5" xfId="1157"/>
    <cellStyle name="40% - Accent5 6" xfId="1158"/>
    <cellStyle name="40% - Accent5 7" xfId="1159"/>
    <cellStyle name="40% - Accent5 8" xfId="1160"/>
    <cellStyle name="40% - Accent5 9" xfId="1161"/>
    <cellStyle name="40% - Accent6 10" xfId="1162"/>
    <cellStyle name="40% - Accent6 11" xfId="1163"/>
    <cellStyle name="40% - Accent6 12" xfId="1164"/>
    <cellStyle name="40% - Accent6 13" xfId="1165"/>
    <cellStyle name="40% - Accent6 14" xfId="1166"/>
    <cellStyle name="40% - Accent6 15" xfId="1167"/>
    <cellStyle name="40% - Accent6 16" xfId="1168"/>
    <cellStyle name="40% - Accent6 17" xfId="1169"/>
    <cellStyle name="40% - Accent6 18" xfId="1170"/>
    <cellStyle name="40% - Accent6 19" xfId="1171"/>
    <cellStyle name="40% - Accent6 2" xfId="1172"/>
    <cellStyle name="40% - Accent6 20" xfId="1173"/>
    <cellStyle name="40% - Accent6 21" xfId="1174"/>
    <cellStyle name="40% - Accent6 22" xfId="1175"/>
    <cellStyle name="40% - Accent6 23" xfId="1176"/>
    <cellStyle name="40% - Accent6 24" xfId="1177"/>
    <cellStyle name="40% - Accent6 25" xfId="1178"/>
    <cellStyle name="40% - Accent6 26" xfId="1179"/>
    <cellStyle name="40% - Accent6 27" xfId="1180"/>
    <cellStyle name="40% - Accent6 28" xfId="1181"/>
    <cellStyle name="40% - Accent6 29" xfId="1182"/>
    <cellStyle name="40% - Accent6 3" xfId="1183"/>
    <cellStyle name="40% - Accent6 30" xfId="1184"/>
    <cellStyle name="40% - Accent6 31" xfId="1185"/>
    <cellStyle name="40% - Accent6 32" xfId="1186"/>
    <cellStyle name="40% - Accent6 33" xfId="1187"/>
    <cellStyle name="40% - Accent6 34" xfId="1188"/>
    <cellStyle name="40% - Accent6 35" xfId="1189"/>
    <cellStyle name="40% - Accent6 36" xfId="1190"/>
    <cellStyle name="40% - Accent6 37" xfId="1191"/>
    <cellStyle name="40% - Accent6 38" xfId="1192"/>
    <cellStyle name="40% - Accent6 39" xfId="1193"/>
    <cellStyle name="40% - Accent6 4" xfId="1194"/>
    <cellStyle name="40% - Accent6 40" xfId="1195"/>
    <cellStyle name="40% - Accent6 5" xfId="1196"/>
    <cellStyle name="40% - Accent6 6" xfId="1197"/>
    <cellStyle name="40% - Accent6 7" xfId="1198"/>
    <cellStyle name="40% - Accent6 8" xfId="1199"/>
    <cellStyle name="40% - Accent6 9" xfId="1200"/>
    <cellStyle name="60 % - Accent1" xfId="265"/>
    <cellStyle name="60 % - Accent2" xfId="266"/>
    <cellStyle name="60 % - Accent3" xfId="267"/>
    <cellStyle name="60 % - Accent4" xfId="268"/>
    <cellStyle name="60 % - Accent5" xfId="269"/>
    <cellStyle name="60 % - Accent6" xfId="270"/>
    <cellStyle name="60% - Accent1 10" xfId="1201"/>
    <cellStyle name="60% - Accent1 11" xfId="1202"/>
    <cellStyle name="60% - Accent1 12" xfId="1203"/>
    <cellStyle name="60% - Accent1 13" xfId="1204"/>
    <cellStyle name="60% - Accent1 14" xfId="1205"/>
    <cellStyle name="60% - Accent1 15" xfId="1206"/>
    <cellStyle name="60% - Accent1 16" xfId="1207"/>
    <cellStyle name="60% - Accent1 17" xfId="1208"/>
    <cellStyle name="60% - Accent1 18" xfId="1209"/>
    <cellStyle name="60% - Accent1 19" xfId="1210"/>
    <cellStyle name="60% - Accent1 2" xfId="1211"/>
    <cellStyle name="60% - Accent1 20" xfId="1212"/>
    <cellStyle name="60% - Accent1 21" xfId="1213"/>
    <cellStyle name="60% - Accent1 22" xfId="1214"/>
    <cellStyle name="60% - Accent1 23" xfId="1215"/>
    <cellStyle name="60% - Accent1 24" xfId="1216"/>
    <cellStyle name="60% - Accent1 25" xfId="1217"/>
    <cellStyle name="60% - Accent1 26" xfId="1218"/>
    <cellStyle name="60% - Accent1 27" xfId="1219"/>
    <cellStyle name="60% - Accent1 28" xfId="1220"/>
    <cellStyle name="60% - Accent1 29" xfId="1221"/>
    <cellStyle name="60% - Accent1 3" xfId="1222"/>
    <cellStyle name="60% - Accent1 30" xfId="1223"/>
    <cellStyle name="60% - Accent1 31" xfId="1224"/>
    <cellStyle name="60% - Accent1 32" xfId="1225"/>
    <cellStyle name="60% - Accent1 33" xfId="1226"/>
    <cellStyle name="60% - Accent1 34" xfId="1227"/>
    <cellStyle name="60% - Accent1 35" xfId="1228"/>
    <cellStyle name="60% - Accent1 36" xfId="1229"/>
    <cellStyle name="60% - Accent1 37" xfId="1230"/>
    <cellStyle name="60% - Accent1 38" xfId="1231"/>
    <cellStyle name="60% - Accent1 39" xfId="1232"/>
    <cellStyle name="60% - Accent1 4" xfId="1233"/>
    <cellStyle name="60% - Accent1 40" xfId="1234"/>
    <cellStyle name="60% - Accent1 5" xfId="1235"/>
    <cellStyle name="60% - Accent1 6" xfId="1236"/>
    <cellStyle name="60% - Accent1 7" xfId="1237"/>
    <cellStyle name="60% - Accent1 8" xfId="1238"/>
    <cellStyle name="60% - Accent1 9" xfId="1239"/>
    <cellStyle name="60% - Accent2 10" xfId="1240"/>
    <cellStyle name="60% - Accent2 11" xfId="1241"/>
    <cellStyle name="60% - Accent2 12" xfId="1242"/>
    <cellStyle name="60% - Accent2 13" xfId="1243"/>
    <cellStyle name="60% - Accent2 14" xfId="1244"/>
    <cellStyle name="60% - Accent2 15" xfId="1245"/>
    <cellStyle name="60% - Accent2 16" xfId="1246"/>
    <cellStyle name="60% - Accent2 17" xfId="1247"/>
    <cellStyle name="60% - Accent2 18" xfId="1248"/>
    <cellStyle name="60% - Accent2 19" xfId="1249"/>
    <cellStyle name="60% - Accent2 2" xfId="1250"/>
    <cellStyle name="60% - Accent2 20" xfId="1251"/>
    <cellStyle name="60% - Accent2 21" xfId="1252"/>
    <cellStyle name="60% - Accent2 22" xfId="1253"/>
    <cellStyle name="60% - Accent2 23" xfId="1254"/>
    <cellStyle name="60% - Accent2 24" xfId="1255"/>
    <cellStyle name="60% - Accent2 25" xfId="1256"/>
    <cellStyle name="60% - Accent2 26" xfId="1257"/>
    <cellStyle name="60% - Accent2 27" xfId="1258"/>
    <cellStyle name="60% - Accent2 28" xfId="1259"/>
    <cellStyle name="60% - Accent2 29" xfId="1260"/>
    <cellStyle name="60% - Accent2 3" xfId="1261"/>
    <cellStyle name="60% - Accent2 30" xfId="1262"/>
    <cellStyle name="60% - Accent2 31" xfId="1263"/>
    <cellStyle name="60% - Accent2 32" xfId="1264"/>
    <cellStyle name="60% - Accent2 33" xfId="1265"/>
    <cellStyle name="60% - Accent2 34" xfId="1266"/>
    <cellStyle name="60% - Accent2 35" xfId="1267"/>
    <cellStyle name="60% - Accent2 36" xfId="1268"/>
    <cellStyle name="60% - Accent2 37" xfId="1269"/>
    <cellStyle name="60% - Accent2 38" xfId="1270"/>
    <cellStyle name="60% - Accent2 39" xfId="1271"/>
    <cellStyle name="60% - Accent2 4" xfId="1272"/>
    <cellStyle name="60% - Accent2 40" xfId="1273"/>
    <cellStyle name="60% - Accent2 5" xfId="1274"/>
    <cellStyle name="60% - Accent2 6" xfId="1275"/>
    <cellStyle name="60% - Accent2 7" xfId="1276"/>
    <cellStyle name="60% - Accent2 8" xfId="1277"/>
    <cellStyle name="60% - Accent2 9" xfId="1278"/>
    <cellStyle name="60% - Accent3 10" xfId="1279"/>
    <cellStyle name="60% - Accent3 11" xfId="1280"/>
    <cellStyle name="60% - Accent3 12" xfId="1281"/>
    <cellStyle name="60% - Accent3 13" xfId="1282"/>
    <cellStyle name="60% - Accent3 14" xfId="1283"/>
    <cellStyle name="60% - Accent3 15" xfId="1284"/>
    <cellStyle name="60% - Accent3 16" xfId="1285"/>
    <cellStyle name="60% - Accent3 17" xfId="1286"/>
    <cellStyle name="60% - Accent3 18" xfId="1287"/>
    <cellStyle name="60% - Accent3 19" xfId="1288"/>
    <cellStyle name="60% - Accent3 2" xfId="1289"/>
    <cellStyle name="60% - Accent3 20" xfId="1290"/>
    <cellStyle name="60% - Accent3 21" xfId="1291"/>
    <cellStyle name="60% - Accent3 22" xfId="1292"/>
    <cellStyle name="60% - Accent3 23" xfId="1293"/>
    <cellStyle name="60% - Accent3 24" xfId="1294"/>
    <cellStyle name="60% - Accent3 25" xfId="1295"/>
    <cellStyle name="60% - Accent3 26" xfId="1296"/>
    <cellStyle name="60% - Accent3 27" xfId="1297"/>
    <cellStyle name="60% - Accent3 28" xfId="1298"/>
    <cellStyle name="60% - Accent3 29" xfId="1299"/>
    <cellStyle name="60% - Accent3 3" xfId="1300"/>
    <cellStyle name="60% - Accent3 30" xfId="1301"/>
    <cellStyle name="60% - Accent3 31" xfId="1302"/>
    <cellStyle name="60% - Accent3 32" xfId="1303"/>
    <cellStyle name="60% - Accent3 33" xfId="1304"/>
    <cellStyle name="60% - Accent3 34" xfId="1305"/>
    <cellStyle name="60% - Accent3 35" xfId="1306"/>
    <cellStyle name="60% - Accent3 36" xfId="1307"/>
    <cellStyle name="60% - Accent3 37" xfId="1308"/>
    <cellStyle name="60% - Accent3 38" xfId="1309"/>
    <cellStyle name="60% - Accent3 39" xfId="1310"/>
    <cellStyle name="60% - Accent3 4" xfId="1311"/>
    <cellStyle name="60% - Accent3 40" xfId="1312"/>
    <cellStyle name="60% - Accent3 5" xfId="1313"/>
    <cellStyle name="60% - Accent3 6" xfId="1314"/>
    <cellStyle name="60% - Accent3 7" xfId="1315"/>
    <cellStyle name="60% - Accent3 8" xfId="1316"/>
    <cellStyle name="60% - Accent3 9" xfId="1317"/>
    <cellStyle name="60% - Accent4 10" xfId="1318"/>
    <cellStyle name="60% - Accent4 11" xfId="1319"/>
    <cellStyle name="60% - Accent4 12" xfId="1320"/>
    <cellStyle name="60% - Accent4 13" xfId="1321"/>
    <cellStyle name="60% - Accent4 14" xfId="1322"/>
    <cellStyle name="60% - Accent4 15" xfId="1323"/>
    <cellStyle name="60% - Accent4 16" xfId="1324"/>
    <cellStyle name="60% - Accent4 17" xfId="1325"/>
    <cellStyle name="60% - Accent4 18" xfId="1326"/>
    <cellStyle name="60% - Accent4 19" xfId="1327"/>
    <cellStyle name="60% - Accent4 2" xfId="1328"/>
    <cellStyle name="60% - Accent4 20" xfId="1329"/>
    <cellStyle name="60% - Accent4 21" xfId="1330"/>
    <cellStyle name="60% - Accent4 22" xfId="1331"/>
    <cellStyle name="60% - Accent4 23" xfId="1332"/>
    <cellStyle name="60% - Accent4 24" xfId="1333"/>
    <cellStyle name="60% - Accent4 25" xfId="1334"/>
    <cellStyle name="60% - Accent4 26" xfId="1335"/>
    <cellStyle name="60% - Accent4 27" xfId="1336"/>
    <cellStyle name="60% - Accent4 28" xfId="1337"/>
    <cellStyle name="60% - Accent4 29" xfId="1338"/>
    <cellStyle name="60% - Accent4 3" xfId="1339"/>
    <cellStyle name="60% - Accent4 30" xfId="1340"/>
    <cellStyle name="60% - Accent4 31" xfId="1341"/>
    <cellStyle name="60% - Accent4 32" xfId="1342"/>
    <cellStyle name="60% - Accent4 33" xfId="1343"/>
    <cellStyle name="60% - Accent4 34" xfId="1344"/>
    <cellStyle name="60% - Accent4 35" xfId="1345"/>
    <cellStyle name="60% - Accent4 36" xfId="1346"/>
    <cellStyle name="60% - Accent4 37" xfId="1347"/>
    <cellStyle name="60% - Accent4 38" xfId="1348"/>
    <cellStyle name="60% - Accent4 39" xfId="1349"/>
    <cellStyle name="60% - Accent4 4" xfId="1350"/>
    <cellStyle name="60% - Accent4 40" xfId="1351"/>
    <cellStyle name="60% - Accent4 5" xfId="1352"/>
    <cellStyle name="60% - Accent4 6" xfId="1353"/>
    <cellStyle name="60% - Accent4 7" xfId="1354"/>
    <cellStyle name="60% - Accent4 8" xfId="1355"/>
    <cellStyle name="60% - Accent4 9" xfId="1356"/>
    <cellStyle name="60% - Accent5 10" xfId="1357"/>
    <cellStyle name="60% - Accent5 11" xfId="1358"/>
    <cellStyle name="60% - Accent5 12" xfId="1359"/>
    <cellStyle name="60% - Accent5 13" xfId="1360"/>
    <cellStyle name="60% - Accent5 14" xfId="1361"/>
    <cellStyle name="60% - Accent5 15" xfId="1362"/>
    <cellStyle name="60% - Accent5 16" xfId="1363"/>
    <cellStyle name="60% - Accent5 17" xfId="1364"/>
    <cellStyle name="60% - Accent5 18" xfId="1365"/>
    <cellStyle name="60% - Accent5 19" xfId="1366"/>
    <cellStyle name="60% - Accent5 2" xfId="1367"/>
    <cellStyle name="60% - Accent5 20" xfId="1368"/>
    <cellStyle name="60% - Accent5 21" xfId="1369"/>
    <cellStyle name="60% - Accent5 22" xfId="1370"/>
    <cellStyle name="60% - Accent5 23" xfId="1371"/>
    <cellStyle name="60% - Accent5 24" xfId="1372"/>
    <cellStyle name="60% - Accent5 25" xfId="1373"/>
    <cellStyle name="60% - Accent5 26" xfId="1374"/>
    <cellStyle name="60% - Accent5 27" xfId="1375"/>
    <cellStyle name="60% - Accent5 28" xfId="1376"/>
    <cellStyle name="60% - Accent5 29" xfId="1377"/>
    <cellStyle name="60% - Accent5 3" xfId="1378"/>
    <cellStyle name="60% - Accent5 30" xfId="1379"/>
    <cellStyle name="60% - Accent5 31" xfId="1380"/>
    <cellStyle name="60% - Accent5 32" xfId="1381"/>
    <cellStyle name="60% - Accent5 33" xfId="1382"/>
    <cellStyle name="60% - Accent5 34" xfId="1383"/>
    <cellStyle name="60% - Accent5 35" xfId="1384"/>
    <cellStyle name="60% - Accent5 36" xfId="1385"/>
    <cellStyle name="60% - Accent5 37" xfId="1386"/>
    <cellStyle name="60% - Accent5 38" xfId="1387"/>
    <cellStyle name="60% - Accent5 39" xfId="1388"/>
    <cellStyle name="60% - Accent5 4" xfId="1389"/>
    <cellStyle name="60% - Accent5 40" xfId="1390"/>
    <cellStyle name="60% - Accent5 5" xfId="1391"/>
    <cellStyle name="60% - Accent5 6" xfId="1392"/>
    <cellStyle name="60% - Accent5 7" xfId="1393"/>
    <cellStyle name="60% - Accent5 8" xfId="1394"/>
    <cellStyle name="60% - Accent5 9" xfId="1395"/>
    <cellStyle name="60% - Accent6 10" xfId="1396"/>
    <cellStyle name="60% - Accent6 11" xfId="1397"/>
    <cellStyle name="60% - Accent6 12" xfId="1398"/>
    <cellStyle name="60% - Accent6 13" xfId="1399"/>
    <cellStyle name="60% - Accent6 14" xfId="1400"/>
    <cellStyle name="60% - Accent6 15" xfId="1401"/>
    <cellStyle name="60% - Accent6 16" xfId="1402"/>
    <cellStyle name="60% - Accent6 17" xfId="1403"/>
    <cellStyle name="60% - Accent6 18" xfId="1404"/>
    <cellStyle name="60% - Accent6 19" xfId="1405"/>
    <cellStyle name="60% - Accent6 2" xfId="1406"/>
    <cellStyle name="60% - Accent6 20" xfId="1407"/>
    <cellStyle name="60% - Accent6 21" xfId="1408"/>
    <cellStyle name="60% - Accent6 22" xfId="1409"/>
    <cellStyle name="60% - Accent6 23" xfId="1410"/>
    <cellStyle name="60% - Accent6 24" xfId="1411"/>
    <cellStyle name="60% - Accent6 25" xfId="1412"/>
    <cellStyle name="60% - Accent6 26" xfId="1413"/>
    <cellStyle name="60% - Accent6 27" xfId="1414"/>
    <cellStyle name="60% - Accent6 28" xfId="1415"/>
    <cellStyle name="60% - Accent6 29" xfId="1416"/>
    <cellStyle name="60% - Accent6 3" xfId="1417"/>
    <cellStyle name="60% - Accent6 30" xfId="1418"/>
    <cellStyle name="60% - Accent6 31" xfId="1419"/>
    <cellStyle name="60% - Accent6 32" xfId="1420"/>
    <cellStyle name="60% - Accent6 33" xfId="1421"/>
    <cellStyle name="60% - Accent6 34" xfId="1422"/>
    <cellStyle name="60% - Accent6 35" xfId="1423"/>
    <cellStyle name="60% - Accent6 36" xfId="1424"/>
    <cellStyle name="60% - Accent6 37" xfId="1425"/>
    <cellStyle name="60% - Accent6 38" xfId="1426"/>
    <cellStyle name="60% - Accent6 39" xfId="1427"/>
    <cellStyle name="60% - Accent6 4" xfId="1428"/>
    <cellStyle name="60% - Accent6 40" xfId="1429"/>
    <cellStyle name="60% - Accent6 5" xfId="1430"/>
    <cellStyle name="60% - Accent6 6" xfId="1431"/>
    <cellStyle name="60% - Accent6 7" xfId="1432"/>
    <cellStyle name="60% - Accent6 8" xfId="1433"/>
    <cellStyle name="60% - Accent6 9" xfId="1434"/>
    <cellStyle name="Accent1 10" xfId="271"/>
    <cellStyle name="Accent1 11" xfId="272"/>
    <cellStyle name="Accent1 12" xfId="273"/>
    <cellStyle name="Accent1 13" xfId="1435"/>
    <cellStyle name="Accent1 14" xfId="1436"/>
    <cellStyle name="Accent1 15" xfId="1437"/>
    <cellStyle name="Accent1 16" xfId="1438"/>
    <cellStyle name="Accent1 17" xfId="1439"/>
    <cellStyle name="Accent1 18" xfId="1440"/>
    <cellStyle name="Accent1 19" xfId="1441"/>
    <cellStyle name="Accent1 2" xfId="1442"/>
    <cellStyle name="Accent1 2 10" xfId="274"/>
    <cellStyle name="Accent1 2 11" xfId="275"/>
    <cellStyle name="Accent1 2 12" xfId="276"/>
    <cellStyle name="Accent1 2 13" xfId="277"/>
    <cellStyle name="Accent1 2 14" xfId="278"/>
    <cellStyle name="Accent1 2 15" xfId="279"/>
    <cellStyle name="Accent1 2 16" xfId="280"/>
    <cellStyle name="Accent1 2 17" xfId="281"/>
    <cellStyle name="Accent1 2 18" xfId="282"/>
    <cellStyle name="Accent1 2 19" xfId="283"/>
    <cellStyle name="Accent1 2 2" xfId="284"/>
    <cellStyle name="Accent1 2 20" xfId="285"/>
    <cellStyle name="Accent1 2 3" xfId="286"/>
    <cellStyle name="Accent1 2 4" xfId="287"/>
    <cellStyle name="Accent1 2 5" xfId="288"/>
    <cellStyle name="Accent1 2 6" xfId="289"/>
    <cellStyle name="Accent1 2 7" xfId="290"/>
    <cellStyle name="Accent1 2 8" xfId="291"/>
    <cellStyle name="Accent1 2 9" xfId="292"/>
    <cellStyle name="Accent1 20" xfId="1443"/>
    <cellStyle name="Accent1 21" xfId="1444"/>
    <cellStyle name="Accent1 22" xfId="1445"/>
    <cellStyle name="Accent1 23" xfId="1446"/>
    <cellStyle name="Accent1 24" xfId="1447"/>
    <cellStyle name="Accent1 25" xfId="1448"/>
    <cellStyle name="Accent1 26" xfId="1449"/>
    <cellStyle name="Accent1 27" xfId="1450"/>
    <cellStyle name="Accent1 28" xfId="1451"/>
    <cellStyle name="Accent1 29" xfId="1452"/>
    <cellStyle name="Accent1 3" xfId="1453"/>
    <cellStyle name="Accent1 3 10" xfId="293"/>
    <cellStyle name="Accent1 3 11" xfId="294"/>
    <cellStyle name="Accent1 3 12" xfId="295"/>
    <cellStyle name="Accent1 3 13" xfId="296"/>
    <cellStyle name="Accent1 3 14" xfId="297"/>
    <cellStyle name="Accent1 3 15" xfId="298"/>
    <cellStyle name="Accent1 3 16" xfId="299"/>
    <cellStyle name="Accent1 3 17" xfId="300"/>
    <cellStyle name="Accent1 3 18" xfId="301"/>
    <cellStyle name="Accent1 3 19" xfId="302"/>
    <cellStyle name="Accent1 3 2" xfId="303"/>
    <cellStyle name="Accent1 3 20" xfId="304"/>
    <cellStyle name="Accent1 3 3" xfId="305"/>
    <cellStyle name="Accent1 3 4" xfId="306"/>
    <cellStyle name="Accent1 3 5" xfId="307"/>
    <cellStyle name="Accent1 3 6" xfId="308"/>
    <cellStyle name="Accent1 3 7" xfId="309"/>
    <cellStyle name="Accent1 3 8" xfId="310"/>
    <cellStyle name="Accent1 3 9" xfId="311"/>
    <cellStyle name="Accent1 30" xfId="1454"/>
    <cellStyle name="Accent1 31" xfId="1455"/>
    <cellStyle name="Accent1 32" xfId="1456"/>
    <cellStyle name="Accent1 33" xfId="1457"/>
    <cellStyle name="Accent1 34" xfId="1458"/>
    <cellStyle name="Accent1 35" xfId="1459"/>
    <cellStyle name="Accent1 36" xfId="1460"/>
    <cellStyle name="Accent1 37" xfId="1461"/>
    <cellStyle name="Accent1 38" xfId="1462"/>
    <cellStyle name="Accent1 39" xfId="1463"/>
    <cellStyle name="Accent1 4" xfId="312"/>
    <cellStyle name="Accent1 40" xfId="1464"/>
    <cellStyle name="Accent1 5" xfId="313"/>
    <cellStyle name="Accent1 6" xfId="314"/>
    <cellStyle name="Accent1 7" xfId="315"/>
    <cellStyle name="Accent1 8" xfId="316"/>
    <cellStyle name="Accent1 9" xfId="317"/>
    <cellStyle name="Accent2 10" xfId="318"/>
    <cellStyle name="Accent2 11" xfId="319"/>
    <cellStyle name="Accent2 12" xfId="320"/>
    <cellStyle name="Accent2 13" xfId="1465"/>
    <cellStyle name="Accent2 14" xfId="1466"/>
    <cellStyle name="Accent2 15" xfId="1467"/>
    <cellStyle name="Accent2 16" xfId="1468"/>
    <cellStyle name="Accent2 17" xfId="1469"/>
    <cellStyle name="Accent2 18" xfId="1470"/>
    <cellStyle name="Accent2 19" xfId="1471"/>
    <cellStyle name="Accent2 2" xfId="1472"/>
    <cellStyle name="Accent2 2 10" xfId="321"/>
    <cellStyle name="Accent2 2 11" xfId="322"/>
    <cellStyle name="Accent2 2 12" xfId="323"/>
    <cellStyle name="Accent2 2 13" xfId="324"/>
    <cellStyle name="Accent2 2 14" xfId="325"/>
    <cellStyle name="Accent2 2 15" xfId="326"/>
    <cellStyle name="Accent2 2 16" xfId="327"/>
    <cellStyle name="Accent2 2 17" xfId="328"/>
    <cellStyle name="Accent2 2 18" xfId="329"/>
    <cellStyle name="Accent2 2 19" xfId="330"/>
    <cellStyle name="Accent2 2 2" xfId="331"/>
    <cellStyle name="Accent2 2 20" xfId="332"/>
    <cellStyle name="Accent2 2 3" xfId="333"/>
    <cellStyle name="Accent2 2 4" xfId="334"/>
    <cellStyle name="Accent2 2 5" xfId="335"/>
    <cellStyle name="Accent2 2 6" xfId="336"/>
    <cellStyle name="Accent2 2 7" xfId="337"/>
    <cellStyle name="Accent2 2 8" xfId="338"/>
    <cellStyle name="Accent2 2 9" xfId="339"/>
    <cellStyle name="Accent2 20" xfId="1473"/>
    <cellStyle name="Accent2 21" xfId="1474"/>
    <cellStyle name="Accent2 22" xfId="1475"/>
    <cellStyle name="Accent2 23" xfId="1476"/>
    <cellStyle name="Accent2 24" xfId="1477"/>
    <cellStyle name="Accent2 25" xfId="1478"/>
    <cellStyle name="Accent2 26" xfId="1479"/>
    <cellStyle name="Accent2 27" xfId="1480"/>
    <cellStyle name="Accent2 28" xfId="1481"/>
    <cellStyle name="Accent2 29" xfId="1482"/>
    <cellStyle name="Accent2 3" xfId="1483"/>
    <cellStyle name="Accent2 3 10" xfId="340"/>
    <cellStyle name="Accent2 3 11" xfId="341"/>
    <cellStyle name="Accent2 3 12" xfId="342"/>
    <cellStyle name="Accent2 3 13" xfId="343"/>
    <cellStyle name="Accent2 3 14" xfId="344"/>
    <cellStyle name="Accent2 3 15" xfId="345"/>
    <cellStyle name="Accent2 3 16" xfId="346"/>
    <cellStyle name="Accent2 3 17" xfId="347"/>
    <cellStyle name="Accent2 3 18" xfId="348"/>
    <cellStyle name="Accent2 3 19" xfId="349"/>
    <cellStyle name="Accent2 3 2" xfId="350"/>
    <cellStyle name="Accent2 3 20" xfId="351"/>
    <cellStyle name="Accent2 3 3" xfId="352"/>
    <cellStyle name="Accent2 3 4" xfId="353"/>
    <cellStyle name="Accent2 3 5" xfId="354"/>
    <cellStyle name="Accent2 3 6" xfId="355"/>
    <cellStyle name="Accent2 3 7" xfId="356"/>
    <cellStyle name="Accent2 3 8" xfId="357"/>
    <cellStyle name="Accent2 3 9" xfId="358"/>
    <cellStyle name="Accent2 30" xfId="1484"/>
    <cellStyle name="Accent2 31" xfId="1485"/>
    <cellStyle name="Accent2 32" xfId="1486"/>
    <cellStyle name="Accent2 33" xfId="1487"/>
    <cellStyle name="Accent2 34" xfId="1488"/>
    <cellStyle name="Accent2 35" xfId="1489"/>
    <cellStyle name="Accent2 36" xfId="1490"/>
    <cellStyle name="Accent2 37" xfId="1491"/>
    <cellStyle name="Accent2 38" xfId="1492"/>
    <cellStyle name="Accent2 39" xfId="1493"/>
    <cellStyle name="Accent2 4" xfId="359"/>
    <cellStyle name="Accent2 40" xfId="1494"/>
    <cellStyle name="Accent2 5" xfId="360"/>
    <cellStyle name="Accent2 6" xfId="361"/>
    <cellStyle name="Accent2 7" xfId="362"/>
    <cellStyle name="Accent2 8" xfId="363"/>
    <cellStyle name="Accent2 9" xfId="364"/>
    <cellStyle name="Accent3 10" xfId="1495"/>
    <cellStyle name="Accent3 11" xfId="1496"/>
    <cellStyle name="Accent3 12" xfId="1497"/>
    <cellStyle name="Accent3 13" xfId="1498"/>
    <cellStyle name="Accent3 14" xfId="1499"/>
    <cellStyle name="Accent3 15" xfId="1500"/>
    <cellStyle name="Accent3 16" xfId="1501"/>
    <cellStyle name="Accent3 17" xfId="1502"/>
    <cellStyle name="Accent3 18" xfId="1503"/>
    <cellStyle name="Accent3 19" xfId="1504"/>
    <cellStyle name="Accent3 2" xfId="1505"/>
    <cellStyle name="Accent3 20" xfId="1506"/>
    <cellStyle name="Accent3 21" xfId="1507"/>
    <cellStyle name="Accent3 22" xfId="1508"/>
    <cellStyle name="Accent3 23" xfId="1509"/>
    <cellStyle name="Accent3 24" xfId="1510"/>
    <cellStyle name="Accent3 25" xfId="1511"/>
    <cellStyle name="Accent3 26" xfId="1512"/>
    <cellStyle name="Accent3 27" xfId="1513"/>
    <cellStyle name="Accent3 28" xfId="1514"/>
    <cellStyle name="Accent3 29" xfId="1515"/>
    <cellStyle name="Accent3 3" xfId="1516"/>
    <cellStyle name="Accent3 30" xfId="1517"/>
    <cellStyle name="Accent3 31" xfId="1518"/>
    <cellStyle name="Accent3 32" xfId="1519"/>
    <cellStyle name="Accent3 33" xfId="1520"/>
    <cellStyle name="Accent3 34" xfId="1521"/>
    <cellStyle name="Accent3 35" xfId="1522"/>
    <cellStyle name="Accent3 36" xfId="1523"/>
    <cellStyle name="Accent3 37" xfId="1524"/>
    <cellStyle name="Accent3 38" xfId="1525"/>
    <cellStyle name="Accent3 39" xfId="1526"/>
    <cellStyle name="Accent3 4" xfId="1527"/>
    <cellStyle name="Accent3 40" xfId="1528"/>
    <cellStyle name="Accent3 5" xfId="1529"/>
    <cellStyle name="Accent3 6" xfId="1530"/>
    <cellStyle name="Accent3 7" xfId="1531"/>
    <cellStyle name="Accent3 8" xfId="1532"/>
    <cellStyle name="Accent3 9" xfId="1533"/>
    <cellStyle name="Accent4 10" xfId="365"/>
    <cellStyle name="Accent4 11" xfId="366"/>
    <cellStyle name="Accent4 12" xfId="367"/>
    <cellStyle name="Accent4 13" xfId="1534"/>
    <cellStyle name="Accent4 14" xfId="1535"/>
    <cellStyle name="Accent4 15" xfId="1536"/>
    <cellStyle name="Accent4 16" xfId="1537"/>
    <cellStyle name="Accent4 17" xfId="1538"/>
    <cellStyle name="Accent4 18" xfId="1539"/>
    <cellStyle name="Accent4 19" xfId="1540"/>
    <cellStyle name="Accent4 2" xfId="1541"/>
    <cellStyle name="Accent4 2 10" xfId="368"/>
    <cellStyle name="Accent4 2 11" xfId="369"/>
    <cellStyle name="Accent4 2 12" xfId="370"/>
    <cellStyle name="Accent4 2 13" xfId="371"/>
    <cellStyle name="Accent4 2 14" xfId="372"/>
    <cellStyle name="Accent4 2 15" xfId="373"/>
    <cellStyle name="Accent4 2 16" xfId="374"/>
    <cellStyle name="Accent4 2 17" xfId="375"/>
    <cellStyle name="Accent4 2 18" xfId="376"/>
    <cellStyle name="Accent4 2 19" xfId="377"/>
    <cellStyle name="Accent4 2 2" xfId="378"/>
    <cellStyle name="Accent4 2 20" xfId="379"/>
    <cellStyle name="Accent4 2 3" xfId="380"/>
    <cellStyle name="Accent4 2 4" xfId="381"/>
    <cellStyle name="Accent4 2 5" xfId="382"/>
    <cellStyle name="Accent4 2 6" xfId="383"/>
    <cellStyle name="Accent4 2 7" xfId="384"/>
    <cellStyle name="Accent4 2 8" xfId="385"/>
    <cellStyle name="Accent4 2 9" xfId="386"/>
    <cellStyle name="Accent4 20" xfId="1542"/>
    <cellStyle name="Accent4 21" xfId="1543"/>
    <cellStyle name="Accent4 22" xfId="1544"/>
    <cellStyle name="Accent4 23" xfId="1545"/>
    <cellStyle name="Accent4 24" xfId="1546"/>
    <cellStyle name="Accent4 25" xfId="1547"/>
    <cellStyle name="Accent4 26" xfId="1548"/>
    <cellStyle name="Accent4 27" xfId="1549"/>
    <cellStyle name="Accent4 28" xfId="1550"/>
    <cellStyle name="Accent4 29" xfId="1551"/>
    <cellStyle name="Accent4 3" xfId="1552"/>
    <cellStyle name="Accent4 3 10" xfId="387"/>
    <cellStyle name="Accent4 3 11" xfId="388"/>
    <cellStyle name="Accent4 3 12" xfId="389"/>
    <cellStyle name="Accent4 3 13" xfId="390"/>
    <cellStyle name="Accent4 3 14" xfId="391"/>
    <cellStyle name="Accent4 3 15" xfId="392"/>
    <cellStyle name="Accent4 3 16" xfId="393"/>
    <cellStyle name="Accent4 3 17" xfId="394"/>
    <cellStyle name="Accent4 3 18" xfId="395"/>
    <cellStyle name="Accent4 3 19" xfId="396"/>
    <cellStyle name="Accent4 3 2" xfId="397"/>
    <cellStyle name="Accent4 3 20" xfId="398"/>
    <cellStyle name="Accent4 3 3" xfId="399"/>
    <cellStyle name="Accent4 3 4" xfId="400"/>
    <cellStyle name="Accent4 3 5" xfId="401"/>
    <cellStyle name="Accent4 3 6" xfId="402"/>
    <cellStyle name="Accent4 3 7" xfId="403"/>
    <cellStyle name="Accent4 3 8" xfId="404"/>
    <cellStyle name="Accent4 3 9" xfId="405"/>
    <cellStyle name="Accent4 30" xfId="1553"/>
    <cellStyle name="Accent4 31" xfId="1554"/>
    <cellStyle name="Accent4 32" xfId="1555"/>
    <cellStyle name="Accent4 33" xfId="1556"/>
    <cellStyle name="Accent4 34" xfId="1557"/>
    <cellStyle name="Accent4 35" xfId="1558"/>
    <cellStyle name="Accent4 36" xfId="1559"/>
    <cellStyle name="Accent4 37" xfId="1560"/>
    <cellStyle name="Accent4 38" xfId="1561"/>
    <cellStyle name="Accent4 39" xfId="1562"/>
    <cellStyle name="Accent4 4" xfId="406"/>
    <cellStyle name="Accent4 40" xfId="1563"/>
    <cellStyle name="Accent4 5" xfId="407"/>
    <cellStyle name="Accent4 6" xfId="408"/>
    <cellStyle name="Accent4 7" xfId="409"/>
    <cellStyle name="Accent4 8" xfId="410"/>
    <cellStyle name="Accent4 9" xfId="411"/>
    <cellStyle name="Accent5 10" xfId="412"/>
    <cellStyle name="Accent5 11" xfId="413"/>
    <cellStyle name="Accent5 12" xfId="414"/>
    <cellStyle name="Accent5 13" xfId="1564"/>
    <cellStyle name="Accent5 14" xfId="1565"/>
    <cellStyle name="Accent5 15" xfId="1566"/>
    <cellStyle name="Accent5 16" xfId="1567"/>
    <cellStyle name="Accent5 17" xfId="1568"/>
    <cellStyle name="Accent5 18" xfId="1569"/>
    <cellStyle name="Accent5 19" xfId="1570"/>
    <cellStyle name="Accent5 2" xfId="1571"/>
    <cellStyle name="Accent5 2 10" xfId="415"/>
    <cellStyle name="Accent5 2 11" xfId="416"/>
    <cellStyle name="Accent5 2 12" xfId="417"/>
    <cellStyle name="Accent5 2 13" xfId="418"/>
    <cellStyle name="Accent5 2 14" xfId="419"/>
    <cellStyle name="Accent5 2 15" xfId="420"/>
    <cellStyle name="Accent5 2 16" xfId="421"/>
    <cellStyle name="Accent5 2 17" xfId="422"/>
    <cellStyle name="Accent5 2 18" xfId="423"/>
    <cellStyle name="Accent5 2 19" xfId="424"/>
    <cellStyle name="Accent5 2 2" xfId="425"/>
    <cellStyle name="Accent5 2 20" xfId="426"/>
    <cellStyle name="Accent5 2 3" xfId="427"/>
    <cellStyle name="Accent5 2 4" xfId="428"/>
    <cellStyle name="Accent5 2 5" xfId="429"/>
    <cellStyle name="Accent5 2 6" xfId="430"/>
    <cellStyle name="Accent5 2 7" xfId="431"/>
    <cellStyle name="Accent5 2 8" xfId="432"/>
    <cellStyle name="Accent5 2 9" xfId="433"/>
    <cellStyle name="Accent5 20" xfId="1572"/>
    <cellStyle name="Accent5 21" xfId="1573"/>
    <cellStyle name="Accent5 22" xfId="1574"/>
    <cellStyle name="Accent5 23" xfId="1575"/>
    <cellStyle name="Accent5 24" xfId="1576"/>
    <cellStyle name="Accent5 25" xfId="1577"/>
    <cellStyle name="Accent5 26" xfId="1578"/>
    <cellStyle name="Accent5 27" xfId="1579"/>
    <cellStyle name="Accent5 28" xfId="1580"/>
    <cellStyle name="Accent5 29" xfId="1581"/>
    <cellStyle name="Accent5 3" xfId="1582"/>
    <cellStyle name="Accent5 3 10" xfId="434"/>
    <cellStyle name="Accent5 3 11" xfId="435"/>
    <cellStyle name="Accent5 3 12" xfId="436"/>
    <cellStyle name="Accent5 3 13" xfId="437"/>
    <cellStyle name="Accent5 3 14" xfId="438"/>
    <cellStyle name="Accent5 3 15" xfId="439"/>
    <cellStyle name="Accent5 3 16" xfId="440"/>
    <cellStyle name="Accent5 3 17" xfId="441"/>
    <cellStyle name="Accent5 3 18" xfId="442"/>
    <cellStyle name="Accent5 3 19" xfId="443"/>
    <cellStyle name="Accent5 3 2" xfId="444"/>
    <cellStyle name="Accent5 3 20" xfId="445"/>
    <cellStyle name="Accent5 3 3" xfId="446"/>
    <cellStyle name="Accent5 3 4" xfId="447"/>
    <cellStyle name="Accent5 3 5" xfId="448"/>
    <cellStyle name="Accent5 3 6" xfId="449"/>
    <cellStyle name="Accent5 3 7" xfId="450"/>
    <cellStyle name="Accent5 3 8" xfId="451"/>
    <cellStyle name="Accent5 3 9" xfId="452"/>
    <cellStyle name="Accent5 30" xfId="1583"/>
    <cellStyle name="Accent5 31" xfId="1584"/>
    <cellStyle name="Accent5 32" xfId="1585"/>
    <cellStyle name="Accent5 33" xfId="1586"/>
    <cellStyle name="Accent5 34" xfId="1587"/>
    <cellStyle name="Accent5 35" xfId="1588"/>
    <cellStyle name="Accent5 36" xfId="1589"/>
    <cellStyle name="Accent5 37" xfId="1590"/>
    <cellStyle name="Accent5 38" xfId="1591"/>
    <cellStyle name="Accent5 39" xfId="1592"/>
    <cellStyle name="Accent5 4" xfId="453"/>
    <cellStyle name="Accent5 40" xfId="1593"/>
    <cellStyle name="Accent5 5" xfId="454"/>
    <cellStyle name="Accent5 6" xfId="455"/>
    <cellStyle name="Accent5 7" xfId="456"/>
    <cellStyle name="Accent5 8" xfId="457"/>
    <cellStyle name="Accent5 9" xfId="458"/>
    <cellStyle name="Accent6 10" xfId="459"/>
    <cellStyle name="Accent6 11" xfId="460"/>
    <cellStyle name="Accent6 12" xfId="461"/>
    <cellStyle name="Accent6 13" xfId="1594"/>
    <cellStyle name="Accent6 14" xfId="1595"/>
    <cellStyle name="Accent6 15" xfId="1596"/>
    <cellStyle name="Accent6 16" xfId="1597"/>
    <cellStyle name="Accent6 17" xfId="1598"/>
    <cellStyle name="Accent6 18" xfId="1599"/>
    <cellStyle name="Accent6 19" xfId="1600"/>
    <cellStyle name="Accent6 2" xfId="1601"/>
    <cellStyle name="Accent6 2 10" xfId="462"/>
    <cellStyle name="Accent6 2 11" xfId="463"/>
    <cellStyle name="Accent6 2 12" xfId="464"/>
    <cellStyle name="Accent6 2 13" xfId="465"/>
    <cellStyle name="Accent6 2 14" xfId="466"/>
    <cellStyle name="Accent6 2 15" xfId="467"/>
    <cellStyle name="Accent6 2 16" xfId="468"/>
    <cellStyle name="Accent6 2 17" xfId="469"/>
    <cellStyle name="Accent6 2 18" xfId="470"/>
    <cellStyle name="Accent6 2 19" xfId="471"/>
    <cellStyle name="Accent6 2 2" xfId="472"/>
    <cellStyle name="Accent6 2 20" xfId="473"/>
    <cellStyle name="Accent6 2 3" xfId="474"/>
    <cellStyle name="Accent6 2 4" xfId="475"/>
    <cellStyle name="Accent6 2 5" xfId="476"/>
    <cellStyle name="Accent6 2 6" xfId="477"/>
    <cellStyle name="Accent6 2 7" xfId="478"/>
    <cellStyle name="Accent6 2 8" xfId="479"/>
    <cellStyle name="Accent6 2 9" xfId="480"/>
    <cellStyle name="Accent6 20" xfId="1602"/>
    <cellStyle name="Accent6 21" xfId="1603"/>
    <cellStyle name="Accent6 22" xfId="1604"/>
    <cellStyle name="Accent6 23" xfId="1605"/>
    <cellStyle name="Accent6 24" xfId="1606"/>
    <cellStyle name="Accent6 25" xfId="1607"/>
    <cellStyle name="Accent6 26" xfId="1608"/>
    <cellStyle name="Accent6 27" xfId="1609"/>
    <cellStyle name="Accent6 28" xfId="1610"/>
    <cellStyle name="Accent6 29" xfId="1611"/>
    <cellStyle name="Accent6 3" xfId="1612"/>
    <cellStyle name="Accent6 3 10" xfId="481"/>
    <cellStyle name="Accent6 3 11" xfId="482"/>
    <cellStyle name="Accent6 3 12" xfId="483"/>
    <cellStyle name="Accent6 3 13" xfId="484"/>
    <cellStyle name="Accent6 3 14" xfId="485"/>
    <cellStyle name="Accent6 3 15" xfId="486"/>
    <cellStyle name="Accent6 3 16" xfId="487"/>
    <cellStyle name="Accent6 3 17" xfId="488"/>
    <cellStyle name="Accent6 3 18" xfId="489"/>
    <cellStyle name="Accent6 3 19" xfId="490"/>
    <cellStyle name="Accent6 3 2" xfId="491"/>
    <cellStyle name="Accent6 3 20" xfId="492"/>
    <cellStyle name="Accent6 3 3" xfId="493"/>
    <cellStyle name="Accent6 3 4" xfId="494"/>
    <cellStyle name="Accent6 3 5" xfId="495"/>
    <cellStyle name="Accent6 3 6" xfId="496"/>
    <cellStyle name="Accent6 3 7" xfId="497"/>
    <cellStyle name="Accent6 3 8" xfId="498"/>
    <cellStyle name="Accent6 3 9" xfId="499"/>
    <cellStyle name="Accent6 30" xfId="1613"/>
    <cellStyle name="Accent6 31" xfId="1614"/>
    <cellStyle name="Accent6 32" xfId="1615"/>
    <cellStyle name="Accent6 33" xfId="1616"/>
    <cellStyle name="Accent6 34" xfId="1617"/>
    <cellStyle name="Accent6 35" xfId="1618"/>
    <cellStyle name="Accent6 36" xfId="1619"/>
    <cellStyle name="Accent6 37" xfId="1620"/>
    <cellStyle name="Accent6 38" xfId="1621"/>
    <cellStyle name="Accent6 39" xfId="1622"/>
    <cellStyle name="Accent6 4" xfId="500"/>
    <cellStyle name="Accent6 40" xfId="1623"/>
    <cellStyle name="Accent6 5" xfId="501"/>
    <cellStyle name="Accent6 6" xfId="502"/>
    <cellStyle name="Accent6 7" xfId="503"/>
    <cellStyle name="Accent6 8" xfId="504"/>
    <cellStyle name="Accent6 9" xfId="505"/>
    <cellStyle name="Avertissement" xfId="506"/>
    <cellStyle name="Bad 10" xfId="1624"/>
    <cellStyle name="Bad 11" xfId="1625"/>
    <cellStyle name="Bad 12" xfId="1626"/>
    <cellStyle name="Bad 13" xfId="1627"/>
    <cellStyle name="Bad 14" xfId="1628"/>
    <cellStyle name="Bad 15" xfId="1629"/>
    <cellStyle name="Bad 16" xfId="1630"/>
    <cellStyle name="Bad 17" xfId="1631"/>
    <cellStyle name="Bad 18" xfId="1632"/>
    <cellStyle name="Bad 19" xfId="1633"/>
    <cellStyle name="Bad 2" xfId="1634"/>
    <cellStyle name="Bad 20" xfId="1635"/>
    <cellStyle name="Bad 21" xfId="1636"/>
    <cellStyle name="Bad 22" xfId="1637"/>
    <cellStyle name="Bad 23" xfId="1638"/>
    <cellStyle name="Bad 24" xfId="1639"/>
    <cellStyle name="Bad 25" xfId="1640"/>
    <cellStyle name="Bad 26" xfId="1641"/>
    <cellStyle name="Bad 27" xfId="1642"/>
    <cellStyle name="Bad 28" xfId="1643"/>
    <cellStyle name="Bad 29" xfId="1644"/>
    <cellStyle name="Bad 3" xfId="1645"/>
    <cellStyle name="Bad 30" xfId="1646"/>
    <cellStyle name="Bad 31" xfId="1647"/>
    <cellStyle name="Bad 32" xfId="1648"/>
    <cellStyle name="Bad 33" xfId="1649"/>
    <cellStyle name="Bad 34" xfId="1650"/>
    <cellStyle name="Bad 35" xfId="1651"/>
    <cellStyle name="Bad 36" xfId="1652"/>
    <cellStyle name="Bad 37" xfId="1653"/>
    <cellStyle name="Bad 38" xfId="1654"/>
    <cellStyle name="Bad 39" xfId="1655"/>
    <cellStyle name="Bad 4" xfId="1656"/>
    <cellStyle name="Bad 40" xfId="1657"/>
    <cellStyle name="Bad 5" xfId="1658"/>
    <cellStyle name="Bad 6" xfId="1659"/>
    <cellStyle name="Bad 7" xfId="1660"/>
    <cellStyle name="Bad 8" xfId="1661"/>
    <cellStyle name="Bad 9" xfId="1662"/>
    <cellStyle name="Blue" xfId="14"/>
    <cellStyle name="Bold" xfId="507"/>
    <cellStyle name="Bold/Border" xfId="15"/>
    <cellStyle name="Bullet" xfId="16"/>
    <cellStyle name="c" xfId="17"/>
    <cellStyle name="c_Bal Sheets" xfId="18"/>
    <cellStyle name="c_Credit (2)" xfId="19"/>
    <cellStyle name="c_Earnings" xfId="20"/>
    <cellStyle name="c_Earnings (2)" xfId="21"/>
    <cellStyle name="c_finsumm" xfId="22"/>
    <cellStyle name="c_GoroWipTax-to2050_fromCo_Oct21_99" xfId="23"/>
    <cellStyle name="c_Hist Inputs (2)" xfId="24"/>
    <cellStyle name="c_IEL_finsumm" xfId="25"/>
    <cellStyle name="c_IEL_finsumm1" xfId="26"/>
    <cellStyle name="c_LBO Summary" xfId="27"/>
    <cellStyle name="c_Schedules" xfId="28"/>
    <cellStyle name="c_Trans Assump (2)" xfId="29"/>
    <cellStyle name="c_Unit Price Sen. (2)" xfId="30"/>
    <cellStyle name="Calc Currency (0)" xfId="508"/>
    <cellStyle name="Calc Currency (0) 2" xfId="509"/>
    <cellStyle name="Calc Currency (0) 3" xfId="510"/>
    <cellStyle name="Calcul" xfId="511"/>
    <cellStyle name="Calculation 10" xfId="1663"/>
    <cellStyle name="Calculation 11" xfId="1664"/>
    <cellStyle name="Calculation 12" xfId="1665"/>
    <cellStyle name="Calculation 13" xfId="1666"/>
    <cellStyle name="Calculation 14" xfId="1667"/>
    <cellStyle name="Calculation 15" xfId="1668"/>
    <cellStyle name="Calculation 16" xfId="1669"/>
    <cellStyle name="Calculation 17" xfId="1670"/>
    <cellStyle name="Calculation 18" xfId="1671"/>
    <cellStyle name="Calculation 19" xfId="1672"/>
    <cellStyle name="Calculation 2" xfId="1673"/>
    <cellStyle name="Calculation 20" xfId="1674"/>
    <cellStyle name="Calculation 21" xfId="1675"/>
    <cellStyle name="Calculation 22" xfId="1676"/>
    <cellStyle name="Calculation 23" xfId="1677"/>
    <cellStyle name="Calculation 24" xfId="1678"/>
    <cellStyle name="Calculation 25" xfId="1679"/>
    <cellStyle name="Calculation 26" xfId="1680"/>
    <cellStyle name="Calculation 27" xfId="1681"/>
    <cellStyle name="Calculation 28" xfId="1682"/>
    <cellStyle name="Calculation 29" xfId="1683"/>
    <cellStyle name="Calculation 3" xfId="1684"/>
    <cellStyle name="Calculation 30" xfId="1685"/>
    <cellStyle name="Calculation 31" xfId="1686"/>
    <cellStyle name="Calculation 32" xfId="1687"/>
    <cellStyle name="Calculation 33" xfId="1688"/>
    <cellStyle name="Calculation 34" xfId="1689"/>
    <cellStyle name="Calculation 35" xfId="1690"/>
    <cellStyle name="Calculation 36" xfId="1691"/>
    <cellStyle name="Calculation 37" xfId="1692"/>
    <cellStyle name="Calculation 38" xfId="1693"/>
    <cellStyle name="Calculation 39" xfId="1694"/>
    <cellStyle name="Calculation 4" xfId="1695"/>
    <cellStyle name="Calculation 40" xfId="1696"/>
    <cellStyle name="Calculation 5" xfId="1697"/>
    <cellStyle name="Calculation 6" xfId="1698"/>
    <cellStyle name="Calculation 7" xfId="1699"/>
    <cellStyle name="Calculation 8" xfId="1700"/>
    <cellStyle name="Calculation 9" xfId="1701"/>
    <cellStyle name="Cellule liée" xfId="512"/>
    <cellStyle name="Check Cell 10" xfId="1702"/>
    <cellStyle name="Check Cell 11" xfId="1703"/>
    <cellStyle name="Check Cell 12" xfId="1704"/>
    <cellStyle name="Check Cell 13" xfId="1705"/>
    <cellStyle name="Check Cell 14" xfId="1706"/>
    <cellStyle name="Check Cell 15" xfId="1707"/>
    <cellStyle name="Check Cell 16" xfId="1708"/>
    <cellStyle name="Check Cell 17" xfId="1709"/>
    <cellStyle name="Check Cell 18" xfId="1710"/>
    <cellStyle name="Check Cell 19" xfId="1711"/>
    <cellStyle name="Check Cell 2" xfId="1712"/>
    <cellStyle name="Check Cell 20" xfId="1713"/>
    <cellStyle name="Check Cell 21" xfId="1714"/>
    <cellStyle name="Check Cell 22" xfId="1715"/>
    <cellStyle name="Check Cell 23" xfId="1716"/>
    <cellStyle name="Check Cell 24" xfId="1717"/>
    <cellStyle name="Check Cell 25" xfId="1718"/>
    <cellStyle name="Check Cell 26" xfId="1719"/>
    <cellStyle name="Check Cell 27" xfId="1720"/>
    <cellStyle name="Check Cell 28" xfId="1721"/>
    <cellStyle name="Check Cell 29" xfId="1722"/>
    <cellStyle name="Check Cell 3" xfId="1723"/>
    <cellStyle name="Check Cell 30" xfId="1724"/>
    <cellStyle name="Check Cell 31" xfId="1725"/>
    <cellStyle name="Check Cell 32" xfId="1726"/>
    <cellStyle name="Check Cell 33" xfId="1727"/>
    <cellStyle name="Check Cell 34" xfId="1728"/>
    <cellStyle name="Check Cell 35" xfId="1729"/>
    <cellStyle name="Check Cell 36" xfId="1730"/>
    <cellStyle name="Check Cell 37" xfId="1731"/>
    <cellStyle name="Check Cell 38" xfId="1732"/>
    <cellStyle name="Check Cell 39" xfId="1733"/>
    <cellStyle name="Check Cell 4" xfId="1734"/>
    <cellStyle name="Check Cell 40" xfId="1735"/>
    <cellStyle name="Check Cell 5" xfId="1736"/>
    <cellStyle name="Check Cell 6" xfId="1737"/>
    <cellStyle name="Check Cell 7" xfId="1738"/>
    <cellStyle name="Check Cell 8" xfId="1739"/>
    <cellStyle name="Check Cell 9" xfId="1740"/>
    <cellStyle name="Comma" xfId="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 - Style8" xfId="38"/>
    <cellStyle name="Comma 10" xfId="2429"/>
    <cellStyle name="Comma 11" xfId="1741"/>
    <cellStyle name="Comma 12" xfId="2441"/>
    <cellStyle name="Comma 13" xfId="2434"/>
    <cellStyle name="Comma 14" xfId="1742"/>
    <cellStyle name="Comma 15" xfId="2432"/>
    <cellStyle name="Comma 16" xfId="2437"/>
    <cellStyle name="Comma 17" xfId="1743"/>
    <cellStyle name="Comma 18" xfId="1744"/>
    <cellStyle name="Comma 2" xfId="7"/>
    <cellStyle name="Comma 2 10" xfId="1745"/>
    <cellStyle name="Comma 2 11" xfId="1746"/>
    <cellStyle name="Comma 2 12" xfId="1747"/>
    <cellStyle name="Comma 2 13" xfId="1748"/>
    <cellStyle name="Comma 2 14" xfId="1749"/>
    <cellStyle name="Comma 2 15" xfId="1750"/>
    <cellStyle name="Comma 2 16" xfId="1751"/>
    <cellStyle name="Comma 2 17" xfId="1752"/>
    <cellStyle name="Comma 2 18" xfId="1753"/>
    <cellStyle name="Comma 2 19" xfId="1754"/>
    <cellStyle name="Comma 2 2" xfId="151"/>
    <cellStyle name="Comma 2 2 2" xfId="2390"/>
    <cellStyle name="Comma 2 20" xfId="1755"/>
    <cellStyle name="Comma 2 21" xfId="1756"/>
    <cellStyle name="Comma 2 22" xfId="1757"/>
    <cellStyle name="Comma 2 23" xfId="1758"/>
    <cellStyle name="Comma 2 24" xfId="1759"/>
    <cellStyle name="Comma 2 25" xfId="1760"/>
    <cellStyle name="Comma 2 26" xfId="1761"/>
    <cellStyle name="Comma 2 27" xfId="1762"/>
    <cellStyle name="Comma 2 28" xfId="1763"/>
    <cellStyle name="Comma 2 29" xfId="1764"/>
    <cellStyle name="Comma 2 3" xfId="1765"/>
    <cellStyle name="Comma 2 4" xfId="1766"/>
    <cellStyle name="Comma 2 5" xfId="1767"/>
    <cellStyle name="Comma 2 6" xfId="1768"/>
    <cellStyle name="Comma 2 7" xfId="1769"/>
    <cellStyle name="Comma 2 8" xfId="1770"/>
    <cellStyle name="Comma 2 9" xfId="1771"/>
    <cellStyle name="Comma 22" xfId="1772"/>
    <cellStyle name="Comma 25" xfId="1773"/>
    <cellStyle name="Comma 28" xfId="1774"/>
    <cellStyle name="Comma 29" xfId="1775"/>
    <cellStyle name="Comma 3" xfId="148"/>
    <cellStyle name="Comma 3 2" xfId="2391"/>
    <cellStyle name="Comma 4" xfId="736"/>
    <cellStyle name="Comma 4 2" xfId="2392"/>
    <cellStyle name="Comma 5" xfId="1776"/>
    <cellStyle name="Comma 6" xfId="2380"/>
    <cellStyle name="Comma 7" xfId="4"/>
    <cellStyle name="Comma 8" xfId="513"/>
    <cellStyle name="Comma 9" xfId="514"/>
    <cellStyle name="Commentaire" xfId="515"/>
    <cellStyle name="Commentaire 2" xfId="516"/>
    <cellStyle name="Commentaire 3" xfId="517"/>
    <cellStyle name="Comǚ䈀ԀÀ0]" xfId="39"/>
    <cellStyle name="Copied" xfId="518"/>
    <cellStyle name="Currency" xfId="2" builtinId="4"/>
    <cellStyle name="Currency [2]" xfId="40"/>
    <cellStyle name="Currency 10" xfId="519"/>
    <cellStyle name="Currency 2" xfId="520"/>
    <cellStyle name="Currency 2 2" xfId="521"/>
    <cellStyle name="Currency 2 3" xfId="522"/>
    <cellStyle name="Currency 3" xfId="2379"/>
    <cellStyle name="Currency 4" xfId="5"/>
    <cellStyle name="Currency 5" xfId="2430"/>
    <cellStyle name="Currency 6" xfId="2440"/>
    <cellStyle name="Currency 7" xfId="2435"/>
    <cellStyle name="Currency 8" xfId="2431"/>
    <cellStyle name="Currency 9" xfId="2439"/>
    <cellStyle name="Cǚ䈀؀_xdac0__x0001_&gt;쀆 [0]" xfId="41"/>
    <cellStyle name="Dash" xfId="42"/>
    <cellStyle name="Entered" xfId="523"/>
    <cellStyle name="Entrée" xfId="524"/>
    <cellStyle name="Euro" xfId="43"/>
    <cellStyle name="Euro 2" xfId="2393"/>
    <cellStyle name="Explanatory Text 10" xfId="1777"/>
    <cellStyle name="Explanatory Text 11" xfId="1778"/>
    <cellStyle name="Explanatory Text 12" xfId="1779"/>
    <cellStyle name="Explanatory Text 13" xfId="1780"/>
    <cellStyle name="Explanatory Text 14" xfId="1781"/>
    <cellStyle name="Explanatory Text 15" xfId="1782"/>
    <cellStyle name="Explanatory Text 16" xfId="1783"/>
    <cellStyle name="Explanatory Text 17" xfId="1784"/>
    <cellStyle name="Explanatory Text 18" xfId="1785"/>
    <cellStyle name="Explanatory Text 19" xfId="1786"/>
    <cellStyle name="Explanatory Text 2" xfId="44"/>
    <cellStyle name="Explanatory Text 20" xfId="1787"/>
    <cellStyle name="Explanatory Text 21" xfId="1788"/>
    <cellStyle name="Explanatory Text 22" xfId="1789"/>
    <cellStyle name="Explanatory Text 23" xfId="1790"/>
    <cellStyle name="Explanatory Text 24" xfId="1791"/>
    <cellStyle name="Explanatory Text 25" xfId="1792"/>
    <cellStyle name="Explanatory Text 26" xfId="1793"/>
    <cellStyle name="Explanatory Text 27" xfId="1794"/>
    <cellStyle name="Explanatory Text 28" xfId="1795"/>
    <cellStyle name="Explanatory Text 29" xfId="1796"/>
    <cellStyle name="Explanatory Text 3" xfId="45"/>
    <cellStyle name="Explanatory Text 30" xfId="1797"/>
    <cellStyle name="Explanatory Text 31" xfId="1798"/>
    <cellStyle name="Explanatory Text 32" xfId="1799"/>
    <cellStyle name="Explanatory Text 33" xfId="1800"/>
    <cellStyle name="Explanatory Text 34" xfId="1801"/>
    <cellStyle name="Explanatory Text 35" xfId="1802"/>
    <cellStyle name="Explanatory Text 36" xfId="1803"/>
    <cellStyle name="Explanatory Text 37" xfId="1804"/>
    <cellStyle name="Explanatory Text 38" xfId="1805"/>
    <cellStyle name="Explanatory Text 39" xfId="1806"/>
    <cellStyle name="Explanatory Text 4" xfId="46"/>
    <cellStyle name="Explanatory Text 40" xfId="1807"/>
    <cellStyle name="Explanatory Text 5" xfId="47"/>
    <cellStyle name="Explanatory Text 6" xfId="1808"/>
    <cellStyle name="Explanatory Text 7" xfId="1809"/>
    <cellStyle name="Explanatory Text 8" xfId="1810"/>
    <cellStyle name="Explanatory Text 9" xfId="1811"/>
    <cellStyle name="Good 10" xfId="1812"/>
    <cellStyle name="Good 11" xfId="1813"/>
    <cellStyle name="Good 12" xfId="1814"/>
    <cellStyle name="Good 13" xfId="1815"/>
    <cellStyle name="Good 14" xfId="1816"/>
    <cellStyle name="Good 15" xfId="1817"/>
    <cellStyle name="Good 16" xfId="1818"/>
    <cellStyle name="Good 17" xfId="1819"/>
    <cellStyle name="Good 18" xfId="1820"/>
    <cellStyle name="Good 19" xfId="1821"/>
    <cellStyle name="Good 2" xfId="1822"/>
    <cellStyle name="Good 20" xfId="1823"/>
    <cellStyle name="Good 21" xfId="1824"/>
    <cellStyle name="Good 22" xfId="1825"/>
    <cellStyle name="Good 23" xfId="1826"/>
    <cellStyle name="Good 24" xfId="1827"/>
    <cellStyle name="Good 25" xfId="1828"/>
    <cellStyle name="Good 26" xfId="1829"/>
    <cellStyle name="Good 27" xfId="1830"/>
    <cellStyle name="Good 28" xfId="1831"/>
    <cellStyle name="Good 29" xfId="1832"/>
    <cellStyle name="Good 3" xfId="1833"/>
    <cellStyle name="Good 30" xfId="1834"/>
    <cellStyle name="Good 31" xfId="1835"/>
    <cellStyle name="Good 32" xfId="1836"/>
    <cellStyle name="Good 33" xfId="1837"/>
    <cellStyle name="Good 34" xfId="1838"/>
    <cellStyle name="Good 35" xfId="1839"/>
    <cellStyle name="Good 36" xfId="1840"/>
    <cellStyle name="Good 37" xfId="1841"/>
    <cellStyle name="Good 38" xfId="1842"/>
    <cellStyle name="Good 39" xfId="1843"/>
    <cellStyle name="Good 4" xfId="1844"/>
    <cellStyle name="Good 40" xfId="1845"/>
    <cellStyle name="Good 5" xfId="1846"/>
    <cellStyle name="Good 6" xfId="1847"/>
    <cellStyle name="Good 7" xfId="1848"/>
    <cellStyle name="Good 8" xfId="1849"/>
    <cellStyle name="Good 9" xfId="1850"/>
    <cellStyle name="Grey" xfId="525"/>
    <cellStyle name="Grey 2" xfId="526"/>
    <cellStyle name="Grey 3" xfId="527"/>
    <cellStyle name="Header1" xfId="528"/>
    <cellStyle name="Header2" xfId="529"/>
    <cellStyle name="Heading 1 10" xfId="1851"/>
    <cellStyle name="Heading 1 11" xfId="1852"/>
    <cellStyle name="Heading 1 12" xfId="1853"/>
    <cellStyle name="Heading 1 13" xfId="1854"/>
    <cellStyle name="Heading 1 14" xfId="1855"/>
    <cellStyle name="Heading 1 15" xfId="1856"/>
    <cellStyle name="Heading 1 16" xfId="1857"/>
    <cellStyle name="Heading 1 17" xfId="1858"/>
    <cellStyle name="Heading 1 18" xfId="1859"/>
    <cellStyle name="Heading 1 19" xfId="1860"/>
    <cellStyle name="Heading 1 2" xfId="48"/>
    <cellStyle name="Heading 1 20" xfId="1861"/>
    <cellStyle name="Heading 1 21" xfId="1862"/>
    <cellStyle name="Heading 1 22" xfId="1863"/>
    <cellStyle name="Heading 1 23" xfId="1864"/>
    <cellStyle name="Heading 1 24" xfId="1865"/>
    <cellStyle name="Heading 1 25" xfId="1866"/>
    <cellStyle name="Heading 1 26" xfId="1867"/>
    <cellStyle name="Heading 1 27" xfId="1868"/>
    <cellStyle name="Heading 1 28" xfId="1869"/>
    <cellStyle name="Heading 1 29" xfId="1870"/>
    <cellStyle name="Heading 1 3" xfId="49"/>
    <cellStyle name="Heading 1 30" xfId="1871"/>
    <cellStyle name="Heading 1 31" xfId="1872"/>
    <cellStyle name="Heading 1 32" xfId="1873"/>
    <cellStyle name="Heading 1 33" xfId="1874"/>
    <cellStyle name="Heading 1 34" xfId="1875"/>
    <cellStyle name="Heading 1 35" xfId="1876"/>
    <cellStyle name="Heading 1 36" xfId="1877"/>
    <cellStyle name="Heading 1 37" xfId="1878"/>
    <cellStyle name="Heading 1 38" xfId="1879"/>
    <cellStyle name="Heading 1 39" xfId="1880"/>
    <cellStyle name="Heading 1 4" xfId="50"/>
    <cellStyle name="Heading 1 40" xfId="1881"/>
    <cellStyle name="Heading 1 5" xfId="51"/>
    <cellStyle name="Heading 1 6" xfId="1882"/>
    <cellStyle name="Heading 1 7" xfId="1883"/>
    <cellStyle name="Heading 1 8" xfId="1884"/>
    <cellStyle name="Heading 1 9" xfId="1885"/>
    <cellStyle name="Heading 2 10" xfId="1886"/>
    <cellStyle name="Heading 2 11" xfId="1887"/>
    <cellStyle name="Heading 2 12" xfId="1888"/>
    <cellStyle name="Heading 2 13" xfId="1889"/>
    <cellStyle name="Heading 2 14" xfId="1890"/>
    <cellStyle name="Heading 2 15" xfId="1891"/>
    <cellStyle name="Heading 2 16" xfId="1892"/>
    <cellStyle name="Heading 2 17" xfId="1893"/>
    <cellStyle name="Heading 2 18" xfId="1894"/>
    <cellStyle name="Heading 2 19" xfId="1895"/>
    <cellStyle name="Heading 2 2" xfId="52"/>
    <cellStyle name="Heading 2 20" xfId="1896"/>
    <cellStyle name="Heading 2 21" xfId="1897"/>
    <cellStyle name="Heading 2 22" xfId="1898"/>
    <cellStyle name="Heading 2 23" xfId="1899"/>
    <cellStyle name="Heading 2 24" xfId="1900"/>
    <cellStyle name="Heading 2 25" xfId="1901"/>
    <cellStyle name="Heading 2 26" xfId="1902"/>
    <cellStyle name="Heading 2 27" xfId="1903"/>
    <cellStyle name="Heading 2 28" xfId="1904"/>
    <cellStyle name="Heading 2 29" xfId="1905"/>
    <cellStyle name="Heading 2 3" xfId="53"/>
    <cellStyle name="Heading 2 30" xfId="1906"/>
    <cellStyle name="Heading 2 31" xfId="1907"/>
    <cellStyle name="Heading 2 32" xfId="1908"/>
    <cellStyle name="Heading 2 33" xfId="1909"/>
    <cellStyle name="Heading 2 34" xfId="1910"/>
    <cellStyle name="Heading 2 35" xfId="1911"/>
    <cellStyle name="Heading 2 36" xfId="1912"/>
    <cellStyle name="Heading 2 37" xfId="1913"/>
    <cellStyle name="Heading 2 38" xfId="1914"/>
    <cellStyle name="Heading 2 39" xfId="1915"/>
    <cellStyle name="Heading 2 4" xfId="54"/>
    <cellStyle name="Heading 2 40" xfId="1916"/>
    <cellStyle name="Heading 2 5" xfId="55"/>
    <cellStyle name="Heading 2 6" xfId="1917"/>
    <cellStyle name="Heading 2 7" xfId="1918"/>
    <cellStyle name="Heading 2 8" xfId="1919"/>
    <cellStyle name="Heading 2 9" xfId="1920"/>
    <cellStyle name="Heading 3 10" xfId="1921"/>
    <cellStyle name="Heading 3 11" xfId="1922"/>
    <cellStyle name="Heading 3 12" xfId="1923"/>
    <cellStyle name="Heading 3 13" xfId="1924"/>
    <cellStyle name="Heading 3 14" xfId="1925"/>
    <cellStyle name="Heading 3 15" xfId="1926"/>
    <cellStyle name="Heading 3 16" xfId="1927"/>
    <cellStyle name="Heading 3 17" xfId="1928"/>
    <cellStyle name="Heading 3 18" xfId="1929"/>
    <cellStyle name="Heading 3 19" xfId="1930"/>
    <cellStyle name="Heading 3 2" xfId="56"/>
    <cellStyle name="Heading 3 20" xfId="1931"/>
    <cellStyle name="Heading 3 21" xfId="1932"/>
    <cellStyle name="Heading 3 22" xfId="1933"/>
    <cellStyle name="Heading 3 23" xfId="1934"/>
    <cellStyle name="Heading 3 24" xfId="1935"/>
    <cellStyle name="Heading 3 25" xfId="1936"/>
    <cellStyle name="Heading 3 26" xfId="1937"/>
    <cellStyle name="Heading 3 27" xfId="1938"/>
    <cellStyle name="Heading 3 28" xfId="1939"/>
    <cellStyle name="Heading 3 29" xfId="1940"/>
    <cellStyle name="Heading 3 3" xfId="57"/>
    <cellStyle name="Heading 3 30" xfId="1941"/>
    <cellStyle name="Heading 3 31" xfId="1942"/>
    <cellStyle name="Heading 3 32" xfId="1943"/>
    <cellStyle name="Heading 3 33" xfId="1944"/>
    <cellStyle name="Heading 3 34" xfId="1945"/>
    <cellStyle name="Heading 3 35" xfId="1946"/>
    <cellStyle name="Heading 3 36" xfId="1947"/>
    <cellStyle name="Heading 3 37" xfId="1948"/>
    <cellStyle name="Heading 3 38" xfId="1949"/>
    <cellStyle name="Heading 3 39" xfId="1950"/>
    <cellStyle name="Heading 3 4" xfId="58"/>
    <cellStyle name="Heading 3 40" xfId="1951"/>
    <cellStyle name="Heading 3 5" xfId="59"/>
    <cellStyle name="Heading 3 6" xfId="1952"/>
    <cellStyle name="Heading 3 7" xfId="1953"/>
    <cellStyle name="Heading 3 8" xfId="1954"/>
    <cellStyle name="Heading 3 9" xfId="1955"/>
    <cellStyle name="Heading 4 10" xfId="1956"/>
    <cellStyle name="Heading 4 11" xfId="1957"/>
    <cellStyle name="Heading 4 12" xfId="1958"/>
    <cellStyle name="Heading 4 13" xfId="1959"/>
    <cellStyle name="Heading 4 14" xfId="1960"/>
    <cellStyle name="Heading 4 15" xfId="1961"/>
    <cellStyle name="Heading 4 16" xfId="1962"/>
    <cellStyle name="Heading 4 17" xfId="1963"/>
    <cellStyle name="Heading 4 18" xfId="1964"/>
    <cellStyle name="Heading 4 19" xfId="1965"/>
    <cellStyle name="Heading 4 2" xfId="60"/>
    <cellStyle name="Heading 4 20" xfId="1966"/>
    <cellStyle name="Heading 4 21" xfId="1967"/>
    <cellStyle name="Heading 4 22" xfId="1968"/>
    <cellStyle name="Heading 4 23" xfId="1969"/>
    <cellStyle name="Heading 4 24" xfId="1970"/>
    <cellStyle name="Heading 4 25" xfId="1971"/>
    <cellStyle name="Heading 4 26" xfId="1972"/>
    <cellStyle name="Heading 4 27" xfId="1973"/>
    <cellStyle name="Heading 4 28" xfId="1974"/>
    <cellStyle name="Heading 4 29" xfId="1975"/>
    <cellStyle name="Heading 4 3" xfId="61"/>
    <cellStyle name="Heading 4 30" xfId="1976"/>
    <cellStyle name="Heading 4 31" xfId="1977"/>
    <cellStyle name="Heading 4 32" xfId="1978"/>
    <cellStyle name="Heading 4 33" xfId="1979"/>
    <cellStyle name="Heading 4 34" xfId="1980"/>
    <cellStyle name="Heading 4 35" xfId="1981"/>
    <cellStyle name="Heading 4 36" xfId="1982"/>
    <cellStyle name="Heading 4 37" xfId="1983"/>
    <cellStyle name="Heading 4 38" xfId="1984"/>
    <cellStyle name="Heading 4 39" xfId="1985"/>
    <cellStyle name="Heading 4 4" xfId="62"/>
    <cellStyle name="Heading 4 40" xfId="1986"/>
    <cellStyle name="Heading 4 5" xfId="63"/>
    <cellStyle name="Heading 4 6" xfId="1987"/>
    <cellStyle name="Heading 4 7" xfId="1988"/>
    <cellStyle name="Heading 4 8" xfId="1989"/>
    <cellStyle name="Heading 4 9" xfId="1990"/>
    <cellStyle name="Hyperlink 2" xfId="530"/>
    <cellStyle name="Input [yellow]" xfId="531"/>
    <cellStyle name="Input [yellow] 2" xfId="532"/>
    <cellStyle name="Input [yellow] 3" xfId="533"/>
    <cellStyle name="Input 10" xfId="1991"/>
    <cellStyle name="Input 11" xfId="1992"/>
    <cellStyle name="Input 12" xfId="1993"/>
    <cellStyle name="Input 13" xfId="1994"/>
    <cellStyle name="Input 14" xfId="1995"/>
    <cellStyle name="Input 15" xfId="1996"/>
    <cellStyle name="Input 16" xfId="1997"/>
    <cellStyle name="Input 17" xfId="1998"/>
    <cellStyle name="Input 18" xfId="1999"/>
    <cellStyle name="Input 19" xfId="2000"/>
    <cellStyle name="Input 2" xfId="2001"/>
    <cellStyle name="Input 20" xfId="2002"/>
    <cellStyle name="Input 21" xfId="2003"/>
    <cellStyle name="Input 22" xfId="2004"/>
    <cellStyle name="Input 23" xfId="2005"/>
    <cellStyle name="Input 24" xfId="2006"/>
    <cellStyle name="Input 25" xfId="2007"/>
    <cellStyle name="Input 26" xfId="2008"/>
    <cellStyle name="Input 27" xfId="2009"/>
    <cellStyle name="Input 28" xfId="2010"/>
    <cellStyle name="Input 29" xfId="2011"/>
    <cellStyle name="Input 3" xfId="2012"/>
    <cellStyle name="Input 30" xfId="2013"/>
    <cellStyle name="Input 31" xfId="2014"/>
    <cellStyle name="Input 32" xfId="2015"/>
    <cellStyle name="Input 33" xfId="2016"/>
    <cellStyle name="Input 34" xfId="2017"/>
    <cellStyle name="Input 35" xfId="2018"/>
    <cellStyle name="Input 36" xfId="2019"/>
    <cellStyle name="Input 37" xfId="2020"/>
    <cellStyle name="Input 38" xfId="2021"/>
    <cellStyle name="Input 39" xfId="2022"/>
    <cellStyle name="Input 4" xfId="2023"/>
    <cellStyle name="Input 40" xfId="2024"/>
    <cellStyle name="Input 5" xfId="2025"/>
    <cellStyle name="Input 6" xfId="2026"/>
    <cellStyle name="Input 7" xfId="2027"/>
    <cellStyle name="Input 8" xfId="2028"/>
    <cellStyle name="Input 9" xfId="2029"/>
    <cellStyle name="InputBlueFont" xfId="64"/>
    <cellStyle name="Insatisfaisant" xfId="534"/>
    <cellStyle name="Jun" xfId="535"/>
    <cellStyle name="Jun 2" xfId="536"/>
    <cellStyle name="Jun 3" xfId="537"/>
    <cellStyle name="Jun_JN 9031111 Clear charges on wo 50125586_IL_03.11" xfId="538"/>
    <cellStyle name="Linked Cell 10" xfId="2030"/>
    <cellStyle name="Linked Cell 11" xfId="2031"/>
    <cellStyle name="Linked Cell 12" xfId="2032"/>
    <cellStyle name="Linked Cell 13" xfId="2033"/>
    <cellStyle name="Linked Cell 14" xfId="2034"/>
    <cellStyle name="Linked Cell 15" xfId="2035"/>
    <cellStyle name="Linked Cell 16" xfId="2036"/>
    <cellStyle name="Linked Cell 17" xfId="2037"/>
    <cellStyle name="Linked Cell 18" xfId="2038"/>
    <cellStyle name="Linked Cell 19" xfId="2039"/>
    <cellStyle name="Linked Cell 2" xfId="65"/>
    <cellStyle name="Linked Cell 20" xfId="2040"/>
    <cellStyle name="Linked Cell 21" xfId="2041"/>
    <cellStyle name="Linked Cell 22" xfId="2042"/>
    <cellStyle name="Linked Cell 23" xfId="2043"/>
    <cellStyle name="Linked Cell 24" xfId="2044"/>
    <cellStyle name="Linked Cell 25" xfId="2045"/>
    <cellStyle name="Linked Cell 26" xfId="2046"/>
    <cellStyle name="Linked Cell 27" xfId="2047"/>
    <cellStyle name="Linked Cell 28" xfId="2048"/>
    <cellStyle name="Linked Cell 29" xfId="2049"/>
    <cellStyle name="Linked Cell 3" xfId="66"/>
    <cellStyle name="Linked Cell 30" xfId="2050"/>
    <cellStyle name="Linked Cell 31" xfId="2051"/>
    <cellStyle name="Linked Cell 32" xfId="2052"/>
    <cellStyle name="Linked Cell 33" xfId="2053"/>
    <cellStyle name="Linked Cell 34" xfId="2054"/>
    <cellStyle name="Linked Cell 35" xfId="2055"/>
    <cellStyle name="Linked Cell 36" xfId="2056"/>
    <cellStyle name="Linked Cell 37" xfId="2057"/>
    <cellStyle name="Linked Cell 38" xfId="2058"/>
    <cellStyle name="Linked Cell 39" xfId="2059"/>
    <cellStyle name="Linked Cell 4" xfId="67"/>
    <cellStyle name="Linked Cell 40" xfId="2060"/>
    <cellStyle name="Linked Cell 5" xfId="68"/>
    <cellStyle name="Linked Cell 6" xfId="2061"/>
    <cellStyle name="Linked Cell 7" xfId="2062"/>
    <cellStyle name="Linked Cell 8" xfId="2063"/>
    <cellStyle name="Linked Cell 9" xfId="2064"/>
    <cellStyle name="Millares [0]_laroux" xfId="2065"/>
    <cellStyle name="Millares_laroux" xfId="2066"/>
    <cellStyle name="Moneda [0]_laroux" xfId="2067"/>
    <cellStyle name="Moneda_laroux" xfId="2068"/>
    <cellStyle name="Neutral 10" xfId="539"/>
    <cellStyle name="Neutral 11" xfId="540"/>
    <cellStyle name="Neutral 12" xfId="541"/>
    <cellStyle name="Neutral 13" xfId="2069"/>
    <cellStyle name="Neutral 14" xfId="2070"/>
    <cellStyle name="Neutral 15" xfId="2071"/>
    <cellStyle name="Neutral 16" xfId="2072"/>
    <cellStyle name="Neutral 17" xfId="2073"/>
    <cellStyle name="Neutral 18" xfId="2074"/>
    <cellStyle name="Neutral 19" xfId="2075"/>
    <cellStyle name="Neutral 2" xfId="2076"/>
    <cellStyle name="Neutral 2 10" xfId="542"/>
    <cellStyle name="Neutral 2 11" xfId="543"/>
    <cellStyle name="Neutral 2 12" xfId="544"/>
    <cellStyle name="Neutral 2 13" xfId="545"/>
    <cellStyle name="Neutral 2 14" xfId="546"/>
    <cellStyle name="Neutral 2 15" xfId="547"/>
    <cellStyle name="Neutral 2 16" xfId="548"/>
    <cellStyle name="Neutral 2 17" xfId="549"/>
    <cellStyle name="Neutral 2 18" xfId="550"/>
    <cellStyle name="Neutral 2 19" xfId="551"/>
    <cellStyle name="Neutral 2 2" xfId="552"/>
    <cellStyle name="Neutral 2 20" xfId="553"/>
    <cellStyle name="Neutral 2 3" xfId="554"/>
    <cellStyle name="Neutral 2 4" xfId="555"/>
    <cellStyle name="Neutral 2 5" xfId="556"/>
    <cellStyle name="Neutral 2 6" xfId="557"/>
    <cellStyle name="Neutral 2 7" xfId="558"/>
    <cellStyle name="Neutral 2 8" xfId="559"/>
    <cellStyle name="Neutral 2 9" xfId="560"/>
    <cellStyle name="Neutral 20" xfId="2077"/>
    <cellStyle name="Neutral 21" xfId="2078"/>
    <cellStyle name="Neutral 22" xfId="2079"/>
    <cellStyle name="Neutral 23" xfId="2080"/>
    <cellStyle name="Neutral 24" xfId="2081"/>
    <cellStyle name="Neutral 25" xfId="2082"/>
    <cellStyle name="Neutral 26" xfId="2083"/>
    <cellStyle name="Neutral 27" xfId="2084"/>
    <cellStyle name="Neutral 28" xfId="2085"/>
    <cellStyle name="Neutral 29" xfId="2086"/>
    <cellStyle name="Neutral 3" xfId="2087"/>
    <cellStyle name="Neutral 3 10" xfId="561"/>
    <cellStyle name="Neutral 3 11" xfId="562"/>
    <cellStyle name="Neutral 3 12" xfId="563"/>
    <cellStyle name="Neutral 3 13" xfId="564"/>
    <cellStyle name="Neutral 3 14" xfId="565"/>
    <cellStyle name="Neutral 3 15" xfId="566"/>
    <cellStyle name="Neutral 3 16" xfId="567"/>
    <cellStyle name="Neutral 3 17" xfId="568"/>
    <cellStyle name="Neutral 3 18" xfId="569"/>
    <cellStyle name="Neutral 3 19" xfId="570"/>
    <cellStyle name="Neutral 3 2" xfId="571"/>
    <cellStyle name="Neutral 3 20" xfId="572"/>
    <cellStyle name="Neutral 3 3" xfId="573"/>
    <cellStyle name="Neutral 3 4" xfId="574"/>
    <cellStyle name="Neutral 3 5" xfId="575"/>
    <cellStyle name="Neutral 3 6" xfId="576"/>
    <cellStyle name="Neutral 3 7" xfId="577"/>
    <cellStyle name="Neutral 3 8" xfId="578"/>
    <cellStyle name="Neutral 3 9" xfId="579"/>
    <cellStyle name="Neutral 30" xfId="2088"/>
    <cellStyle name="Neutral 31" xfId="2089"/>
    <cellStyle name="Neutral 32" xfId="2090"/>
    <cellStyle name="Neutral 33" xfId="2091"/>
    <cellStyle name="Neutral 34" xfId="2092"/>
    <cellStyle name="Neutral 35" xfId="2093"/>
    <cellStyle name="Neutral 36" xfId="2094"/>
    <cellStyle name="Neutral 37" xfId="2095"/>
    <cellStyle name="Neutral 38" xfId="2096"/>
    <cellStyle name="Neutral 39" xfId="2097"/>
    <cellStyle name="Neutral 4" xfId="580"/>
    <cellStyle name="Neutral 40" xfId="2098"/>
    <cellStyle name="Neutral 5" xfId="581"/>
    <cellStyle name="Neutral 6" xfId="582"/>
    <cellStyle name="Neutral 7" xfId="583"/>
    <cellStyle name="Neutral 8" xfId="584"/>
    <cellStyle name="Neutral 9" xfId="585"/>
    <cellStyle name="Neutre" xfId="586"/>
    <cellStyle name="Normal" xfId="0" builtinId="0"/>
    <cellStyle name="Normal - Style1" xfId="69"/>
    <cellStyle name="Normal - Style1 2" xfId="587"/>
    <cellStyle name="Normal - Style1 3" xfId="588"/>
    <cellStyle name="Normal - Style1_030501_Accrue Cisco Smartnet Agreement for April &amp; May_SC_05.10" xfId="589"/>
    <cellStyle name="Normal 10" xfId="590"/>
    <cellStyle name="Normal 10 2" xfId="591"/>
    <cellStyle name="Normal 10 3" xfId="592"/>
    <cellStyle name="Normal 11" xfId="593"/>
    <cellStyle name="Normal 11 2" xfId="2099"/>
    <cellStyle name="Normal 12" xfId="594"/>
    <cellStyle name="Normal 12 2" xfId="595"/>
    <cellStyle name="Normal 12 3" xfId="596"/>
    <cellStyle name="Normal 12 4" xfId="597"/>
    <cellStyle name="Normal 13" xfId="2100"/>
    <cellStyle name="Normal 13 2" xfId="2101"/>
    <cellStyle name="Normal 14" xfId="2102"/>
    <cellStyle name="Normal 14 2" xfId="2103"/>
    <cellStyle name="Normal 15" xfId="598"/>
    <cellStyle name="Normal 15 10" xfId="599"/>
    <cellStyle name="Normal 15 11" xfId="600"/>
    <cellStyle name="Normal 15 12" xfId="601"/>
    <cellStyle name="Normal 15 13" xfId="602"/>
    <cellStyle name="Normal 15 14" xfId="603"/>
    <cellStyle name="Normal 15 15" xfId="604"/>
    <cellStyle name="Normal 15 16" xfId="605"/>
    <cellStyle name="Normal 15 17" xfId="606"/>
    <cellStyle name="Normal 15 18" xfId="607"/>
    <cellStyle name="Normal 15 19" xfId="608"/>
    <cellStyle name="Normal 15 2" xfId="609"/>
    <cellStyle name="Normal 15 20" xfId="610"/>
    <cellStyle name="Normal 15 21" xfId="611"/>
    <cellStyle name="Normal 15 22" xfId="612"/>
    <cellStyle name="Normal 15 3" xfId="613"/>
    <cellStyle name="Normal 15 4" xfId="614"/>
    <cellStyle name="Normal 15 5" xfId="615"/>
    <cellStyle name="Normal 15 6" xfId="616"/>
    <cellStyle name="Normal 15 7" xfId="617"/>
    <cellStyle name="Normal 15 8" xfId="618"/>
    <cellStyle name="Normal 15 9" xfId="619"/>
    <cellStyle name="Normal 16" xfId="2104"/>
    <cellStyle name="Normal 16 10" xfId="620"/>
    <cellStyle name="Normal 16 11" xfId="621"/>
    <cellStyle name="Normal 16 12" xfId="622"/>
    <cellStyle name="Normal 16 13" xfId="623"/>
    <cellStyle name="Normal 16 14" xfId="624"/>
    <cellStyle name="Normal 16 15" xfId="625"/>
    <cellStyle name="Normal 16 16" xfId="626"/>
    <cellStyle name="Normal 16 17" xfId="627"/>
    <cellStyle name="Normal 16 18" xfId="628"/>
    <cellStyle name="Normal 16 19" xfId="629"/>
    <cellStyle name="Normal 16 2" xfId="630"/>
    <cellStyle name="Normal 16 20" xfId="631"/>
    <cellStyle name="Normal 16 3" xfId="632"/>
    <cellStyle name="Normal 16 4" xfId="633"/>
    <cellStyle name="Normal 16 5" xfId="634"/>
    <cellStyle name="Normal 16 6" xfId="635"/>
    <cellStyle name="Normal 16 7" xfId="636"/>
    <cellStyle name="Normal 16 8" xfId="637"/>
    <cellStyle name="Normal 16 9" xfId="638"/>
    <cellStyle name="Normal 17" xfId="2105"/>
    <cellStyle name="Normal 18" xfId="2106"/>
    <cellStyle name="Normal 19" xfId="2107"/>
    <cellStyle name="Normal 2" xfId="6"/>
    <cellStyle name="Normal 2 10" xfId="639"/>
    <cellStyle name="Normal 2 10 2" xfId="2394"/>
    <cellStyle name="Normal 2 11" xfId="640"/>
    <cellStyle name="Normal 2 11 2" xfId="2395"/>
    <cellStyle name="Normal 2 12" xfId="641"/>
    <cellStyle name="Normal 2 12 2" xfId="2396"/>
    <cellStyle name="Normal 2 13" xfId="642"/>
    <cellStyle name="Normal 2 13 2" xfId="2397"/>
    <cellStyle name="Normal 2 14" xfId="643"/>
    <cellStyle name="Normal 2 14 2" xfId="2398"/>
    <cellStyle name="Normal 2 15" xfId="644"/>
    <cellStyle name="Normal 2 15 2" xfId="2399"/>
    <cellStyle name="Normal 2 16" xfId="645"/>
    <cellStyle name="Normal 2 16 2" xfId="2400"/>
    <cellStyle name="Normal 2 17" xfId="646"/>
    <cellStyle name="Normal 2 17 2" xfId="2401"/>
    <cellStyle name="Normal 2 18" xfId="647"/>
    <cellStyle name="Normal 2 18 2" xfId="2402"/>
    <cellStyle name="Normal 2 19" xfId="648"/>
    <cellStyle name="Normal 2 19 2" xfId="2403"/>
    <cellStyle name="Normal 2 2" xfId="149"/>
    <cellStyle name="Normal 2 2 10" xfId="649"/>
    <cellStyle name="Normal 2 2 11" xfId="650"/>
    <cellStyle name="Normal 2 2 12" xfId="651"/>
    <cellStyle name="Normal 2 2 13" xfId="652"/>
    <cellStyle name="Normal 2 2 14" xfId="653"/>
    <cellStyle name="Normal 2 2 15" xfId="654"/>
    <cellStyle name="Normal 2 2 16" xfId="655"/>
    <cellStyle name="Normal 2 2 17" xfId="656"/>
    <cellStyle name="Normal 2 2 18" xfId="657"/>
    <cellStyle name="Normal 2 2 19" xfId="658"/>
    <cellStyle name="Normal 2 2 2" xfId="659"/>
    <cellStyle name="Normal 2 2 20" xfId="660"/>
    <cellStyle name="Normal 2 2 21" xfId="661"/>
    <cellStyle name="Normal 2 2 22" xfId="662"/>
    <cellStyle name="Normal 2 2 23" xfId="663"/>
    <cellStyle name="Normal 2 2 24" xfId="734"/>
    <cellStyle name="Normal 2 2 25" xfId="2404"/>
    <cellStyle name="Normal 2 2 3" xfId="664"/>
    <cellStyle name="Normal 2 2 4" xfId="665"/>
    <cellStyle name="Normal 2 2 5" xfId="666"/>
    <cellStyle name="Normal 2 2 6" xfId="667"/>
    <cellStyle name="Normal 2 2 7" xfId="668"/>
    <cellStyle name="Normal 2 2 8" xfId="669"/>
    <cellStyle name="Normal 2 2 9" xfId="670"/>
    <cellStyle name="Normal 2 20" xfId="671"/>
    <cellStyle name="Normal 2 20 2" xfId="2405"/>
    <cellStyle name="Normal 2 21" xfId="672"/>
    <cellStyle name="Normal 2 21 2" xfId="2406"/>
    <cellStyle name="Normal 2 22" xfId="673"/>
    <cellStyle name="Normal 2 22 2" xfId="2407"/>
    <cellStyle name="Normal 2 23" xfId="2108"/>
    <cellStyle name="Normal 2 24" xfId="2109"/>
    <cellStyle name="Normal 2 25" xfId="2110"/>
    <cellStyle name="Normal 2 26" xfId="2111"/>
    <cellStyle name="Normal 2 27" xfId="2112"/>
    <cellStyle name="Normal 2 28" xfId="2113"/>
    <cellStyle name="Normal 2 29" xfId="2114"/>
    <cellStyle name="Normal 2 3" xfId="674"/>
    <cellStyle name="Normal 2 3 2" xfId="2408"/>
    <cellStyle name="Normal 2 30" xfId="2115"/>
    <cellStyle name="Normal 2 31" xfId="2116"/>
    <cellStyle name="Normal 2 32" xfId="2117"/>
    <cellStyle name="Normal 2 33" xfId="2118"/>
    <cellStyle name="Normal 2 34" xfId="2119"/>
    <cellStyle name="Normal 2 35" xfId="2120"/>
    <cellStyle name="Normal 2 36" xfId="2121"/>
    <cellStyle name="Normal 2 37" xfId="2122"/>
    <cellStyle name="Normal 2 38" xfId="2123"/>
    <cellStyle name="Normal 2 39" xfId="2124"/>
    <cellStyle name="Normal 2 4" xfId="675"/>
    <cellStyle name="Normal 2 4 2" xfId="2409"/>
    <cellStyle name="Normal 2 40" xfId="2125"/>
    <cellStyle name="Normal 2 41" xfId="2126"/>
    <cellStyle name="Normal 2 5" xfId="676"/>
    <cellStyle name="Normal 2 5 2" xfId="2410"/>
    <cellStyle name="Normal 2 6" xfId="677"/>
    <cellStyle name="Normal 2 6 2" xfId="2411"/>
    <cellStyle name="Normal 2 7" xfId="678"/>
    <cellStyle name="Normal 2 7 2" xfId="2412"/>
    <cellStyle name="Normal 2 8" xfId="679"/>
    <cellStyle name="Normal 2 8 2" xfId="2413"/>
    <cellStyle name="Normal 2 9" xfId="680"/>
    <cellStyle name="Normal 2 9 2" xfId="2414"/>
    <cellStyle name="Normal 2_030501_Accrue Cisco Smartnet Agreement for April &amp; May_SC_05.10" xfId="681"/>
    <cellStyle name="Normal 20" xfId="2127"/>
    <cellStyle name="Normal 20 2" xfId="2128"/>
    <cellStyle name="Normal 21" xfId="2129"/>
    <cellStyle name="Normal 22" xfId="682"/>
    <cellStyle name="Normal 23" xfId="683"/>
    <cellStyle name="Normal 23 2" xfId="2130"/>
    <cellStyle name="Normal 24" xfId="684"/>
    <cellStyle name="Normal 25" xfId="685"/>
    <cellStyle name="Normal 26" xfId="686"/>
    <cellStyle name="Normal 26 2" xfId="2131"/>
    <cellStyle name="Normal 27" xfId="2132"/>
    <cellStyle name="Normal 27 2" xfId="2133"/>
    <cellStyle name="Normal 28" xfId="2134"/>
    <cellStyle name="Normal 29" xfId="2135"/>
    <cellStyle name="Normal 3" xfId="70"/>
    <cellStyle name="Normal 3 2" xfId="687"/>
    <cellStyle name="Normal 3 3" xfId="688"/>
    <cellStyle name="Normal 3 4" xfId="689"/>
    <cellStyle name="Normal 3_030501_Accrue Cisco Smartnet Agreement for April &amp; May_SC_05.10" xfId="690"/>
    <cellStyle name="Normal 30" xfId="2136"/>
    <cellStyle name="Normal 30 2" xfId="2137"/>
    <cellStyle name="Normal 31" xfId="2138"/>
    <cellStyle name="Normal 31 2" xfId="2139"/>
    <cellStyle name="Normal 32" xfId="2140"/>
    <cellStyle name="Normal 32 2" xfId="2141"/>
    <cellStyle name="Normal 33" xfId="2142"/>
    <cellStyle name="Normal 33 2" xfId="2143"/>
    <cellStyle name="Normal 34" xfId="691"/>
    <cellStyle name="Normal 34 2" xfId="2144"/>
    <cellStyle name="Normal 35" xfId="2419"/>
    <cellStyle name="Normal 36" xfId="2378"/>
    <cellStyle name="Normal 37" xfId="3"/>
    <cellStyle name="Normal 38" xfId="2428"/>
    <cellStyle name="Normal 39" xfId="2442"/>
    <cellStyle name="Normal 4" xfId="71"/>
    <cellStyle name="Normal 4 2" xfId="692"/>
    <cellStyle name="Normal 40" xfId="2436"/>
    <cellStyle name="Normal 41" xfId="2433"/>
    <cellStyle name="Normal 42" xfId="2438"/>
    <cellStyle name="Normal 5" xfId="72"/>
    <cellStyle name="Normal 5 2" xfId="2145"/>
    <cellStyle name="Normal 6" xfId="146"/>
    <cellStyle name="Normal 6 2" xfId="2146"/>
    <cellStyle name="Normal 7" xfId="147"/>
    <cellStyle name="Normal 7 2" xfId="2147"/>
    <cellStyle name="Normal 8" xfId="693"/>
    <cellStyle name="Normal 8 10" xfId="694"/>
    <cellStyle name="Normal 8 11" xfId="695"/>
    <cellStyle name="Normal 8 12" xfId="696"/>
    <cellStyle name="Normal 8 13" xfId="697"/>
    <cellStyle name="Normal 8 14" xfId="698"/>
    <cellStyle name="Normal 8 15" xfId="699"/>
    <cellStyle name="Normal 8 16" xfId="700"/>
    <cellStyle name="Normal 8 17" xfId="701"/>
    <cellStyle name="Normal 8 18" xfId="702"/>
    <cellStyle name="Normal 8 19" xfId="703"/>
    <cellStyle name="Normal 8 2" xfId="704"/>
    <cellStyle name="Normal 8 2 2" xfId="2415"/>
    <cellStyle name="Normal 8 20" xfId="705"/>
    <cellStyle name="Normal 8 3" xfId="706"/>
    <cellStyle name="Normal 8 4" xfId="707"/>
    <cellStyle name="Normal 8 5" xfId="708"/>
    <cellStyle name="Normal 8 6" xfId="709"/>
    <cellStyle name="Normal 8 7" xfId="710"/>
    <cellStyle name="Normal 8 8" xfId="711"/>
    <cellStyle name="Normal 8 9" xfId="712"/>
    <cellStyle name="Normal 9" xfId="735"/>
    <cellStyle name="Normal 9 2" xfId="2148"/>
    <cellStyle name="Normal_Exhibits" xfId="2443"/>
    <cellStyle name="Note 10" xfId="2149"/>
    <cellStyle name="Note 11" xfId="2150"/>
    <cellStyle name="Note 12" xfId="2151"/>
    <cellStyle name="Note 13" xfId="2152"/>
    <cellStyle name="Note 14" xfId="2153"/>
    <cellStyle name="Note 15" xfId="2154"/>
    <cellStyle name="Note 16" xfId="2155"/>
    <cellStyle name="Note 17" xfId="2156"/>
    <cellStyle name="Note 18" xfId="2157"/>
    <cellStyle name="Note 19" xfId="2158"/>
    <cellStyle name="Note 2" xfId="73"/>
    <cellStyle name="Note 2 10" xfId="2159"/>
    <cellStyle name="Note 2 11" xfId="2160"/>
    <cellStyle name="Note 2 12" xfId="2161"/>
    <cellStyle name="Note 2 13" xfId="2162"/>
    <cellStyle name="Note 2 14" xfId="2163"/>
    <cellStyle name="Note 2 15" xfId="2164"/>
    <cellStyle name="Note 2 16" xfId="2165"/>
    <cellStyle name="Note 2 17" xfId="2166"/>
    <cellStyle name="Note 2 18" xfId="2167"/>
    <cellStyle name="Note 2 19" xfId="2168"/>
    <cellStyle name="Note 2 2" xfId="2169"/>
    <cellStyle name="Note 2 20" xfId="2170"/>
    <cellStyle name="Note 2 21" xfId="2171"/>
    <cellStyle name="Note 2 22" xfId="2172"/>
    <cellStyle name="Note 2 23" xfId="2173"/>
    <cellStyle name="Note 2 24" xfId="2174"/>
    <cellStyle name="Note 2 25" xfId="2175"/>
    <cellStyle name="Note 2 26" xfId="2176"/>
    <cellStyle name="Note 2 27" xfId="2177"/>
    <cellStyle name="Note 2 28" xfId="2178"/>
    <cellStyle name="Note 2 29" xfId="2179"/>
    <cellStyle name="Note 2 3" xfId="2180"/>
    <cellStyle name="Note 2 30" xfId="2181"/>
    <cellStyle name="Note 2 31" xfId="2182"/>
    <cellStyle name="Note 2 32" xfId="2183"/>
    <cellStyle name="Note 2 33" xfId="2184"/>
    <cellStyle name="Note 2 34" xfId="2185"/>
    <cellStyle name="Note 2 35" xfId="2186"/>
    <cellStyle name="Note 2 36" xfId="2187"/>
    <cellStyle name="Note 2 37" xfId="2188"/>
    <cellStyle name="Note 2 38" xfId="2189"/>
    <cellStyle name="Note 2 39" xfId="2190"/>
    <cellStyle name="Note 2 4" xfId="2191"/>
    <cellStyle name="Note 2 40" xfId="2192"/>
    <cellStyle name="Note 2 41" xfId="2416"/>
    <cellStyle name="Note 2 5" xfId="2193"/>
    <cellStyle name="Note 2 6" xfId="2194"/>
    <cellStyle name="Note 2 7" xfId="2195"/>
    <cellStyle name="Note 2 8" xfId="2196"/>
    <cellStyle name="Note 2 9" xfId="2197"/>
    <cellStyle name="Note 20" xfId="2198"/>
    <cellStyle name="Note 21" xfId="2199"/>
    <cellStyle name="Note 22" xfId="2200"/>
    <cellStyle name="Note 23" xfId="2201"/>
    <cellStyle name="Note 24" xfId="2202"/>
    <cellStyle name="Note 25" xfId="2203"/>
    <cellStyle name="Note 26" xfId="2204"/>
    <cellStyle name="Note 27" xfId="2205"/>
    <cellStyle name="Note 28" xfId="2206"/>
    <cellStyle name="Note 29" xfId="2207"/>
    <cellStyle name="Note 3" xfId="74"/>
    <cellStyle name="Note 30" xfId="2208"/>
    <cellStyle name="Note 31" xfId="2209"/>
    <cellStyle name="Note 32" xfId="2210"/>
    <cellStyle name="Note 33" xfId="2211"/>
    <cellStyle name="Note 34" xfId="2212"/>
    <cellStyle name="Note 35" xfId="2213"/>
    <cellStyle name="Note 36" xfId="2214"/>
    <cellStyle name="Note 37" xfId="2215"/>
    <cellStyle name="Note 38" xfId="2216"/>
    <cellStyle name="Note 39" xfId="2217"/>
    <cellStyle name="Note 4" xfId="75"/>
    <cellStyle name="Note 40" xfId="2218"/>
    <cellStyle name="Note 41" xfId="2219"/>
    <cellStyle name="Note 42" xfId="2220"/>
    <cellStyle name="Note 43" xfId="2221"/>
    <cellStyle name="Note 44" xfId="2222"/>
    <cellStyle name="Note 45" xfId="2223"/>
    <cellStyle name="Note 5" xfId="76"/>
    <cellStyle name="Note 6" xfId="2224"/>
    <cellStyle name="Note 7" xfId="2225"/>
    <cellStyle name="Note 8" xfId="2226"/>
    <cellStyle name="Note 9" xfId="2227"/>
    <cellStyle name="Numbers" xfId="77"/>
    <cellStyle name="Œ…‹æØ‚è [0.00]_PRODUCT DETAIL Q1" xfId="2228"/>
    <cellStyle name="Œ…‹æØ‚è_PRODUCT DETAIL Q1" xfId="2229"/>
    <cellStyle name="Output 10" xfId="2230"/>
    <cellStyle name="Output 11" xfId="2231"/>
    <cellStyle name="Output 12" xfId="2232"/>
    <cellStyle name="Output 13" xfId="2233"/>
    <cellStyle name="Output 14" xfId="2234"/>
    <cellStyle name="Output 15" xfId="2235"/>
    <cellStyle name="Output 16" xfId="2236"/>
    <cellStyle name="Output 17" xfId="2237"/>
    <cellStyle name="Output 18" xfId="2238"/>
    <cellStyle name="Output 19" xfId="2239"/>
    <cellStyle name="Output 2" xfId="2240"/>
    <cellStyle name="Output 20" xfId="2241"/>
    <cellStyle name="Output 21" xfId="2242"/>
    <cellStyle name="Output 22" xfId="2243"/>
    <cellStyle name="Output 23" xfId="2244"/>
    <cellStyle name="Output 24" xfId="2245"/>
    <cellStyle name="Output 25" xfId="2246"/>
    <cellStyle name="Output 26" xfId="2247"/>
    <cellStyle name="Output 27" xfId="2248"/>
    <cellStyle name="Output 28" xfId="2249"/>
    <cellStyle name="Output 29" xfId="2250"/>
    <cellStyle name="Output 3" xfId="2251"/>
    <cellStyle name="Output 30" xfId="2252"/>
    <cellStyle name="Output 31" xfId="2253"/>
    <cellStyle name="Output 32" xfId="2254"/>
    <cellStyle name="Output 33" xfId="2255"/>
    <cellStyle name="Output 34" xfId="2256"/>
    <cellStyle name="Output 35" xfId="2257"/>
    <cellStyle name="Output 36" xfId="2258"/>
    <cellStyle name="Output 37" xfId="2259"/>
    <cellStyle name="Output 38" xfId="2260"/>
    <cellStyle name="Output 39" xfId="2261"/>
    <cellStyle name="Output 4" xfId="2262"/>
    <cellStyle name="Output 40" xfId="2263"/>
    <cellStyle name="Output 5" xfId="2264"/>
    <cellStyle name="Output 6" xfId="2265"/>
    <cellStyle name="Output 7" xfId="2266"/>
    <cellStyle name="Output 8" xfId="2267"/>
    <cellStyle name="Output 9" xfId="2268"/>
    <cellStyle name="Percent [2]" xfId="713"/>
    <cellStyle name="Percent [2] 2" xfId="714"/>
    <cellStyle name="Percent [2] 3" xfId="715"/>
    <cellStyle name="Percent 2" xfId="150"/>
    <cellStyle name="Percent 2 2" xfId="2417"/>
    <cellStyle name="Price" xfId="78"/>
    <cellStyle name="producto" xfId="2269"/>
    <cellStyle name="PSChar" xfId="79"/>
    <cellStyle name="PSDate" xfId="716"/>
    <cellStyle name="PSDec" xfId="80"/>
    <cellStyle name="PSHeading" xfId="717"/>
    <cellStyle name="PSInt" xfId="718"/>
    <cellStyle name="PSSpacer" xfId="81"/>
    <cellStyle name="RevList" xfId="719"/>
    <cellStyle name="s" xfId="82"/>
    <cellStyle name="s_B" xfId="83"/>
    <cellStyle name="s_Bal Sheets" xfId="84"/>
    <cellStyle name="s_Bal Sheets_1" xfId="85"/>
    <cellStyle name="s_Bal Sheets_2" xfId="86"/>
    <cellStyle name="s_Credit (2)" xfId="87"/>
    <cellStyle name="s_Credit (2)_1" xfId="88"/>
    <cellStyle name="s_Credit (2)_2" xfId="89"/>
    <cellStyle name="s_Earnings" xfId="90"/>
    <cellStyle name="s_Earnings (2)" xfId="91"/>
    <cellStyle name="s_Earnings (2)_1" xfId="92"/>
    <cellStyle name="s_Earnings_1" xfId="93"/>
    <cellStyle name="s_finsumm" xfId="94"/>
    <cellStyle name="s_finsumm_1" xfId="95"/>
    <cellStyle name="s_finsumm_2" xfId="96"/>
    <cellStyle name="s_GoroWipTax-to2050_fromCo_Oct21_99" xfId="97"/>
    <cellStyle name="s_Hist Inputs (2)" xfId="98"/>
    <cellStyle name="s_Hist Inputs (2)_1" xfId="99"/>
    <cellStyle name="s_IEL_finsumm" xfId="100"/>
    <cellStyle name="s_IEL_finsumm_1" xfId="101"/>
    <cellStyle name="s_IEL_finsumm_2" xfId="102"/>
    <cellStyle name="s_IEL_finsumm1" xfId="103"/>
    <cellStyle name="s_IEL_finsumm1_1" xfId="104"/>
    <cellStyle name="s_IEL_finsumm1_2" xfId="105"/>
    <cellStyle name="s_Lbo" xfId="106"/>
    <cellStyle name="s_LBO Summary" xfId="107"/>
    <cellStyle name="s_LBO Summary_1" xfId="108"/>
    <cellStyle name="s_LBO Summary_2" xfId="109"/>
    <cellStyle name="s_Lbo_1" xfId="110"/>
    <cellStyle name="s_rvr_analysis_andrew" xfId="111"/>
    <cellStyle name="s_Schedules" xfId="112"/>
    <cellStyle name="s_Schedules_1" xfId="113"/>
    <cellStyle name="s_Trans Assump" xfId="114"/>
    <cellStyle name="s_Trans Assump (2)" xfId="115"/>
    <cellStyle name="s_Trans Assump (2)_1" xfId="116"/>
    <cellStyle name="s_Trans Assump_1" xfId="117"/>
    <cellStyle name="s_Trans Sum" xfId="118"/>
    <cellStyle name="s_Trans Sum_1" xfId="119"/>
    <cellStyle name="s_Unit Price Sen. (2)" xfId="120"/>
    <cellStyle name="s_Unit Price Sen. (2)_1" xfId="121"/>
    <cellStyle name="s_Unit Price Sen. (2)_2" xfId="122"/>
    <cellStyle name="SAPDataCell" xfId="2423"/>
    <cellStyle name="SAPDimensionCell" xfId="2420"/>
    <cellStyle name="SAPHierarchyCell0" xfId="2427"/>
    <cellStyle name="SAPHierarchyCell1" xfId="2426"/>
    <cellStyle name="SAPHierarchyCell2" xfId="2425"/>
    <cellStyle name="SAPHierarchyCell3" xfId="2424"/>
    <cellStyle name="SAPHierarchyCell4" xfId="2422"/>
    <cellStyle name="SAPMemberCell" xfId="2421"/>
    <cellStyle name="Satisfaisant" xfId="720"/>
    <cellStyle name="Sortie" xfId="721"/>
    <cellStyle name="Standard_UB Power - Steuern" xfId="722"/>
    <cellStyle name="Style 1" xfId="723"/>
    <cellStyle name="STYLE1" xfId="123"/>
    <cellStyle name="STYLE2" xfId="124"/>
    <cellStyle name="STYLE2 2" xfId="2418"/>
    <cellStyle name="STYLE3" xfId="2270"/>
    <cellStyle name="STYLE4" xfId="2271"/>
    <cellStyle name="STYLE5" xfId="2272"/>
    <cellStyle name="StyleName1" xfId="125"/>
    <cellStyle name="StyleName2" xfId="126"/>
    <cellStyle name="StyleName3" xfId="127"/>
    <cellStyle name="StyleName4" xfId="128"/>
    <cellStyle name="StyleName5" xfId="129"/>
    <cellStyle name="StyleName6" xfId="130"/>
    <cellStyle name="StyleName7" xfId="131"/>
    <cellStyle name="StyleName8" xfId="132"/>
    <cellStyle name="Subtotal" xfId="724"/>
    <cellStyle name="SubTotal1Num" xfId="725"/>
    <cellStyle name="SubTotal1Text" xfId="726"/>
    <cellStyle name="t" xfId="133"/>
    <cellStyle name="Texte explicatif" xfId="727"/>
    <cellStyle name="Title 10" xfId="2273"/>
    <cellStyle name="Title 11" xfId="2274"/>
    <cellStyle name="Title 12" xfId="2275"/>
    <cellStyle name="Title 13" xfId="2276"/>
    <cellStyle name="Title 14" xfId="2277"/>
    <cellStyle name="Title 15" xfId="2278"/>
    <cellStyle name="Title 16" xfId="2279"/>
    <cellStyle name="Title 17" xfId="2280"/>
    <cellStyle name="Title 18" xfId="2281"/>
    <cellStyle name="Title 19" xfId="2282"/>
    <cellStyle name="Title 2" xfId="134"/>
    <cellStyle name="Title 20" xfId="2283"/>
    <cellStyle name="Title 21" xfId="2284"/>
    <cellStyle name="Title 22" xfId="2285"/>
    <cellStyle name="Title 23" xfId="2286"/>
    <cellStyle name="Title 24" xfId="2287"/>
    <cellStyle name="Title 25" xfId="2288"/>
    <cellStyle name="Title 26" xfId="2289"/>
    <cellStyle name="Title 27" xfId="2290"/>
    <cellStyle name="Title 28" xfId="2291"/>
    <cellStyle name="Title 29" xfId="2292"/>
    <cellStyle name="Title 3" xfId="135"/>
    <cellStyle name="Title 30" xfId="2293"/>
    <cellStyle name="Title 31" xfId="2294"/>
    <cellStyle name="Title 32" xfId="2295"/>
    <cellStyle name="Title 33" xfId="2296"/>
    <cellStyle name="Title 34" xfId="2297"/>
    <cellStyle name="Title 35" xfId="2298"/>
    <cellStyle name="Title 36" xfId="2299"/>
    <cellStyle name="Title 37" xfId="2300"/>
    <cellStyle name="Title 38" xfId="2301"/>
    <cellStyle name="Title 39" xfId="2302"/>
    <cellStyle name="Title 4" xfId="136"/>
    <cellStyle name="Title 40" xfId="2303"/>
    <cellStyle name="Title 5" xfId="137"/>
    <cellStyle name="Title 6" xfId="2304"/>
    <cellStyle name="Title 7" xfId="2305"/>
    <cellStyle name="Title 8" xfId="2306"/>
    <cellStyle name="Title 9" xfId="2307"/>
    <cellStyle name="Titre" xfId="728"/>
    <cellStyle name="Titre 1" xfId="729"/>
    <cellStyle name="Titre 2" xfId="730"/>
    <cellStyle name="Titre 3" xfId="731"/>
    <cellStyle name="Titre 4" xfId="732"/>
    <cellStyle name="Total 10" xfId="2308"/>
    <cellStyle name="Total 11" xfId="2309"/>
    <cellStyle name="Total 12" xfId="2310"/>
    <cellStyle name="Total 13" xfId="2311"/>
    <cellStyle name="Total 14" xfId="2312"/>
    <cellStyle name="Total 15" xfId="2313"/>
    <cellStyle name="Total 16" xfId="2314"/>
    <cellStyle name="Total 17" xfId="2315"/>
    <cellStyle name="Total 18" xfId="2316"/>
    <cellStyle name="Total 19" xfId="2317"/>
    <cellStyle name="Total 2" xfId="138"/>
    <cellStyle name="Total 20" xfId="2318"/>
    <cellStyle name="Total 21" xfId="2319"/>
    <cellStyle name="Total 22" xfId="2320"/>
    <cellStyle name="Total 23" xfId="2321"/>
    <cellStyle name="Total 24" xfId="2322"/>
    <cellStyle name="Total 25" xfId="2323"/>
    <cellStyle name="Total 26" xfId="2324"/>
    <cellStyle name="Total 27" xfId="2325"/>
    <cellStyle name="Total 28" xfId="2326"/>
    <cellStyle name="Total 29" xfId="2327"/>
    <cellStyle name="Total 3" xfId="139"/>
    <cellStyle name="Total 30" xfId="2328"/>
    <cellStyle name="Total 31" xfId="2329"/>
    <cellStyle name="Total 32" xfId="2330"/>
    <cellStyle name="Total 33" xfId="2331"/>
    <cellStyle name="Total 34" xfId="2332"/>
    <cellStyle name="Total 35" xfId="2333"/>
    <cellStyle name="Total 36" xfId="2334"/>
    <cellStyle name="Total 37" xfId="2335"/>
    <cellStyle name="Total 38" xfId="2336"/>
    <cellStyle name="Total 39" xfId="2337"/>
    <cellStyle name="Total 4" xfId="140"/>
    <cellStyle name="Total 40" xfId="2338"/>
    <cellStyle name="Total 5" xfId="141"/>
    <cellStyle name="Total 6" xfId="2339"/>
    <cellStyle name="Total 7" xfId="2340"/>
    <cellStyle name="Total 8" xfId="2341"/>
    <cellStyle name="Total 9" xfId="2342"/>
    <cellStyle name="Vérification" xfId="733"/>
    <cellStyle name="Warning Text 10" xfId="2343"/>
    <cellStyle name="Warning Text 11" xfId="2344"/>
    <cellStyle name="Warning Text 12" xfId="2345"/>
    <cellStyle name="Warning Text 13" xfId="2346"/>
    <cellStyle name="Warning Text 14" xfId="2347"/>
    <cellStyle name="Warning Text 15" xfId="2348"/>
    <cellStyle name="Warning Text 16" xfId="2349"/>
    <cellStyle name="Warning Text 17" xfId="2350"/>
    <cellStyle name="Warning Text 18" xfId="2351"/>
    <cellStyle name="Warning Text 19" xfId="2352"/>
    <cellStyle name="Warning Text 2" xfId="142"/>
    <cellStyle name="Warning Text 20" xfId="2353"/>
    <cellStyle name="Warning Text 21" xfId="2354"/>
    <cellStyle name="Warning Text 22" xfId="2355"/>
    <cellStyle name="Warning Text 23" xfId="2356"/>
    <cellStyle name="Warning Text 24" xfId="2357"/>
    <cellStyle name="Warning Text 25" xfId="2358"/>
    <cellStyle name="Warning Text 26" xfId="2359"/>
    <cellStyle name="Warning Text 27" xfId="2360"/>
    <cellStyle name="Warning Text 28" xfId="2361"/>
    <cellStyle name="Warning Text 29" xfId="2362"/>
    <cellStyle name="Warning Text 3" xfId="143"/>
    <cellStyle name="Warning Text 30" xfId="2363"/>
    <cellStyle name="Warning Text 31" xfId="2364"/>
    <cellStyle name="Warning Text 32" xfId="2365"/>
    <cellStyle name="Warning Text 33" xfId="2366"/>
    <cellStyle name="Warning Text 34" xfId="2367"/>
    <cellStyle name="Warning Text 35" xfId="2368"/>
    <cellStyle name="Warning Text 36" xfId="2369"/>
    <cellStyle name="Warning Text 37" xfId="2370"/>
    <cellStyle name="Warning Text 38" xfId="2371"/>
    <cellStyle name="Warning Text 39" xfId="2372"/>
    <cellStyle name="Warning Text 4" xfId="144"/>
    <cellStyle name="Warning Text 40" xfId="2373"/>
    <cellStyle name="Warning Text 5" xfId="145"/>
    <cellStyle name="Warning Text 6" xfId="2374"/>
    <cellStyle name="Warning Text 7" xfId="2375"/>
    <cellStyle name="Warning Text 8" xfId="2376"/>
    <cellStyle name="Warning Text 9" xfId="237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53</xdr:row>
      <xdr:rowOff>0</xdr:rowOff>
    </xdr:from>
    <xdr:to>
      <xdr:col>54</xdr:col>
      <xdr:colOff>1269</xdr:colOff>
      <xdr:row>98</xdr:row>
      <xdr:rowOff>86439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75050" y="9648825"/>
          <a:ext cx="14631669" cy="8230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Capital-Depr%20Ex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9">
          <cell r="C39" t="str">
            <v>Witness Responsible:   Melissa Schwarzell</v>
          </cell>
        </row>
      </sheetData>
      <sheetData sheetId="1">
        <row r="21">
          <cell r="F21" t="str">
            <v>W/P - 1-10</v>
          </cell>
        </row>
        <row r="70">
          <cell r="F70" t="str">
            <v>W/P - 4-2</v>
          </cell>
        </row>
      </sheetData>
      <sheetData sheetId="2">
        <row r="5">
          <cell r="A5" t="str">
            <v>Type of Filing: __X__ Original  _____ Updated  _____ Revised</v>
          </cell>
        </row>
      </sheetData>
      <sheetData sheetId="3">
        <row r="6">
          <cell r="A6" t="str">
            <v>Line</v>
          </cell>
          <cell r="C6" t="str">
            <v>Account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C7">
            <v>40111000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C8">
            <v>40111100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40111200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40112000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C12">
            <v>40121000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C13">
            <v>40122000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C15">
            <v>40131000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C16">
            <v>40132000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C18">
            <v>40141000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C19">
            <v>40142000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C21">
            <v>40145000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40146000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C25">
            <v>40151000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C26">
            <v>40152000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C28">
            <v>40161000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C29">
            <v>40161050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>
            <v>40162000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C32">
            <v>40171000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C33">
            <v>40171300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>
            <v>40172000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>
            <v>40180100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>
            <v>40189900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C38">
            <v>40310100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C39">
            <v>40310200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C40">
            <v>40310250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C41">
            <v>40310300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>
            <v>40310400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C43">
            <v>40310500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C44">
            <v>40310600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C45">
            <v>40310700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C46">
            <v>40310800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>
            <v>40319900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C49">
            <v>51010000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C50">
            <v>51015000</v>
          </cell>
        </row>
        <row r="51"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C52">
            <v>51510000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C53">
            <v>51510011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>
            <v>51510012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>
            <v>51510013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>
            <v>51510014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>
            <v>51520000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C59">
            <v>51800000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C61">
            <v>51110000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C62">
            <v>51120000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C64">
            <v>50100000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C65">
            <v>50100001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>
            <v>50101210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>
            <v>50101300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>
            <v>50101305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>
            <v>50101400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>
            <v>50101405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>
            <v>50101415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>
            <v>50101420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>
            <v>50101500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>
            <v>50101510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>
            <v>50101515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>
            <v>50101520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>
            <v>50101600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>
            <v>50101601</v>
          </cell>
          <cell r="F78">
            <v>161</v>
          </cell>
        </row>
        <row r="79">
          <cell r="C79">
            <v>50102300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>
            <v>50102400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>
            <v>50102410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>
            <v>50102415</v>
          </cell>
        </row>
        <row r="83">
          <cell r="C83">
            <v>50102420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>
            <v>50102425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>
            <v>50102430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>
            <v>50102435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>
            <v>50102440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>
            <v>50109900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C89">
            <v>50110000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C90">
            <v>50111210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>
            <v>50111300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>
            <v>50111400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>
            <v>50111405</v>
          </cell>
        </row>
        <row r="94">
          <cell r="C94">
            <v>50111415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>
            <v>50111420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>
            <v>50111500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>
            <v>50111510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>
            <v>50111520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>
            <v>50111600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>
            <v>50112215</v>
          </cell>
        </row>
        <row r="101">
          <cell r="C101">
            <v>50112300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C102">
            <v>50112400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>
            <v>50112415</v>
          </cell>
        </row>
        <row r="104">
          <cell r="C104">
            <v>50112420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>
            <v>50112425</v>
          </cell>
        </row>
        <row r="106">
          <cell r="C106">
            <v>50112430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>
            <v>50112435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>
            <v>50112440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>
            <v>50119900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C110">
            <v>50120000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>
            <v>50121300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>
            <v>50122400</v>
          </cell>
        </row>
        <row r="113">
          <cell r="C113">
            <v>50129900</v>
          </cell>
        </row>
        <row r="114">
          <cell r="C114">
            <v>50171000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C115">
            <v>50171600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>
            <v>50171800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C117">
            <v>50185000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C119">
            <v>50610000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C120">
            <v>50610100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C122">
            <v>50510000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C123">
            <v>50510100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C125">
            <v>50550000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C126">
            <v>50550100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C127">
            <v>50560000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C129">
            <v>50421000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C130">
            <v>50421100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C131">
            <v>50422000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C132">
            <v>50422100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C133">
            <v>50423000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C134">
            <v>50426000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C135">
            <v>50426100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C136">
            <v>50450000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C137">
            <v>50450013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>
            <v>50450014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>
            <v>50450015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>
            <v>50450016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>
            <v>50451000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C142">
            <v>50452000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C143">
            <v>50454000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>
            <v>50456000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C145">
            <v>50457000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C146">
            <v>50458000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C148">
            <v>53401000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C149">
            <v>53401100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C150">
            <v>53401200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C151">
            <v>53401300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C152">
            <v>53401400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C153">
            <v>53401500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C154">
            <v>53401600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C155">
            <v>53401700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C156">
            <v>53401800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C157">
            <v>53401900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C158">
            <v>53402100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>
            <v>53402200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C160">
            <v>53402300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C161">
            <v>53402400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C162">
            <v>53402500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C163">
            <v>53402600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>
            <v>53481000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>
            <v>53481100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>
            <v>53481200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>
            <v>53481300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>
            <v>53481400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>
            <v>53481500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C170">
            <v>53481700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>
            <v>53481900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>
            <v>53482100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>
            <v>53482200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>
            <v>53482300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>
            <v>53482400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>
            <v>53482500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>
            <v>53482600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C179">
            <v>53110000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>
            <v>53110011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>
            <v>53110013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>
            <v>53110016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>
            <v>53150000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C184">
            <v>53150011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>
            <v>53150013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>
            <v>53150014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>
            <v>53150015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>
            <v>53150016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>
            <v>53151000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C190">
            <v>53151013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>
            <v>53151016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>
            <v>53152000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C193">
            <v>53153000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>
            <v>53154000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C195">
            <v>53155000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C196">
            <v>53157000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C198">
            <v>52532000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C199">
            <v>52532011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C200">
            <v>52532013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C201">
            <v>52532014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>
            <v>52532016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>
            <v>52546000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C204">
            <v>52546011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>
            <v>52546013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>
            <v>52546014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>
            <v>52546016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>
            <v>52548000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C209">
            <v>52548013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>
            <v>52548014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>
            <v>52548016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>
            <v>52550000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C213">
            <v>52550013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>
            <v>52550014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>
            <v>52550016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>
            <v>52571000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C217">
            <v>52571011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>
            <v>52571014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>
            <v>52571016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>
            <v>52571100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C221">
            <v>52578000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C222">
            <v>52578013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>
            <v>52578014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C224">
            <v>52578016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>
            <v>52583000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C226">
            <v>52583011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C227">
            <v>52583013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C228">
            <v>52583014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C229">
            <v>52583016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C231">
            <v>52574000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C232">
            <v>52574013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>
            <v>52574014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>
            <v>52574015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>
            <v>52574016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>
            <v>52574100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C237">
            <v>52574111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>
            <v>52574113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C239">
            <v>52574114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C240">
            <v>52574115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C241">
            <v>52574116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C242">
            <v>52574200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>
            <v>52574300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>
            <v>52574316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C246">
            <v>52562500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C247">
            <v>52562511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>
            <v>52562513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>
            <v>52562514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>
            <v>52562516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>
            <v>52566000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C252">
            <v>52566016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C253">
            <v>52566700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C255">
            <v>52510000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>
            <v>52510016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C257">
            <v>52512500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C258">
            <v>52526100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C259">
            <v>52542000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C260">
            <v>52542016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C261">
            <v>52562000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C262">
            <v>52562011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>
            <v>52562013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>
            <v>52562014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>
            <v>52562015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C266">
            <v>52562016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>
            <v>52571500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C268">
            <v>52582000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C269">
            <v>52582011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>
            <v>52582012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>
            <v>52582013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C272">
            <v>52582014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>
            <v>52582016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C274">
            <v>52801100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C275">
            <v>52805100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C277">
            <v>52503000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C279">
            <v>52534000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C280">
            <v>52534021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>
            <v>52534200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C282">
            <v>52535000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C283">
            <v>52535100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C284">
            <v>52567000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C286">
            <v>52000000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C287">
            <v>52001000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C288">
            <v>52001100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C289">
            <v>52001200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>
            <v>52001300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>
            <v>52001400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C292">
            <v>52001500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>
            <v>52001600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C294">
            <v>52500000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C295">
            <v>52501100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>
            <v>52501200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>
            <v>52501300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>
            <v>52501400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C299">
            <v>52501600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>
            <v>52514000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>
            <v>52514500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C302">
            <v>52514600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C303">
            <v>52514700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C304">
            <v>52514901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C305">
            <v>52514903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C306">
            <v>52514904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C307">
            <v>52514905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C308">
            <v>52514907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C309">
            <v>52514909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>
            <v>52515000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C311">
            <v>52515001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C312">
            <v>52522000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>
            <v>52524000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C314">
            <v>52527000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C315">
            <v>52528000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>
            <v>52540000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C317">
            <v>52548100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>
            <v>52549000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>
            <v>52549500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C320">
            <v>52554500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C321">
            <v>52556500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C322">
            <v>52564000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>
            <v>52568000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C324">
            <v>52579000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>
            <v>52585000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C326">
            <v>52586000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C328">
            <v>54110000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C329">
            <v>54110013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>
            <v>54110014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C331">
            <v>54110016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C332">
            <v>54140000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C333">
            <v>54140011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C334">
            <v>54140013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>
            <v>54140014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>
            <v>54140016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C338">
            <v>55000000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C339">
            <v>55000010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>
            <v>55000012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>
            <v>55000013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>
            <v>55000014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>
            <v>55000015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>
            <v>55000016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>
            <v>55000023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>
            <v>55000024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>
            <v>55000100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C348">
            <v>55010100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C349">
            <v>55010200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C350">
            <v>55010300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C351">
            <v>55010400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C352">
            <v>55010500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C354">
            <v>57010000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>
            <v>57010015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C356">
            <v>57010016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C358">
            <v>52501500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C359">
            <v>52510015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C360">
            <v>52514906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C361">
            <v>52520000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C362">
            <v>52542015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C363">
            <v>52566015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C365">
            <v>56610000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C366">
            <v>56611000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>
            <v>56620000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>
            <v>56670000</v>
          </cell>
        </row>
        <row r="369"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C370">
            <v>55110000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C371">
            <v>55115000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>
            <v>55710000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C373">
            <v>55715000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>
            <v>55720000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C375">
            <v>55720100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C376">
            <v>55725000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>
            <v>55730000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C378">
            <v>55735000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>
            <v>55740000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C381">
            <v>62002100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C382">
            <v>62002300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C383">
            <v>62002400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C384">
            <v>62002600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>
            <v>62502100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C386">
            <v>62502300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C387">
            <v>62502400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C388">
            <v>62502420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>
            <v>62502435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>
            <v>62502600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C391">
            <v>62510000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>
            <v>62512000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C393">
            <v>62512300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>
            <v>62512400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>
            <v>62520700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C396">
            <v>62520800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>
            <v>63110000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C398">
            <v>63110024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>
            <v>63150021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>
            <v>63150022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>
            <v>63150023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>
            <v>63150024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C403">
            <v>63150026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C405">
            <v>52801200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C407">
            <v>88101000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C408">
            <v>88106000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C409">
            <v>88107000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C410">
            <v>88108020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>
            <v>88252100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C412">
            <v>88252170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>
            <v>88252270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>
            <v>88257000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C415">
            <v>88257100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>
            <v>88271100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>
            <v>88271170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>
            <v>88271200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>
            <v>88271270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>
            <v>88900000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>
            <v>68011000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C423">
            <v>68011500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>
            <v>68012000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C425">
            <v>68012500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C427">
            <v>68254000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C428">
            <v>68255000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C429">
            <v>68257000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C430">
            <v>68258000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C432">
            <v>68311000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C433">
            <v>68312000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C434">
            <v>68312500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C436">
            <v>69011000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C437">
            <v>69012000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C439">
            <v>69021000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C440">
            <v>69022000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C442">
            <v>69061000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C443">
            <v>69062000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C444">
            <v>69063000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C445">
            <v>69063200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69065000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C448">
            <v>69071000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C449">
            <v>69072000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C450">
            <v>69073000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C451">
            <v>69073200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C452">
            <v>69073500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C454">
            <v>69520000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C455">
            <v>69522000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C456">
            <v>69523000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C457">
            <v>69524000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C459">
            <v>68520000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C460">
            <v>68520100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C461">
            <v>68532000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C462">
            <v>68532100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C463">
            <v>68533000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C464">
            <v>68533100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C465">
            <v>68535000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C466">
            <v>68535100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C467">
            <v>68543000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C468">
            <v>68544000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C469">
            <v>68545000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C471">
            <v>59011500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C472">
            <v>59021000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C473">
            <v>59022000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C475">
            <v>70510000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C477">
            <v>71511000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C478">
            <v>71521000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C479">
            <v>71611000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C480">
            <v>72801000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C481">
            <v>72801100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C482">
            <v>72801300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>
            <v>72802000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C484">
            <v>72802100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C485">
            <v>72803000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C487">
            <v>75510000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C489">
            <v>71621000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>
            <v>71712000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>
            <v>71810000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  <row r="492">
          <cell r="C492">
            <v>71820000</v>
          </cell>
          <cell r="F492">
            <v>-88262</v>
          </cell>
          <cell r="G492">
            <v>-29421</v>
          </cell>
          <cell r="H492">
            <v>-46640</v>
          </cell>
          <cell r="I492">
            <v>-32864</v>
          </cell>
          <cell r="J492">
            <v>-32864</v>
          </cell>
          <cell r="K492">
            <v>-32864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-109037</v>
          </cell>
          <cell r="Q492">
            <v>-109037</v>
          </cell>
        </row>
        <row r="493">
          <cell r="C493">
            <v>75811000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>
            <v>75820000</v>
          </cell>
          <cell r="F494">
            <v>510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5512</v>
          </cell>
          <cell r="L494">
            <v>1708</v>
          </cell>
          <cell r="M494">
            <v>1708</v>
          </cell>
          <cell r="N494">
            <v>1708</v>
          </cell>
          <cell r="O494">
            <v>1708</v>
          </cell>
          <cell r="P494">
            <v>7990</v>
          </cell>
          <cell r="Q494">
            <v>7255</v>
          </cell>
        </row>
        <row r="495">
          <cell r="C495">
            <v>75840000</v>
          </cell>
          <cell r="F495">
            <v>8917</v>
          </cell>
          <cell r="G495">
            <v>793</v>
          </cell>
          <cell r="H495">
            <v>6057</v>
          </cell>
          <cell r="I495">
            <v>11749</v>
          </cell>
          <cell r="J495">
            <v>793</v>
          </cell>
          <cell r="K495">
            <v>7036</v>
          </cell>
          <cell r="L495">
            <v>10500</v>
          </cell>
          <cell r="M495">
            <v>5500</v>
          </cell>
          <cell r="N495">
            <v>5500</v>
          </cell>
          <cell r="O495">
            <v>5500</v>
          </cell>
          <cell r="P495">
            <v>5500</v>
          </cell>
          <cell r="Q495">
            <v>5500</v>
          </cell>
        </row>
        <row r="496">
          <cell r="F496">
            <v>-9995</v>
          </cell>
          <cell r="G496">
            <v>-18629</v>
          </cell>
          <cell r="H496">
            <v>8183</v>
          </cell>
          <cell r="I496">
            <v>5378</v>
          </cell>
          <cell r="J496">
            <v>-15154</v>
          </cell>
          <cell r="K496">
            <v>4618</v>
          </cell>
          <cell r="L496">
            <v>12208</v>
          </cell>
          <cell r="M496">
            <v>7208</v>
          </cell>
          <cell r="N496">
            <v>7208</v>
          </cell>
          <cell r="O496">
            <v>7208</v>
          </cell>
          <cell r="P496">
            <v>-95351</v>
          </cell>
          <cell r="Q496">
            <v>-96086</v>
          </cell>
        </row>
        <row r="497">
          <cell r="C497">
            <v>69031000</v>
          </cell>
          <cell r="F497">
            <v>-22697</v>
          </cell>
          <cell r="G497">
            <v>-139</v>
          </cell>
          <cell r="H497">
            <v>656</v>
          </cell>
          <cell r="I497">
            <v>-8738</v>
          </cell>
          <cell r="J497">
            <v>1058</v>
          </cell>
          <cell r="K497">
            <v>-4364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F498">
            <v>-22697</v>
          </cell>
          <cell r="G498">
            <v>-139</v>
          </cell>
          <cell r="H498">
            <v>656</v>
          </cell>
          <cell r="I498">
            <v>-8738</v>
          </cell>
          <cell r="J498">
            <v>1058</v>
          </cell>
          <cell r="K498">
            <v>-4364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C499">
            <v>69041000</v>
          </cell>
          <cell r="F499">
            <v>-6711</v>
          </cell>
          <cell r="G499">
            <v>-41</v>
          </cell>
          <cell r="H499">
            <v>197</v>
          </cell>
          <cell r="I499">
            <v>-1517</v>
          </cell>
          <cell r="J499">
            <v>276</v>
          </cell>
          <cell r="K499">
            <v>-1138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F500">
            <v>-6711</v>
          </cell>
          <cell r="G500">
            <v>-41</v>
          </cell>
          <cell r="H500">
            <v>197</v>
          </cell>
          <cell r="I500">
            <v>-1517</v>
          </cell>
          <cell r="J500">
            <v>276</v>
          </cell>
          <cell r="K500">
            <v>-1138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C501">
            <v>81010000</v>
          </cell>
          <cell r="F501">
            <v>137713</v>
          </cell>
          <cell r="G501">
            <v>137713</v>
          </cell>
          <cell r="H501">
            <v>137713</v>
          </cell>
          <cell r="I501">
            <v>137713</v>
          </cell>
          <cell r="J501">
            <v>137713</v>
          </cell>
          <cell r="K501">
            <v>137713</v>
          </cell>
          <cell r="L501">
            <v>137713</v>
          </cell>
          <cell r="M501">
            <v>137713</v>
          </cell>
          <cell r="N501">
            <v>137713</v>
          </cell>
          <cell r="O501">
            <v>137713</v>
          </cell>
          <cell r="P501">
            <v>137713</v>
          </cell>
          <cell r="Q501">
            <v>137713</v>
          </cell>
        </row>
        <row r="502">
          <cell r="C502">
            <v>81015000</v>
          </cell>
          <cell r="F502">
            <v>875620</v>
          </cell>
          <cell r="G502">
            <v>875620</v>
          </cell>
          <cell r="H502">
            <v>875620</v>
          </cell>
          <cell r="I502">
            <v>875620</v>
          </cell>
          <cell r="J502">
            <v>875620</v>
          </cell>
          <cell r="K502">
            <v>875620</v>
          </cell>
          <cell r="L502">
            <v>893631</v>
          </cell>
          <cell r="M502">
            <v>893631</v>
          </cell>
          <cell r="N502">
            <v>893631</v>
          </cell>
          <cell r="O502">
            <v>893631</v>
          </cell>
          <cell r="P502">
            <v>875620</v>
          </cell>
          <cell r="Q502">
            <v>875620</v>
          </cell>
        </row>
        <row r="503">
          <cell r="C503">
            <v>81016000</v>
          </cell>
          <cell r="F503">
            <v>158</v>
          </cell>
          <cell r="G503">
            <v>158</v>
          </cell>
          <cell r="H503">
            <v>158</v>
          </cell>
          <cell r="I503">
            <v>158</v>
          </cell>
          <cell r="J503">
            <v>158</v>
          </cell>
          <cell r="K503">
            <v>158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158</v>
          </cell>
          <cell r="Q503">
            <v>158</v>
          </cell>
        </row>
        <row r="504">
          <cell r="C504">
            <v>81020000</v>
          </cell>
          <cell r="F504">
            <v>16411</v>
          </cell>
          <cell r="G504">
            <v>15881</v>
          </cell>
          <cell r="H504">
            <v>15881</v>
          </cell>
          <cell r="I504">
            <v>15881</v>
          </cell>
          <cell r="J504">
            <v>15881</v>
          </cell>
          <cell r="K504">
            <v>15881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15881</v>
          </cell>
          <cell r="Q504">
            <v>15881</v>
          </cell>
        </row>
        <row r="505">
          <cell r="F505">
            <v>1029902</v>
          </cell>
          <cell r="G505">
            <v>1029372</v>
          </cell>
          <cell r="H505">
            <v>1029372</v>
          </cell>
          <cell r="I505">
            <v>1029372</v>
          </cell>
          <cell r="J505">
            <v>1029372</v>
          </cell>
          <cell r="K505">
            <v>1029372</v>
          </cell>
          <cell r="L505">
            <v>1031344</v>
          </cell>
          <cell r="M505">
            <v>1031344</v>
          </cell>
          <cell r="N505">
            <v>1031344</v>
          </cell>
          <cell r="O505">
            <v>1031344</v>
          </cell>
          <cell r="P505">
            <v>1029372</v>
          </cell>
          <cell r="Q505">
            <v>1029372</v>
          </cell>
        </row>
        <row r="506">
          <cell r="C506">
            <v>81315000</v>
          </cell>
          <cell r="F506">
            <v>12028</v>
          </cell>
          <cell r="G506">
            <v>17574</v>
          </cell>
          <cell r="H506">
            <v>25304</v>
          </cell>
          <cell r="I506">
            <v>27321</v>
          </cell>
          <cell r="J506">
            <v>21406</v>
          </cell>
          <cell r="K506">
            <v>40229</v>
          </cell>
          <cell r="L506">
            <v>18162</v>
          </cell>
          <cell r="M506">
            <v>16864</v>
          </cell>
          <cell r="N506">
            <v>5972</v>
          </cell>
          <cell r="O506">
            <v>18452</v>
          </cell>
          <cell r="P506">
            <v>23307</v>
          </cell>
          <cell r="Q506">
            <v>17751</v>
          </cell>
        </row>
        <row r="507">
          <cell r="F507">
            <v>12028</v>
          </cell>
          <cell r="G507">
            <v>17574</v>
          </cell>
          <cell r="H507">
            <v>25304</v>
          </cell>
          <cell r="I507">
            <v>27321</v>
          </cell>
          <cell r="J507">
            <v>21406</v>
          </cell>
          <cell r="K507">
            <v>40229</v>
          </cell>
          <cell r="L507">
            <v>18162</v>
          </cell>
          <cell r="M507">
            <v>16864</v>
          </cell>
          <cell r="N507">
            <v>5972</v>
          </cell>
          <cell r="O507">
            <v>18452</v>
          </cell>
          <cell r="P507">
            <v>23307</v>
          </cell>
          <cell r="Q507">
            <v>17751</v>
          </cell>
        </row>
        <row r="508">
          <cell r="C508">
            <v>81500000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C510">
            <v>85000000</v>
          </cell>
          <cell r="F510">
            <v>-29362</v>
          </cell>
          <cell r="G510">
            <v>-32541</v>
          </cell>
          <cell r="H510">
            <v>-30939</v>
          </cell>
          <cell r="I510">
            <v>-30881</v>
          </cell>
          <cell r="J510">
            <v>-32909</v>
          </cell>
          <cell r="K510">
            <v>-32878</v>
          </cell>
          <cell r="L510">
            <v>-29679</v>
          </cell>
          <cell r="M510">
            <v>-25603</v>
          </cell>
          <cell r="N510">
            <v>-18912</v>
          </cell>
          <cell r="O510">
            <v>-16477</v>
          </cell>
          <cell r="P510">
            <v>-15647</v>
          </cell>
          <cell r="Q510">
            <v>-17137</v>
          </cell>
        </row>
        <row r="511">
          <cell r="F511">
            <v>-29362</v>
          </cell>
          <cell r="G511">
            <v>-32541</v>
          </cell>
          <cell r="H511">
            <v>-30939</v>
          </cell>
          <cell r="I511">
            <v>-30881</v>
          </cell>
          <cell r="J511">
            <v>-32909</v>
          </cell>
          <cell r="K511">
            <v>-32878</v>
          </cell>
          <cell r="L511">
            <v>-29679</v>
          </cell>
          <cell r="M511">
            <v>-25603</v>
          </cell>
          <cell r="N511">
            <v>-18912</v>
          </cell>
          <cell r="O511">
            <v>-16477</v>
          </cell>
          <cell r="P511">
            <v>-15647</v>
          </cell>
          <cell r="Q511">
            <v>-17137</v>
          </cell>
        </row>
        <row r="512">
          <cell r="C512">
            <v>82010000</v>
          </cell>
          <cell r="F512">
            <v>731</v>
          </cell>
          <cell r="G512">
            <v>665</v>
          </cell>
          <cell r="H512">
            <v>665</v>
          </cell>
          <cell r="I512">
            <v>665</v>
          </cell>
          <cell r="J512">
            <v>665</v>
          </cell>
          <cell r="K512">
            <v>665</v>
          </cell>
          <cell r="L512">
            <v>665</v>
          </cell>
          <cell r="M512">
            <v>665</v>
          </cell>
          <cell r="N512">
            <v>665</v>
          </cell>
          <cell r="O512">
            <v>665</v>
          </cell>
          <cell r="P512">
            <v>665</v>
          </cell>
          <cell r="Q512">
            <v>665</v>
          </cell>
        </row>
        <row r="513">
          <cell r="C513">
            <v>82015000</v>
          </cell>
          <cell r="F513">
            <v>5863</v>
          </cell>
          <cell r="G513">
            <v>5438</v>
          </cell>
          <cell r="H513">
            <v>5438</v>
          </cell>
          <cell r="I513">
            <v>5438</v>
          </cell>
          <cell r="J513">
            <v>5438</v>
          </cell>
          <cell r="K513">
            <v>5438</v>
          </cell>
          <cell r="L513">
            <v>8674</v>
          </cell>
          <cell r="M513">
            <v>8674</v>
          </cell>
          <cell r="N513">
            <v>6991</v>
          </cell>
          <cell r="O513">
            <v>6991</v>
          </cell>
          <cell r="P513">
            <v>7942</v>
          </cell>
          <cell r="Q513">
            <v>7942</v>
          </cell>
        </row>
        <row r="514">
          <cell r="C514">
            <v>82016000</v>
          </cell>
          <cell r="F514">
            <v>3208</v>
          </cell>
          <cell r="G514">
            <v>5004</v>
          </cell>
          <cell r="H514">
            <v>4192</v>
          </cell>
          <cell r="I514">
            <v>4176</v>
          </cell>
          <cell r="J514">
            <v>4176</v>
          </cell>
          <cell r="K514">
            <v>4176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C515">
            <v>82020000</v>
          </cell>
          <cell r="F515">
            <v>32</v>
          </cell>
          <cell r="G515">
            <v>32</v>
          </cell>
          <cell r="H515">
            <v>32</v>
          </cell>
          <cell r="I515">
            <v>32</v>
          </cell>
          <cell r="J515">
            <v>32</v>
          </cell>
          <cell r="K515">
            <v>32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32</v>
          </cell>
          <cell r="Q515">
            <v>32</v>
          </cell>
        </row>
        <row r="516">
          <cell r="F516">
            <v>9834</v>
          </cell>
          <cell r="G516">
            <v>11139</v>
          </cell>
          <cell r="H516">
            <v>10327</v>
          </cell>
          <cell r="I516">
            <v>10311</v>
          </cell>
          <cell r="J516">
            <v>10311</v>
          </cell>
          <cell r="K516">
            <v>10311</v>
          </cell>
          <cell r="L516">
            <v>9339</v>
          </cell>
          <cell r="M516">
            <v>9339</v>
          </cell>
          <cell r="N516">
            <v>7656</v>
          </cell>
          <cell r="O516">
            <v>7656</v>
          </cell>
          <cell r="P516">
            <v>8639</v>
          </cell>
          <cell r="Q516">
            <v>8639</v>
          </cell>
        </row>
        <row r="517">
          <cell r="C517">
            <v>86021500</v>
          </cell>
          <cell r="F517">
            <v>1865195</v>
          </cell>
          <cell r="G517">
            <v>0</v>
          </cell>
          <cell r="H517">
            <v>0</v>
          </cell>
          <cell r="I517">
            <v>2288391</v>
          </cell>
          <cell r="J517">
            <v>0</v>
          </cell>
          <cell r="K517">
            <v>0</v>
          </cell>
          <cell r="L517">
            <v>3601350</v>
          </cell>
          <cell r="M517">
            <v>0</v>
          </cell>
          <cell r="N517">
            <v>0</v>
          </cell>
          <cell r="O517">
            <v>3701707</v>
          </cell>
          <cell r="P517">
            <v>0</v>
          </cell>
          <cell r="Q517">
            <v>0</v>
          </cell>
        </row>
        <row r="518">
          <cell r="F518">
            <v>1865195</v>
          </cell>
          <cell r="G518">
            <v>0</v>
          </cell>
          <cell r="H518">
            <v>0</v>
          </cell>
          <cell r="I518">
            <v>2288391</v>
          </cell>
          <cell r="J518">
            <v>0</v>
          </cell>
          <cell r="K518">
            <v>0</v>
          </cell>
          <cell r="L518">
            <v>3601350</v>
          </cell>
          <cell r="M518">
            <v>0</v>
          </cell>
          <cell r="N518">
            <v>0</v>
          </cell>
          <cell r="O518">
            <v>3701707</v>
          </cell>
          <cell r="P518">
            <v>0</v>
          </cell>
          <cell r="Q518">
            <v>0</v>
          </cell>
        </row>
        <row r="519">
          <cell r="F519">
            <v>934670</v>
          </cell>
          <cell r="G519">
            <v>-390333</v>
          </cell>
          <cell r="H519">
            <v>-1903459</v>
          </cell>
          <cell r="I519">
            <v>767186</v>
          </cell>
          <cell r="J519">
            <v>-2188441</v>
          </cell>
          <cell r="K519">
            <v>-2174324</v>
          </cell>
          <cell r="L519">
            <v>1559757.30982729</v>
          </cell>
          <cell r="M519">
            <v>-3412958.6415486354</v>
          </cell>
          <cell r="N519">
            <v>-1315506.0651090979</v>
          </cell>
          <cell r="O519">
            <v>2667721.4695171094</v>
          </cell>
          <cell r="P519">
            <v>-1048783.313221172</v>
          </cell>
          <cell r="Q519">
            <v>-994563.61368535925</v>
          </cell>
        </row>
      </sheetData>
      <sheetData sheetId="4">
        <row r="5">
          <cell r="C5" t="str">
            <v>Account</v>
          </cell>
          <cell r="F5" t="str">
            <v>Sum of Jul-19</v>
          </cell>
          <cell r="G5" t="str">
            <v>Sum of Aug-19</v>
          </cell>
          <cell r="H5" t="str">
            <v>Sum of Sep-19</v>
          </cell>
          <cell r="I5" t="str">
            <v>Sum of Oct-19</v>
          </cell>
          <cell r="J5" t="str">
            <v>Sum of Nov-19</v>
          </cell>
          <cell r="K5" t="str">
            <v>Sum of Dec-19</v>
          </cell>
        </row>
        <row r="6">
          <cell r="C6">
            <v>40111000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</row>
        <row r="7"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</row>
        <row r="8">
          <cell r="C8">
            <v>40121000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</row>
        <row r="9"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</row>
        <row r="10">
          <cell r="C10">
            <v>40131000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</row>
        <row r="11"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</row>
        <row r="12">
          <cell r="C12">
            <v>40141000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</row>
        <row r="13"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</row>
        <row r="14">
          <cell r="C14">
            <v>40145000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</row>
        <row r="15"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</row>
        <row r="16">
          <cell r="C16">
            <v>40151000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</row>
        <row r="17"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</row>
        <row r="18">
          <cell r="C18">
            <v>40161000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</row>
        <row r="19"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</row>
        <row r="20">
          <cell r="C20">
            <v>40171000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</row>
        <row r="21"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</row>
        <row r="22">
          <cell r="C22">
            <v>40211000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40221000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40231000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40251000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40310100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</row>
        <row r="28">
          <cell r="C28">
            <v>40310200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</row>
        <row r="29">
          <cell r="C29">
            <v>40310250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</row>
        <row r="30">
          <cell r="C30">
            <v>40310300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40310400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</row>
        <row r="32">
          <cell r="C32">
            <v>40310500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</row>
        <row r="33">
          <cell r="C33">
            <v>40310600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</row>
        <row r="34">
          <cell r="C34">
            <v>40310700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</row>
        <row r="35">
          <cell r="C35">
            <v>40319900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</row>
        <row r="37">
          <cell r="C37">
            <v>51010000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</row>
        <row r="38"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</row>
        <row r="39">
          <cell r="C39">
            <v>51510000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</row>
        <row r="40"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</row>
        <row r="41">
          <cell r="C41">
            <v>51800000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</row>
        <row r="42"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</row>
        <row r="43">
          <cell r="C43">
            <v>51110000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</row>
        <row r="44">
          <cell r="C44">
            <v>51120000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</row>
        <row r="46">
          <cell r="C46">
            <v>50100000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</row>
        <row r="47">
          <cell r="C47">
            <v>50109900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</row>
        <row r="48">
          <cell r="C48">
            <v>50110000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</row>
        <row r="49">
          <cell r="C49">
            <v>50119900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</row>
        <row r="50">
          <cell r="C50">
            <v>50171000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</row>
        <row r="51">
          <cell r="C51">
            <v>50171800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</row>
        <row r="52"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</row>
        <row r="53">
          <cell r="C53">
            <v>50610000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</row>
        <row r="54">
          <cell r="C54">
            <v>50610100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</row>
        <row r="55"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</row>
        <row r="56">
          <cell r="C56">
            <v>50510000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</row>
        <row r="57">
          <cell r="C57">
            <v>50510100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</row>
        <row r="58"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</row>
        <row r="59">
          <cell r="C59">
            <v>50550000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</row>
        <row r="60">
          <cell r="C60">
            <v>50550100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</row>
        <row r="61">
          <cell r="C61">
            <v>50560000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</row>
        <row r="62"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</row>
        <row r="63">
          <cell r="C63">
            <v>50421000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</row>
        <row r="64">
          <cell r="C64">
            <v>50421100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</row>
        <row r="65">
          <cell r="C65">
            <v>50422000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</row>
        <row r="66">
          <cell r="C66">
            <v>50422100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</row>
        <row r="67">
          <cell r="C67">
            <v>50423000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</row>
        <row r="68">
          <cell r="C68">
            <v>50426000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</row>
        <row r="69">
          <cell r="C69">
            <v>50426100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</row>
        <row r="70">
          <cell r="C70">
            <v>50450000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</row>
        <row r="71">
          <cell r="C71">
            <v>50451000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</row>
        <row r="72">
          <cell r="C72">
            <v>50452000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</row>
        <row r="73">
          <cell r="C73">
            <v>50454000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>
            <v>50456000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</row>
        <row r="75">
          <cell r="C75">
            <v>50457000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</row>
        <row r="76"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</row>
        <row r="77">
          <cell r="C77">
            <v>53401000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</row>
        <row r="78">
          <cell r="C78">
            <v>53401100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</row>
        <row r="79">
          <cell r="C79">
            <v>53401200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</row>
        <row r="80">
          <cell r="C80">
            <v>53401300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</row>
        <row r="81">
          <cell r="C81">
            <v>53401400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</row>
        <row r="82">
          <cell r="C82">
            <v>53401500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</row>
        <row r="83">
          <cell r="C83">
            <v>53401600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C84">
            <v>53401700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</row>
        <row r="85">
          <cell r="C85">
            <v>53401800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</row>
        <row r="86">
          <cell r="C86">
            <v>53401900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</row>
        <row r="87">
          <cell r="C87">
            <v>53402200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</row>
        <row r="88">
          <cell r="C88">
            <v>53402300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</row>
        <row r="89">
          <cell r="C89">
            <v>53402400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</row>
        <row r="90">
          <cell r="C90">
            <v>53402500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</row>
        <row r="91"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</row>
        <row r="92">
          <cell r="C92">
            <v>53110000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C93">
            <v>53150000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</row>
        <row r="94">
          <cell r="C94">
            <v>53151000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</row>
        <row r="95">
          <cell r="C95">
            <v>53152000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</row>
        <row r="96">
          <cell r="C96">
            <v>53154000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</row>
        <row r="97">
          <cell r="C97">
            <v>53155000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</row>
        <row r="98"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</row>
        <row r="99">
          <cell r="C99">
            <v>52532000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</row>
        <row r="100">
          <cell r="C100">
            <v>52546000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</row>
        <row r="101">
          <cell r="C101">
            <v>52548000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</row>
        <row r="102">
          <cell r="C102">
            <v>52550000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</row>
        <row r="103">
          <cell r="C103">
            <v>52571000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</row>
        <row r="104">
          <cell r="C104">
            <v>52571100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</row>
        <row r="105">
          <cell r="C105">
            <v>52578000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</row>
        <row r="106">
          <cell r="C106">
            <v>52583000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</row>
        <row r="107"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</row>
        <row r="108">
          <cell r="C108">
            <v>52574000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</row>
        <row r="109">
          <cell r="C109">
            <v>52574100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</row>
        <row r="110">
          <cell r="C110">
            <v>52574115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</row>
        <row r="111"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</row>
        <row r="112">
          <cell r="C112">
            <v>52562500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</row>
        <row r="113">
          <cell r="C113">
            <v>52566000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</row>
        <row r="114">
          <cell r="C114">
            <v>52566700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</row>
        <row r="115"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</row>
        <row r="116">
          <cell r="C116">
            <v>52526100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</row>
        <row r="117">
          <cell r="C117">
            <v>52542016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</row>
        <row r="118">
          <cell r="C118">
            <v>52562000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</row>
        <row r="119">
          <cell r="C119">
            <v>52571500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</row>
        <row r="120">
          <cell r="C120">
            <v>52582000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</row>
        <row r="121"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</row>
        <row r="122">
          <cell r="C122">
            <v>52503000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</row>
        <row r="123"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</row>
        <row r="124">
          <cell r="C124">
            <v>52534000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</row>
        <row r="125">
          <cell r="C125">
            <v>52534021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C126">
            <v>52534200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</row>
        <row r="127">
          <cell r="C127">
            <v>52535000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</row>
        <row r="128"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</row>
        <row r="129">
          <cell r="C129">
            <v>52000000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</row>
        <row r="130">
          <cell r="C130">
            <v>52001000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</row>
        <row r="131">
          <cell r="C131">
            <v>52500000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</row>
        <row r="132">
          <cell r="C132">
            <v>52514000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</row>
        <row r="133">
          <cell r="C133">
            <v>52514500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</row>
        <row r="134">
          <cell r="C134">
            <v>52514600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</row>
        <row r="135">
          <cell r="C135">
            <v>52514700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</row>
        <row r="136">
          <cell r="C136">
            <v>52514901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</row>
        <row r="137">
          <cell r="C137">
            <v>52514903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</row>
        <row r="138">
          <cell r="C138">
            <v>52514904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</row>
        <row r="139">
          <cell r="C139">
            <v>52514905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</row>
        <row r="140">
          <cell r="C140">
            <v>52514907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</row>
        <row r="141">
          <cell r="C141">
            <v>52514909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</row>
        <row r="142">
          <cell r="C142">
            <v>52515000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</row>
        <row r="143">
          <cell r="C143">
            <v>52515001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</row>
        <row r="144">
          <cell r="C144">
            <v>52522000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>
            <v>52524000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</row>
        <row r="146">
          <cell r="C146">
            <v>52527000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</row>
        <row r="147">
          <cell r="C147">
            <v>52528000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C148">
            <v>52540000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</row>
        <row r="149">
          <cell r="C149">
            <v>52549000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C150">
            <v>52549500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</row>
        <row r="151">
          <cell r="C151">
            <v>52554500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</row>
        <row r="152">
          <cell r="C152">
            <v>52556500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>
            <v>52568000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</row>
        <row r="154">
          <cell r="C154">
            <v>52579000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</row>
        <row r="155">
          <cell r="C155">
            <v>52585000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</row>
        <row r="156"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</row>
        <row r="157">
          <cell r="C157">
            <v>54110000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</row>
        <row r="158">
          <cell r="C158">
            <v>54140000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</row>
        <row r="159"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</row>
        <row r="160">
          <cell r="C160">
            <v>55000000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</row>
        <row r="161">
          <cell r="C161">
            <v>55000100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</row>
        <row r="162">
          <cell r="C162">
            <v>55010100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</row>
        <row r="163">
          <cell r="C163">
            <v>55010200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</row>
        <row r="164">
          <cell r="C164">
            <v>55010300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</row>
        <row r="165">
          <cell r="C165">
            <v>55010500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</row>
        <row r="166"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</row>
        <row r="167">
          <cell r="C167">
            <v>57010000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C168">
            <v>57010015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</row>
        <row r="169">
          <cell r="C169">
            <v>57010016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</row>
        <row r="170"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</row>
        <row r="171">
          <cell r="C171">
            <v>52501500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C172">
            <v>52510015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</row>
        <row r="173">
          <cell r="C173">
            <v>52514906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</row>
        <row r="174">
          <cell r="C174">
            <v>52520000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</row>
        <row r="175">
          <cell r="C175">
            <v>52542015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</row>
        <row r="176">
          <cell r="C176">
            <v>52566015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</row>
        <row r="177"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</row>
        <row r="178">
          <cell r="C178">
            <v>56610000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</row>
        <row r="179">
          <cell r="C179">
            <v>56620000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</row>
        <row r="181">
          <cell r="C181">
            <v>55110000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</row>
        <row r="182">
          <cell r="C182">
            <v>55710000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</row>
        <row r="183">
          <cell r="C183">
            <v>55715000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C184">
            <v>55720000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</row>
        <row r="185">
          <cell r="C185">
            <v>55720100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</row>
        <row r="186">
          <cell r="C186">
            <v>55730000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</row>
        <row r="187"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</row>
        <row r="188">
          <cell r="C188">
            <v>62002000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C189">
            <v>62002100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</row>
        <row r="190">
          <cell r="C190">
            <v>62002300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</row>
        <row r="191">
          <cell r="C191">
            <v>62002400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</row>
        <row r="192">
          <cell r="C192">
            <v>62002600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C193">
            <v>62502100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</row>
        <row r="194">
          <cell r="C194">
            <v>62502300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</row>
        <row r="195">
          <cell r="C195">
            <v>62502400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</row>
        <row r="196">
          <cell r="C196">
            <v>62502600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</row>
        <row r="197">
          <cell r="C197">
            <v>62510000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62512000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</row>
        <row r="199">
          <cell r="C199">
            <v>62520700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</row>
        <row r="200">
          <cell r="C200">
            <v>63110000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</row>
        <row r="201"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</row>
        <row r="202">
          <cell r="C202">
            <v>68011000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</row>
        <row r="203">
          <cell r="C203">
            <v>68012000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</row>
        <row r="204">
          <cell r="C204">
            <v>68012500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</row>
        <row r="205"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</row>
        <row r="206">
          <cell r="C206">
            <v>68251000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>
            <v>68254000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</row>
        <row r="208">
          <cell r="C208">
            <v>68255000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</row>
        <row r="209">
          <cell r="C209">
            <v>68257000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</row>
        <row r="210">
          <cell r="C210">
            <v>68258000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</row>
        <row r="211"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</row>
        <row r="212">
          <cell r="C212">
            <v>68311000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</row>
        <row r="213">
          <cell r="C213">
            <v>68312000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</row>
        <row r="214">
          <cell r="C214">
            <v>68312500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</row>
        <row r="215"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</row>
        <row r="216">
          <cell r="C216">
            <v>69011000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</row>
        <row r="217"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</row>
        <row r="218">
          <cell r="C218">
            <v>69021000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</row>
        <row r="219"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</row>
        <row r="220">
          <cell r="C220">
            <v>69061000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</row>
        <row r="221">
          <cell r="C221">
            <v>69063200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</row>
        <row r="222">
          <cell r="C222">
            <v>69065000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</row>
        <row r="223"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</row>
        <row r="224">
          <cell r="C224">
            <v>69071000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</row>
        <row r="225">
          <cell r="C225">
            <v>69073200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</row>
        <row r="226">
          <cell r="C226">
            <v>69073500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</row>
        <row r="227"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</row>
        <row r="228">
          <cell r="C228">
            <v>69520000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</row>
        <row r="229"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</row>
        <row r="230">
          <cell r="C230">
            <v>68520000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</row>
        <row r="231">
          <cell r="C231">
            <v>68532000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C232">
            <v>68532100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>
            <v>68533000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</row>
        <row r="234">
          <cell r="C234">
            <v>68533100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</row>
        <row r="235">
          <cell r="C235">
            <v>68535000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C236">
            <v>68535100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>
            <v>68543000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</row>
        <row r="238">
          <cell r="C238">
            <v>68544000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</row>
        <row r="239">
          <cell r="C239">
            <v>68545000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</row>
        <row r="240"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</row>
        <row r="241">
          <cell r="C241">
            <v>81810000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C242">
            <v>81815100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C244">
            <v>70510000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</row>
        <row r="245"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</row>
        <row r="246">
          <cell r="C246">
            <v>71511000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>
            <v>71810000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</row>
        <row r="249">
          <cell r="C249">
            <v>71820000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</row>
        <row r="250">
          <cell r="C250">
            <v>75820000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75840000</v>
          </cell>
          <cell r="F251">
            <v>10500</v>
          </cell>
          <cell r="G251">
            <v>10500</v>
          </cell>
          <cell r="H251">
            <v>10500</v>
          </cell>
          <cell r="I251">
            <v>5500</v>
          </cell>
          <cell r="J251">
            <v>5500</v>
          </cell>
          <cell r="K251">
            <v>5500</v>
          </cell>
        </row>
        <row r="252">
          <cell r="F252">
            <v>-98341</v>
          </cell>
          <cell r="G252">
            <v>-93724</v>
          </cell>
          <cell r="H252">
            <v>-98341</v>
          </cell>
          <cell r="I252">
            <v>-103341</v>
          </cell>
          <cell r="J252">
            <v>-103341</v>
          </cell>
          <cell r="K252">
            <v>-103341</v>
          </cell>
        </row>
        <row r="253">
          <cell r="C253">
            <v>81010000</v>
          </cell>
          <cell r="F253">
            <v>137713</v>
          </cell>
          <cell r="G253">
            <v>137713</v>
          </cell>
          <cell r="H253">
            <v>137713</v>
          </cell>
          <cell r="I253">
            <v>137713</v>
          </cell>
          <cell r="J253">
            <v>137713</v>
          </cell>
          <cell r="K253">
            <v>137713</v>
          </cell>
        </row>
        <row r="254">
          <cell r="C254">
            <v>81015000</v>
          </cell>
          <cell r="F254">
            <v>918233</v>
          </cell>
          <cell r="G254">
            <v>918233</v>
          </cell>
          <cell r="H254">
            <v>918233</v>
          </cell>
          <cell r="I254">
            <v>918233</v>
          </cell>
          <cell r="J254">
            <v>918233</v>
          </cell>
          <cell r="K254">
            <v>918233</v>
          </cell>
        </row>
        <row r="255">
          <cell r="C255">
            <v>81016000</v>
          </cell>
          <cell r="F255">
            <v>158</v>
          </cell>
          <cell r="G255">
            <v>158</v>
          </cell>
          <cell r="H255">
            <v>158</v>
          </cell>
          <cell r="I255">
            <v>158</v>
          </cell>
          <cell r="J255">
            <v>158</v>
          </cell>
          <cell r="K255">
            <v>158</v>
          </cell>
        </row>
        <row r="256">
          <cell r="C256">
            <v>81020000</v>
          </cell>
          <cell r="F256">
            <v>15881</v>
          </cell>
          <cell r="G256">
            <v>15881</v>
          </cell>
          <cell r="H256">
            <v>15881</v>
          </cell>
          <cell r="I256">
            <v>15881</v>
          </cell>
          <cell r="J256">
            <v>15881</v>
          </cell>
          <cell r="K256">
            <v>15881</v>
          </cell>
        </row>
        <row r="257">
          <cell r="F257">
            <v>1071985</v>
          </cell>
          <cell r="G257">
            <v>1071985</v>
          </cell>
          <cell r="H257">
            <v>1071985</v>
          </cell>
          <cell r="I257">
            <v>1071985</v>
          </cell>
          <cell r="J257">
            <v>1071985</v>
          </cell>
          <cell r="K257">
            <v>1071985</v>
          </cell>
        </row>
        <row r="258">
          <cell r="C258">
            <v>81315000</v>
          </cell>
          <cell r="F258">
            <v>-1654</v>
          </cell>
          <cell r="G258">
            <v>-7624</v>
          </cell>
          <cell r="H258">
            <v>640</v>
          </cell>
          <cell r="I258">
            <v>-4560</v>
          </cell>
          <cell r="J258">
            <v>-5147</v>
          </cell>
          <cell r="K258">
            <v>24564</v>
          </cell>
        </row>
        <row r="259">
          <cell r="F259">
            <v>-1654</v>
          </cell>
          <cell r="G259">
            <v>-7624</v>
          </cell>
          <cell r="H259">
            <v>640</v>
          </cell>
          <cell r="I259">
            <v>-4560</v>
          </cell>
          <cell r="J259">
            <v>-5147</v>
          </cell>
          <cell r="K259">
            <v>24564</v>
          </cell>
        </row>
        <row r="260">
          <cell r="C260">
            <v>85000000</v>
          </cell>
          <cell r="F260">
            <v>-28002</v>
          </cell>
          <cell r="G260">
            <v>-31446</v>
          </cell>
          <cell r="H260">
            <v>-32277</v>
          </cell>
          <cell r="I260">
            <v>-33638</v>
          </cell>
          <cell r="J260">
            <v>-36747</v>
          </cell>
          <cell r="K260">
            <v>-39909</v>
          </cell>
        </row>
        <row r="261">
          <cell r="F261">
            <v>-28002</v>
          </cell>
          <cell r="G261">
            <v>-31446</v>
          </cell>
          <cell r="H261">
            <v>-32277</v>
          </cell>
          <cell r="I261">
            <v>-33638</v>
          </cell>
          <cell r="J261">
            <v>-36747</v>
          </cell>
          <cell r="K261">
            <v>-39909</v>
          </cell>
        </row>
        <row r="262">
          <cell r="C262">
            <v>82010000</v>
          </cell>
          <cell r="F262">
            <v>665</v>
          </cell>
          <cell r="G262">
            <v>665</v>
          </cell>
          <cell r="H262">
            <v>665</v>
          </cell>
          <cell r="I262">
            <v>665</v>
          </cell>
          <cell r="J262">
            <v>665</v>
          </cell>
          <cell r="K262">
            <v>665</v>
          </cell>
        </row>
        <row r="263">
          <cell r="C263">
            <v>82015000</v>
          </cell>
          <cell r="F263">
            <v>9042</v>
          </cell>
          <cell r="G263">
            <v>9042</v>
          </cell>
          <cell r="H263">
            <v>9042</v>
          </cell>
          <cell r="I263">
            <v>9042</v>
          </cell>
          <cell r="J263">
            <v>9042</v>
          </cell>
          <cell r="K263">
            <v>9042</v>
          </cell>
        </row>
        <row r="264">
          <cell r="C264">
            <v>82020000</v>
          </cell>
          <cell r="F264">
            <v>32</v>
          </cell>
          <cell r="G264">
            <v>32</v>
          </cell>
          <cell r="H264">
            <v>32</v>
          </cell>
          <cell r="I264">
            <v>32</v>
          </cell>
          <cell r="J264">
            <v>32</v>
          </cell>
          <cell r="K264">
            <v>32</v>
          </cell>
        </row>
        <row r="265">
          <cell r="F265">
            <v>9739</v>
          </cell>
          <cell r="G265">
            <v>9739</v>
          </cell>
          <cell r="H265">
            <v>9739</v>
          </cell>
          <cell r="I265">
            <v>9739</v>
          </cell>
          <cell r="J265">
            <v>9739</v>
          </cell>
          <cell r="K265">
            <v>9739</v>
          </cell>
        </row>
        <row r="266">
          <cell r="C266">
            <v>86021500</v>
          </cell>
          <cell r="F266">
            <v>0</v>
          </cell>
          <cell r="G266">
            <v>0</v>
          </cell>
          <cell r="H266">
            <v>3360749</v>
          </cell>
          <cell r="I266">
            <v>0</v>
          </cell>
          <cell r="J266">
            <v>0</v>
          </cell>
          <cell r="K266">
            <v>5664426</v>
          </cell>
        </row>
        <row r="267">
          <cell r="F267">
            <v>0</v>
          </cell>
          <cell r="G267">
            <v>0</v>
          </cell>
          <cell r="H267">
            <v>3360749</v>
          </cell>
          <cell r="I267">
            <v>0</v>
          </cell>
          <cell r="J267">
            <v>0</v>
          </cell>
          <cell r="K267">
            <v>5664426</v>
          </cell>
        </row>
        <row r="268">
          <cell r="F268">
            <v>-2508073.0000000009</v>
          </cell>
          <cell r="G268">
            <v>-2633542</v>
          </cell>
          <cell r="H268">
            <v>933846.99999999907</v>
          </cell>
          <cell r="I268">
            <v>-2182503</v>
          </cell>
          <cell r="J268">
            <v>-1653699</v>
          </cell>
          <cell r="K268">
            <v>4251779</v>
          </cell>
        </row>
      </sheetData>
      <sheetData sheetId="5"/>
      <sheetData sheetId="6"/>
      <sheetData sheetId="7">
        <row r="16">
          <cell r="E16">
            <v>2520765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WIP-RPs Link Out"/>
      <sheetName val="CWIP-IPs Link Out"/>
      <sheetName val="ACQ- Link Out"/>
      <sheetName val="Exh UPIS"/>
      <sheetName val="Exh Accum Dep COR"/>
      <sheetName val="Exh CWIP"/>
      <sheetName val="Exh DevAdv"/>
      <sheetName val="Exh CIAC"/>
      <sheetName val="Exh Depr Exp"/>
      <sheetName val="Exh COR Exp"/>
      <sheetName val="Exh 13 SCEP"/>
      <sheetName val="Bal UPIS"/>
      <sheetName val="Bal Accum Dep&amp;COR"/>
      <sheetName val="Bal CWIP"/>
      <sheetName val="Bal and Actv DevAdv"/>
      <sheetName val="Bal CIAC"/>
      <sheetName val="Bal AFUDC"/>
      <sheetName val="Actv CapExpend"/>
      <sheetName val="Actv PlacedInServc"/>
      <sheetName val="Actv Depr Exp"/>
      <sheetName val="Actv Retire"/>
      <sheetName val="Actv COR"/>
      <sheetName val="Actv CIAC"/>
      <sheetName val="AFUDC Activity"/>
      <sheetName val="AFUDC In-Service"/>
      <sheetName val="Data-Water SCEP by Acct"/>
      <sheetName val="Data Ret Salv COR"/>
      <sheetName val="Data-DevAdv"/>
      <sheetName val="Data CIAC"/>
      <sheetName val="Data-Depr Rates"/>
      <sheetName val="Data AFUDC Rate"/>
      <sheetName val="EXP 16 Depreciation and COR"/>
      <sheetName val="Summary Activity ACQ"/>
      <sheetName val="Activity ACQ1"/>
      <sheetName val="Data ACQ1"/>
      <sheetName val="ACQ1 Detail"/>
      <sheetName val="Activity ACQ2"/>
      <sheetName val="Data ACQ2"/>
      <sheetName val="Data % Capital Spread by Acct"/>
      <sheetName val="SCEP Rate Case Slippage"/>
      <sheetName val="SCEP Rate Case Total"/>
      <sheetName val="SCEP IP Project Info"/>
      <sheetName val="SCEP Rate Case CIAC-Cust Adv"/>
      <sheetName val="Data_DeprAdj_15_Study"/>
      <sheetName val="Data_Account List"/>
      <sheetName val="Data_UPIS COA"/>
      <sheetName val="SAP Acct"/>
      <sheetName val="1 JDE to SAP"/>
      <sheetName val="WS Not Used in Filing"/>
      <sheetName val="Activity UPIS-ACQ"/>
      <sheetName val="Data UPIS-By ACQ"/>
      <sheetName val="Activity Accum Reserve-ACQ"/>
      <sheetName val="Data Accum Reserve-By ACQ"/>
      <sheetName val="EXP 17 Amortization"/>
    </sheetNames>
    <sheetDataSet>
      <sheetData sheetId="0"/>
      <sheetData sheetId="1"/>
      <sheetData sheetId="2"/>
      <sheetData sheetId="3"/>
      <sheetData sheetId="4">
        <row r="22">
          <cell r="C22">
            <v>24566.75499999999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40"/>
  <sheetViews>
    <sheetView zoomScale="80" zoomScaleNormal="80" workbookViewId="0"/>
  </sheetViews>
  <sheetFormatPr defaultColWidth="8.88671875" defaultRowHeight="14.4"/>
  <cols>
    <col min="1" max="1" width="53.6640625" style="16" bestFit="1" customWidth="1"/>
    <col min="2" max="2" width="23.6640625" style="16" bestFit="1" customWidth="1"/>
    <col min="3" max="3" width="23" style="16" customWidth="1"/>
    <col min="4" max="4" width="1.6640625" style="16" customWidth="1"/>
    <col min="5" max="5" width="21.109375" style="16" bestFit="1" customWidth="1"/>
    <col min="6" max="6" width="1.6640625" style="16" customWidth="1"/>
    <col min="7" max="7" width="16.6640625" style="16" bestFit="1" customWidth="1"/>
    <col min="8" max="8" width="1.6640625" style="16" customWidth="1"/>
    <col min="9" max="9" width="14.109375" style="16" bestFit="1" customWidth="1"/>
    <col min="10" max="10" width="11.33203125" style="16" customWidth="1"/>
    <col min="11" max="11" width="6.33203125" style="16" customWidth="1"/>
    <col min="12" max="12" width="16.109375" style="16" customWidth="1"/>
    <col min="13" max="13" width="9" style="16" bestFit="1" customWidth="1"/>
    <col min="14" max="14" width="21.6640625" style="16" bestFit="1" customWidth="1"/>
    <col min="15" max="15" width="7.33203125" style="16" bestFit="1" customWidth="1"/>
    <col min="16" max="27" width="10.5546875" style="16" bestFit="1" customWidth="1"/>
    <col min="28" max="28" width="11.5546875" style="16" bestFit="1" customWidth="1"/>
    <col min="29" max="16384" width="8.88671875" style="16"/>
  </cols>
  <sheetData>
    <row r="1" spans="1:31">
      <c r="A1" s="36" t="str">
        <f>'[1]Rate Case Constants'!C9</f>
        <v>Kentucky American Water Company</v>
      </c>
      <c r="B1" s="36"/>
      <c r="C1" s="36"/>
      <c r="D1" s="36"/>
    </row>
    <row r="2" spans="1:31">
      <c r="A2" s="36" t="str">
        <f>'[1]Rate Case Constants'!C10</f>
        <v>KENTUCKY AMERICAN WATER COMPANY</v>
      </c>
      <c r="B2" s="36"/>
      <c r="C2" s="36"/>
      <c r="D2" s="36"/>
    </row>
    <row r="3" spans="1:31">
      <c r="A3" s="36" t="str">
        <f>'[1]Rate Case Constants'!C11</f>
        <v>Case No. 2018-00358</v>
      </c>
      <c r="B3" s="36"/>
      <c r="C3" s="36"/>
      <c r="D3" s="36"/>
    </row>
    <row r="4" spans="1:31">
      <c r="A4" s="12">
        <f>'[1]Rate Case Constants'!C12</f>
        <v>43524</v>
      </c>
      <c r="B4" s="36"/>
      <c r="C4" s="36"/>
      <c r="D4" s="36"/>
    </row>
    <row r="5" spans="1:31">
      <c r="A5" s="105" t="str">
        <f>'[1]Rate Case Constants'!C13</f>
        <v>June 30, 2020</v>
      </c>
      <c r="B5" s="36"/>
      <c r="C5" s="36"/>
      <c r="D5" s="36"/>
    </row>
    <row r="6" spans="1:31">
      <c r="A6" s="105" t="str">
        <f>'[1]Rate Case Constants'!C14</f>
        <v>For the 12 Months Ending June 30, 2020</v>
      </c>
      <c r="B6" s="36"/>
      <c r="C6" s="36"/>
      <c r="D6" s="36"/>
      <c r="V6" s="30"/>
      <c r="W6" s="30"/>
      <c r="X6" s="30"/>
      <c r="Y6" s="30"/>
      <c r="Z6" s="30"/>
      <c r="AA6" s="30"/>
      <c r="AB6" s="30"/>
    </row>
    <row r="7" spans="1:31">
      <c r="A7" s="36" t="str">
        <f>'[1]Rate Case Constants'!C15</f>
        <v>Base Year for the 12 Months Ended February 28, 2019</v>
      </c>
      <c r="B7" s="36" t="str">
        <f>'[1]Rate Case Constants'!D15</f>
        <v>Base Year at 2/28/19</v>
      </c>
      <c r="C7" s="36" t="str">
        <f>'[1]Rate Case Constants'!E15</f>
        <v>Base Year for the 12 Months Ended 2/28/19</v>
      </c>
      <c r="D7" s="36"/>
      <c r="V7" s="30"/>
      <c r="W7" s="30"/>
      <c r="X7" s="30"/>
      <c r="Y7" s="30"/>
      <c r="Z7" s="30"/>
      <c r="AA7" s="30"/>
      <c r="AB7" s="30"/>
      <c r="AE7" s="64"/>
    </row>
    <row r="8" spans="1:31">
      <c r="A8" s="36" t="str">
        <f>'[1]Rate Case Constants'!C16</f>
        <v>Base Year Adjustment</v>
      </c>
      <c r="B8" s="36"/>
      <c r="C8" s="36"/>
      <c r="D8" s="36"/>
      <c r="V8" s="30"/>
      <c r="W8" s="30"/>
      <c r="X8" s="30"/>
      <c r="Y8" s="30"/>
      <c r="Z8" s="30"/>
      <c r="AA8" s="30"/>
      <c r="AB8" s="30"/>
    </row>
    <row r="9" spans="1:31">
      <c r="A9" s="36" t="str">
        <f>'[1]Rate Case Constants'!C17</f>
        <v>Forecast Year for the 12 Months Ended June 30, 2020</v>
      </c>
      <c r="B9" s="36" t="str">
        <f>'[1]Rate Case Constants'!$D$17</f>
        <v>Forecast Year at 6/30/2020</v>
      </c>
      <c r="C9" s="36" t="str">
        <f>'[1]Rate Case Constants'!E17</f>
        <v>Forecasted Year at Present Rates</v>
      </c>
      <c r="D9" s="36"/>
      <c r="G9" s="16" t="str">
        <f>'[1]Rate Case Constants'!$F$17</f>
        <v>Allocated Forecast Year at 6/30/2020</v>
      </c>
      <c r="K9" s="1" t="s">
        <v>54</v>
      </c>
      <c r="T9" s="2"/>
      <c r="V9" s="30"/>
      <c r="W9" s="30"/>
      <c r="X9" s="30"/>
      <c r="Y9" s="30"/>
      <c r="Z9" s="30"/>
      <c r="AA9" s="30"/>
      <c r="AB9" s="30"/>
    </row>
    <row r="10" spans="1:31">
      <c r="A10" s="36" t="str">
        <f>'[1]Rate Case Constants'!C18</f>
        <v>Attrition Year Adjustment at Present Rates:</v>
      </c>
      <c r="B10" s="36"/>
      <c r="C10" s="36"/>
      <c r="D10" s="36"/>
      <c r="K10" s="21" t="s">
        <v>55</v>
      </c>
      <c r="L10" s="21" t="s">
        <v>46</v>
      </c>
      <c r="M10" s="21" t="s">
        <v>0</v>
      </c>
      <c r="N10" s="21" t="s">
        <v>47</v>
      </c>
      <c r="O10" s="7" t="s">
        <v>48</v>
      </c>
      <c r="P10" s="78">
        <v>43190</v>
      </c>
      <c r="Q10" s="78">
        <v>43220</v>
      </c>
      <c r="R10" s="78">
        <v>43251</v>
      </c>
      <c r="S10" s="78">
        <v>43281</v>
      </c>
      <c r="T10" s="78">
        <v>43312</v>
      </c>
      <c r="U10" s="78">
        <v>43343</v>
      </c>
      <c r="V10" s="79">
        <v>43373</v>
      </c>
      <c r="W10" s="79">
        <v>43404</v>
      </c>
      <c r="X10" s="79">
        <v>43434</v>
      </c>
      <c r="Y10" s="79">
        <v>43465</v>
      </c>
      <c r="Z10" s="79">
        <v>43496</v>
      </c>
      <c r="AA10" s="79">
        <v>43524</v>
      </c>
      <c r="AB10" s="74" t="s">
        <v>39</v>
      </c>
    </row>
    <row r="11" spans="1:31">
      <c r="A11" s="106" t="str">
        <f>'[1]Rate Case Constants'!C19</f>
        <v>Attrition Year at Present Rates</v>
      </c>
      <c r="B11" s="36"/>
      <c r="C11" s="36"/>
      <c r="D11" s="36"/>
      <c r="V11" s="30"/>
      <c r="W11" s="30"/>
      <c r="X11" s="30"/>
      <c r="Y11" s="30"/>
      <c r="Z11" s="30"/>
      <c r="AA11" s="30"/>
      <c r="AB11" s="30"/>
    </row>
    <row r="12" spans="1:31">
      <c r="A12" s="106" t="str">
        <f>'[1]Rate Case Constants'!C20</f>
        <v>Adjustments for Proposed Rates:</v>
      </c>
      <c r="B12" s="36"/>
      <c r="C12" s="36"/>
      <c r="D12" s="36"/>
      <c r="K12" s="16" t="s">
        <v>127</v>
      </c>
      <c r="L12" s="16" t="s">
        <v>128</v>
      </c>
      <c r="M12" s="30">
        <v>68254000</v>
      </c>
      <c r="N12" s="16" t="s">
        <v>82</v>
      </c>
      <c r="O12" s="20" t="s">
        <v>129</v>
      </c>
      <c r="P12" s="69">
        <f>IFERROR(INDEX('[1]Link Out Monthly BY'!F$6:F$519,MATCH($M12,'[1]Link Out Monthly BY'!$C$6:$C$519,0),1),"")</f>
        <v>16312</v>
      </c>
      <c r="Q12" s="69">
        <f>IFERROR(INDEX('[1]Link Out Monthly BY'!G$6:G$519,MATCH($M12,'[1]Link Out Monthly BY'!$C$6:$C$519,0),1),"")</f>
        <v>16312</v>
      </c>
      <c r="R12" s="69">
        <f>IFERROR(INDEX('[1]Link Out Monthly BY'!H$6:H$519,MATCH($M12,'[1]Link Out Monthly BY'!$C$6:$C$519,0),1),"")</f>
        <v>16312</v>
      </c>
      <c r="S12" s="69">
        <f>IFERROR(INDEX('[1]Link Out Monthly BY'!I$6:I$519,MATCH($M12,'[1]Link Out Monthly BY'!$C$6:$C$519,0),1),"")</f>
        <v>16312</v>
      </c>
      <c r="T12" s="69">
        <f>IFERROR(INDEX('[1]Link Out Monthly BY'!J$6:J$519,MATCH($M12,'[1]Link Out Monthly BY'!$C$6:$C$519,0),1),"")</f>
        <v>16312</v>
      </c>
      <c r="U12" s="69">
        <f>IFERROR(INDEX('[1]Link Out Monthly BY'!K$6:K$519,MATCH($M12,'[1]Link Out Monthly BY'!$C$6:$C$519,0),1),"")</f>
        <v>16312</v>
      </c>
      <c r="V12" s="69">
        <f>IFERROR(INDEX('[1]Link Out Monthly BY'!L$6:L$519,MATCH($M12,'[1]Link Out Monthly BY'!$C$6:$C$519,0),1),"")</f>
        <v>17918</v>
      </c>
      <c r="W12" s="69">
        <f>IFERROR(INDEX('[1]Link Out Monthly BY'!M$6:M$519,MATCH($M12,'[1]Link Out Monthly BY'!$C$6:$C$519,0),1),"")</f>
        <v>17918</v>
      </c>
      <c r="X12" s="69">
        <f>IFERROR(INDEX('[1]Link Out Monthly BY'!N$6:N$519,MATCH($M12,'[1]Link Out Monthly BY'!$C$6:$C$519,0),1),"")</f>
        <v>17918</v>
      </c>
      <c r="Y12" s="69">
        <f>IFERROR(INDEX('[1]Link Out Monthly BY'!O$6:O$519,MATCH($M12,'[1]Link Out Monthly BY'!$C$6:$C$519,0),1),"")</f>
        <v>17918</v>
      </c>
      <c r="Z12" s="69">
        <f>IFERROR(INDEX('[1]Link Out Monthly BY'!P$6:P$519,MATCH($M12,'[1]Link Out Monthly BY'!$C$6:$C$519,0),1),"")</f>
        <v>17196</v>
      </c>
      <c r="AA12" s="69">
        <f>IFERROR(INDEX('[1]Link Out Monthly BY'!Q$6:Q$519,MATCH($M12,'[1]Link Out Monthly BY'!$C$6:$C$519,0),1),"")</f>
        <v>17196</v>
      </c>
      <c r="AB12" s="75">
        <f>SUM(P12:AA12)</f>
        <v>203936</v>
      </c>
    </row>
    <row r="13" spans="1:31">
      <c r="A13" s="106" t="str">
        <f>'[1]Rate Case Constants'!C21</f>
        <v>Attrition Year at Proposed Rates</v>
      </c>
      <c r="B13" s="36"/>
      <c r="C13" s="36"/>
      <c r="D13" s="36"/>
      <c r="K13" s="16" t="s">
        <v>127</v>
      </c>
      <c r="L13" s="16" t="s">
        <v>128</v>
      </c>
      <c r="M13" s="30">
        <v>68255000</v>
      </c>
      <c r="N13" s="16" t="s">
        <v>104</v>
      </c>
      <c r="O13" s="20" t="s">
        <v>130</v>
      </c>
      <c r="P13" s="69">
        <f>IFERROR(INDEX('[1]Link Out Monthly BY'!F$6:F$519,MATCH($M13,'[1]Link Out Monthly BY'!$C$6:$C$519,0),1),"")</f>
        <v>713</v>
      </c>
      <c r="Q13" s="69">
        <f>IFERROR(INDEX('[1]Link Out Monthly BY'!G$6:G$519,MATCH($M13,'[1]Link Out Monthly BY'!$C$6:$C$519,0),1),"")</f>
        <v>713</v>
      </c>
      <c r="R13" s="69">
        <f>IFERROR(INDEX('[1]Link Out Monthly BY'!H$6:H$519,MATCH($M13,'[1]Link Out Monthly BY'!$C$6:$C$519,0),1),"")</f>
        <v>713</v>
      </c>
      <c r="S13" s="69">
        <f>IFERROR(INDEX('[1]Link Out Monthly BY'!I$6:I$519,MATCH($M13,'[1]Link Out Monthly BY'!$C$6:$C$519,0),1),"")</f>
        <v>713</v>
      </c>
      <c r="T13" s="69">
        <f>IFERROR(INDEX('[1]Link Out Monthly BY'!J$6:J$519,MATCH($M13,'[1]Link Out Monthly BY'!$C$6:$C$519,0),1),"")</f>
        <v>713</v>
      </c>
      <c r="U13" s="69">
        <f>IFERROR(INDEX('[1]Link Out Monthly BY'!K$6:K$519,MATCH($M13,'[1]Link Out Monthly BY'!$C$6:$C$519,0),1),"")</f>
        <v>713</v>
      </c>
      <c r="V13" s="69">
        <f>IFERROR(INDEX('[1]Link Out Monthly BY'!L$6:L$519,MATCH($M13,'[1]Link Out Monthly BY'!$C$6:$C$519,0),1),"")</f>
        <v>713</v>
      </c>
      <c r="W13" s="69">
        <f>IFERROR(INDEX('[1]Link Out Monthly BY'!M$6:M$519,MATCH($M13,'[1]Link Out Monthly BY'!$C$6:$C$519,0),1),"")</f>
        <v>713</v>
      </c>
      <c r="X13" s="69">
        <f>IFERROR(INDEX('[1]Link Out Monthly BY'!N$6:N$519,MATCH($M13,'[1]Link Out Monthly BY'!$C$6:$C$519,0),1),"")</f>
        <v>713</v>
      </c>
      <c r="Y13" s="69">
        <f>IFERROR(INDEX('[1]Link Out Monthly BY'!O$6:O$519,MATCH($M13,'[1]Link Out Monthly BY'!$C$6:$C$519,0),1),"")</f>
        <v>713</v>
      </c>
      <c r="Z13" s="69">
        <f>IFERROR(INDEX('[1]Link Out Monthly BY'!P$6:P$519,MATCH($M13,'[1]Link Out Monthly BY'!$C$6:$C$519,0),1),"")</f>
        <v>713</v>
      </c>
      <c r="AA13" s="69">
        <f>IFERROR(INDEX('[1]Link Out Monthly BY'!Q$6:Q$519,MATCH($M13,'[1]Link Out Monthly BY'!$C$6:$C$519,0),1),"")</f>
        <v>713</v>
      </c>
      <c r="AB13" s="75">
        <f>SUM(P13:AA13)</f>
        <v>8556</v>
      </c>
    </row>
    <row r="14" spans="1:31">
      <c r="A14" s="36"/>
      <c r="B14" s="36"/>
      <c r="C14" s="36"/>
      <c r="D14" s="36"/>
      <c r="K14" s="16" t="s">
        <v>127</v>
      </c>
      <c r="L14" s="16" t="s">
        <v>128</v>
      </c>
      <c r="M14" s="30">
        <v>68257000</v>
      </c>
      <c r="N14" s="16" t="s">
        <v>91</v>
      </c>
      <c r="O14" s="20" t="s">
        <v>131</v>
      </c>
      <c r="P14" s="69">
        <f>IFERROR(INDEX('[1]Link Out Monthly BY'!F$6:F$519,MATCH($M14,'[1]Link Out Monthly BY'!$C$6:$C$519,0),1),"")</f>
        <v>4757</v>
      </c>
      <c r="Q14" s="69">
        <f>IFERROR(INDEX('[1]Link Out Monthly BY'!G$6:G$519,MATCH($M14,'[1]Link Out Monthly BY'!$C$6:$C$519,0),1),"")</f>
        <v>4757</v>
      </c>
      <c r="R14" s="69">
        <f>IFERROR(INDEX('[1]Link Out Monthly BY'!H$6:H$519,MATCH($M14,'[1]Link Out Monthly BY'!$C$6:$C$519,0),1),"")</f>
        <v>4757</v>
      </c>
      <c r="S14" s="69">
        <f>IFERROR(INDEX('[1]Link Out Monthly BY'!I$6:I$519,MATCH($M14,'[1]Link Out Monthly BY'!$C$6:$C$519,0),1),"")</f>
        <v>4757</v>
      </c>
      <c r="T14" s="69">
        <f>IFERROR(INDEX('[1]Link Out Monthly BY'!J$6:J$519,MATCH($M14,'[1]Link Out Monthly BY'!$C$6:$C$519,0),1),"")</f>
        <v>4757</v>
      </c>
      <c r="U14" s="69">
        <f>IFERROR(INDEX('[1]Link Out Monthly BY'!K$6:K$519,MATCH($M14,'[1]Link Out Monthly BY'!$C$6:$C$519,0),1),"")</f>
        <v>4757</v>
      </c>
      <c r="V14" s="69">
        <f>IFERROR(INDEX('[1]Link Out Monthly BY'!L$6:L$519,MATCH($M14,'[1]Link Out Monthly BY'!$C$6:$C$519,0),1),"")</f>
        <v>4757</v>
      </c>
      <c r="W14" s="69">
        <f>IFERROR(INDEX('[1]Link Out Monthly BY'!M$6:M$519,MATCH($M14,'[1]Link Out Monthly BY'!$C$6:$C$519,0),1),"")</f>
        <v>4757</v>
      </c>
      <c r="X14" s="69">
        <f>IFERROR(INDEX('[1]Link Out Monthly BY'!N$6:N$519,MATCH($M14,'[1]Link Out Monthly BY'!$C$6:$C$519,0),1),"")</f>
        <v>4757</v>
      </c>
      <c r="Y14" s="69">
        <f>IFERROR(INDEX('[1]Link Out Monthly BY'!O$6:O$519,MATCH($M14,'[1]Link Out Monthly BY'!$C$6:$C$519,0),1),"")</f>
        <v>4757</v>
      </c>
      <c r="Z14" s="69">
        <f>IFERROR(INDEX('[1]Link Out Monthly BY'!P$6:P$519,MATCH($M14,'[1]Link Out Monthly BY'!$C$6:$C$519,0),1),"")</f>
        <v>4757</v>
      </c>
      <c r="AA14" s="69">
        <f>IFERROR(INDEX('[1]Link Out Monthly BY'!Q$6:Q$519,MATCH($M14,'[1]Link Out Monthly BY'!$C$6:$C$519,0),1),"")</f>
        <v>4757</v>
      </c>
      <c r="AB14" s="75">
        <f>SUM(P14:AA14)</f>
        <v>57084</v>
      </c>
    </row>
    <row r="15" spans="1:31">
      <c r="A15" s="37" t="str">
        <f>'[1]Rate Case Constants'!C24</f>
        <v>Type of Filing: __X__ Original  _____ Updated  _____ Revised</v>
      </c>
      <c r="B15" s="36"/>
      <c r="C15" s="36"/>
      <c r="D15" s="36"/>
      <c r="K15" s="16" t="s">
        <v>127</v>
      </c>
      <c r="L15" s="16" t="s">
        <v>128</v>
      </c>
      <c r="M15" s="30">
        <v>68258000</v>
      </c>
      <c r="N15" s="16" t="s">
        <v>118</v>
      </c>
      <c r="O15" s="20" t="s">
        <v>132</v>
      </c>
      <c r="P15" s="69">
        <f>IFERROR(INDEX('[1]Link Out Monthly BY'!F$6:F$519,MATCH($M15,'[1]Link Out Monthly BY'!$C$6:$C$519,0),1),"")</f>
        <v>575</v>
      </c>
      <c r="Q15" s="69">
        <f>IFERROR(INDEX('[1]Link Out Monthly BY'!G$6:G$519,MATCH($M15,'[1]Link Out Monthly BY'!$C$6:$C$519,0),1),"")</f>
        <v>575</v>
      </c>
      <c r="R15" s="69">
        <f>IFERROR(INDEX('[1]Link Out Monthly BY'!H$6:H$519,MATCH($M15,'[1]Link Out Monthly BY'!$C$6:$C$519,0),1),"")</f>
        <v>575</v>
      </c>
      <c r="S15" s="69">
        <f>IFERROR(INDEX('[1]Link Out Monthly BY'!I$6:I$519,MATCH($M15,'[1]Link Out Monthly BY'!$C$6:$C$519,0),1),"")</f>
        <v>575</v>
      </c>
      <c r="T15" s="69">
        <f>IFERROR(INDEX('[1]Link Out Monthly BY'!J$6:J$519,MATCH($M15,'[1]Link Out Monthly BY'!$C$6:$C$519,0),1),"")</f>
        <v>575</v>
      </c>
      <c r="U15" s="69">
        <f>IFERROR(INDEX('[1]Link Out Monthly BY'!K$6:K$519,MATCH($M15,'[1]Link Out Monthly BY'!$C$6:$C$519,0),1),"")</f>
        <v>575</v>
      </c>
      <c r="V15" s="69">
        <f>IFERROR(INDEX('[1]Link Out Monthly BY'!L$6:L$519,MATCH($M15,'[1]Link Out Monthly BY'!$C$6:$C$519,0),1),"")</f>
        <v>575</v>
      </c>
      <c r="W15" s="69">
        <f>IFERROR(INDEX('[1]Link Out Monthly BY'!M$6:M$519,MATCH($M15,'[1]Link Out Monthly BY'!$C$6:$C$519,0),1),"")</f>
        <v>575</v>
      </c>
      <c r="X15" s="69">
        <f>IFERROR(INDEX('[1]Link Out Monthly BY'!N$6:N$519,MATCH($M15,'[1]Link Out Monthly BY'!$C$6:$C$519,0),1),"")</f>
        <v>575</v>
      </c>
      <c r="Y15" s="69">
        <f>IFERROR(INDEX('[1]Link Out Monthly BY'!O$6:O$519,MATCH($M15,'[1]Link Out Monthly BY'!$C$6:$C$519,0),1),"")</f>
        <v>575</v>
      </c>
      <c r="Z15" s="69">
        <f>IFERROR(INDEX('[1]Link Out Monthly BY'!P$6:P$519,MATCH($M15,'[1]Link Out Monthly BY'!$C$6:$C$519,0),1),"")</f>
        <v>575</v>
      </c>
      <c r="AA15" s="69">
        <f>IFERROR(INDEX('[1]Link Out Monthly BY'!Q$6:Q$519,MATCH($M15,'[1]Link Out Monthly BY'!$C$6:$C$519,0),1),"")</f>
        <v>575</v>
      </c>
      <c r="AB15" s="75">
        <f>SUM(P15:AA15)</f>
        <v>6900</v>
      </c>
    </row>
    <row r="16" spans="1:31">
      <c r="A16" s="37" t="str">
        <f>'[1]Rate Case Constants'!C25</f>
        <v>Type of Filing: _____ Original  __X__ Updated  _____ Revised</v>
      </c>
      <c r="B16" s="36"/>
      <c r="C16" s="36"/>
      <c r="D16" s="36"/>
      <c r="P16" s="63"/>
      <c r="Q16" s="63"/>
      <c r="R16" s="63"/>
      <c r="S16" s="63"/>
      <c r="T16" s="63"/>
      <c r="U16" s="63"/>
      <c r="V16" s="76"/>
      <c r="W16" s="76"/>
      <c r="X16" s="76"/>
      <c r="Y16" s="76"/>
      <c r="Z16" s="76"/>
      <c r="AA16" s="76"/>
      <c r="AB16" s="76"/>
    </row>
    <row r="17" spans="1:29" ht="15" thickBot="1">
      <c r="A17" s="37" t="str">
        <f>'[1]Rate Case Constants'!C26</f>
        <v>Type of Filing: _____ Original  _____ Updated  __X__ Revised</v>
      </c>
      <c r="B17" s="36"/>
      <c r="C17" s="36"/>
      <c r="D17" s="36"/>
      <c r="K17" s="30"/>
      <c r="L17" s="30"/>
      <c r="M17" s="30"/>
      <c r="N17" s="30"/>
      <c r="O17" s="30"/>
      <c r="P17" s="18">
        <f t="shared" ref="P17:W17" si="0">SUM(P12:P15)</f>
        <v>22357</v>
      </c>
      <c r="Q17" s="18">
        <f t="shared" si="0"/>
        <v>22357</v>
      </c>
      <c r="R17" s="18">
        <f t="shared" si="0"/>
        <v>22357</v>
      </c>
      <c r="S17" s="18">
        <f t="shared" si="0"/>
        <v>22357</v>
      </c>
      <c r="T17" s="18">
        <f t="shared" si="0"/>
        <v>22357</v>
      </c>
      <c r="U17" s="18">
        <f t="shared" si="0"/>
        <v>22357</v>
      </c>
      <c r="V17" s="77">
        <f t="shared" si="0"/>
        <v>23963</v>
      </c>
      <c r="W17" s="77">
        <f t="shared" si="0"/>
        <v>23963</v>
      </c>
      <c r="X17" s="77">
        <f t="shared" ref="X17" si="1">SUM(X12:X15)</f>
        <v>23963</v>
      </c>
      <c r="Y17" s="77">
        <f>SUM(Y12:Y15)</f>
        <v>23963</v>
      </c>
      <c r="Z17" s="77">
        <f>SUM(Z12:Z15)</f>
        <v>23241</v>
      </c>
      <c r="AA17" s="77">
        <f>SUM(AA12:AA15)</f>
        <v>23241</v>
      </c>
      <c r="AB17" s="77">
        <f>SUM(AB12:AB15)</f>
        <v>276476</v>
      </c>
    </row>
    <row r="18" spans="1:29" ht="15" thickTop="1">
      <c r="B18" s="36"/>
      <c r="C18" s="36"/>
      <c r="D18" s="36"/>
      <c r="K18" s="30"/>
      <c r="L18" s="30"/>
      <c r="M18" s="30"/>
      <c r="N18" s="30"/>
      <c r="O18" s="30"/>
      <c r="P18" s="63"/>
      <c r="Q18" s="63"/>
      <c r="R18" s="63"/>
      <c r="S18" s="63"/>
      <c r="T18" s="63"/>
      <c r="U18" s="63"/>
      <c r="V18" s="76"/>
      <c r="W18" s="76"/>
      <c r="X18" s="76"/>
      <c r="Y18" s="76"/>
      <c r="Z18" s="76"/>
      <c r="AA18" s="76"/>
      <c r="AB18" s="76"/>
    </row>
    <row r="19" spans="1:29">
      <c r="A19" s="1" t="str">
        <f>'[1]Rate Case Constants'!$A$30</f>
        <v>Witness Responsible:</v>
      </c>
      <c r="K19" s="30"/>
      <c r="L19" s="30"/>
      <c r="M19" s="30"/>
      <c r="N19" s="30"/>
      <c r="O19" s="30"/>
      <c r="V19" s="30"/>
      <c r="W19" s="30"/>
      <c r="X19" s="30"/>
      <c r="Y19" s="30"/>
      <c r="Z19" s="30"/>
      <c r="AA19" s="30"/>
      <c r="AB19" s="30"/>
    </row>
    <row r="20" spans="1:29">
      <c r="A20" s="41" t="str">
        <f>'[1]Rate Case Constants'!$C$39</f>
        <v>Witness Responsible:   Melissa Schwarzell</v>
      </c>
      <c r="V20" s="30"/>
      <c r="W20" s="30"/>
      <c r="X20" s="30"/>
      <c r="Y20" s="30"/>
      <c r="Z20" s="30"/>
      <c r="AA20" s="30"/>
      <c r="AB20" s="30"/>
    </row>
    <row r="21" spans="1:29">
      <c r="V21" s="30"/>
      <c r="W21" s="30"/>
      <c r="X21" s="30"/>
      <c r="Y21" s="30"/>
      <c r="Z21" s="30"/>
      <c r="AA21" s="30"/>
      <c r="AB21" s="30"/>
    </row>
    <row r="22" spans="1:29">
      <c r="A22" s="8" t="s">
        <v>128</v>
      </c>
      <c r="V22" s="30"/>
      <c r="W22" s="30"/>
      <c r="X22" s="30"/>
      <c r="Y22" s="30"/>
      <c r="Z22" s="30"/>
      <c r="AA22" s="30"/>
      <c r="AB22" s="30"/>
    </row>
    <row r="23" spans="1:29">
      <c r="A23" s="1" t="str">
        <f>CONCATENATE(A8, " ", A22)</f>
        <v>Base Year Adjustment Amortization</v>
      </c>
      <c r="V23" s="30"/>
      <c r="W23" s="30"/>
      <c r="X23" s="30"/>
      <c r="Y23" s="30"/>
      <c r="Z23" s="30"/>
      <c r="AA23" s="30"/>
      <c r="AB23" s="30"/>
    </row>
    <row r="25" spans="1:29">
      <c r="A25" s="8" t="str">
        <f>'[1]Link Out WP'!$F$70</f>
        <v>W/P - 4-2</v>
      </c>
    </row>
    <row r="28" spans="1:29">
      <c r="A28" s="33" t="s">
        <v>44</v>
      </c>
      <c r="K28" s="1" t="s">
        <v>56</v>
      </c>
      <c r="T28" s="65"/>
    </row>
    <row r="29" spans="1:29">
      <c r="A29" s="35" t="s">
        <v>45</v>
      </c>
      <c r="B29" s="35" t="s">
        <v>46</v>
      </c>
      <c r="C29" s="35" t="s">
        <v>0</v>
      </c>
      <c r="D29" s="13"/>
      <c r="E29" s="39" t="s">
        <v>47</v>
      </c>
      <c r="F29" s="13"/>
      <c r="G29" s="39" t="s">
        <v>48</v>
      </c>
      <c r="H29" s="13"/>
      <c r="I29" s="39" t="s">
        <v>49</v>
      </c>
      <c r="K29" s="21" t="s">
        <v>55</v>
      </c>
      <c r="L29" s="21" t="s">
        <v>46</v>
      </c>
      <c r="M29" s="21" t="s">
        <v>0</v>
      </c>
      <c r="N29" s="21" t="s">
        <v>47</v>
      </c>
      <c r="O29" s="7" t="s">
        <v>48</v>
      </c>
      <c r="P29" s="78">
        <v>43677</v>
      </c>
      <c r="Q29" s="78">
        <v>43708</v>
      </c>
      <c r="R29" s="78">
        <v>43738</v>
      </c>
      <c r="S29" s="78">
        <v>43769</v>
      </c>
      <c r="T29" s="78">
        <v>43799</v>
      </c>
      <c r="U29" s="78">
        <v>43830</v>
      </c>
      <c r="V29" s="79">
        <v>43861</v>
      </c>
      <c r="W29" s="79">
        <v>43890</v>
      </c>
      <c r="X29" s="79">
        <v>43921</v>
      </c>
      <c r="Y29" s="79">
        <v>43951</v>
      </c>
      <c r="Z29" s="79">
        <v>43982</v>
      </c>
      <c r="AA29" s="79">
        <v>44012</v>
      </c>
      <c r="AB29" s="21" t="s">
        <v>39</v>
      </c>
    </row>
    <row r="30" spans="1:29">
      <c r="A30" s="30"/>
      <c r="B30" s="30"/>
      <c r="C30" s="19"/>
      <c r="D30" s="30"/>
      <c r="E30" s="30"/>
      <c r="F30" s="30"/>
      <c r="G30" s="29"/>
      <c r="H30" s="30"/>
      <c r="I30" s="28"/>
    </row>
    <row r="31" spans="1:29">
      <c r="A31" s="16" t="s">
        <v>127</v>
      </c>
      <c r="B31" s="16" t="s">
        <v>128</v>
      </c>
      <c r="C31" s="22">
        <v>68254000</v>
      </c>
      <c r="E31" s="16" t="s">
        <v>82</v>
      </c>
      <c r="G31" s="20" t="s">
        <v>129</v>
      </c>
      <c r="I31" s="23">
        <f>AB12</f>
        <v>203936</v>
      </c>
      <c r="K31" s="16" t="s">
        <v>127</v>
      </c>
      <c r="L31" s="16" t="s">
        <v>128</v>
      </c>
      <c r="M31" s="30">
        <v>68254000</v>
      </c>
      <c r="N31" s="16" t="s">
        <v>82</v>
      </c>
      <c r="O31" s="20" t="s">
        <v>129</v>
      </c>
      <c r="P31" s="69">
        <f>IFERROR(INDEX('[1]Link Out Forecast'!F$5:F$268,MATCH($M31,'[1]Link Out Forecast'!$C$5:$C$268,0),1),"")</f>
        <v>17196</v>
      </c>
      <c r="Q31" s="69">
        <f>IFERROR(INDEX('[1]Link Out Forecast'!G$5:G$268,MATCH($M31,'[1]Link Out Forecast'!$C$5:$C$268,0),1),"")</f>
        <v>17196</v>
      </c>
      <c r="R31" s="69">
        <f>IFERROR(INDEX('[1]Link Out Forecast'!H$5:H$268,MATCH($M31,'[1]Link Out Forecast'!$C$5:$C$268,0),1),"")</f>
        <v>17196</v>
      </c>
      <c r="S31" s="69">
        <f>IFERROR(INDEX('[1]Link Out Forecast'!I$5:I$268,MATCH($M31,'[1]Link Out Forecast'!$C$5:$C$268,0),1),"")</f>
        <v>17196</v>
      </c>
      <c r="T31" s="69">
        <f>IFERROR(INDEX('[1]Link Out Forecast'!J$5:J$268,MATCH($M31,'[1]Link Out Forecast'!$C$5:$C$268,0),1),"")</f>
        <v>17196</v>
      </c>
      <c r="U31" s="69">
        <f>IFERROR(INDEX('[1]Link Out Forecast'!K$5:K$268,MATCH($M31,'[1]Link Out Forecast'!$C$5:$C$268,0),1),"")</f>
        <v>17196</v>
      </c>
      <c r="V31" s="69">
        <f>$U31/$U$36*$V$38</f>
        <v>17196</v>
      </c>
      <c r="W31" s="69">
        <f t="shared" ref="W31:AA31" si="2">$U31/$U$36*$V$38</f>
        <v>17196</v>
      </c>
      <c r="X31" s="69">
        <f t="shared" si="2"/>
        <v>17196</v>
      </c>
      <c r="Y31" s="69">
        <f t="shared" si="2"/>
        <v>17196</v>
      </c>
      <c r="Z31" s="69">
        <f t="shared" si="2"/>
        <v>17196</v>
      </c>
      <c r="AA31" s="69">
        <f t="shared" si="2"/>
        <v>17196</v>
      </c>
      <c r="AB31" s="69">
        <f>SUM(P31,Q31,R31,S31,T31,U31,V31,W31,X31,Y31,Z31,AA31)</f>
        <v>206352</v>
      </c>
    </row>
    <row r="32" spans="1:29">
      <c r="A32" s="16" t="s">
        <v>127</v>
      </c>
      <c r="B32" s="16" t="s">
        <v>128</v>
      </c>
      <c r="C32" s="22">
        <v>68255000</v>
      </c>
      <c r="E32" s="16" t="s">
        <v>104</v>
      </c>
      <c r="G32" s="20" t="s">
        <v>130</v>
      </c>
      <c r="I32" s="23">
        <f t="shared" ref="I32:I34" si="3">AB13</f>
        <v>8556</v>
      </c>
      <c r="K32" s="16" t="s">
        <v>127</v>
      </c>
      <c r="L32" s="16" t="s">
        <v>128</v>
      </c>
      <c r="M32" s="30">
        <v>68255000</v>
      </c>
      <c r="N32" s="16" t="s">
        <v>104</v>
      </c>
      <c r="O32" s="20" t="s">
        <v>130</v>
      </c>
      <c r="P32" s="69">
        <f>IFERROR(INDEX('[1]Link Out Forecast'!F$5:F$268,MATCH($M32,'[1]Link Out Forecast'!$C$5:$C$268,0),1),"")</f>
        <v>713</v>
      </c>
      <c r="Q32" s="69">
        <f>IFERROR(INDEX('[1]Link Out Forecast'!G$5:G$268,MATCH($M32,'[1]Link Out Forecast'!$C$5:$C$268,0),1),"")</f>
        <v>713</v>
      </c>
      <c r="R32" s="69">
        <f>IFERROR(INDEX('[1]Link Out Forecast'!H$5:H$268,MATCH($M32,'[1]Link Out Forecast'!$C$5:$C$268,0),1),"")</f>
        <v>713</v>
      </c>
      <c r="S32" s="69">
        <f>IFERROR(INDEX('[1]Link Out Forecast'!I$5:I$268,MATCH($M32,'[1]Link Out Forecast'!$C$5:$C$268,0),1),"")</f>
        <v>713</v>
      </c>
      <c r="T32" s="69">
        <f>IFERROR(INDEX('[1]Link Out Forecast'!J$5:J$268,MATCH($M32,'[1]Link Out Forecast'!$C$5:$C$268,0),1),"")</f>
        <v>713</v>
      </c>
      <c r="U32" s="69">
        <f>IFERROR(INDEX('[1]Link Out Forecast'!K$5:K$268,MATCH($M32,'[1]Link Out Forecast'!$C$5:$C$268,0),1),"")</f>
        <v>713</v>
      </c>
      <c r="V32" s="69">
        <f t="shared" ref="V32:AA34" si="4">$U32/$U$36*$V$38</f>
        <v>713</v>
      </c>
      <c r="W32" s="69">
        <f t="shared" si="4"/>
        <v>713</v>
      </c>
      <c r="X32" s="69">
        <f t="shared" si="4"/>
        <v>713</v>
      </c>
      <c r="Y32" s="69">
        <f t="shared" si="4"/>
        <v>713</v>
      </c>
      <c r="Z32" s="69">
        <f t="shared" si="4"/>
        <v>713</v>
      </c>
      <c r="AA32" s="69">
        <f t="shared" si="4"/>
        <v>713</v>
      </c>
      <c r="AB32" s="69">
        <f>SUM(P32,Q32,R32,S32,T32,U32,V32,W32,X32,Y32,Z32,AA32)</f>
        <v>8556</v>
      </c>
      <c r="AC32" s="2"/>
    </row>
    <row r="33" spans="1:28">
      <c r="A33" s="16" t="s">
        <v>127</v>
      </c>
      <c r="B33" s="16" t="s">
        <v>128</v>
      </c>
      <c r="C33" s="22">
        <v>68257000</v>
      </c>
      <c r="E33" s="16" t="s">
        <v>91</v>
      </c>
      <c r="G33" s="20" t="s">
        <v>131</v>
      </c>
      <c r="I33" s="23">
        <f t="shared" si="3"/>
        <v>57084</v>
      </c>
      <c r="K33" s="16" t="s">
        <v>127</v>
      </c>
      <c r="L33" s="16" t="s">
        <v>128</v>
      </c>
      <c r="M33" s="30">
        <v>68257000</v>
      </c>
      <c r="N33" s="16" t="s">
        <v>91</v>
      </c>
      <c r="O33" s="20" t="s">
        <v>131</v>
      </c>
      <c r="P33" s="69">
        <f>IFERROR(INDEX('[1]Link Out Forecast'!F$5:F$268,MATCH($M33,'[1]Link Out Forecast'!$C$5:$C$268,0),1),"")</f>
        <v>4757</v>
      </c>
      <c r="Q33" s="69">
        <f>IFERROR(INDEX('[1]Link Out Forecast'!G$5:G$268,MATCH($M33,'[1]Link Out Forecast'!$C$5:$C$268,0),1),"")</f>
        <v>4757</v>
      </c>
      <c r="R33" s="69">
        <f>IFERROR(INDEX('[1]Link Out Forecast'!H$5:H$268,MATCH($M33,'[1]Link Out Forecast'!$C$5:$C$268,0),1),"")</f>
        <v>4757</v>
      </c>
      <c r="S33" s="69">
        <f>IFERROR(INDEX('[1]Link Out Forecast'!I$5:I$268,MATCH($M33,'[1]Link Out Forecast'!$C$5:$C$268,0),1),"")</f>
        <v>4757</v>
      </c>
      <c r="T33" s="69">
        <f>IFERROR(INDEX('[1]Link Out Forecast'!J$5:J$268,MATCH($M33,'[1]Link Out Forecast'!$C$5:$C$268,0),1),"")</f>
        <v>4757</v>
      </c>
      <c r="U33" s="69">
        <f>IFERROR(INDEX('[1]Link Out Forecast'!K$5:K$268,MATCH($M33,'[1]Link Out Forecast'!$C$5:$C$268,0),1),"")</f>
        <v>4757</v>
      </c>
      <c r="V33" s="69">
        <f t="shared" si="4"/>
        <v>4757</v>
      </c>
      <c r="W33" s="69">
        <f t="shared" si="4"/>
        <v>4757</v>
      </c>
      <c r="X33" s="69">
        <f t="shared" si="4"/>
        <v>4757</v>
      </c>
      <c r="Y33" s="69">
        <f t="shared" si="4"/>
        <v>4757</v>
      </c>
      <c r="Z33" s="69">
        <f t="shared" si="4"/>
        <v>4757</v>
      </c>
      <c r="AA33" s="69">
        <f t="shared" si="4"/>
        <v>4757</v>
      </c>
      <c r="AB33" s="69">
        <f>SUM(P33,Q33,R33,S33,T33,U33,V33,W33,X33,Y33,Z33,AA33)</f>
        <v>57084</v>
      </c>
    </row>
    <row r="34" spans="1:28">
      <c r="A34" s="16" t="s">
        <v>127</v>
      </c>
      <c r="B34" s="16" t="s">
        <v>128</v>
      </c>
      <c r="C34" s="22">
        <v>68258000</v>
      </c>
      <c r="E34" s="16" t="s">
        <v>118</v>
      </c>
      <c r="G34" s="20" t="s">
        <v>132</v>
      </c>
      <c r="I34" s="23">
        <f t="shared" si="3"/>
        <v>6900</v>
      </c>
      <c r="M34" s="30">
        <v>68258000</v>
      </c>
      <c r="N34" s="16" t="s">
        <v>118</v>
      </c>
      <c r="O34" s="20" t="s">
        <v>132</v>
      </c>
      <c r="P34" s="69">
        <f>IFERROR(INDEX('[1]Link Out Forecast'!F$5:F$268,MATCH($M34,'[1]Link Out Forecast'!$C$5:$C$268,0),1),"")</f>
        <v>575</v>
      </c>
      <c r="Q34" s="69">
        <f>IFERROR(INDEX('[1]Link Out Forecast'!G$5:G$268,MATCH($M34,'[1]Link Out Forecast'!$C$5:$C$268,0),1),"")</f>
        <v>575</v>
      </c>
      <c r="R34" s="69">
        <f>IFERROR(INDEX('[1]Link Out Forecast'!H$5:H$268,MATCH($M34,'[1]Link Out Forecast'!$C$5:$C$268,0),1),"")</f>
        <v>575</v>
      </c>
      <c r="S34" s="69">
        <f>IFERROR(INDEX('[1]Link Out Forecast'!I$5:I$268,MATCH($M34,'[1]Link Out Forecast'!$C$5:$C$268,0),1),"")</f>
        <v>575</v>
      </c>
      <c r="T34" s="69">
        <f>IFERROR(INDEX('[1]Link Out Forecast'!J$5:J$268,MATCH($M34,'[1]Link Out Forecast'!$C$5:$C$268,0),1),"")</f>
        <v>575</v>
      </c>
      <c r="U34" s="69">
        <f>IFERROR(INDEX('[1]Link Out Forecast'!K$5:K$268,MATCH($M34,'[1]Link Out Forecast'!$C$5:$C$268,0),1),"")</f>
        <v>575</v>
      </c>
      <c r="V34" s="69">
        <f t="shared" si="4"/>
        <v>575</v>
      </c>
      <c r="W34" s="69">
        <f t="shared" si="4"/>
        <v>575</v>
      </c>
      <c r="X34" s="69">
        <f t="shared" si="4"/>
        <v>575</v>
      </c>
      <c r="Y34" s="69">
        <f t="shared" si="4"/>
        <v>575</v>
      </c>
      <c r="Z34" s="69">
        <f t="shared" si="4"/>
        <v>575</v>
      </c>
      <c r="AA34" s="69">
        <f t="shared" si="4"/>
        <v>575</v>
      </c>
      <c r="AB34" s="69">
        <f>SUM(P34,Q34,R34,S34,T34,U34,V34,W34,X34,Y34,Z34,AA34)</f>
        <v>6900</v>
      </c>
    </row>
    <row r="35" spans="1:28" ht="15" thickBot="1">
      <c r="A35" s="40"/>
      <c r="B35" s="40"/>
      <c r="C35" s="40"/>
      <c r="D35" s="40"/>
      <c r="E35" s="40"/>
      <c r="F35" s="40"/>
      <c r="G35" s="40"/>
      <c r="H35" s="40"/>
      <c r="I35" s="70">
        <f>SUM(I31:I34)</f>
        <v>276476</v>
      </c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.6" thickTop="1" thickBot="1">
      <c r="M36" s="40"/>
      <c r="N36" s="40"/>
      <c r="O36" s="40"/>
      <c r="P36" s="18">
        <f t="shared" ref="P36:AB36" si="5">SUM(P31:P34)</f>
        <v>23241</v>
      </c>
      <c r="Q36" s="18">
        <f t="shared" si="5"/>
        <v>23241</v>
      </c>
      <c r="R36" s="18">
        <f t="shared" si="5"/>
        <v>23241</v>
      </c>
      <c r="S36" s="18">
        <f t="shared" si="5"/>
        <v>23241</v>
      </c>
      <c r="T36" s="18">
        <f t="shared" si="5"/>
        <v>23241</v>
      </c>
      <c r="U36" s="18">
        <f t="shared" si="5"/>
        <v>23241</v>
      </c>
      <c r="V36" s="18">
        <f t="shared" si="5"/>
        <v>23241</v>
      </c>
      <c r="W36" s="18">
        <f t="shared" si="5"/>
        <v>23241</v>
      </c>
      <c r="X36" s="18">
        <f t="shared" si="5"/>
        <v>23241</v>
      </c>
      <c r="Y36" s="18">
        <f t="shared" si="5"/>
        <v>23241</v>
      </c>
      <c r="Z36" s="18">
        <f t="shared" si="5"/>
        <v>23241</v>
      </c>
      <c r="AA36" s="18">
        <f t="shared" si="5"/>
        <v>23241</v>
      </c>
      <c r="AB36" s="18">
        <f t="shared" si="5"/>
        <v>278892</v>
      </c>
    </row>
    <row r="37" spans="1:28" ht="15" thickTop="1"/>
    <row r="38" spans="1:28">
      <c r="A38" s="1" t="s">
        <v>134</v>
      </c>
      <c r="B38" s="104" t="s">
        <v>139</v>
      </c>
      <c r="C38" s="104" t="s">
        <v>138</v>
      </c>
      <c r="V38" s="101">
        <f>U36</f>
        <v>23241</v>
      </c>
      <c r="AB38" s="63"/>
    </row>
    <row r="39" spans="1:28">
      <c r="A39" t="s">
        <v>135</v>
      </c>
      <c r="B39" s="68">
        <f>+B40</f>
        <v>0</v>
      </c>
      <c r="C39" s="68">
        <f>'[2]ACQ- Link Out'!C22</f>
        <v>24566.75499999999</v>
      </c>
    </row>
    <row r="40" spans="1:28">
      <c r="A40"/>
      <c r="B40" s="68"/>
      <c r="C40" s="68"/>
    </row>
  </sheetData>
  <pageMargins left="0.25" right="0.5" top="0.5" bottom="0.5" header="0.25" footer="0.25"/>
  <pageSetup scale="59" fitToWidth="2" orientation="landscape" r:id="rId1"/>
  <colBreaks count="1" manualBreakCount="1">
    <brk id="10" max="1048575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3"/>
  <sheetViews>
    <sheetView zoomScale="80" zoomScaleNormal="80" workbookViewId="0"/>
  </sheetViews>
  <sheetFormatPr defaultRowHeight="14.4"/>
  <cols>
    <col min="1" max="1" width="11.88671875" customWidth="1"/>
    <col min="2" max="2" width="4.33203125" customWidth="1"/>
    <col min="3" max="3" width="28.6640625" customWidth="1"/>
    <col min="4" max="4" width="1.6640625" customWidth="1"/>
    <col min="5" max="5" width="13.88671875" bestFit="1" customWidth="1"/>
    <col min="6" max="6" width="1.6640625" customWidth="1"/>
    <col min="7" max="7" width="13.6640625" customWidth="1"/>
    <col min="8" max="8" width="1.6640625" customWidth="1"/>
    <col min="9" max="9" width="12.88671875" customWidth="1"/>
    <col min="10" max="10" width="1.6640625" customWidth="1"/>
    <col min="11" max="11" width="13.33203125" customWidth="1"/>
  </cols>
  <sheetData>
    <row r="1" spans="1:11" ht="57.6">
      <c r="A1" s="5" t="s">
        <v>67</v>
      </c>
      <c r="B1" s="4"/>
      <c r="C1" s="5" t="s">
        <v>28</v>
      </c>
      <c r="D1" s="4"/>
      <c r="E1" s="5" t="s">
        <v>68</v>
      </c>
      <c r="F1" s="43"/>
      <c r="G1" s="44" t="s">
        <v>140</v>
      </c>
      <c r="H1" s="43"/>
      <c r="I1" s="45" t="s">
        <v>69</v>
      </c>
      <c r="J1" s="46"/>
      <c r="K1" s="45" t="s">
        <v>70</v>
      </c>
    </row>
    <row r="2" spans="1:11">
      <c r="A2" s="20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thickBot="1">
      <c r="A3" s="20" t="str">
        <f>'Link In'!A31</f>
        <v>P40</v>
      </c>
      <c r="B3" s="16"/>
      <c r="C3" s="16" t="str">
        <f>'Link In'!B31</f>
        <v>Amortization</v>
      </c>
      <c r="D3" s="16"/>
      <c r="E3" s="20" t="s">
        <v>126</v>
      </c>
      <c r="F3" s="16"/>
      <c r="G3" s="73">
        <f>Exhibit!E13</f>
        <v>276476.60000000003</v>
      </c>
      <c r="H3" s="61"/>
      <c r="I3" s="73">
        <f>Exhibit!K22</f>
        <v>11528.494999999974</v>
      </c>
      <c r="J3" s="61"/>
      <c r="K3" s="73">
        <f>Exhibit!K25</f>
        <v>288005.09500000003</v>
      </c>
    </row>
    <row r="4" spans="1:11" ht="15" thickTop="1">
      <c r="A4" s="20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20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>
      <c r="A6" s="20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>
      <c r="A7" s="47" t="s">
        <v>71</v>
      </c>
      <c r="B7" s="16"/>
      <c r="C7" s="16"/>
      <c r="D7" s="16"/>
      <c r="E7" s="7" t="s">
        <v>74</v>
      </c>
      <c r="F7" s="16"/>
      <c r="G7" s="7" t="s">
        <v>72</v>
      </c>
      <c r="H7" s="16"/>
      <c r="I7" s="7" t="s">
        <v>26</v>
      </c>
      <c r="J7" s="16"/>
      <c r="K7" s="16"/>
    </row>
    <row r="8" spans="1:11">
      <c r="A8" s="48">
        <f>'Link In'!C31</f>
        <v>68254000</v>
      </c>
      <c r="B8" s="20"/>
      <c r="C8" s="49" t="str">
        <f>'Link In'!E31</f>
        <v>Amort-RegAsset AFUDC</v>
      </c>
      <c r="D8" s="20"/>
      <c r="E8" s="57">
        <f>'Link In'!I31</f>
        <v>203936</v>
      </c>
      <c r="F8" s="58"/>
      <c r="G8" s="57">
        <f>E8+Exhibit!G17</f>
        <v>206351.75999999998</v>
      </c>
      <c r="H8" s="61"/>
      <c r="I8" s="61">
        <f>G8-E8</f>
        <v>2415.7599999999802</v>
      </c>
      <c r="J8" s="61"/>
      <c r="K8" s="16"/>
    </row>
    <row r="9" spans="1:11">
      <c r="A9" s="48">
        <f>'Link In'!C32</f>
        <v>68255000</v>
      </c>
      <c r="B9" s="20"/>
      <c r="C9" s="49" t="str">
        <f>'Link In'!E32</f>
        <v>Amort-UPAA</v>
      </c>
      <c r="D9" s="20"/>
      <c r="E9" s="56">
        <f>'Link In'!I32</f>
        <v>8556</v>
      </c>
      <c r="F9" s="56"/>
      <c r="G9" s="55">
        <f>E9+Exhibit!G19</f>
        <v>0</v>
      </c>
      <c r="H9" s="68"/>
      <c r="I9" s="55">
        <f>G9-E9</f>
        <v>-8556</v>
      </c>
      <c r="J9" s="61"/>
      <c r="K9" s="16"/>
    </row>
    <row r="10" spans="1:11">
      <c r="A10" s="48">
        <f>'Link In'!C33</f>
        <v>68257000</v>
      </c>
      <c r="B10" s="20"/>
      <c r="C10" s="49" t="str">
        <f>'Link In'!E33</f>
        <v>Amort-Prop Losses</v>
      </c>
      <c r="D10" s="20"/>
      <c r="E10" s="56">
        <f>'Link In'!I33</f>
        <v>57084</v>
      </c>
      <c r="F10" s="56"/>
      <c r="G10" s="55">
        <f>E10+Exhibit!G18</f>
        <v>57085.98</v>
      </c>
      <c r="H10" s="68"/>
      <c r="I10" s="55">
        <f t="shared" ref="I10:I11" si="0">G10-E10</f>
        <v>1.9800000000032014</v>
      </c>
      <c r="J10" s="61"/>
      <c r="K10" s="16"/>
    </row>
    <row r="11" spans="1:11">
      <c r="A11" s="48">
        <f>'Link In'!C34</f>
        <v>68258000</v>
      </c>
      <c r="B11" s="20"/>
      <c r="C11" s="49" t="str">
        <f>'Link In'!E34</f>
        <v>Amort-Reg Asset</v>
      </c>
      <c r="D11" s="20"/>
      <c r="E11" s="56">
        <f>'Link In'!I34</f>
        <v>6900</v>
      </c>
      <c r="F11" s="56"/>
      <c r="G11" s="55">
        <f>E11+Exhibit!G21</f>
        <v>0</v>
      </c>
      <c r="H11" s="68"/>
      <c r="I11" s="55">
        <f t="shared" si="0"/>
        <v>-6900</v>
      </c>
      <c r="J11" s="61"/>
      <c r="K11" s="16"/>
    </row>
    <row r="12" spans="1:11">
      <c r="A12" s="48"/>
      <c r="B12" s="20"/>
      <c r="C12" s="49"/>
      <c r="D12" s="20"/>
      <c r="E12" s="56"/>
      <c r="F12" s="56"/>
      <c r="G12" s="55"/>
      <c r="H12" s="68"/>
      <c r="I12" s="68"/>
      <c r="J12" s="61"/>
      <c r="K12" s="16"/>
    </row>
    <row r="13" spans="1:11">
      <c r="A13" s="48" t="s">
        <v>137</v>
      </c>
      <c r="B13" s="20"/>
      <c r="C13" s="49"/>
      <c r="D13" s="20"/>
      <c r="E13" s="56"/>
      <c r="F13" s="56"/>
      <c r="G13" s="55"/>
      <c r="H13" s="68"/>
      <c r="I13" s="68"/>
      <c r="J13" s="61"/>
      <c r="K13" s="16"/>
    </row>
    <row r="14" spans="1:11">
      <c r="A14" s="48">
        <v>68255000</v>
      </c>
      <c r="B14" s="20"/>
      <c r="C14" s="49" t="s">
        <v>104</v>
      </c>
      <c r="D14" s="20"/>
      <c r="E14" s="56">
        <f>'Link In'!B39+'Link In'!B40</f>
        <v>0</v>
      </c>
      <c r="F14" s="56"/>
      <c r="G14" s="55">
        <f>'WP 4-2.3'!E36</f>
        <v>24566.75499999999</v>
      </c>
      <c r="H14" s="68"/>
      <c r="I14" s="55">
        <f t="shared" ref="I14" si="1">G14-E14</f>
        <v>24566.75499999999</v>
      </c>
      <c r="J14" s="61"/>
      <c r="K14" s="16"/>
    </row>
    <row r="15" spans="1:11">
      <c r="A15" s="48"/>
      <c r="B15" s="20"/>
      <c r="C15" s="49"/>
      <c r="D15" s="20"/>
      <c r="E15" s="56"/>
      <c r="F15" s="56"/>
      <c r="G15" s="55"/>
      <c r="H15" s="68"/>
      <c r="I15" s="68"/>
      <c r="J15" s="61"/>
      <c r="K15" s="16"/>
    </row>
    <row r="16" spans="1:11">
      <c r="A16" s="48"/>
      <c r="B16" s="20"/>
      <c r="C16" s="49"/>
      <c r="D16" s="20"/>
      <c r="E16" s="56"/>
      <c r="F16" s="56"/>
      <c r="G16" s="55"/>
      <c r="H16" s="68"/>
      <c r="I16" s="68"/>
      <c r="J16" s="61"/>
      <c r="K16" s="16"/>
    </row>
    <row r="17" spans="1:11">
      <c r="A17" s="48"/>
      <c r="B17" s="20"/>
      <c r="C17" s="49"/>
      <c r="D17" s="20"/>
      <c r="E17" s="56"/>
      <c r="F17" s="56"/>
      <c r="G17" s="55"/>
      <c r="H17" s="68"/>
      <c r="I17" s="68"/>
      <c r="J17" s="61"/>
      <c r="K17" s="16"/>
    </row>
    <row r="18" spans="1:11" ht="15" thickBot="1">
      <c r="A18" s="20"/>
      <c r="B18" s="20"/>
      <c r="C18" s="50"/>
      <c r="D18" s="20"/>
      <c r="E18" s="59">
        <f>SUM(E8:E17)</f>
        <v>276476</v>
      </c>
      <c r="F18" s="60"/>
      <c r="G18" s="59">
        <f>SUM(G8:G17)</f>
        <v>288004.495</v>
      </c>
      <c r="H18" s="61"/>
      <c r="I18" s="59">
        <f>SUM(I8:I17)</f>
        <v>11528.494999999974</v>
      </c>
      <c r="J18" s="61"/>
      <c r="K18" s="16"/>
    </row>
    <row r="19" spans="1:11" ht="15" thickTop="1">
      <c r="A19" s="20"/>
      <c r="B19" s="20"/>
      <c r="C19" s="20"/>
      <c r="D19" s="20"/>
      <c r="E19" s="20"/>
      <c r="F19" s="20"/>
      <c r="G19" s="20"/>
      <c r="H19" s="16"/>
      <c r="I19" s="16"/>
      <c r="J19" s="16"/>
      <c r="K19" s="16"/>
    </row>
    <row r="20" spans="1:11">
      <c r="A20" s="47" t="s">
        <v>73</v>
      </c>
      <c r="B20" s="20"/>
      <c r="C20" s="20"/>
      <c r="D20" s="20"/>
      <c r="E20" s="20"/>
      <c r="F20" s="20"/>
      <c r="G20" s="20"/>
      <c r="H20" s="16"/>
      <c r="I20" s="16"/>
      <c r="J20" s="16"/>
      <c r="K20" s="16"/>
    </row>
    <row r="21" spans="1:1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>
      <c r="A22" s="16" t="str">
        <f>'[1]Link Out WP'!$F$70</f>
        <v>W/P - 4-2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>
      <c r="A23" s="16" t="str">
        <f ca="1">Exhibit!M2</f>
        <v>Rate Base\[KAWC 2018 Rate Case - Amortization Expense.xlsx]Exhibit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</sheetData>
  <pageMargins left="0.7" right="0.7" top="0.75" bottom="0.75" header="0.3" footer="0.3"/>
  <pageSetup orientation="landscape" verticalDpi="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2"/>
  <sheetViews>
    <sheetView tabSelected="1" zoomScale="90" zoomScaleNormal="90" workbookViewId="0"/>
  </sheetViews>
  <sheetFormatPr defaultRowHeight="14.4"/>
  <cols>
    <col min="2" max="2" width="2.6640625" customWidth="1"/>
    <col min="3" max="3" width="63.33203125" bestFit="1" customWidth="1"/>
    <col min="4" max="4" width="1.6640625" customWidth="1"/>
    <col min="5" max="5" width="13.44140625" customWidth="1"/>
    <col min="6" max="6" width="1.6640625" customWidth="1"/>
    <col min="7" max="7" width="11.6640625" bestFit="1" customWidth="1"/>
    <col min="8" max="8" width="1.6640625" customWidth="1"/>
    <col min="9" max="9" width="13.33203125" customWidth="1"/>
    <col min="10" max="10" width="1.6640625" customWidth="1"/>
    <col min="11" max="11" width="11.6640625" bestFit="1" customWidth="1"/>
    <col min="12" max="12" width="1.6640625" customWidth="1"/>
    <col min="13" max="13" width="32.33203125" customWidth="1"/>
  </cols>
  <sheetData>
    <row r="1" spans="1:13">
      <c r="A1" s="10" t="s">
        <v>42</v>
      </c>
      <c r="B1" s="1"/>
      <c r="C1" s="1"/>
      <c r="D1" s="1"/>
      <c r="E1" s="1"/>
      <c r="F1" s="1"/>
      <c r="M1" s="9" t="str">
        <f>'Link In'!A25</f>
        <v>W/P - 4-2</v>
      </c>
    </row>
    <row r="2" spans="1:13">
      <c r="A2" s="42" t="s">
        <v>43</v>
      </c>
      <c r="B2" s="1"/>
      <c r="C2" s="1"/>
      <c r="D2" s="1"/>
      <c r="E2" s="1"/>
      <c r="F2" s="1"/>
      <c r="M2" s="102" t="str">
        <f ca="1">RIGHT(CELL("filename",$A$1),LEN(CELL("filename",$A$1))-SEARCH("\Rate Base",CELL("filename",$A$1),1))</f>
        <v>Rate Base\[KAWC 2018 Rate Case - Amortization Expense.xlsx]Exhibit</v>
      </c>
    </row>
    <row r="3" spans="1:13">
      <c r="A3" s="14" t="str">
        <f>'Link In'!A2</f>
        <v>KENTUCKY AMERICAN WATER COMPANY</v>
      </c>
      <c r="B3" s="14"/>
      <c r="C3" s="14"/>
      <c r="D3" s="14"/>
      <c r="E3" s="14"/>
      <c r="F3" s="14"/>
      <c r="G3" s="15"/>
      <c r="H3" s="15"/>
      <c r="I3" s="15"/>
      <c r="J3" s="15"/>
      <c r="K3" s="15"/>
      <c r="L3" s="15"/>
      <c r="M3" s="14"/>
    </row>
    <row r="4" spans="1:13">
      <c r="A4" s="14" t="str">
        <f>'Link In'!A3</f>
        <v>Case No. 2018-00358</v>
      </c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  <c r="M4" s="14"/>
    </row>
    <row r="5" spans="1:13">
      <c r="A5" s="14" t="s">
        <v>66</v>
      </c>
      <c r="B5" s="14"/>
      <c r="C5" s="14"/>
      <c r="D5" s="14"/>
      <c r="E5" s="14"/>
      <c r="F5" s="14"/>
      <c r="G5" s="15"/>
      <c r="H5" s="15"/>
      <c r="I5" s="15"/>
      <c r="J5" s="15"/>
      <c r="K5" s="15"/>
      <c r="L5" s="15"/>
      <c r="M5" s="15"/>
    </row>
    <row r="6" spans="1:13">
      <c r="A6" s="14" t="str">
        <f>'Link In'!A9</f>
        <v>Forecast Year for the 12 Months Ended June 30, 2020</v>
      </c>
      <c r="B6" s="14"/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</row>
    <row r="7" spans="1:13">
      <c r="A7" s="1"/>
      <c r="B7" s="1"/>
      <c r="C7" s="1"/>
      <c r="D7" s="1"/>
      <c r="E7" s="1"/>
      <c r="F7" s="1"/>
    </row>
    <row r="8" spans="1:13">
      <c r="A8" s="1" t="str">
        <f>'Link In'!A20</f>
        <v>Witness Responsible:   Melissa Schwarzell</v>
      </c>
      <c r="B8" s="1"/>
      <c r="C8" s="1"/>
      <c r="D8" s="1"/>
      <c r="E8" s="1"/>
      <c r="F8" s="1"/>
    </row>
    <row r="9" spans="1:13">
      <c r="A9" s="1" t="str">
        <f>'Link In'!A15</f>
        <v>Type of Filing: __X__ Original  _____ Updated  _____ Revised</v>
      </c>
      <c r="B9" s="1"/>
      <c r="C9" s="1"/>
      <c r="D9" s="1"/>
      <c r="E9" s="1"/>
      <c r="F9" s="1"/>
    </row>
    <row r="11" spans="1:13" ht="43.2">
      <c r="A11" s="6" t="s">
        <v>27</v>
      </c>
      <c r="B11" s="16"/>
      <c r="C11" s="6" t="s">
        <v>28</v>
      </c>
      <c r="D11" s="1"/>
      <c r="E11" s="5" t="str">
        <f>'Link In'!B7</f>
        <v>Base Year at 2/28/19</v>
      </c>
      <c r="F11" s="1"/>
      <c r="G11" s="5" t="s">
        <v>29</v>
      </c>
      <c r="H11" s="4"/>
      <c r="I11" s="5" t="s">
        <v>7</v>
      </c>
      <c r="J11" s="4"/>
      <c r="K11" s="5" t="s">
        <v>144</v>
      </c>
      <c r="L11" s="3"/>
      <c r="M11" s="6" t="s">
        <v>7</v>
      </c>
    </row>
    <row r="13" spans="1:13">
      <c r="A13">
        <v>1</v>
      </c>
      <c r="C13" s="1" t="str">
        <f>'Link In'!A7</f>
        <v>Base Year for the 12 Months Ended February 28, 2019</v>
      </c>
      <c r="E13" s="51">
        <f>SUM('WP 4-2.1'!E34,'WP 4-2.2'!E32,'WP 4-2.3'!E27,'WP 4-2.4'!E21)+'Link In'!B39+'Link In'!B40</f>
        <v>276476.60000000003</v>
      </c>
      <c r="F13" s="51"/>
      <c r="G13" s="51"/>
      <c r="H13" s="51"/>
      <c r="I13" s="51"/>
      <c r="J13" s="51"/>
      <c r="K13" s="51">
        <f>+E13</f>
        <v>276476.60000000003</v>
      </c>
    </row>
    <row r="14" spans="1:13">
      <c r="A14">
        <v>2</v>
      </c>
    </row>
    <row r="15" spans="1:13">
      <c r="A15">
        <v>3</v>
      </c>
    </row>
    <row r="16" spans="1:13">
      <c r="A16">
        <v>4</v>
      </c>
      <c r="C16" s="1" t="s">
        <v>30</v>
      </c>
    </row>
    <row r="17" spans="1:14">
      <c r="A17">
        <v>5</v>
      </c>
      <c r="C17" t="s">
        <v>143</v>
      </c>
      <c r="G17" s="52">
        <f>+'WP 4-2.1'!E38</f>
        <v>2415.7599999999802</v>
      </c>
      <c r="I17" s="17" t="s">
        <v>15</v>
      </c>
      <c r="M17" t="s">
        <v>57</v>
      </c>
    </row>
    <row r="18" spans="1:14">
      <c r="A18">
        <v>6</v>
      </c>
      <c r="C18" t="s">
        <v>141</v>
      </c>
      <c r="G18" s="52">
        <f>'WP 4-2.2'!E36</f>
        <v>1.9800000000032014</v>
      </c>
      <c r="I18" s="17" t="s">
        <v>22</v>
      </c>
      <c r="M18" t="s">
        <v>58</v>
      </c>
    </row>
    <row r="19" spans="1:14">
      <c r="A19">
        <v>7</v>
      </c>
      <c r="C19" t="s">
        <v>31</v>
      </c>
      <c r="G19" s="62">
        <f>'WP 4-2.3'!E31</f>
        <v>-8556</v>
      </c>
      <c r="I19" s="17" t="s">
        <v>25</v>
      </c>
      <c r="M19" t="s">
        <v>36</v>
      </c>
      <c r="N19" s="27"/>
    </row>
    <row r="20" spans="1:14">
      <c r="A20">
        <v>8</v>
      </c>
      <c r="C20" t="s">
        <v>133</v>
      </c>
      <c r="G20" s="103">
        <f>'WP 4-2.3'!E36</f>
        <v>24566.75499999999</v>
      </c>
      <c r="M20" t="s">
        <v>36</v>
      </c>
      <c r="N20" s="27"/>
    </row>
    <row r="21" spans="1:14">
      <c r="A21">
        <v>9</v>
      </c>
      <c r="C21" t="s">
        <v>32</v>
      </c>
      <c r="G21" s="62">
        <f>'WP 4-2.4'!E25</f>
        <v>-6900</v>
      </c>
      <c r="I21" s="17" t="s">
        <v>33</v>
      </c>
      <c r="K21" s="2"/>
      <c r="M21" t="s">
        <v>59</v>
      </c>
    </row>
    <row r="22" spans="1:14" ht="15" thickBot="1">
      <c r="A22">
        <v>10</v>
      </c>
      <c r="C22" s="1" t="s">
        <v>34</v>
      </c>
      <c r="G22" s="53">
        <f>SUM(G17:G21)</f>
        <v>11528.494999999974</v>
      </c>
      <c r="K22" s="52">
        <f>+G22</f>
        <v>11528.494999999974</v>
      </c>
    </row>
    <row r="23" spans="1:14" ht="15" thickTop="1">
      <c r="A23">
        <v>11</v>
      </c>
      <c r="K23" s="2"/>
    </row>
    <row r="24" spans="1:14">
      <c r="A24">
        <v>12</v>
      </c>
      <c r="K24" s="2"/>
    </row>
    <row r="25" spans="1:14" ht="15" thickBot="1">
      <c r="A25">
        <v>13</v>
      </c>
      <c r="C25" s="1" t="s">
        <v>35</v>
      </c>
      <c r="K25" s="54">
        <f>+K13+K22</f>
        <v>288005.09500000003</v>
      </c>
    </row>
    <row r="26" spans="1:14" ht="15" thickTop="1">
      <c r="A26">
        <v>14</v>
      </c>
      <c r="K26" s="2"/>
    </row>
    <row r="27" spans="1:14">
      <c r="A27">
        <v>15</v>
      </c>
    </row>
    <row r="28" spans="1:14">
      <c r="A28">
        <v>16</v>
      </c>
    </row>
    <row r="29" spans="1:14">
      <c r="A29">
        <v>17</v>
      </c>
    </row>
    <row r="30" spans="1:14">
      <c r="A30">
        <v>18</v>
      </c>
    </row>
    <row r="31" spans="1:14">
      <c r="A31">
        <v>19</v>
      </c>
    </row>
    <row r="32" spans="1:14">
      <c r="A32">
        <v>20</v>
      </c>
    </row>
  </sheetData>
  <pageMargins left="0.25" right="0.45" top="0.5" bottom="0.5" header="0.3" footer="0.3"/>
  <pageSetup scale="79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1"/>
  <sheetViews>
    <sheetView zoomScale="80" zoomScaleNormal="80" workbookViewId="0">
      <pane xSplit="5" ySplit="7" topLeftCell="F17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10.5546875" style="16" customWidth="1"/>
    <col min="2" max="2" width="12.33203125" style="16" customWidth="1"/>
    <col min="3" max="3" width="11.88671875" style="16" customWidth="1"/>
    <col min="4" max="4" width="15" style="16" customWidth="1"/>
    <col min="5" max="5" width="25.88671875" style="16" customWidth="1"/>
    <col min="6" max="6" width="11.109375" style="16" customWidth="1"/>
    <col min="7" max="7" width="17.6640625" style="16" bestFit="1" customWidth="1"/>
    <col min="8" max="8" width="16" style="16" customWidth="1"/>
    <col min="9" max="9" width="12.33203125" style="16" customWidth="1"/>
    <col min="10" max="10" width="16.33203125" style="16" customWidth="1"/>
    <col min="11" max="11" width="12.88671875" style="16" bestFit="1" customWidth="1"/>
    <col min="12" max="12" width="14.44140625" style="16" bestFit="1" customWidth="1"/>
    <col min="13" max="13" width="39.109375" style="16" bestFit="1" customWidth="1"/>
    <col min="14" max="16384" width="8.88671875" style="16"/>
  </cols>
  <sheetData>
    <row r="1" spans="1:13">
      <c r="A1" s="1" t="str">
        <f>'Link In'!A1</f>
        <v>Kentucky American Water Company</v>
      </c>
    </row>
    <row r="2" spans="1:13">
      <c r="A2" s="1" t="str">
        <f>'Link In'!A3</f>
        <v>Case No. 2018-00358</v>
      </c>
    </row>
    <row r="3" spans="1:13">
      <c r="A3" s="1" t="s">
        <v>50</v>
      </c>
    </row>
    <row r="4" spans="1:13">
      <c r="A4" s="1" t="str">
        <f>'Link In'!C7</f>
        <v>Base Year for the 12 Months Ended 2/28/19</v>
      </c>
    </row>
    <row r="5" spans="1:13">
      <c r="A5" s="1" t="s">
        <v>15</v>
      </c>
    </row>
    <row r="6" spans="1:13">
      <c r="A6" s="1"/>
    </row>
    <row r="7" spans="1:13" ht="34.200000000000003" customHeight="1">
      <c r="A7" s="81" t="s">
        <v>78</v>
      </c>
      <c r="B7" s="81" t="s">
        <v>2</v>
      </c>
      <c r="C7" s="82" t="s">
        <v>3</v>
      </c>
      <c r="D7" s="81" t="s">
        <v>0</v>
      </c>
      <c r="E7" s="81" t="s">
        <v>47</v>
      </c>
      <c r="F7" s="81" t="s">
        <v>5</v>
      </c>
      <c r="G7" s="82" t="s">
        <v>4</v>
      </c>
      <c r="H7" s="81" t="s">
        <v>1</v>
      </c>
      <c r="I7" s="83" t="s">
        <v>79</v>
      </c>
      <c r="J7" s="81" t="s">
        <v>6</v>
      </c>
      <c r="K7" s="81" t="s">
        <v>80</v>
      </c>
      <c r="L7" s="82" t="s">
        <v>8</v>
      </c>
      <c r="M7" s="81" t="s">
        <v>9</v>
      </c>
    </row>
    <row r="8" spans="1:13">
      <c r="A8" s="84" t="s">
        <v>11</v>
      </c>
      <c r="B8" s="84" t="s">
        <v>81</v>
      </c>
      <c r="C8" s="84" t="s">
        <v>60</v>
      </c>
      <c r="D8" s="84">
        <v>68254000</v>
      </c>
      <c r="E8" s="85" t="s">
        <v>82</v>
      </c>
      <c r="F8" s="85" t="s">
        <v>83</v>
      </c>
      <c r="G8" s="84" t="s">
        <v>12</v>
      </c>
      <c r="H8" s="86">
        <v>43190</v>
      </c>
      <c r="I8" s="87">
        <v>7253.89</v>
      </c>
      <c r="J8" s="85">
        <v>1201</v>
      </c>
      <c r="K8" s="84" t="s">
        <v>84</v>
      </c>
      <c r="L8" s="84" t="s">
        <v>13</v>
      </c>
      <c r="M8" s="85" t="s">
        <v>14</v>
      </c>
    </row>
    <row r="9" spans="1:13">
      <c r="A9" s="84" t="s">
        <v>11</v>
      </c>
      <c r="B9" s="84" t="s">
        <v>81</v>
      </c>
      <c r="C9" s="84" t="s">
        <v>60</v>
      </c>
      <c r="D9" s="84">
        <v>68254000</v>
      </c>
      <c r="E9" s="85" t="s">
        <v>82</v>
      </c>
      <c r="F9" s="85" t="s">
        <v>83</v>
      </c>
      <c r="G9" s="84" t="s">
        <v>12</v>
      </c>
      <c r="H9" s="86">
        <v>43190</v>
      </c>
      <c r="I9" s="87">
        <v>8473.19</v>
      </c>
      <c r="J9" s="85">
        <v>1202</v>
      </c>
      <c r="K9" s="84" t="s">
        <v>84</v>
      </c>
      <c r="L9" s="84" t="s">
        <v>13</v>
      </c>
      <c r="M9" s="85" t="s">
        <v>14</v>
      </c>
    </row>
    <row r="10" spans="1:13">
      <c r="A10" s="84" t="s">
        <v>11</v>
      </c>
      <c r="B10" s="84" t="s">
        <v>81</v>
      </c>
      <c r="C10" s="84" t="s">
        <v>60</v>
      </c>
      <c r="D10" s="84">
        <v>68254000</v>
      </c>
      <c r="E10" s="85" t="s">
        <v>82</v>
      </c>
      <c r="F10" s="85" t="s">
        <v>83</v>
      </c>
      <c r="G10" s="84" t="s">
        <v>12</v>
      </c>
      <c r="H10" s="86">
        <v>43190</v>
      </c>
      <c r="I10" s="87">
        <v>584.96</v>
      </c>
      <c r="J10" s="85">
        <v>1230</v>
      </c>
      <c r="K10" s="84" t="s">
        <v>84</v>
      </c>
      <c r="L10" s="84" t="s">
        <v>13</v>
      </c>
      <c r="M10" s="85" t="s">
        <v>14</v>
      </c>
    </row>
    <row r="11" spans="1:13">
      <c r="A11" s="84" t="s">
        <v>11</v>
      </c>
      <c r="B11" s="84" t="s">
        <v>81</v>
      </c>
      <c r="C11" s="84" t="s">
        <v>61</v>
      </c>
      <c r="D11" s="84">
        <v>68254000</v>
      </c>
      <c r="E11" s="85" t="s">
        <v>82</v>
      </c>
      <c r="F11" s="85" t="s">
        <v>85</v>
      </c>
      <c r="G11" s="84" t="s">
        <v>12</v>
      </c>
      <c r="H11" s="86">
        <v>43220</v>
      </c>
      <c r="I11" s="87">
        <v>7253.89</v>
      </c>
      <c r="J11" s="85">
        <v>1201</v>
      </c>
      <c r="K11" s="84" t="s">
        <v>84</v>
      </c>
      <c r="L11" s="84" t="s">
        <v>13</v>
      </c>
      <c r="M11" s="85" t="s">
        <v>14</v>
      </c>
    </row>
    <row r="12" spans="1:13">
      <c r="A12" s="84" t="s">
        <v>11</v>
      </c>
      <c r="B12" s="84" t="s">
        <v>81</v>
      </c>
      <c r="C12" s="84" t="s">
        <v>61</v>
      </c>
      <c r="D12" s="84">
        <v>68254000</v>
      </c>
      <c r="E12" s="85" t="s">
        <v>82</v>
      </c>
      <c r="F12" s="85" t="s">
        <v>85</v>
      </c>
      <c r="G12" s="84" t="s">
        <v>12</v>
      </c>
      <c r="H12" s="86">
        <v>43220</v>
      </c>
      <c r="I12" s="87">
        <v>8473.19</v>
      </c>
      <c r="J12" s="85">
        <v>1202</v>
      </c>
      <c r="K12" s="84" t="s">
        <v>84</v>
      </c>
      <c r="L12" s="84" t="s">
        <v>13</v>
      </c>
      <c r="M12" s="85" t="s">
        <v>14</v>
      </c>
    </row>
    <row r="13" spans="1:13">
      <c r="A13" s="84" t="s">
        <v>11</v>
      </c>
      <c r="B13" s="84" t="s">
        <v>81</v>
      </c>
      <c r="C13" s="84" t="s">
        <v>61</v>
      </c>
      <c r="D13" s="84">
        <v>68254000</v>
      </c>
      <c r="E13" s="85" t="s">
        <v>82</v>
      </c>
      <c r="F13" s="85" t="s">
        <v>85</v>
      </c>
      <c r="G13" s="84" t="s">
        <v>12</v>
      </c>
      <c r="H13" s="86">
        <v>43220</v>
      </c>
      <c r="I13" s="87">
        <v>584.96</v>
      </c>
      <c r="J13" s="85">
        <v>1230</v>
      </c>
      <c r="K13" s="84" t="s">
        <v>84</v>
      </c>
      <c r="L13" s="84" t="s">
        <v>13</v>
      </c>
      <c r="M13" s="85" t="s">
        <v>14</v>
      </c>
    </row>
    <row r="14" spans="1:13">
      <c r="A14" s="84" t="s">
        <v>11</v>
      </c>
      <c r="B14" s="84" t="s">
        <v>81</v>
      </c>
      <c r="C14" s="84" t="s">
        <v>62</v>
      </c>
      <c r="D14" s="84">
        <v>68254000</v>
      </c>
      <c r="E14" s="85" t="s">
        <v>82</v>
      </c>
      <c r="F14" s="85" t="s">
        <v>86</v>
      </c>
      <c r="G14" s="84" t="s">
        <v>12</v>
      </c>
      <c r="H14" s="86">
        <v>43251</v>
      </c>
      <c r="I14" s="87">
        <v>7253.89</v>
      </c>
      <c r="J14" s="85">
        <v>1201</v>
      </c>
      <c r="K14" s="84" t="s">
        <v>84</v>
      </c>
      <c r="L14" s="84" t="s">
        <v>13</v>
      </c>
      <c r="M14" s="85" t="s">
        <v>14</v>
      </c>
    </row>
    <row r="15" spans="1:13">
      <c r="A15" s="84" t="s">
        <v>11</v>
      </c>
      <c r="B15" s="84" t="s">
        <v>81</v>
      </c>
      <c r="C15" s="84" t="s">
        <v>62</v>
      </c>
      <c r="D15" s="84">
        <v>68254000</v>
      </c>
      <c r="E15" s="85" t="s">
        <v>82</v>
      </c>
      <c r="F15" s="85" t="s">
        <v>86</v>
      </c>
      <c r="G15" s="84" t="s">
        <v>12</v>
      </c>
      <c r="H15" s="86">
        <v>43251</v>
      </c>
      <c r="I15" s="87">
        <v>8473.19</v>
      </c>
      <c r="J15" s="85">
        <v>1202</v>
      </c>
      <c r="K15" s="84" t="s">
        <v>84</v>
      </c>
      <c r="L15" s="84" t="s">
        <v>13</v>
      </c>
      <c r="M15" s="85" t="s">
        <v>14</v>
      </c>
    </row>
    <row r="16" spans="1:13">
      <c r="A16" s="84" t="s">
        <v>11</v>
      </c>
      <c r="B16" s="84" t="s">
        <v>81</v>
      </c>
      <c r="C16" s="84" t="s">
        <v>62</v>
      </c>
      <c r="D16" s="84">
        <v>68254000</v>
      </c>
      <c r="E16" s="85" t="s">
        <v>82</v>
      </c>
      <c r="F16" s="85" t="s">
        <v>86</v>
      </c>
      <c r="G16" s="84" t="s">
        <v>12</v>
      </c>
      <c r="H16" s="86">
        <v>43251</v>
      </c>
      <c r="I16" s="87">
        <v>584.96</v>
      </c>
      <c r="J16" s="85">
        <v>1230</v>
      </c>
      <c r="K16" s="84" t="s">
        <v>84</v>
      </c>
      <c r="L16" s="84" t="s">
        <v>13</v>
      </c>
      <c r="M16" s="85" t="s">
        <v>14</v>
      </c>
    </row>
    <row r="17" spans="1:13">
      <c r="A17" s="84" t="s">
        <v>11</v>
      </c>
      <c r="B17" s="84" t="s">
        <v>81</v>
      </c>
      <c r="C17" s="84" t="s">
        <v>63</v>
      </c>
      <c r="D17" s="84">
        <v>68254000</v>
      </c>
      <c r="E17" s="85" t="s">
        <v>82</v>
      </c>
      <c r="F17" s="85" t="s">
        <v>87</v>
      </c>
      <c r="G17" s="84" t="s">
        <v>12</v>
      </c>
      <c r="H17" s="86">
        <v>43281</v>
      </c>
      <c r="I17" s="87">
        <v>7253.89</v>
      </c>
      <c r="J17" s="85">
        <v>1201</v>
      </c>
      <c r="K17" s="84" t="s">
        <v>84</v>
      </c>
      <c r="L17" s="84" t="s">
        <v>13</v>
      </c>
      <c r="M17" s="85" t="s">
        <v>14</v>
      </c>
    </row>
    <row r="18" spans="1:13">
      <c r="A18" s="84" t="s">
        <v>11</v>
      </c>
      <c r="B18" s="84" t="s">
        <v>81</v>
      </c>
      <c r="C18" s="84" t="s">
        <v>63</v>
      </c>
      <c r="D18" s="84">
        <v>68254000</v>
      </c>
      <c r="E18" s="85" t="s">
        <v>82</v>
      </c>
      <c r="F18" s="85" t="s">
        <v>87</v>
      </c>
      <c r="G18" s="84" t="s">
        <v>12</v>
      </c>
      <c r="H18" s="86">
        <v>43281</v>
      </c>
      <c r="I18" s="87">
        <v>8473.19</v>
      </c>
      <c r="J18" s="85">
        <v>1202</v>
      </c>
      <c r="K18" s="84" t="s">
        <v>84</v>
      </c>
      <c r="L18" s="84" t="s">
        <v>13</v>
      </c>
      <c r="M18" s="85" t="s">
        <v>14</v>
      </c>
    </row>
    <row r="19" spans="1:13">
      <c r="A19" s="84" t="s">
        <v>11</v>
      </c>
      <c r="B19" s="84" t="s">
        <v>81</v>
      </c>
      <c r="C19" s="84" t="s">
        <v>63</v>
      </c>
      <c r="D19" s="84">
        <v>68254000</v>
      </c>
      <c r="E19" s="85" t="s">
        <v>82</v>
      </c>
      <c r="F19" s="85" t="s">
        <v>87</v>
      </c>
      <c r="G19" s="84" t="s">
        <v>12</v>
      </c>
      <c r="H19" s="86">
        <v>43281</v>
      </c>
      <c r="I19" s="87">
        <v>584.96</v>
      </c>
      <c r="J19" s="85">
        <v>1230</v>
      </c>
      <c r="K19" s="84" t="s">
        <v>84</v>
      </c>
      <c r="L19" s="84" t="s">
        <v>13</v>
      </c>
      <c r="M19" s="85" t="s">
        <v>14</v>
      </c>
    </row>
    <row r="20" spans="1:13">
      <c r="A20" s="84" t="s">
        <v>11</v>
      </c>
      <c r="B20" s="84" t="s">
        <v>81</v>
      </c>
      <c r="C20" s="84" t="s">
        <v>64</v>
      </c>
      <c r="D20" s="84">
        <v>68254000</v>
      </c>
      <c r="E20" s="85" t="s">
        <v>82</v>
      </c>
      <c r="F20" s="85" t="s">
        <v>88</v>
      </c>
      <c r="G20" s="84" t="s">
        <v>12</v>
      </c>
      <c r="H20" s="86">
        <v>43312</v>
      </c>
      <c r="I20" s="87">
        <v>7253.89</v>
      </c>
      <c r="J20" s="85">
        <v>1201</v>
      </c>
      <c r="K20" s="84" t="s">
        <v>84</v>
      </c>
      <c r="L20" s="84" t="s">
        <v>13</v>
      </c>
      <c r="M20" s="85" t="s">
        <v>14</v>
      </c>
    </row>
    <row r="21" spans="1:13">
      <c r="A21" s="84" t="s">
        <v>11</v>
      </c>
      <c r="B21" s="84" t="s">
        <v>81</v>
      </c>
      <c r="C21" s="84" t="s">
        <v>64</v>
      </c>
      <c r="D21" s="84">
        <v>68254000</v>
      </c>
      <c r="E21" s="85" t="s">
        <v>82</v>
      </c>
      <c r="F21" s="85" t="s">
        <v>88</v>
      </c>
      <c r="G21" s="84" t="s">
        <v>12</v>
      </c>
      <c r="H21" s="86">
        <v>43312</v>
      </c>
      <c r="I21" s="87">
        <v>8473.19</v>
      </c>
      <c r="J21" s="85">
        <v>1202</v>
      </c>
      <c r="K21" s="84" t="s">
        <v>84</v>
      </c>
      <c r="L21" s="84" t="s">
        <v>13</v>
      </c>
      <c r="M21" s="85" t="s">
        <v>14</v>
      </c>
    </row>
    <row r="22" spans="1:13">
      <c r="A22" s="84" t="s">
        <v>11</v>
      </c>
      <c r="B22" s="84" t="s">
        <v>81</v>
      </c>
      <c r="C22" s="84" t="s">
        <v>64</v>
      </c>
      <c r="D22" s="84">
        <v>68254000</v>
      </c>
      <c r="E22" s="85" t="s">
        <v>82</v>
      </c>
      <c r="F22" s="85" t="s">
        <v>88</v>
      </c>
      <c r="G22" s="84" t="s">
        <v>12</v>
      </c>
      <c r="H22" s="86">
        <v>43312</v>
      </c>
      <c r="I22" s="87">
        <v>584.96</v>
      </c>
      <c r="J22" s="85">
        <v>1230</v>
      </c>
      <c r="K22" s="84" t="s">
        <v>84</v>
      </c>
      <c r="L22" s="84" t="s">
        <v>13</v>
      </c>
      <c r="M22" s="85" t="s">
        <v>14</v>
      </c>
    </row>
    <row r="23" spans="1:13">
      <c r="A23" s="84" t="s">
        <v>11</v>
      </c>
      <c r="B23" s="84" t="s">
        <v>81</v>
      </c>
      <c r="C23" s="84" t="s">
        <v>65</v>
      </c>
      <c r="D23" s="84">
        <v>68254000</v>
      </c>
      <c r="E23" s="85" t="s">
        <v>82</v>
      </c>
      <c r="F23" s="85" t="s">
        <v>89</v>
      </c>
      <c r="G23" s="84" t="s">
        <v>12</v>
      </c>
      <c r="H23" s="86">
        <v>43343</v>
      </c>
      <c r="I23" s="87">
        <v>7253.89</v>
      </c>
      <c r="J23" s="85">
        <v>1201</v>
      </c>
      <c r="K23" s="84" t="s">
        <v>84</v>
      </c>
      <c r="L23" s="84" t="s">
        <v>13</v>
      </c>
      <c r="M23" s="85" t="s">
        <v>14</v>
      </c>
    </row>
    <row r="24" spans="1:13">
      <c r="A24" s="84" t="s">
        <v>11</v>
      </c>
      <c r="B24" s="84" t="s">
        <v>81</v>
      </c>
      <c r="C24" s="84" t="s">
        <v>65</v>
      </c>
      <c r="D24" s="84">
        <v>68254000</v>
      </c>
      <c r="E24" s="85" t="s">
        <v>82</v>
      </c>
      <c r="F24" s="85" t="s">
        <v>89</v>
      </c>
      <c r="G24" s="84" t="s">
        <v>12</v>
      </c>
      <c r="H24" s="86">
        <v>43343</v>
      </c>
      <c r="I24" s="87">
        <v>8473.19</v>
      </c>
      <c r="J24" s="85">
        <v>1202</v>
      </c>
      <c r="K24" s="84" t="s">
        <v>84</v>
      </c>
      <c r="L24" s="84" t="s">
        <v>13</v>
      </c>
      <c r="M24" s="85" t="s">
        <v>14</v>
      </c>
    </row>
    <row r="25" spans="1:13">
      <c r="A25" s="84" t="s">
        <v>11</v>
      </c>
      <c r="B25" s="84" t="s">
        <v>81</v>
      </c>
      <c r="C25" s="84" t="s">
        <v>65</v>
      </c>
      <c r="D25" s="84">
        <v>68254000</v>
      </c>
      <c r="E25" s="85" t="s">
        <v>82</v>
      </c>
      <c r="F25" s="85" t="s">
        <v>89</v>
      </c>
      <c r="G25" s="84" t="s">
        <v>12</v>
      </c>
      <c r="H25" s="86">
        <v>43343</v>
      </c>
      <c r="I25" s="87">
        <v>584.96</v>
      </c>
      <c r="J25" s="85">
        <v>1230</v>
      </c>
      <c r="K25" s="84" t="s">
        <v>84</v>
      </c>
      <c r="L25" s="84" t="s">
        <v>13</v>
      </c>
      <c r="M25" s="85" t="s">
        <v>14</v>
      </c>
    </row>
    <row r="26" spans="1:13">
      <c r="A26" s="1"/>
      <c r="I26" s="63">
        <f>SUM(I8:I25)</f>
        <v>97872.24000000002</v>
      </c>
      <c r="J26" s="80"/>
    </row>
    <row r="27" spans="1:13">
      <c r="A27" s="1"/>
      <c r="J27" s="80"/>
    </row>
    <row r="28" spans="1:13">
      <c r="A28" s="1"/>
      <c r="E28" s="36"/>
      <c r="J28" s="80"/>
    </row>
    <row r="29" spans="1:13">
      <c r="D29" s="24"/>
      <c r="E29" s="36"/>
      <c r="J29" s="2"/>
    </row>
    <row r="30" spans="1:13">
      <c r="A30" s="1" t="s">
        <v>90</v>
      </c>
      <c r="E30" s="88">
        <f>I26</f>
        <v>97872.24000000002</v>
      </c>
      <c r="J30" s="2"/>
    </row>
    <row r="31" spans="1:13">
      <c r="E31" s="61"/>
      <c r="J31" s="2"/>
    </row>
    <row r="32" spans="1:13">
      <c r="A32" s="1" t="s">
        <v>142</v>
      </c>
      <c r="B32" s="1"/>
      <c r="C32" s="1"/>
      <c r="E32" s="90">
        <f>SUM('Link In'!V12:AA12)</f>
        <v>106064</v>
      </c>
      <c r="J32" s="2"/>
    </row>
    <row r="33" spans="1:13">
      <c r="A33" s="16" t="s">
        <v>10</v>
      </c>
      <c r="B33" s="16" t="s">
        <v>10</v>
      </c>
      <c r="C33" s="16" t="s">
        <v>10</v>
      </c>
      <c r="E33" s="61"/>
      <c r="F33" s="16" t="s">
        <v>10</v>
      </c>
      <c r="G33" s="16" t="s">
        <v>10</v>
      </c>
      <c r="H33" s="16" t="s">
        <v>10</v>
      </c>
      <c r="I33" s="16" t="s">
        <v>10</v>
      </c>
      <c r="J33" s="2"/>
      <c r="K33" s="16" t="s">
        <v>10</v>
      </c>
      <c r="L33" s="16" t="s">
        <v>10</v>
      </c>
      <c r="M33" s="16" t="s">
        <v>10</v>
      </c>
    </row>
    <row r="34" spans="1:13">
      <c r="A34" s="1" t="str">
        <f>'Link In'!A7</f>
        <v>Base Year for the 12 Months Ended February 28, 2019</v>
      </c>
      <c r="E34" s="100">
        <f>+E30+E32</f>
        <v>203936.24000000002</v>
      </c>
    </row>
    <row r="35" spans="1:13">
      <c r="E35" s="61"/>
    </row>
    <row r="36" spans="1:13">
      <c r="A36" s="1" t="str">
        <f>'Link In'!A9</f>
        <v>Forecast Year for the 12 Months Ended June 30, 2020</v>
      </c>
      <c r="E36" s="90">
        <f>'Link In'!AB31</f>
        <v>206352</v>
      </c>
    </row>
    <row r="37" spans="1:13">
      <c r="E37" s="61"/>
    </row>
    <row r="38" spans="1:13" ht="15" thickBot="1">
      <c r="A38" s="1" t="s">
        <v>26</v>
      </c>
      <c r="E38" s="67">
        <f>+E36-E34</f>
        <v>2415.7599999999802</v>
      </c>
    </row>
    <row r="39" spans="1:13" ht="15" thickTop="1">
      <c r="E39" s="36"/>
    </row>
    <row r="40" spans="1:13">
      <c r="E40" s="36"/>
    </row>
    <row r="41" spans="1:13">
      <c r="E41" s="36"/>
    </row>
  </sheetData>
  <pageMargins left="0.25" right="0.25" top="0.5" bottom="0.5" header="0.25" footer="0.25"/>
  <pageSetup scale="62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7"/>
  <sheetViews>
    <sheetView zoomScale="80" zoomScaleNormal="80" workbookViewId="0">
      <pane xSplit="5" ySplit="7" topLeftCell="F14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18.88671875" style="16" customWidth="1"/>
    <col min="2" max="2" width="7.33203125" style="16" bestFit="1" customWidth="1"/>
    <col min="3" max="3" width="12.33203125" style="16" bestFit="1" customWidth="1"/>
    <col min="4" max="4" width="9" style="16" bestFit="1" customWidth="1"/>
    <col min="5" max="5" width="18.44140625" style="16" bestFit="1" customWidth="1"/>
    <col min="6" max="6" width="11.44140625" style="16" customWidth="1"/>
    <col min="7" max="7" width="17.6640625" style="16" customWidth="1"/>
    <col min="8" max="8" width="10.6640625" style="16" bestFit="1" customWidth="1"/>
    <col min="9" max="9" width="21" style="16" customWidth="1"/>
    <col min="10" max="10" width="15" style="16" bestFit="1" customWidth="1"/>
    <col min="11" max="11" width="15.44140625" style="16" bestFit="1" customWidth="1"/>
    <col min="12" max="12" width="14.5546875" style="16" bestFit="1" customWidth="1"/>
    <col min="13" max="13" width="27.6640625" style="16" bestFit="1" customWidth="1"/>
    <col min="14" max="15" width="10.5546875" style="16" bestFit="1" customWidth="1"/>
    <col min="16" max="16384" width="8.88671875" style="16"/>
  </cols>
  <sheetData>
    <row r="1" spans="1:13">
      <c r="A1" s="1" t="str">
        <f>'Link In'!A1</f>
        <v>Kentucky American Water Company</v>
      </c>
    </row>
    <row r="2" spans="1:13">
      <c r="A2" s="1" t="str">
        <f>'Link In'!A3</f>
        <v>Case No. 2018-00358</v>
      </c>
    </row>
    <row r="3" spans="1:13">
      <c r="A3" s="1" t="s">
        <v>51</v>
      </c>
    </row>
    <row r="4" spans="1:13">
      <c r="A4" s="1" t="str">
        <f>'Link In'!C7</f>
        <v>Base Year for the 12 Months Ended 2/28/19</v>
      </c>
    </row>
    <row r="5" spans="1:13">
      <c r="A5" s="1" t="s">
        <v>22</v>
      </c>
    </row>
    <row r="6" spans="1:13">
      <c r="A6" s="1"/>
    </row>
    <row r="7" spans="1:13" ht="34.950000000000003" customHeight="1">
      <c r="A7" s="81" t="s">
        <v>78</v>
      </c>
      <c r="B7" s="81" t="s">
        <v>2</v>
      </c>
      <c r="C7" s="82" t="s">
        <v>3</v>
      </c>
      <c r="D7" s="81" t="s">
        <v>0</v>
      </c>
      <c r="E7" s="81" t="s">
        <v>47</v>
      </c>
      <c r="F7" s="82" t="s">
        <v>5</v>
      </c>
      <c r="G7" s="82" t="s">
        <v>4</v>
      </c>
      <c r="H7" s="81" t="s">
        <v>1</v>
      </c>
      <c r="I7" s="83" t="s">
        <v>79</v>
      </c>
      <c r="J7" s="81" t="s">
        <v>6</v>
      </c>
      <c r="K7" s="81" t="s">
        <v>80</v>
      </c>
      <c r="L7" s="82" t="s">
        <v>8</v>
      </c>
      <c r="M7" s="81" t="s">
        <v>9</v>
      </c>
    </row>
    <row r="8" spans="1:13">
      <c r="A8" s="84" t="s">
        <v>11</v>
      </c>
      <c r="B8" s="84" t="s">
        <v>81</v>
      </c>
      <c r="C8" s="84" t="s">
        <v>60</v>
      </c>
      <c r="D8" s="85">
        <v>68257000</v>
      </c>
      <c r="E8" s="85" t="s">
        <v>91</v>
      </c>
      <c r="F8" s="85" t="s">
        <v>92</v>
      </c>
      <c r="G8" s="84" t="s">
        <v>17</v>
      </c>
      <c r="H8" s="86">
        <v>43190</v>
      </c>
      <c r="I8" s="87">
        <v>4756.67</v>
      </c>
      <c r="J8" s="85">
        <v>1202</v>
      </c>
      <c r="K8" s="84" t="s">
        <v>84</v>
      </c>
      <c r="L8" s="84" t="s">
        <v>16</v>
      </c>
      <c r="M8" s="85" t="s">
        <v>18</v>
      </c>
    </row>
    <row r="9" spans="1:13">
      <c r="A9" s="84" t="s">
        <v>11</v>
      </c>
      <c r="B9" s="84" t="s">
        <v>81</v>
      </c>
      <c r="C9" s="84" t="s">
        <v>60</v>
      </c>
      <c r="D9" s="85">
        <v>68257000</v>
      </c>
      <c r="E9" s="85" t="s">
        <v>91</v>
      </c>
      <c r="F9" s="85" t="s">
        <v>92</v>
      </c>
      <c r="G9" s="84" t="s">
        <v>17</v>
      </c>
      <c r="H9" s="86">
        <v>43190</v>
      </c>
      <c r="I9" s="87">
        <v>-4756.67</v>
      </c>
      <c r="J9" s="85">
        <v>1202</v>
      </c>
      <c r="K9" s="84" t="s">
        <v>84</v>
      </c>
      <c r="L9" s="84" t="s">
        <v>16</v>
      </c>
      <c r="M9" s="85" t="s">
        <v>18</v>
      </c>
    </row>
    <row r="10" spans="1:13">
      <c r="A10" s="84" t="s">
        <v>11</v>
      </c>
      <c r="B10" s="84" t="s">
        <v>81</v>
      </c>
      <c r="C10" s="84" t="s">
        <v>61</v>
      </c>
      <c r="D10" s="85">
        <v>68257000</v>
      </c>
      <c r="E10" s="85" t="s">
        <v>91</v>
      </c>
      <c r="F10" s="85" t="s">
        <v>93</v>
      </c>
      <c r="G10" s="84" t="s">
        <v>17</v>
      </c>
      <c r="H10" s="86">
        <v>43220</v>
      </c>
      <c r="I10" s="87">
        <v>4756.67</v>
      </c>
      <c r="J10" s="85">
        <v>1202</v>
      </c>
      <c r="K10" s="84" t="s">
        <v>84</v>
      </c>
      <c r="L10" s="84" t="s">
        <v>16</v>
      </c>
      <c r="M10" s="85" t="s">
        <v>18</v>
      </c>
    </row>
    <row r="11" spans="1:13">
      <c r="A11" s="84" t="s">
        <v>11</v>
      </c>
      <c r="B11" s="84" t="s">
        <v>81</v>
      </c>
      <c r="C11" s="84" t="s">
        <v>61</v>
      </c>
      <c r="D11" s="85">
        <v>68257000</v>
      </c>
      <c r="E11" s="85" t="s">
        <v>91</v>
      </c>
      <c r="F11" s="85" t="s">
        <v>93</v>
      </c>
      <c r="G11" s="84" t="s">
        <v>17</v>
      </c>
      <c r="H11" s="86">
        <v>43220</v>
      </c>
      <c r="I11" s="87">
        <v>-4756.67</v>
      </c>
      <c r="J11" s="85">
        <v>1202</v>
      </c>
      <c r="K11" s="84" t="s">
        <v>84</v>
      </c>
      <c r="L11" s="84" t="s">
        <v>16</v>
      </c>
      <c r="M11" s="85" t="s">
        <v>18</v>
      </c>
    </row>
    <row r="12" spans="1:13">
      <c r="A12" s="84" t="s">
        <v>11</v>
      </c>
      <c r="B12" s="84" t="s">
        <v>81</v>
      </c>
      <c r="C12" s="84" t="s">
        <v>62</v>
      </c>
      <c r="D12" s="85">
        <v>68257000</v>
      </c>
      <c r="E12" s="85" t="s">
        <v>91</v>
      </c>
      <c r="F12" s="85" t="s">
        <v>94</v>
      </c>
      <c r="G12" s="84" t="s">
        <v>17</v>
      </c>
      <c r="H12" s="86">
        <v>43251</v>
      </c>
      <c r="I12" s="87">
        <v>-4756.67</v>
      </c>
      <c r="J12" s="85">
        <v>1202</v>
      </c>
      <c r="K12" s="84" t="s">
        <v>84</v>
      </c>
      <c r="L12" s="84" t="s">
        <v>16</v>
      </c>
      <c r="M12" s="85" t="s">
        <v>18</v>
      </c>
    </row>
    <row r="13" spans="1:13">
      <c r="A13" s="84" t="s">
        <v>11</v>
      </c>
      <c r="B13" s="84" t="s">
        <v>81</v>
      </c>
      <c r="C13" s="84" t="s">
        <v>62</v>
      </c>
      <c r="D13" s="85">
        <v>68257000</v>
      </c>
      <c r="E13" s="85" t="s">
        <v>91</v>
      </c>
      <c r="F13" s="85" t="s">
        <v>94</v>
      </c>
      <c r="G13" s="84" t="s">
        <v>17</v>
      </c>
      <c r="H13" s="86">
        <v>43251</v>
      </c>
      <c r="I13" s="87">
        <v>4756.67</v>
      </c>
      <c r="J13" s="85">
        <v>1202</v>
      </c>
      <c r="K13" s="84" t="s">
        <v>84</v>
      </c>
      <c r="L13" s="84" t="s">
        <v>16</v>
      </c>
      <c r="M13" s="85" t="s">
        <v>18</v>
      </c>
    </row>
    <row r="14" spans="1:13">
      <c r="A14" s="84" t="s">
        <v>11</v>
      </c>
      <c r="B14" s="84" t="s">
        <v>81</v>
      </c>
      <c r="C14" s="84" t="s">
        <v>63</v>
      </c>
      <c r="D14" s="85">
        <v>68257000</v>
      </c>
      <c r="E14" s="85" t="s">
        <v>91</v>
      </c>
      <c r="F14" s="85" t="s">
        <v>95</v>
      </c>
      <c r="G14" s="84" t="s">
        <v>17</v>
      </c>
      <c r="H14" s="86">
        <v>43281</v>
      </c>
      <c r="I14" s="87">
        <v>4756.67</v>
      </c>
      <c r="J14" s="85">
        <v>1202</v>
      </c>
      <c r="K14" s="84" t="s">
        <v>84</v>
      </c>
      <c r="L14" s="84" t="s">
        <v>16</v>
      </c>
      <c r="M14" s="85" t="s">
        <v>18</v>
      </c>
    </row>
    <row r="15" spans="1:13">
      <c r="A15" s="84" t="s">
        <v>11</v>
      </c>
      <c r="B15" s="84" t="s">
        <v>81</v>
      </c>
      <c r="C15" s="84" t="s">
        <v>63</v>
      </c>
      <c r="D15" s="85">
        <v>68257000</v>
      </c>
      <c r="E15" s="85" t="s">
        <v>91</v>
      </c>
      <c r="F15" s="85" t="s">
        <v>95</v>
      </c>
      <c r="G15" s="84" t="s">
        <v>17</v>
      </c>
      <c r="H15" s="86">
        <v>43281</v>
      </c>
      <c r="I15" s="87">
        <v>-4756.67</v>
      </c>
      <c r="J15" s="85">
        <v>1202</v>
      </c>
      <c r="K15" s="84" t="s">
        <v>84</v>
      </c>
      <c r="L15" s="84" t="s">
        <v>16</v>
      </c>
      <c r="M15" s="85" t="s">
        <v>18</v>
      </c>
    </row>
    <row r="16" spans="1:13">
      <c r="A16" s="84" t="s">
        <v>11</v>
      </c>
      <c r="B16" s="84" t="s">
        <v>81</v>
      </c>
      <c r="C16" s="84" t="s">
        <v>64</v>
      </c>
      <c r="D16" s="85">
        <v>68257000</v>
      </c>
      <c r="E16" s="85" t="s">
        <v>91</v>
      </c>
      <c r="F16" s="85" t="s">
        <v>96</v>
      </c>
      <c r="G16" s="84" t="s">
        <v>17</v>
      </c>
      <c r="H16" s="86">
        <v>43312</v>
      </c>
      <c r="I16" s="87">
        <v>4756.67</v>
      </c>
      <c r="J16" s="85">
        <v>1202</v>
      </c>
      <c r="K16" s="84" t="s">
        <v>84</v>
      </c>
      <c r="L16" s="84" t="s">
        <v>16</v>
      </c>
      <c r="M16" s="85" t="s">
        <v>18</v>
      </c>
    </row>
    <row r="17" spans="1:13">
      <c r="A17" s="84" t="s">
        <v>11</v>
      </c>
      <c r="B17" s="84" t="s">
        <v>81</v>
      </c>
      <c r="C17" s="84" t="s">
        <v>64</v>
      </c>
      <c r="D17" s="85">
        <v>68257000</v>
      </c>
      <c r="E17" s="85" t="s">
        <v>91</v>
      </c>
      <c r="F17" s="85" t="s">
        <v>96</v>
      </c>
      <c r="G17" s="84" t="s">
        <v>17</v>
      </c>
      <c r="H17" s="86">
        <v>43312</v>
      </c>
      <c r="I17" s="87">
        <v>-4756.67</v>
      </c>
      <c r="J17" s="85">
        <v>1202</v>
      </c>
      <c r="K17" s="84" t="s">
        <v>84</v>
      </c>
      <c r="L17" s="84" t="s">
        <v>16</v>
      </c>
      <c r="M17" s="85" t="s">
        <v>18</v>
      </c>
    </row>
    <row r="18" spans="1:13">
      <c r="A18" s="84" t="s">
        <v>11</v>
      </c>
      <c r="B18" s="84" t="s">
        <v>81</v>
      </c>
      <c r="C18" s="84" t="s">
        <v>65</v>
      </c>
      <c r="D18" s="85">
        <v>68257000</v>
      </c>
      <c r="E18" s="85" t="s">
        <v>91</v>
      </c>
      <c r="F18" s="85" t="s">
        <v>97</v>
      </c>
      <c r="G18" s="84" t="s">
        <v>17</v>
      </c>
      <c r="H18" s="86">
        <v>43343</v>
      </c>
      <c r="I18" s="87">
        <v>-4756.67</v>
      </c>
      <c r="J18" s="85">
        <v>1202</v>
      </c>
      <c r="K18" s="84" t="s">
        <v>84</v>
      </c>
      <c r="L18" s="84" t="s">
        <v>16</v>
      </c>
      <c r="M18" s="85" t="s">
        <v>18</v>
      </c>
    </row>
    <row r="19" spans="1:13">
      <c r="A19" s="84" t="s">
        <v>11</v>
      </c>
      <c r="B19" s="84" t="s">
        <v>81</v>
      </c>
      <c r="C19" s="84" t="s">
        <v>65</v>
      </c>
      <c r="D19" s="85">
        <v>68257000</v>
      </c>
      <c r="E19" s="85" t="s">
        <v>91</v>
      </c>
      <c r="F19" s="85" t="s">
        <v>97</v>
      </c>
      <c r="G19" s="84" t="s">
        <v>17</v>
      </c>
      <c r="H19" s="86">
        <v>43343</v>
      </c>
      <c r="I19" s="87">
        <v>4756.67</v>
      </c>
      <c r="J19" s="85">
        <v>1202</v>
      </c>
      <c r="K19" s="84" t="s">
        <v>84</v>
      </c>
      <c r="L19" s="84" t="s">
        <v>16</v>
      </c>
      <c r="M19" s="85" t="s">
        <v>18</v>
      </c>
    </row>
    <row r="20" spans="1:13">
      <c r="A20" s="84" t="s">
        <v>11</v>
      </c>
      <c r="B20" s="84" t="s">
        <v>81</v>
      </c>
      <c r="C20" s="84" t="s">
        <v>60</v>
      </c>
      <c r="D20" s="85">
        <v>68257000</v>
      </c>
      <c r="E20" s="85" t="s">
        <v>91</v>
      </c>
      <c r="F20" s="85" t="s">
        <v>98</v>
      </c>
      <c r="G20" s="84" t="s">
        <v>19</v>
      </c>
      <c r="H20" s="86">
        <v>43190</v>
      </c>
      <c r="I20" s="87">
        <v>4756.67</v>
      </c>
      <c r="J20" s="85">
        <v>1202</v>
      </c>
      <c r="K20" s="84" t="s">
        <v>84</v>
      </c>
      <c r="L20" s="84" t="s">
        <v>20</v>
      </c>
      <c r="M20" s="85" t="s">
        <v>21</v>
      </c>
    </row>
    <row r="21" spans="1:13">
      <c r="A21" s="84" t="s">
        <v>11</v>
      </c>
      <c r="B21" s="84" t="s">
        <v>81</v>
      </c>
      <c r="C21" s="84" t="s">
        <v>61</v>
      </c>
      <c r="D21" s="85">
        <v>68257000</v>
      </c>
      <c r="E21" s="85" t="s">
        <v>91</v>
      </c>
      <c r="F21" s="85" t="s">
        <v>99</v>
      </c>
      <c r="G21" s="84" t="s">
        <v>19</v>
      </c>
      <c r="H21" s="86">
        <v>43220</v>
      </c>
      <c r="I21" s="87">
        <v>4756.67</v>
      </c>
      <c r="J21" s="85">
        <v>1202</v>
      </c>
      <c r="K21" s="84" t="s">
        <v>84</v>
      </c>
      <c r="L21" s="84" t="s">
        <v>20</v>
      </c>
      <c r="M21" s="85" t="s">
        <v>21</v>
      </c>
    </row>
    <row r="22" spans="1:13">
      <c r="A22" s="84" t="s">
        <v>11</v>
      </c>
      <c r="B22" s="84" t="s">
        <v>81</v>
      </c>
      <c r="C22" s="84" t="s">
        <v>62</v>
      </c>
      <c r="D22" s="85">
        <v>68257000</v>
      </c>
      <c r="E22" s="85" t="s">
        <v>91</v>
      </c>
      <c r="F22" s="85" t="s">
        <v>100</v>
      </c>
      <c r="G22" s="84" t="s">
        <v>19</v>
      </c>
      <c r="H22" s="86">
        <v>43251</v>
      </c>
      <c r="I22" s="87">
        <v>4756.67</v>
      </c>
      <c r="J22" s="85">
        <v>1202</v>
      </c>
      <c r="K22" s="84" t="s">
        <v>84</v>
      </c>
      <c r="L22" s="84" t="s">
        <v>20</v>
      </c>
      <c r="M22" s="85" t="s">
        <v>21</v>
      </c>
    </row>
    <row r="23" spans="1:13">
      <c r="A23" s="84" t="s">
        <v>11</v>
      </c>
      <c r="B23" s="84" t="s">
        <v>81</v>
      </c>
      <c r="C23" s="84" t="s">
        <v>63</v>
      </c>
      <c r="D23" s="85">
        <v>68257000</v>
      </c>
      <c r="E23" s="85" t="s">
        <v>91</v>
      </c>
      <c r="F23" s="85" t="s">
        <v>101</v>
      </c>
      <c r="G23" s="84" t="s">
        <v>19</v>
      </c>
      <c r="H23" s="86">
        <v>43281</v>
      </c>
      <c r="I23" s="87">
        <v>4756.67</v>
      </c>
      <c r="J23" s="85">
        <v>1202</v>
      </c>
      <c r="K23" s="84" t="s">
        <v>84</v>
      </c>
      <c r="L23" s="84" t="s">
        <v>20</v>
      </c>
      <c r="M23" s="85" t="s">
        <v>21</v>
      </c>
    </row>
    <row r="24" spans="1:13">
      <c r="A24" s="84" t="s">
        <v>11</v>
      </c>
      <c r="B24" s="84" t="s">
        <v>81</v>
      </c>
      <c r="C24" s="84" t="s">
        <v>64</v>
      </c>
      <c r="D24" s="85">
        <v>68257000</v>
      </c>
      <c r="E24" s="85" t="s">
        <v>91</v>
      </c>
      <c r="F24" s="85" t="s">
        <v>102</v>
      </c>
      <c r="G24" s="84" t="s">
        <v>19</v>
      </c>
      <c r="H24" s="86">
        <v>43312</v>
      </c>
      <c r="I24" s="87">
        <v>4756.67</v>
      </c>
      <c r="J24" s="85">
        <v>1202</v>
      </c>
      <c r="K24" s="84" t="s">
        <v>84</v>
      </c>
      <c r="L24" s="84" t="s">
        <v>20</v>
      </c>
      <c r="M24" s="85" t="s">
        <v>21</v>
      </c>
    </row>
    <row r="25" spans="1:13">
      <c r="A25" s="84" t="s">
        <v>11</v>
      </c>
      <c r="B25" s="84" t="s">
        <v>81</v>
      </c>
      <c r="C25" s="84" t="s">
        <v>65</v>
      </c>
      <c r="D25" s="85">
        <v>68257000</v>
      </c>
      <c r="E25" s="85" t="s">
        <v>91</v>
      </c>
      <c r="F25" s="85" t="s">
        <v>103</v>
      </c>
      <c r="G25" s="84" t="s">
        <v>19</v>
      </c>
      <c r="H25" s="86">
        <v>43343</v>
      </c>
      <c r="I25" s="87">
        <v>4756.67</v>
      </c>
      <c r="J25" s="85">
        <v>1202</v>
      </c>
      <c r="K25" s="84" t="s">
        <v>84</v>
      </c>
      <c r="L25" s="84" t="s">
        <v>20</v>
      </c>
      <c r="M25" s="85" t="s">
        <v>21</v>
      </c>
    </row>
    <row r="26" spans="1:13">
      <c r="A26" s="32"/>
      <c r="B26" s="32"/>
      <c r="C26" s="32"/>
      <c r="D26" s="32"/>
      <c r="E26" s="32"/>
      <c r="F26" s="32"/>
      <c r="G26" s="32"/>
      <c r="H26" s="32"/>
      <c r="I26" s="89">
        <f>SUM(I8:I25)</f>
        <v>28540.019999999997</v>
      </c>
      <c r="J26" s="11"/>
      <c r="K26" s="32"/>
      <c r="L26" s="31"/>
      <c r="M26" s="34"/>
    </row>
    <row r="27" spans="1:13">
      <c r="A27" s="32"/>
      <c r="B27" s="32"/>
      <c r="C27" s="32"/>
      <c r="D27" s="32"/>
      <c r="E27" s="32"/>
      <c r="F27" s="32"/>
      <c r="G27" s="32"/>
      <c r="H27" s="32"/>
      <c r="I27" s="31"/>
      <c r="J27" s="11"/>
      <c r="K27" s="32"/>
      <c r="L27" s="31"/>
      <c r="M27" s="34"/>
    </row>
    <row r="28" spans="1:13">
      <c r="A28" s="1" t="s">
        <v>90</v>
      </c>
      <c r="E28" s="90">
        <f>I26</f>
        <v>28540.019999999997</v>
      </c>
    </row>
    <row r="29" spans="1:13">
      <c r="E29" s="61"/>
    </row>
    <row r="30" spans="1:13">
      <c r="A30" s="1" t="s">
        <v>142</v>
      </c>
      <c r="E30" s="90">
        <f>SUM('Link In'!V14:AA14)</f>
        <v>28542</v>
      </c>
    </row>
    <row r="31" spans="1:13">
      <c r="A31" s="16" t="s">
        <v>10</v>
      </c>
      <c r="E31" s="61"/>
    </row>
    <row r="32" spans="1:13">
      <c r="A32" s="1" t="str">
        <f>'Link In'!A7</f>
        <v>Base Year for the 12 Months Ended February 28, 2019</v>
      </c>
      <c r="E32" s="66">
        <f>+E28+E30</f>
        <v>57082.02</v>
      </c>
    </row>
    <row r="33" spans="1:5">
      <c r="E33" s="61"/>
    </row>
    <row r="34" spans="1:5">
      <c r="A34" s="1" t="str">
        <f>'Link In'!A9</f>
        <v>Forecast Year for the 12 Months Ended June 30, 2020</v>
      </c>
      <c r="E34" s="90">
        <f>'Link In'!AB33</f>
        <v>57084</v>
      </c>
    </row>
    <row r="35" spans="1:5">
      <c r="E35" s="61"/>
    </row>
    <row r="36" spans="1:5" ht="15" thickBot="1">
      <c r="A36" s="1" t="s">
        <v>26</v>
      </c>
      <c r="E36" s="67">
        <f>+E34-E32</f>
        <v>1.9800000000032014</v>
      </c>
    </row>
    <row r="37" spans="1:5" ht="15" thickTop="1"/>
  </sheetData>
  <pageMargins left="0.25" right="0.25" top="0.5" bottom="0.25" header="0.25" footer="0.25"/>
  <pageSetup scale="67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7"/>
  <sheetViews>
    <sheetView zoomScale="80" zoomScaleNormal="8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4.4"/>
  <cols>
    <col min="1" max="1" width="16.88671875" customWidth="1"/>
    <col min="2" max="2" width="10.44140625" customWidth="1"/>
    <col min="3" max="3" width="12.33203125" bestFit="1" customWidth="1"/>
    <col min="4" max="4" width="9" bestFit="1" customWidth="1"/>
    <col min="5" max="5" width="18.44140625" bestFit="1" customWidth="1"/>
    <col min="6" max="6" width="14.33203125" customWidth="1"/>
    <col min="7" max="7" width="17.6640625" customWidth="1"/>
    <col min="8" max="8" width="10.6640625" bestFit="1" customWidth="1"/>
    <col min="9" max="9" width="12.33203125" bestFit="1" customWidth="1"/>
    <col min="10" max="10" width="15" bestFit="1" customWidth="1"/>
    <col min="11" max="11" width="13.33203125" bestFit="1" customWidth="1"/>
    <col min="12" max="12" width="14.5546875" bestFit="1" customWidth="1"/>
    <col min="13" max="13" width="40.44140625" bestFit="1" customWidth="1"/>
  </cols>
  <sheetData>
    <row r="1" spans="1:13">
      <c r="A1" s="1" t="str">
        <f>'Link In'!A1</f>
        <v>Kentucky American Water Company</v>
      </c>
    </row>
    <row r="2" spans="1:13">
      <c r="A2" s="1" t="str">
        <f>'Link In'!A3</f>
        <v>Case No. 2018-00358</v>
      </c>
    </row>
    <row r="3" spans="1:13">
      <c r="A3" s="1" t="s">
        <v>52</v>
      </c>
    </row>
    <row r="4" spans="1:13">
      <c r="A4" s="1" t="str">
        <f>'Link In'!C7</f>
        <v>Base Year for the 12 Months Ended 2/28/19</v>
      </c>
    </row>
    <row r="5" spans="1:13">
      <c r="A5" s="1" t="s">
        <v>25</v>
      </c>
    </row>
    <row r="7" spans="1:13" ht="34.200000000000003" customHeight="1">
      <c r="A7" s="81" t="s">
        <v>78</v>
      </c>
      <c r="B7" s="81" t="s">
        <v>2</v>
      </c>
      <c r="C7" s="82" t="s">
        <v>3</v>
      </c>
      <c r="D7" s="81" t="s">
        <v>0</v>
      </c>
      <c r="E7" s="81" t="s">
        <v>47</v>
      </c>
      <c r="F7" s="82" t="s">
        <v>5</v>
      </c>
      <c r="G7" s="82" t="s">
        <v>4</v>
      </c>
      <c r="H7" s="81" t="s">
        <v>1</v>
      </c>
      <c r="I7" s="83" t="s">
        <v>79</v>
      </c>
      <c r="J7" s="81" t="s">
        <v>6</v>
      </c>
      <c r="K7" s="81" t="s">
        <v>80</v>
      </c>
      <c r="L7" s="82" t="s">
        <v>8</v>
      </c>
      <c r="M7" s="81" t="s">
        <v>9</v>
      </c>
    </row>
    <row r="8" spans="1:13">
      <c r="A8" s="84" t="s">
        <v>11</v>
      </c>
      <c r="B8" s="84" t="s">
        <v>81</v>
      </c>
      <c r="C8" s="84" t="s">
        <v>60</v>
      </c>
      <c r="D8" s="85">
        <v>68255000</v>
      </c>
      <c r="E8" s="85" t="s">
        <v>104</v>
      </c>
      <c r="F8" s="84" t="s">
        <v>105</v>
      </c>
      <c r="G8" s="84" t="s">
        <v>12</v>
      </c>
      <c r="H8" s="86">
        <v>43190</v>
      </c>
      <c r="I8" s="87">
        <v>697.33</v>
      </c>
      <c r="J8" s="85">
        <v>1202</v>
      </c>
      <c r="K8" s="84" t="s">
        <v>84</v>
      </c>
      <c r="L8" s="84" t="s">
        <v>23</v>
      </c>
      <c r="M8" s="85" t="s">
        <v>24</v>
      </c>
    </row>
    <row r="9" spans="1:13">
      <c r="A9" s="84" t="s">
        <v>11</v>
      </c>
      <c r="B9" s="84" t="s">
        <v>81</v>
      </c>
      <c r="C9" s="84" t="s">
        <v>60</v>
      </c>
      <c r="D9" s="85">
        <v>68255000</v>
      </c>
      <c r="E9" s="85" t="s">
        <v>104</v>
      </c>
      <c r="F9" s="84" t="s">
        <v>106</v>
      </c>
      <c r="G9" s="84" t="s">
        <v>12</v>
      </c>
      <c r="H9" s="86">
        <v>43190</v>
      </c>
      <c r="I9" s="87">
        <v>16.059999999999999</v>
      </c>
      <c r="J9" s="85">
        <v>1202</v>
      </c>
      <c r="K9" s="84" t="s">
        <v>84</v>
      </c>
      <c r="L9" s="84" t="s">
        <v>23</v>
      </c>
      <c r="M9" s="85" t="s">
        <v>24</v>
      </c>
    </row>
    <row r="10" spans="1:13">
      <c r="A10" s="84" t="s">
        <v>11</v>
      </c>
      <c r="B10" s="84" t="s">
        <v>81</v>
      </c>
      <c r="C10" s="84" t="s">
        <v>61</v>
      </c>
      <c r="D10" s="85">
        <v>68255000</v>
      </c>
      <c r="E10" s="85" t="s">
        <v>104</v>
      </c>
      <c r="F10" s="84" t="s">
        <v>107</v>
      </c>
      <c r="G10" s="84" t="s">
        <v>12</v>
      </c>
      <c r="H10" s="86">
        <v>43220</v>
      </c>
      <c r="I10" s="87">
        <v>697.33</v>
      </c>
      <c r="J10" s="85">
        <v>1202</v>
      </c>
      <c r="K10" s="84" t="s">
        <v>84</v>
      </c>
      <c r="L10" s="84" t="s">
        <v>23</v>
      </c>
      <c r="M10" s="85" t="s">
        <v>24</v>
      </c>
    </row>
    <row r="11" spans="1:13">
      <c r="A11" s="84" t="s">
        <v>11</v>
      </c>
      <c r="B11" s="84" t="s">
        <v>81</v>
      </c>
      <c r="C11" s="84" t="s">
        <v>61</v>
      </c>
      <c r="D11" s="85">
        <v>68255000</v>
      </c>
      <c r="E11" s="85" t="s">
        <v>104</v>
      </c>
      <c r="F11" s="84" t="s">
        <v>108</v>
      </c>
      <c r="G11" s="84" t="s">
        <v>12</v>
      </c>
      <c r="H11" s="86">
        <v>43220</v>
      </c>
      <c r="I11" s="87">
        <v>16.059999999999999</v>
      </c>
      <c r="J11" s="85">
        <v>1202</v>
      </c>
      <c r="K11" s="84" t="s">
        <v>84</v>
      </c>
      <c r="L11" s="84" t="s">
        <v>23</v>
      </c>
      <c r="M11" s="85" t="s">
        <v>24</v>
      </c>
    </row>
    <row r="12" spans="1:13">
      <c r="A12" s="84" t="s">
        <v>11</v>
      </c>
      <c r="B12" s="84" t="s">
        <v>81</v>
      </c>
      <c r="C12" s="84" t="s">
        <v>62</v>
      </c>
      <c r="D12" s="85">
        <v>68255000</v>
      </c>
      <c r="E12" s="85" t="s">
        <v>104</v>
      </c>
      <c r="F12" s="84" t="s">
        <v>109</v>
      </c>
      <c r="G12" s="84" t="s">
        <v>12</v>
      </c>
      <c r="H12" s="86">
        <v>43251</v>
      </c>
      <c r="I12" s="87">
        <v>697.33</v>
      </c>
      <c r="J12" s="85">
        <v>1202</v>
      </c>
      <c r="K12" s="84" t="s">
        <v>84</v>
      </c>
      <c r="L12" s="84" t="s">
        <v>23</v>
      </c>
      <c r="M12" s="85" t="s">
        <v>24</v>
      </c>
    </row>
    <row r="13" spans="1:13">
      <c r="A13" s="84" t="s">
        <v>11</v>
      </c>
      <c r="B13" s="84" t="s">
        <v>81</v>
      </c>
      <c r="C13" s="84" t="s">
        <v>62</v>
      </c>
      <c r="D13" s="85">
        <v>68255000</v>
      </c>
      <c r="E13" s="85" t="s">
        <v>104</v>
      </c>
      <c r="F13" s="84" t="s">
        <v>110</v>
      </c>
      <c r="G13" s="84" t="s">
        <v>12</v>
      </c>
      <c r="H13" s="86">
        <v>43251</v>
      </c>
      <c r="I13" s="87">
        <v>16.059999999999999</v>
      </c>
      <c r="J13" s="85">
        <v>1202</v>
      </c>
      <c r="K13" s="84" t="s">
        <v>84</v>
      </c>
      <c r="L13" s="84" t="s">
        <v>23</v>
      </c>
      <c r="M13" s="85" t="s">
        <v>24</v>
      </c>
    </row>
    <row r="14" spans="1:13">
      <c r="A14" s="84" t="s">
        <v>11</v>
      </c>
      <c r="B14" s="84" t="s">
        <v>81</v>
      </c>
      <c r="C14" s="84" t="s">
        <v>63</v>
      </c>
      <c r="D14" s="85">
        <v>68255000</v>
      </c>
      <c r="E14" s="85" t="s">
        <v>104</v>
      </c>
      <c r="F14" s="84" t="s">
        <v>111</v>
      </c>
      <c r="G14" s="84" t="s">
        <v>12</v>
      </c>
      <c r="H14" s="86">
        <v>43281</v>
      </c>
      <c r="I14" s="87">
        <v>697.33</v>
      </c>
      <c r="J14" s="85">
        <v>1202</v>
      </c>
      <c r="K14" s="84" t="s">
        <v>84</v>
      </c>
      <c r="L14" s="84" t="s">
        <v>23</v>
      </c>
      <c r="M14" s="85" t="s">
        <v>24</v>
      </c>
    </row>
    <row r="15" spans="1:13">
      <c r="A15" s="84" t="s">
        <v>11</v>
      </c>
      <c r="B15" s="84" t="s">
        <v>81</v>
      </c>
      <c r="C15" s="84" t="s">
        <v>63</v>
      </c>
      <c r="D15" s="85">
        <v>68255000</v>
      </c>
      <c r="E15" s="85" t="s">
        <v>104</v>
      </c>
      <c r="F15" s="84" t="s">
        <v>112</v>
      </c>
      <c r="G15" s="84" t="s">
        <v>12</v>
      </c>
      <c r="H15" s="86">
        <v>43281</v>
      </c>
      <c r="I15" s="87">
        <v>16.059999999999999</v>
      </c>
      <c r="J15" s="85">
        <v>1202</v>
      </c>
      <c r="K15" s="84" t="s">
        <v>84</v>
      </c>
      <c r="L15" s="84" t="s">
        <v>23</v>
      </c>
      <c r="M15" s="85" t="s">
        <v>24</v>
      </c>
    </row>
    <row r="16" spans="1:13">
      <c r="A16" s="84" t="s">
        <v>11</v>
      </c>
      <c r="B16" s="84" t="s">
        <v>81</v>
      </c>
      <c r="C16" s="84" t="s">
        <v>64</v>
      </c>
      <c r="D16" s="85">
        <v>68255000</v>
      </c>
      <c r="E16" s="85" t="s">
        <v>104</v>
      </c>
      <c r="F16" s="84" t="s">
        <v>113</v>
      </c>
      <c r="G16" s="84" t="s">
        <v>12</v>
      </c>
      <c r="H16" s="86">
        <v>43312</v>
      </c>
      <c r="I16" s="87">
        <v>697.33</v>
      </c>
      <c r="J16" s="85">
        <v>1202</v>
      </c>
      <c r="K16" s="84" t="s">
        <v>84</v>
      </c>
      <c r="L16" s="84" t="s">
        <v>23</v>
      </c>
      <c r="M16" s="85" t="s">
        <v>24</v>
      </c>
    </row>
    <row r="17" spans="1:13">
      <c r="A17" s="84" t="s">
        <v>11</v>
      </c>
      <c r="B17" s="84" t="s">
        <v>81</v>
      </c>
      <c r="C17" s="84" t="s">
        <v>64</v>
      </c>
      <c r="D17" s="85">
        <v>68255000</v>
      </c>
      <c r="E17" s="85" t="s">
        <v>104</v>
      </c>
      <c r="F17" s="84" t="s">
        <v>114</v>
      </c>
      <c r="G17" s="84" t="s">
        <v>12</v>
      </c>
      <c r="H17" s="86">
        <v>43312</v>
      </c>
      <c r="I17" s="87">
        <v>16.059999999999999</v>
      </c>
      <c r="J17" s="85">
        <v>1202</v>
      </c>
      <c r="K17" s="84" t="s">
        <v>84</v>
      </c>
      <c r="L17" s="84" t="s">
        <v>23</v>
      </c>
      <c r="M17" s="85" t="s">
        <v>24</v>
      </c>
    </row>
    <row r="18" spans="1:13">
      <c r="A18" s="84" t="s">
        <v>11</v>
      </c>
      <c r="B18" s="84" t="s">
        <v>81</v>
      </c>
      <c r="C18" s="84" t="s">
        <v>65</v>
      </c>
      <c r="D18" s="85">
        <v>68255000</v>
      </c>
      <c r="E18" s="85" t="s">
        <v>104</v>
      </c>
      <c r="F18" s="84" t="s">
        <v>115</v>
      </c>
      <c r="G18" s="84" t="s">
        <v>12</v>
      </c>
      <c r="H18" s="86">
        <v>43343</v>
      </c>
      <c r="I18" s="87">
        <v>697.33</v>
      </c>
      <c r="J18" s="85">
        <v>1202</v>
      </c>
      <c r="K18" s="84" t="s">
        <v>84</v>
      </c>
      <c r="L18" s="84" t="s">
        <v>23</v>
      </c>
      <c r="M18" s="85" t="s">
        <v>24</v>
      </c>
    </row>
    <row r="19" spans="1:13">
      <c r="A19" s="84" t="s">
        <v>11</v>
      </c>
      <c r="B19" s="84" t="s">
        <v>81</v>
      </c>
      <c r="C19" s="84" t="s">
        <v>65</v>
      </c>
      <c r="D19" s="85">
        <v>68255000</v>
      </c>
      <c r="E19" s="85" t="s">
        <v>104</v>
      </c>
      <c r="F19" s="84" t="s">
        <v>116</v>
      </c>
      <c r="G19" s="84" t="s">
        <v>12</v>
      </c>
      <c r="H19" s="86">
        <v>43343</v>
      </c>
      <c r="I19" s="87">
        <v>16.059999999999999</v>
      </c>
      <c r="J19" s="85">
        <v>1202</v>
      </c>
      <c r="K19" s="84" t="s">
        <v>84</v>
      </c>
      <c r="L19" s="84" t="s">
        <v>23</v>
      </c>
      <c r="M19" s="85" t="s">
        <v>24</v>
      </c>
    </row>
    <row r="20" spans="1:13">
      <c r="A20" s="26" t="s">
        <v>10</v>
      </c>
      <c r="B20" s="26" t="s">
        <v>10</v>
      </c>
      <c r="C20" s="26" t="s">
        <v>10</v>
      </c>
      <c r="D20" s="26" t="s">
        <v>10</v>
      </c>
      <c r="E20" s="26" t="s">
        <v>10</v>
      </c>
      <c r="F20" s="26" t="s">
        <v>10</v>
      </c>
      <c r="G20" s="26" t="s">
        <v>10</v>
      </c>
      <c r="H20" s="26" t="s">
        <v>10</v>
      </c>
      <c r="I20" s="91">
        <f>SUM(I8:I19)</f>
        <v>4280.34</v>
      </c>
      <c r="J20" s="25"/>
      <c r="K20" s="26" t="s">
        <v>10</v>
      </c>
      <c r="L20" s="25"/>
      <c r="M20" s="26" t="s">
        <v>10</v>
      </c>
    </row>
    <row r="23" spans="1:13">
      <c r="A23" s="1" t="s">
        <v>90</v>
      </c>
      <c r="E23" s="90">
        <f>I20</f>
        <v>4280.34</v>
      </c>
    </row>
    <row r="24" spans="1:13">
      <c r="A24" s="16"/>
      <c r="E24" s="38"/>
      <c r="G24" s="1" t="s">
        <v>40</v>
      </c>
    </row>
    <row r="25" spans="1:13">
      <c r="A25" s="1" t="s">
        <v>142</v>
      </c>
      <c r="E25" s="90">
        <f>SUM('Link In'!V13:AA13)</f>
        <v>4278</v>
      </c>
      <c r="G25" s="1" t="s">
        <v>76</v>
      </c>
    </row>
    <row r="26" spans="1:13">
      <c r="A26" s="16" t="s">
        <v>10</v>
      </c>
      <c r="E26" s="38"/>
      <c r="G26" s="1" t="s">
        <v>77</v>
      </c>
    </row>
    <row r="27" spans="1:13">
      <c r="A27" s="1" t="str">
        <f>'Link In'!A7</f>
        <v>Base Year for the 12 Months Ended February 28, 2019</v>
      </c>
      <c r="E27" s="66">
        <f>+E23+E25</f>
        <v>8558.34</v>
      </c>
      <c r="G27" s="1" t="s">
        <v>117</v>
      </c>
    </row>
    <row r="28" spans="1:13">
      <c r="A28" s="16"/>
      <c r="E28" s="38"/>
    </row>
    <row r="29" spans="1:13">
      <c r="A29" s="1" t="str">
        <f>'Link In'!A9</f>
        <v>Forecast Year for the 12 Months Ended June 30, 2020</v>
      </c>
      <c r="E29" s="90">
        <f>'Link In'!AB32</f>
        <v>8556</v>
      </c>
    </row>
    <row r="30" spans="1:13">
      <c r="A30" s="16"/>
      <c r="E30" s="38"/>
    </row>
    <row r="31" spans="1:13" ht="15" thickBot="1">
      <c r="A31" s="1" t="s">
        <v>26</v>
      </c>
      <c r="E31" s="71">
        <f>-E29</f>
        <v>-8556</v>
      </c>
    </row>
    <row r="32" spans="1:13" ht="15" thickTop="1"/>
    <row r="33" spans="1:5">
      <c r="A33" s="1" t="s">
        <v>134</v>
      </c>
    </row>
    <row r="34" spans="1:5">
      <c r="A34" t="s">
        <v>135</v>
      </c>
      <c r="E34" s="103">
        <f>'Link In'!C39</f>
        <v>24566.75499999999</v>
      </c>
    </row>
    <row r="35" spans="1:5">
      <c r="A35" t="s">
        <v>136</v>
      </c>
      <c r="E35" s="103">
        <f>'Link In'!C40</f>
        <v>0</v>
      </c>
    </row>
    <row r="36" spans="1:5" ht="15" thickBot="1">
      <c r="E36" s="71">
        <f>E34+E35</f>
        <v>24566.75499999999</v>
      </c>
    </row>
    <row r="37" spans="1:5" ht="15" thickTop="1"/>
  </sheetData>
  <pageMargins left="0.25" right="0.25" top="0.5" bottom="0.5" header="0.25" footer="0.25"/>
  <pageSetup scale="65" orientation="landscape" r:id="rId1"/>
  <customProperties>
    <customPr name="_pios_id" r:id="rId2"/>
  </customProperties>
  <ignoredErrors>
    <ignoredError sqref="A8:N22 B24:F24 B23:D23 F23:N23 H24:N2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6"/>
  <sheetViews>
    <sheetView zoomScale="80" zoomScaleNormal="8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17.33203125" style="16" customWidth="1"/>
    <col min="2" max="2" width="9.33203125" style="16" customWidth="1"/>
    <col min="3" max="3" width="12.33203125" style="16" bestFit="1" customWidth="1"/>
    <col min="4" max="4" width="9" style="16" bestFit="1" customWidth="1"/>
    <col min="5" max="5" width="18.44140625" style="16" bestFit="1" customWidth="1"/>
    <col min="6" max="6" width="10.44140625" style="16" customWidth="1"/>
    <col min="7" max="7" width="18.5546875" style="16" customWidth="1"/>
    <col min="8" max="8" width="10.6640625" style="16" bestFit="1" customWidth="1"/>
    <col min="9" max="9" width="12.33203125" style="16" bestFit="1" customWidth="1"/>
    <col min="10" max="10" width="23.44140625" style="16" bestFit="1" customWidth="1"/>
    <col min="11" max="11" width="13.33203125" style="16" bestFit="1" customWidth="1"/>
    <col min="12" max="12" width="14.5546875" style="16" bestFit="1" customWidth="1"/>
    <col min="13" max="13" width="28.5546875" style="16" bestFit="1" customWidth="1"/>
    <col min="14" max="16384" width="8.88671875" style="16"/>
  </cols>
  <sheetData>
    <row r="1" spans="1:13">
      <c r="A1" s="1" t="str">
        <f>'Link In'!A1</f>
        <v>Kentucky American Water Company</v>
      </c>
    </row>
    <row r="2" spans="1:13">
      <c r="A2" s="1" t="str">
        <f>'Link In'!A3</f>
        <v>Case No. 2018-00358</v>
      </c>
    </row>
    <row r="3" spans="1:13">
      <c r="A3" s="1" t="s">
        <v>53</v>
      </c>
    </row>
    <row r="4" spans="1:13">
      <c r="A4" s="1" t="str">
        <f>'Link In'!C7</f>
        <v>Base Year for the 12 Months Ended 2/28/19</v>
      </c>
    </row>
    <row r="5" spans="1:13">
      <c r="A5" s="1" t="s">
        <v>33</v>
      </c>
    </row>
    <row r="7" spans="1:13" ht="34.950000000000003" customHeight="1">
      <c r="A7" s="81" t="s">
        <v>78</v>
      </c>
      <c r="B7" s="81" t="s">
        <v>2</v>
      </c>
      <c r="C7" s="82" t="s">
        <v>3</v>
      </c>
      <c r="D7" s="81" t="s">
        <v>0</v>
      </c>
      <c r="E7" s="81" t="s">
        <v>47</v>
      </c>
      <c r="F7" s="82" t="s">
        <v>5</v>
      </c>
      <c r="G7" s="82" t="s">
        <v>4</v>
      </c>
      <c r="H7" s="81" t="s">
        <v>1</v>
      </c>
      <c r="I7" s="83" t="s">
        <v>79</v>
      </c>
      <c r="J7" s="81" t="s">
        <v>6</v>
      </c>
      <c r="K7" s="81" t="s">
        <v>80</v>
      </c>
      <c r="L7" s="82" t="s">
        <v>8</v>
      </c>
      <c r="M7" s="81" t="s">
        <v>9</v>
      </c>
    </row>
    <row r="8" spans="1:13">
      <c r="A8" s="92" t="s">
        <v>11</v>
      </c>
      <c r="B8" s="92" t="s">
        <v>81</v>
      </c>
      <c r="C8" s="92" t="s">
        <v>60</v>
      </c>
      <c r="D8" s="93">
        <v>68258000</v>
      </c>
      <c r="E8" s="93" t="s">
        <v>118</v>
      </c>
      <c r="F8" s="93" t="s">
        <v>119</v>
      </c>
      <c r="G8" s="92" t="s">
        <v>12</v>
      </c>
      <c r="H8" s="94">
        <v>43190</v>
      </c>
      <c r="I8" s="87">
        <v>575</v>
      </c>
      <c r="J8" s="93">
        <v>1202</v>
      </c>
      <c r="K8" s="92" t="s">
        <v>84</v>
      </c>
      <c r="L8" s="92" t="s">
        <v>37</v>
      </c>
      <c r="M8" s="93" t="s">
        <v>38</v>
      </c>
    </row>
    <row r="9" spans="1:13">
      <c r="A9" s="92" t="s">
        <v>11</v>
      </c>
      <c r="B9" s="92" t="s">
        <v>81</v>
      </c>
      <c r="C9" s="92" t="s">
        <v>61</v>
      </c>
      <c r="D9" s="93">
        <v>68258000</v>
      </c>
      <c r="E9" s="93" t="s">
        <v>118</v>
      </c>
      <c r="F9" s="93" t="s">
        <v>120</v>
      </c>
      <c r="G9" s="92" t="s">
        <v>12</v>
      </c>
      <c r="H9" s="94">
        <v>43220</v>
      </c>
      <c r="I9" s="87">
        <v>575</v>
      </c>
      <c r="J9" s="93">
        <v>1202</v>
      </c>
      <c r="K9" s="92" t="s">
        <v>84</v>
      </c>
      <c r="L9" s="92" t="s">
        <v>37</v>
      </c>
      <c r="M9" s="93" t="s">
        <v>38</v>
      </c>
    </row>
    <row r="10" spans="1:13">
      <c r="A10" s="92" t="s">
        <v>11</v>
      </c>
      <c r="B10" s="92" t="s">
        <v>81</v>
      </c>
      <c r="C10" s="92" t="s">
        <v>62</v>
      </c>
      <c r="D10" s="93">
        <v>68258000</v>
      </c>
      <c r="E10" s="93" t="s">
        <v>118</v>
      </c>
      <c r="F10" s="93" t="s">
        <v>121</v>
      </c>
      <c r="G10" s="92" t="s">
        <v>12</v>
      </c>
      <c r="H10" s="94">
        <v>43251</v>
      </c>
      <c r="I10" s="87">
        <v>575</v>
      </c>
      <c r="J10" s="93">
        <v>1202</v>
      </c>
      <c r="K10" s="92" t="s">
        <v>84</v>
      </c>
      <c r="L10" s="92" t="s">
        <v>37</v>
      </c>
      <c r="M10" s="93" t="s">
        <v>38</v>
      </c>
    </row>
    <row r="11" spans="1:13">
      <c r="A11" s="92" t="s">
        <v>11</v>
      </c>
      <c r="B11" s="92" t="s">
        <v>81</v>
      </c>
      <c r="C11" s="92" t="s">
        <v>63</v>
      </c>
      <c r="D11" s="93">
        <v>68258000</v>
      </c>
      <c r="E11" s="93" t="s">
        <v>118</v>
      </c>
      <c r="F11" s="93" t="s">
        <v>122</v>
      </c>
      <c r="G11" s="92" t="s">
        <v>12</v>
      </c>
      <c r="H11" s="94">
        <v>43281</v>
      </c>
      <c r="I11" s="87">
        <v>575</v>
      </c>
      <c r="J11" s="93">
        <v>1202</v>
      </c>
      <c r="K11" s="92" t="s">
        <v>84</v>
      </c>
      <c r="L11" s="92" t="s">
        <v>37</v>
      </c>
      <c r="M11" s="93" t="s">
        <v>38</v>
      </c>
    </row>
    <row r="12" spans="1:13">
      <c r="A12" s="92" t="s">
        <v>11</v>
      </c>
      <c r="B12" s="92" t="s">
        <v>81</v>
      </c>
      <c r="C12" s="92" t="s">
        <v>64</v>
      </c>
      <c r="D12" s="93">
        <v>68258000</v>
      </c>
      <c r="E12" s="93" t="s">
        <v>118</v>
      </c>
      <c r="F12" s="93" t="s">
        <v>123</v>
      </c>
      <c r="G12" s="92" t="s">
        <v>12</v>
      </c>
      <c r="H12" s="94">
        <v>43312</v>
      </c>
      <c r="I12" s="87">
        <v>575</v>
      </c>
      <c r="J12" s="93">
        <v>1202</v>
      </c>
      <c r="K12" s="92" t="s">
        <v>84</v>
      </c>
      <c r="L12" s="92" t="s">
        <v>37</v>
      </c>
      <c r="M12" s="93" t="s">
        <v>38</v>
      </c>
    </row>
    <row r="13" spans="1:13">
      <c r="A13" s="92" t="s">
        <v>11</v>
      </c>
      <c r="B13" s="92" t="s">
        <v>81</v>
      </c>
      <c r="C13" s="92" t="s">
        <v>65</v>
      </c>
      <c r="D13" s="93">
        <v>68258000</v>
      </c>
      <c r="E13" s="93" t="s">
        <v>118</v>
      </c>
      <c r="F13" s="93" t="s">
        <v>124</v>
      </c>
      <c r="G13" s="92" t="s">
        <v>12</v>
      </c>
      <c r="H13" s="94">
        <v>43343</v>
      </c>
      <c r="I13" s="87">
        <v>575</v>
      </c>
      <c r="J13" s="93">
        <v>1202</v>
      </c>
      <c r="K13" s="92" t="s">
        <v>84</v>
      </c>
      <c r="L13" s="92" t="s">
        <v>37</v>
      </c>
      <c r="M13" s="93" t="s">
        <v>38</v>
      </c>
    </row>
    <row r="14" spans="1:13">
      <c r="A14" s="95"/>
      <c r="B14" s="95"/>
      <c r="C14" s="95"/>
      <c r="D14" s="95"/>
      <c r="E14" s="95"/>
      <c r="F14" s="95"/>
      <c r="G14" s="95"/>
      <c r="H14" s="95"/>
      <c r="I14" s="96">
        <f>SUM(I8:I13)</f>
        <v>3450</v>
      </c>
      <c r="J14" s="97"/>
      <c r="K14" s="95"/>
      <c r="L14" s="98"/>
      <c r="M14" s="95"/>
    </row>
    <row r="15" spans="1:13">
      <c r="A15" s="95"/>
      <c r="B15" s="95"/>
      <c r="C15" s="95"/>
      <c r="D15" s="95"/>
      <c r="E15" s="95"/>
      <c r="F15" s="95"/>
      <c r="G15" s="95"/>
      <c r="H15" s="95"/>
      <c r="I15" s="98"/>
      <c r="J15" s="97"/>
      <c r="K15" s="95"/>
      <c r="L15" s="98"/>
      <c r="M15" s="95"/>
    </row>
    <row r="17" spans="1:7">
      <c r="A17" s="1" t="s">
        <v>90</v>
      </c>
      <c r="E17" s="99">
        <f>I14</f>
        <v>3450</v>
      </c>
      <c r="G17" s="1" t="s">
        <v>40</v>
      </c>
    </row>
    <row r="18" spans="1:7">
      <c r="E18" s="2"/>
      <c r="G18" s="1" t="s">
        <v>41</v>
      </c>
    </row>
    <row r="19" spans="1:7">
      <c r="A19" s="1" t="s">
        <v>142</v>
      </c>
      <c r="E19" s="99">
        <f>SUM('Link In'!V15:AA15)</f>
        <v>3450</v>
      </c>
      <c r="G19" s="1" t="s">
        <v>75</v>
      </c>
    </row>
    <row r="20" spans="1:7">
      <c r="A20" s="16" t="s">
        <v>10</v>
      </c>
      <c r="E20" s="2"/>
      <c r="G20" s="1" t="s">
        <v>125</v>
      </c>
    </row>
    <row r="21" spans="1:7">
      <c r="A21" s="1" t="str">
        <f>'Link In'!A7</f>
        <v>Base Year for the 12 Months Ended February 28, 2019</v>
      </c>
      <c r="E21" s="72">
        <f>+E17+E19</f>
        <v>6900</v>
      </c>
      <c r="G21" s="1"/>
    </row>
    <row r="22" spans="1:7">
      <c r="E22" s="2"/>
    </row>
    <row r="23" spans="1:7">
      <c r="A23" s="1" t="str">
        <f>'Link In'!A9</f>
        <v>Forecast Year for the 12 Months Ended June 30, 2020</v>
      </c>
      <c r="E23" s="99">
        <f>'Link In'!AB34</f>
        <v>6900</v>
      </c>
    </row>
    <row r="24" spans="1:7">
      <c r="E24" s="2"/>
    </row>
    <row r="25" spans="1:7" ht="15" thickBot="1">
      <c r="A25" s="1" t="s">
        <v>26</v>
      </c>
      <c r="E25" s="71">
        <f>-E23</f>
        <v>-6900</v>
      </c>
    </row>
    <row r="26" spans="1:7" ht="15" thickTop="1"/>
  </sheetData>
  <pageMargins left="0.25" right="0.25" top="0.5" bottom="0.5" header="0.25" footer="0.25"/>
  <pageSetup scale="67" orientation="landscape" r:id="rId1"/>
  <customProperties>
    <customPr name="_pios_id" r:id="rId2"/>
  </customProperties>
  <ignoredErrors>
    <ignoredError sqref="A8:F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Link In</vt:lpstr>
      <vt:lpstr>Link Out</vt:lpstr>
      <vt:lpstr>Exhibit</vt:lpstr>
      <vt:lpstr>WP 4-2.1</vt:lpstr>
      <vt:lpstr>WP 4-2.2</vt:lpstr>
      <vt:lpstr>WP 4-2.3</vt:lpstr>
      <vt:lpstr>WP 4-2.4</vt:lpstr>
    </vt:vector>
  </TitlesOfParts>
  <Company>American Water Works,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hunneldp</dc:creator>
  <cp:lastModifiedBy>Lori N O'Malley</cp:lastModifiedBy>
  <cp:lastPrinted>2018-12-06T15:36:42Z</cp:lastPrinted>
  <dcterms:created xsi:type="dcterms:W3CDTF">2015-04-20T13:41:57Z</dcterms:created>
  <dcterms:modified xsi:type="dcterms:W3CDTF">2019-04-11T13:49:14Z</dcterms:modified>
</cp:coreProperties>
</file>