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8"/>
  <workbookPr/>
  <mc:AlternateContent xmlns:mc="http://schemas.openxmlformats.org/markup-compatibility/2006">
    <mc:Choice Requires="x15">
      <x15ac:absPath xmlns:x15ac="http://schemas.microsoft.com/office/spreadsheetml/2010/11/ac" url="R:\KY\2018 Water Rate Case\Discovery\LFUCG\Responses\"/>
    </mc:Choice>
  </mc:AlternateContent>
  <xr:revisionPtr revIDLastSave="0" documentId="11_971FB48038C959A74C36F67B9BDF647034F965E4" xr6:coauthVersionLast="43" xr6:coauthVersionMax="43" xr10:uidLastSave="{00000000-0000-0000-0000-000000000000}"/>
  <bookViews>
    <workbookView xWindow="0" yWindow="0" windowWidth="23040" windowHeight="8700" xr2:uid="{00000000-000D-0000-FFFF-FFFF00000000}"/>
  </bookViews>
  <sheets>
    <sheet name="Rev Req" sheetId="2" r:id="rId1"/>
    <sheet name="E Rockcastle IS" sheetId="3" r:id="rId2"/>
    <sheet name="Impact" sheetId="4" r:id="rId3"/>
  </sheets>
  <externalReferences>
    <externalReference r:id="rId4"/>
  </externalReferences>
  <definedNames>
    <definedName name="_______ad75" hidden="1">{"TOT_QTR_TO_PREV",#N/A,FALSE,"Site Sum"}</definedName>
    <definedName name="_______as65" hidden="1">{"TOT_QTR_TO_PREV",#N/A,FALSE,"Site Sum"}</definedName>
    <definedName name="_____ad75" hidden="1">{"TOT_QTR_TO_PREV",#N/A,FALSE,"Site Sum"}</definedName>
    <definedName name="_____as65" hidden="1">{"TOT_QTR_TO_PREV",#N/A,FALSE,"Site Sum"}</definedName>
    <definedName name="____ad75" hidden="1">{"TOT_QTR_TO_PREV",#N/A,FALSE,"Site Sum"}</definedName>
    <definedName name="____as65" hidden="1">{"TOT_QTR_TO_PREV",#N/A,FALSE,"Site Sum"}</definedName>
    <definedName name="___ad75" hidden="1">{"TOT_QTR_TO_PREV",#N/A,FALSE,"Site Sum"}</definedName>
    <definedName name="___as65" hidden="1">{"TOT_QTR_TO_PREV",#N/A,FALSE,"Site Sum"}</definedName>
    <definedName name="__ad75" hidden="1">{"TOT_QTR_TO_PREV",#N/A,FALSE,"Site Sum"}</definedName>
    <definedName name="__as65" hidden="1">{"TOT_QTR_TO_PREV",#N/A,FALSE,"Site Sum"}</definedName>
    <definedName name="__xlfn.BAHTTEXT" hidden="1">#NAME?</definedName>
    <definedName name="_ad75" hidden="1">{"TOT_QTR_TO_PREV",#N/A,FALSE,"Site Sum"}</definedName>
    <definedName name="_as65" hidden="1">{"TOT_QTR_TO_PREV",#N/A,FALSE,"Site Sum"}</definedName>
    <definedName name="_Example" hidden="1">[1]Variables!$B$1</definedName>
    <definedName name="_Fill" hidden="1">#REF!</definedName>
    <definedName name="_Look" hidden="1">[1]Variables!$B$4</definedName>
    <definedName name="_MatMult_B" hidden="1">#REF!</definedName>
    <definedName name="_Order1" hidden="1">255</definedName>
    <definedName name="_Series" hidden="1">[1]Variables!$B$3</definedName>
    <definedName name="_Shading" hidden="1">[1]Variables!$B$2</definedName>
    <definedName name="_Table1_In1" hidden="1">#REF!</definedName>
    <definedName name="_Table1_Out" hidden="1">#REF!</definedName>
    <definedName name="_Table2_Out" hidden="1">#REF!</definedName>
    <definedName name="as" hidden="1">{"TOT_QTR_TO_PREV",#N/A,FALSE,"Site Sum"}</definedName>
    <definedName name="asddd" hidden="1">{"TOT_QTR_TO_PREV",#N/A,FALSE,"Site Sum"}</definedName>
    <definedName name="badger" hidden="1">{"TOT_QTR_TO_PREV",#N/A,FALSE,"Site Sum"}</definedName>
    <definedName name="badger1" hidden="1">{"TOT_QTR_TO_PREV",#N/A,FALSE,"Site Sum"}</definedName>
    <definedName name="CBWorkbookPriority" hidden="1">-1523877792</definedName>
    <definedName name="chart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cross" hidden="1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09" hidden="1">#REF!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IntroPrintArea" hidden="1">#REF!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bll" hidden="1">{"Graph SBU by Year 1997_2000",#N/A,FALSE,"Strategic Business Lines"}</definedName>
    <definedName name="nbvfd" hidden="1">{"Graph SBU by Year 1997_2000",#N/A,FALSE,"Strategic Business Lines"}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Prgm" hidden="1">{#N/A,#N/A,FALSE,"Score EP";#N/A,#N/A,FALSE,"Score STB";#N/A,#N/A,FALSE,"Score IMPL";#N/A,#N/A,FALSE,"Score RoS";#N/A,#N/A,FALSE,"Score QoL";#N/A,#N/A,FALSE,"Score FS"}</definedName>
    <definedName name="_xlnm.Print_Area" localSheetId="1">'E Rockcastle IS'!$A$1:$K$40</definedName>
    <definedName name="_xlnm.Print_Area" localSheetId="2">Impact!$A$1:$F$34</definedName>
    <definedName name="_xlnm.Print_Area" localSheetId="0">'Rev Req'!$A$1:$D$28</definedName>
    <definedName name="_xlnm.Print_Area">#REF!</definedName>
    <definedName name="Program" hidden="1">{#N/A,#N/A,FALSE,"Score EP";#N/A,#N/A,FALSE,"Score STB";#N/A,#N/A,FALSE,"Score IMPL";#N/A,#N/A,FALSE,"Score RoS";#N/A,#N/A,FALSE,"Score QoL";#N/A,#N/A,FALSE,"Score FS"}</definedName>
    <definedName name="sss" hidden="1">{"TOT_QTR_TO_PREV",#N/A,FALSE,"Site Sum"}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P_Footer_Path" hidden="1">"S:\00270\05ret\othsys\team\"</definedName>
    <definedName name="TP_Footer_User" hidden="1">"PEREZM"</definedName>
    <definedName name="TP_Footer_Version" hidden="1">"v3.00"</definedName>
    <definedName name="what" hidden="1">{"TOT_QTR_TO_PREV",#N/A,FALSE,"Site Sum"}</definedName>
    <definedName name="what1" hidden="1">{"TOT_QTR_TO_PREV",#N/A,FALSE,"Site Sum"}</definedName>
    <definedName name="what2" hidden="1">{"TOT_QTR_TO_PREV",#N/A,FALSE,"Site Sum"}</definedName>
    <definedName name="what25" hidden="1">{"TOT_QTR_TO_PREV",#N/A,FALSE,"Site Sum"}</definedName>
    <definedName name="what2a" hidden="1">{"TOT_QTR_TO_PREV",#N/A,FALSE,"Site Sum"}</definedName>
    <definedName name="what3" hidden="1">{"TOT_QTR_TO_PREV",#N/A,FALSE,"Site Sum"}</definedName>
    <definedName name="what335" hidden="1">{"TOT_QTR_TO_PREV",#N/A,FALSE,"Site Sum"}</definedName>
    <definedName name="what4" hidden="1">{"TOT_QTR_TO_PREV",#N/A,FALSE,"Site Sum"}</definedName>
    <definedName name="what5" hidden="1">{"TOT_QTR_TO_PREV",#N/A,FALSE,"Site Sum"}</definedName>
    <definedName name="what6" hidden="1">{"TOT_QTR_TO_PREV",#N/A,FALSE,"Site Sum"}</definedName>
    <definedName name="where" hidden="1">{"TOT_QTR_TO_PREV",#N/A,FALSE,"Site Sum"}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Graph._.SBU._.by._.Year._.1997_2000.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Graph._SBU._.by._.Year._.1997_2001." hidden="1">{"Graph SBU by Year 1997_2000",#N/A,FALSE,"Strategic Business Lines"}</definedName>
    <definedName name="wrn.Input._.Print._.Area." hidden="1">{#N/A,#N/A,FALSE,"inputs";#N/A,#N/A,FALSE,"inputs"}</definedName>
    <definedName name="wrn.Score._.forms." hidden="1">{#N/A,#N/A,FALSE,"Score EP";#N/A,#N/A,FALSE,"Score STB";#N/A,#N/A,FALSE,"Score IMPL";#N/A,#N/A,FALSE,"Score RoS";#N/A,#N/A,FALSE,"Score QoL";#N/A,#N/A,FALSE,"Score FS"}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Table._.SBU._.1996_2002." hidden="1">{"SBU Numbers 1996_2002",#N/A,FALSE,"Strategic Business Lines"}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91028" calcMode="manual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4" l="1"/>
  <c r="F34" i="4"/>
  <c r="E32" i="4"/>
  <c r="F32" i="4"/>
  <c r="E31" i="4"/>
  <c r="F31" i="4"/>
  <c r="E30" i="4"/>
  <c r="F30" i="4"/>
  <c r="E29" i="4"/>
  <c r="F29" i="4"/>
  <c r="E28" i="4"/>
  <c r="F28" i="4"/>
  <c r="E27" i="4"/>
  <c r="F27" i="4"/>
  <c r="E26" i="4"/>
  <c r="F26" i="4"/>
  <c r="E25" i="4"/>
  <c r="F25" i="4"/>
  <c r="E24" i="4"/>
  <c r="F24" i="4"/>
  <c r="E22" i="4"/>
  <c r="F22" i="4"/>
  <c r="E21" i="4"/>
  <c r="F21" i="4"/>
  <c r="E20" i="4"/>
  <c r="F20" i="4"/>
  <c r="E19" i="4"/>
  <c r="F19" i="4"/>
  <c r="E18" i="4"/>
  <c r="F18" i="4"/>
  <c r="B13" i="4"/>
  <c r="B33" i="3"/>
  <c r="B35" i="3"/>
  <c r="D28" i="3"/>
  <c r="J26" i="3"/>
  <c r="J27" i="3"/>
  <c r="I24" i="3"/>
  <c r="I25" i="3"/>
  <c r="D25" i="3"/>
  <c r="K23" i="3"/>
  <c r="K26" i="3"/>
  <c r="K27" i="3"/>
  <c r="D23" i="3"/>
  <c r="B22" i="3"/>
  <c r="B24" i="3"/>
  <c r="K16" i="3"/>
  <c r="K19" i="3"/>
  <c r="K20" i="3"/>
  <c r="J19" i="3"/>
  <c r="J20" i="3"/>
  <c r="I17" i="3"/>
  <c r="I18" i="3"/>
  <c r="D17" i="3"/>
  <c r="D11" i="3"/>
  <c r="D10" i="3"/>
  <c r="H7" i="3"/>
  <c r="H9" i="3"/>
  <c r="D9" i="3"/>
  <c r="D17" i="2"/>
  <c r="B26" i="3"/>
  <c r="B27" i="3"/>
  <c r="B29" i="3"/>
  <c r="B30" i="3"/>
  <c r="B12" i="3"/>
  <c r="B13" i="3"/>
  <c r="B15" i="3"/>
  <c r="B19" i="3"/>
  <c r="B36" i="3"/>
  <c r="B37" i="3"/>
  <c r="B39" i="3"/>
  <c r="C7" i="3"/>
  <c r="B40" i="3"/>
  <c r="H10" i="3"/>
  <c r="H11" i="3"/>
  <c r="D7" i="3"/>
  <c r="D29" i="2"/>
  <c r="D22" i="3"/>
  <c r="D24" i="3"/>
  <c r="D7" i="2"/>
  <c r="D9" i="2"/>
  <c r="D11" i="2"/>
  <c r="D19" i="2"/>
  <c r="D23" i="2"/>
  <c r="D26" i="2"/>
  <c r="D27" i="2"/>
  <c r="D26" i="3"/>
  <c r="D27" i="3"/>
  <c r="D29" i="3"/>
  <c r="D30" i="3"/>
  <c r="D12" i="3"/>
  <c r="C12" i="3"/>
  <c r="C13" i="3"/>
  <c r="C15" i="3"/>
  <c r="D13" i="3"/>
  <c r="D15" i="3"/>
  <c r="D19" i="3"/>
</calcChain>
</file>

<file path=xl/sharedStrings.xml><?xml version="1.0" encoding="utf-8"?>
<sst xmlns="http://schemas.openxmlformats.org/spreadsheetml/2006/main" count="119" uniqueCount="95">
  <si>
    <t>Kentucky American Water</t>
  </si>
  <si>
    <t>Revenue Requirement Impact</t>
  </si>
  <si>
    <t>E. Rockcastle</t>
  </si>
  <si>
    <t>Revenue Requirement - Total Company</t>
  </si>
  <si>
    <t>E. Rockcastle Revenue Requirement</t>
  </si>
  <si>
    <t>Reserved</t>
  </si>
  <si>
    <t>Total Acquisitions</t>
  </si>
  <si>
    <t>Total Rev Req Less Acquisitions</t>
  </si>
  <si>
    <t>Present Rate Revenues KAWC</t>
  </si>
  <si>
    <t>N. Middletown Rev</t>
  </si>
  <si>
    <t>AFUDC</t>
  </si>
  <si>
    <t>AFUDC E Rockcastle</t>
  </si>
  <si>
    <t>Adjusted Present Rate Revenues</t>
  </si>
  <si>
    <t>Revenue Increase KAWC</t>
  </si>
  <si>
    <t>Revenue Increase Proposed</t>
  </si>
  <si>
    <t>Change in Revenue Increase</t>
  </si>
  <si>
    <t>KAWC Water Revenues Proposed Rates</t>
  </si>
  <si>
    <t>Revenue Incr (Decr)</t>
  </si>
  <si>
    <t>Percent Change</t>
  </si>
  <si>
    <t>Check Total</t>
  </si>
  <si>
    <t>Cost of Service - Income Statement</t>
  </si>
  <si>
    <t>Description</t>
  </si>
  <si>
    <t>Present Rates</t>
  </si>
  <si>
    <t>Adjustment</t>
  </si>
  <si>
    <t>Proposed Rates</t>
  </si>
  <si>
    <t>Revenues + AFUDC</t>
  </si>
  <si>
    <t>Present Rate Revenues</t>
  </si>
  <si>
    <t>Other Revenues /AFUDC</t>
  </si>
  <si>
    <t>Operation and Maintenance</t>
  </si>
  <si>
    <t>Revenues Subject to Incr (Decr)</t>
  </si>
  <si>
    <t>Depreciation and Amortization</t>
  </si>
  <si>
    <t>Revenue Adjustment</t>
  </si>
  <si>
    <t>Taxes Other Than Income</t>
  </si>
  <si>
    <t>Percent Incr (Decr)</t>
  </si>
  <si>
    <t>Income Taxes</t>
  </si>
  <si>
    <t>Proposed</t>
  </si>
  <si>
    <t>Operating Expenses</t>
  </si>
  <si>
    <t>Stand-Alone</t>
  </si>
  <si>
    <t>vs. Present</t>
  </si>
  <si>
    <t>vs. Proposed</t>
  </si>
  <si>
    <t>Utility Operating Income</t>
  </si>
  <si>
    <t>Average RES Use</t>
  </si>
  <si>
    <t>Rate Base</t>
  </si>
  <si>
    <t>Bill Change Per Ptoposed</t>
  </si>
  <si>
    <t>Return on Rate Base</t>
  </si>
  <si>
    <t>Bill Change Per Stand-Alone</t>
  </si>
  <si>
    <t>Income Tax Calculation</t>
  </si>
  <si>
    <t>Income before Taxes/Interest</t>
  </si>
  <si>
    <t>Kentucky American</t>
  </si>
  <si>
    <t>Interest Expense</t>
  </si>
  <si>
    <t>State Taxable Income</t>
  </si>
  <si>
    <t>KY State Tax Rate</t>
  </si>
  <si>
    <t>State Income Taxes</t>
  </si>
  <si>
    <t>Federal Taxable Income</t>
  </si>
  <si>
    <t>Federal Tax Rate</t>
  </si>
  <si>
    <t>Federal Income Taxes</t>
  </si>
  <si>
    <t>Total Income Taxes</t>
  </si>
  <si>
    <t>Revenue Conversion</t>
  </si>
  <si>
    <t>Rate of Return</t>
  </si>
  <si>
    <t>Required UOI</t>
  </si>
  <si>
    <t>UOI at Present Rates</t>
  </si>
  <si>
    <t>UOI Deficiencey(Excess)</t>
  </si>
  <si>
    <t>Required Revenue Change</t>
  </si>
  <si>
    <t>Required Revenues</t>
  </si>
  <si>
    <t>Case No. 2018-00358</t>
  </si>
  <si>
    <t>Customer Class</t>
  </si>
  <si>
    <t>Incr in Rev Req</t>
  </si>
  <si>
    <t>% Impact</t>
  </si>
  <si>
    <t>Residential</t>
  </si>
  <si>
    <t>Commercial</t>
  </si>
  <si>
    <t>Industrial</t>
  </si>
  <si>
    <t>Other Public Authority</t>
  </si>
  <si>
    <t>Sale for Resale</t>
  </si>
  <si>
    <t>Private Fire Service:</t>
  </si>
  <si>
    <t>Public Fire Service</t>
  </si>
  <si>
    <t>Miscellaneous</t>
  </si>
  <si>
    <t>Assumption: Based on an across the boarrd change in rates</t>
  </si>
  <si>
    <t>from the proposed rates</t>
  </si>
  <si>
    <t>Average Use</t>
  </si>
  <si>
    <t>Current Proposed Rates</t>
  </si>
  <si>
    <t>After Adjusting for ERC Impact</t>
  </si>
  <si>
    <t>Difference</t>
  </si>
  <si>
    <t>% Difference</t>
  </si>
  <si>
    <t>Private Fire</t>
  </si>
  <si>
    <t>Private Fire Hydrant</t>
  </si>
  <si>
    <t>2"</t>
  </si>
  <si>
    <t>4"</t>
  </si>
  <si>
    <t>6"</t>
  </si>
  <si>
    <t>8"</t>
  </si>
  <si>
    <t>10"</t>
  </si>
  <si>
    <t>12"</t>
  </si>
  <si>
    <t>14"</t>
  </si>
  <si>
    <t>16"</t>
  </si>
  <si>
    <t>Public Fire</t>
  </si>
  <si>
    <t>Public Fire Hydrant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</si>
</sst>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00_);\(#,##0.000\)"/>
    <numFmt numFmtId="165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48">
    <xf numFmtId="0" fontId="0" fillId="0" borderId="0" xfId="0"/>
    <xf numFmtId="37" fontId="2" fillId="0" borderId="0" xfId="0" applyNumberFormat="1" applyFont="1"/>
    <xf numFmtId="0" fontId="2" fillId="0" borderId="0" xfId="0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5" fontId="0" fillId="0" borderId="0" xfId="0" applyNumberFormat="1"/>
    <xf numFmtId="37" fontId="3" fillId="0" borderId="0" xfId="0" applyNumberFormat="1" applyFont="1"/>
    <xf numFmtId="37" fontId="0" fillId="0" borderId="0" xfId="0" applyNumberFormat="1"/>
    <xf numFmtId="37" fontId="0" fillId="0" borderId="1" xfId="0" applyNumberFormat="1" applyBorder="1"/>
    <xf numFmtId="37" fontId="0" fillId="0" borderId="0" xfId="0" quotePrefix="1" applyNumberFormat="1"/>
    <xf numFmtId="37" fontId="0" fillId="0" borderId="2" xfId="0" applyNumberFormat="1" applyBorder="1"/>
    <xf numFmtId="37" fontId="0" fillId="0" borderId="0" xfId="0" applyNumberFormat="1" applyBorder="1"/>
    <xf numFmtId="37" fontId="2" fillId="0" borderId="0" xfId="0" applyNumberFormat="1" applyFont="1" applyAlignment="1">
      <alignment horizontal="center"/>
    </xf>
    <xf numFmtId="5" fontId="0" fillId="0" borderId="2" xfId="0" applyNumberFormat="1" applyBorder="1"/>
    <xf numFmtId="5" fontId="0" fillId="0" borderId="3" xfId="0" applyNumberFormat="1" applyBorder="1"/>
    <xf numFmtId="10" fontId="0" fillId="0" borderId="4" xfId="1" applyNumberFormat="1" applyFont="1" applyBorder="1"/>
    <xf numFmtId="5" fontId="0" fillId="0" borderId="5" xfId="0" applyNumberFormat="1" applyBorder="1"/>
    <xf numFmtId="164" fontId="0" fillId="0" borderId="0" xfId="0" applyNumberFormat="1"/>
    <xf numFmtId="7" fontId="0" fillId="0" borderId="0" xfId="0" applyNumberFormat="1"/>
    <xf numFmtId="37" fontId="0" fillId="0" borderId="5" xfId="0" applyNumberFormat="1" applyBorder="1"/>
    <xf numFmtId="37" fontId="0" fillId="0" borderId="6" xfId="0" applyNumberFormat="1" applyBorder="1"/>
    <xf numFmtId="37" fontId="0" fillId="0" borderId="7" xfId="0" applyNumberFormat="1" applyBorder="1"/>
    <xf numFmtId="39" fontId="0" fillId="0" borderId="8" xfId="0" applyNumberFormat="1" applyBorder="1"/>
    <xf numFmtId="37" fontId="0" fillId="0" borderId="9" xfId="0" applyNumberFormat="1" applyBorder="1"/>
    <xf numFmtId="10" fontId="0" fillId="0" borderId="10" xfId="1" applyNumberFormat="1" applyFont="1" applyBorder="1"/>
    <xf numFmtId="10" fontId="0" fillId="0" borderId="5" xfId="1" applyNumberFormat="1" applyFont="1" applyBorder="1"/>
    <xf numFmtId="39" fontId="0" fillId="0" borderId="7" xfId="0" applyNumberFormat="1" applyBorder="1"/>
    <xf numFmtId="37" fontId="0" fillId="0" borderId="11" xfId="0" applyNumberFormat="1" applyBorder="1"/>
    <xf numFmtId="10" fontId="0" fillId="0" borderId="2" xfId="1" applyNumberFormat="1" applyFont="1" applyBorder="1"/>
    <xf numFmtId="10" fontId="0" fillId="0" borderId="12" xfId="1" applyNumberFormat="1" applyFont="1" applyBorder="1"/>
    <xf numFmtId="37" fontId="2" fillId="0" borderId="6" xfId="0" applyNumberFormat="1" applyFont="1" applyBorder="1"/>
    <xf numFmtId="37" fontId="0" fillId="0" borderId="8" xfId="0" applyNumberFormat="1" applyBorder="1"/>
    <xf numFmtId="37" fontId="0" fillId="0" borderId="10" xfId="0" applyNumberFormat="1" applyBorder="1"/>
    <xf numFmtId="10" fontId="0" fillId="0" borderId="0" xfId="1" applyNumberFormat="1" applyFont="1" applyBorder="1"/>
    <xf numFmtId="39" fontId="0" fillId="0" borderId="0" xfId="0" applyNumberFormat="1"/>
    <xf numFmtId="37" fontId="0" fillId="0" borderId="12" xfId="0" applyNumberForma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wrapText="1"/>
    </xf>
    <xf numFmtId="37" fontId="3" fillId="0" borderId="0" xfId="2" applyNumberFormat="1" applyFont="1" applyBorder="1"/>
    <xf numFmtId="10" fontId="0" fillId="0" borderId="0" xfId="1" applyNumberFormat="1" applyFont="1" applyAlignment="1">
      <alignment horizontal="center"/>
    </xf>
    <xf numFmtId="37" fontId="3" fillId="0" borderId="0" xfId="2" applyNumberFormat="1" applyFont="1"/>
    <xf numFmtId="37" fontId="3" fillId="0" borderId="0" xfId="2" applyNumberFormat="1" applyFont="1" applyFill="1" applyBorder="1"/>
    <xf numFmtId="37" fontId="5" fillId="0" borderId="0" xfId="2" applyNumberFormat="1" applyFont="1" applyFill="1" applyBorder="1" applyAlignment="1">
      <alignment horizontal="center"/>
    </xf>
    <xf numFmtId="4" fontId="0" fillId="0" borderId="0" xfId="0" applyNumberFormat="1"/>
    <xf numFmtId="43" fontId="0" fillId="0" borderId="0" xfId="0" applyNumberFormat="1"/>
    <xf numFmtId="3" fontId="0" fillId="0" borderId="0" xfId="0" applyNumberFormat="1"/>
    <xf numFmtId="0" fontId="7" fillId="0" borderId="0" xfId="3" applyFont="1" applyFill="1" applyBorder="1" applyAlignment="1">
      <alignment horizontal="left" indent="2"/>
    </xf>
    <xf numFmtId="37" fontId="3" fillId="0" borderId="0" xfId="0" applyNumberFormat="1" applyFont="1" applyBorder="1"/>
  </cellXfs>
  <cellStyles count="4">
    <cellStyle name="Normal" xfId="0" builtinId="0"/>
    <cellStyle name="Normal 2" xfId="2" xr:uid="{00000000-0005-0000-0000-000001000000}"/>
    <cellStyle name="Normal_revenue detail model v2.0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cloud\LOCALS~1\Temp\63\notes5852E6\WLPP2004Thru2007Ratio_Ch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5"/>
      <sheetName val="2006"/>
      <sheetName val="2007"/>
      <sheetName val="2004Chart"/>
      <sheetName val="2005Chart"/>
      <sheetName val="2006Chart"/>
      <sheetName val="2007Chart"/>
      <sheetName val="AVGChart"/>
      <sheetName val="HiLowChart"/>
      <sheetName val="WLPPHistoryChart"/>
      <sheetName val="Variables"/>
      <sheetName val="O&amp;VBackup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>
        <row r="1">
          <cell r="B1" t="b">
            <v>0</v>
          </cell>
        </row>
        <row r="2">
          <cell r="B2" t="b">
            <v>0</v>
          </cell>
        </row>
        <row r="3">
          <cell r="B3" t="str">
            <v>OfficeReady 3.0</v>
          </cell>
        </row>
        <row r="4">
          <cell r="B4">
            <v>1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 xr3:uid="{AEA406A1-0E4B-5B11-9CD5-51D6E497D94C}"/>
  </sheetViews>
  <sheetFormatPr defaultColWidth="12.7109375" defaultRowHeight="14.45"/>
  <cols>
    <col min="1" max="1" width="33.42578125" bestFit="1" customWidth="1"/>
    <col min="2" max="2" width="2.7109375" customWidth="1"/>
    <col min="5" max="5" width="9.5703125" customWidth="1"/>
  </cols>
  <sheetData>
    <row r="1" spans="1:4">
      <c r="A1" s="1" t="s">
        <v>0</v>
      </c>
    </row>
    <row r="2" spans="1:4">
      <c r="A2" s="2" t="s">
        <v>1</v>
      </c>
    </row>
    <row r="3" spans="1:4">
      <c r="A3" s="1" t="s">
        <v>2</v>
      </c>
      <c r="D3" s="3"/>
    </row>
    <row r="5" spans="1:4">
      <c r="A5" t="s">
        <v>3</v>
      </c>
      <c r="D5" s="5">
        <v>108383855.45756941</v>
      </c>
    </row>
    <row r="7" spans="1:4">
      <c r="A7" t="s">
        <v>4</v>
      </c>
      <c r="D7" s="6">
        <f>'E Rockcastle IS'!D7</f>
        <v>542403.62577271322</v>
      </c>
    </row>
    <row r="8" spans="1:4">
      <c r="A8" t="s">
        <v>5</v>
      </c>
      <c r="D8" s="7">
        <v>0</v>
      </c>
    </row>
    <row r="9" spans="1:4">
      <c r="A9" t="s">
        <v>6</v>
      </c>
      <c r="D9" s="8">
        <f>D7+D8</f>
        <v>542403.62577271322</v>
      </c>
    </row>
    <row r="11" spans="1:4">
      <c r="A11" t="s">
        <v>7</v>
      </c>
      <c r="D11" s="5">
        <f>D5-D9</f>
        <v>107841451.83179669</v>
      </c>
    </row>
    <row r="13" spans="1:4">
      <c r="A13" t="s">
        <v>8</v>
      </c>
      <c r="C13" s="7">
        <v>87179059.180258542</v>
      </c>
    </row>
    <row r="14" spans="1:4">
      <c r="A14" t="s">
        <v>9</v>
      </c>
      <c r="C14" s="9">
        <v>461635</v>
      </c>
    </row>
    <row r="15" spans="1:4">
      <c r="A15" t="s">
        <v>10</v>
      </c>
      <c r="C15" s="7">
        <v>554026</v>
      </c>
    </row>
    <row r="16" spans="1:4">
      <c r="A16" t="s">
        <v>11</v>
      </c>
      <c r="C16" s="10">
        <v>-25417.977386571809</v>
      </c>
    </row>
    <row r="17" spans="1:4">
      <c r="A17" t="s">
        <v>12</v>
      </c>
      <c r="C17" s="11"/>
      <c r="D17" s="5">
        <f>SUM(C13:C16)</f>
        <v>88169302.202871963</v>
      </c>
    </row>
    <row r="19" spans="1:4">
      <c r="A19" t="s">
        <v>13</v>
      </c>
      <c r="D19" s="5">
        <f>D11-D17</f>
        <v>19672149.628924727</v>
      </c>
    </row>
    <row r="21" spans="1:4">
      <c r="A21" t="s">
        <v>14</v>
      </c>
      <c r="D21" s="5">
        <v>19865003.457569409</v>
      </c>
    </row>
    <row r="23" spans="1:4">
      <c r="A23" t="s">
        <v>15</v>
      </c>
      <c r="D23" s="5">
        <f>D19-D21</f>
        <v>-192853.82864468172</v>
      </c>
    </row>
    <row r="25" spans="1:4">
      <c r="A25" t="s">
        <v>16</v>
      </c>
      <c r="D25" s="5">
        <v>104693429</v>
      </c>
    </row>
    <row r="26" spans="1:4">
      <c r="A26" t="s">
        <v>17</v>
      </c>
      <c r="D26" s="5">
        <f>D23</f>
        <v>-192853.82864468172</v>
      </c>
    </row>
    <row r="27" spans="1:4">
      <c r="A27" t="s">
        <v>18</v>
      </c>
      <c r="D27" s="3">
        <f>D26/D25</f>
        <v>-1.842081499161535E-3</v>
      </c>
    </row>
    <row r="29" spans="1:4">
      <c r="C29" s="4" t="s">
        <v>19</v>
      </c>
      <c r="D29" s="5">
        <f>'E Rockcastle IS'!C7</f>
        <v>192854.65116214141</v>
      </c>
    </row>
    <row r="30" spans="1:4">
      <c r="D30" s="5"/>
    </row>
    <row r="31" spans="1:4">
      <c r="D31" s="5"/>
    </row>
    <row r="32" spans="1:4">
      <c r="D32" s="5"/>
    </row>
  </sheetData>
  <printOptions horizontalCentered="1"/>
  <pageMargins left="0.25" right="0.25" top="0.75" bottom="0.75" header="0.3" footer="0.3"/>
  <pageSetup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0"/>
  <sheetViews>
    <sheetView workbookViewId="0" xr3:uid="{958C4451-9541-5A59-BF78-D2F731DF1C81}">
      <pane ySplit="4" topLeftCell="A5" activePane="bottomLeft" state="frozen"/>
      <selection pane="bottomLeft" activeCell="H8" sqref="H8"/>
    </sheetView>
  </sheetViews>
  <sheetFormatPr defaultColWidth="14.7109375" defaultRowHeight="14.45"/>
  <cols>
    <col min="1" max="1" width="27.85546875" style="7" customWidth="1"/>
    <col min="2" max="4" width="14.7109375" style="7"/>
    <col min="5" max="5" width="2.7109375" style="7" customWidth="1"/>
    <col min="6" max="16384" width="14.7109375" style="7"/>
  </cols>
  <sheetData>
    <row r="1" spans="1:11">
      <c r="A1" s="1" t="s">
        <v>0</v>
      </c>
    </row>
    <row r="2" spans="1:11">
      <c r="A2" s="1" t="s">
        <v>20</v>
      </c>
    </row>
    <row r="3" spans="1:11">
      <c r="A3" s="1" t="s">
        <v>2</v>
      </c>
    </row>
    <row r="6" spans="1:11">
      <c r="A6" s="12" t="s">
        <v>21</v>
      </c>
      <c r="B6" s="12" t="s">
        <v>22</v>
      </c>
      <c r="C6" s="12" t="s">
        <v>23</v>
      </c>
      <c r="D6" s="12" t="s">
        <v>24</v>
      </c>
    </row>
    <row r="7" spans="1:11">
      <c r="A7" s="7" t="s">
        <v>25</v>
      </c>
      <c r="B7" s="13">
        <v>349548.97461057181</v>
      </c>
      <c r="C7" s="13">
        <f>B39</f>
        <v>192854.65116214141</v>
      </c>
      <c r="D7" s="13">
        <f>C7+B7</f>
        <v>542403.62577271322</v>
      </c>
      <c r="F7" s="7" t="s">
        <v>26</v>
      </c>
      <c r="H7" s="5">
        <f>B7</f>
        <v>349548.97461057181</v>
      </c>
    </row>
    <row r="8" spans="1:11">
      <c r="F8" s="7" t="s">
        <v>27</v>
      </c>
      <c r="H8" s="10">
        <v>30092.974610571808</v>
      </c>
    </row>
    <row r="9" spans="1:11">
      <c r="A9" s="7" t="s">
        <v>28</v>
      </c>
      <c r="B9" s="7">
        <v>310608.23273033352</v>
      </c>
      <c r="C9" s="7">
        <v>1762.898104743666</v>
      </c>
      <c r="D9" s="7">
        <f>B9+C9</f>
        <v>312371.1308350772</v>
      </c>
      <c r="F9" s="7" t="s">
        <v>29</v>
      </c>
      <c r="H9" s="7">
        <f>H7-H8</f>
        <v>319456</v>
      </c>
    </row>
    <row r="10" spans="1:11" ht="15" thickBot="1">
      <c r="A10" s="7" t="s">
        <v>30</v>
      </c>
      <c r="B10" s="7">
        <v>36507.898494841051</v>
      </c>
      <c r="D10" s="7">
        <f>C10+B10</f>
        <v>36507.898494841051</v>
      </c>
      <c r="F10" s="7" t="s">
        <v>31</v>
      </c>
      <c r="H10" s="14">
        <f>C7</f>
        <v>192854.65116214141</v>
      </c>
    </row>
    <row r="11" spans="1:11" ht="15" thickBot="1">
      <c r="A11" s="7" t="s">
        <v>32</v>
      </c>
      <c r="B11" s="7">
        <v>38068.593277308602</v>
      </c>
      <c r="C11" s="7">
        <v>385.70930624755675</v>
      </c>
      <c r="D11" s="7">
        <f>C11+B11</f>
        <v>38454.302583556157</v>
      </c>
      <c r="F11" s="7" t="s">
        <v>33</v>
      </c>
      <c r="H11" s="15">
        <f>H10/H9</f>
        <v>0.60369706990052274</v>
      </c>
    </row>
    <row r="12" spans="1:11">
      <c r="A12" s="7" t="s">
        <v>34</v>
      </c>
      <c r="B12" s="7">
        <f>B30</f>
        <v>-20333.491317374053</v>
      </c>
      <c r="C12" s="7">
        <f>D12-B12</f>
        <v>47581.157915911972</v>
      </c>
      <c r="D12" s="7">
        <f>D30</f>
        <v>27247.666598537919</v>
      </c>
      <c r="J12" s="12" t="s">
        <v>35</v>
      </c>
      <c r="K12" s="12" t="s">
        <v>35</v>
      </c>
    </row>
    <row r="13" spans="1:11">
      <c r="A13" s="7" t="s">
        <v>36</v>
      </c>
      <c r="B13" s="8">
        <f>SUM(B9:B12)</f>
        <v>364851.23318510916</v>
      </c>
      <c r="C13" s="8">
        <f t="shared" ref="C13:D13" si="0">SUM(C9:C12)</f>
        <v>49729.765326903194</v>
      </c>
      <c r="D13" s="8">
        <f t="shared" si="0"/>
        <v>414580.99851201236</v>
      </c>
      <c r="H13" s="1"/>
      <c r="I13" s="1"/>
      <c r="J13" s="12" t="s">
        <v>37</v>
      </c>
      <c r="K13" s="12" t="s">
        <v>37</v>
      </c>
    </row>
    <row r="14" spans="1:11">
      <c r="H14" s="12" t="s">
        <v>22</v>
      </c>
      <c r="I14" s="12" t="s">
        <v>35</v>
      </c>
      <c r="J14" s="12" t="s">
        <v>38</v>
      </c>
      <c r="K14" s="12" t="s">
        <v>39</v>
      </c>
    </row>
    <row r="15" spans="1:11" ht="15" thickBot="1">
      <c r="A15" s="7" t="s">
        <v>40</v>
      </c>
      <c r="B15" s="16">
        <f>B7-B13</f>
        <v>-15302.258574537351</v>
      </c>
      <c r="C15" s="16">
        <f>C7-C13</f>
        <v>143124.88583523821</v>
      </c>
      <c r="D15" s="16">
        <f>D7-D13</f>
        <v>127822.62726070086</v>
      </c>
      <c r="F15" s="1" t="s">
        <v>2</v>
      </c>
    </row>
    <row r="16" spans="1:11">
      <c r="F16" s="7" t="s">
        <v>41</v>
      </c>
      <c r="G16" s="17">
        <v>2.6542033525328397</v>
      </c>
      <c r="H16" s="18">
        <v>35.82296465470364</v>
      </c>
      <c r="I16" s="18">
        <v>31.891350135518991</v>
      </c>
      <c r="J16" s="18">
        <v>57.449183451898222</v>
      </c>
      <c r="K16" s="18">
        <f>J16</f>
        <v>57.449183451898222</v>
      </c>
    </row>
    <row r="17" spans="1:12" ht="15" thickBot="1">
      <c r="A17" s="7" t="s">
        <v>42</v>
      </c>
      <c r="B17" s="19">
        <v>1549365.1789175859</v>
      </c>
      <c r="D17" s="19">
        <f>B17</f>
        <v>1549365.1789175859</v>
      </c>
      <c r="F17" s="20" t="s">
        <v>43</v>
      </c>
      <c r="G17" s="21"/>
      <c r="H17" s="21"/>
      <c r="I17" s="22">
        <f>I16-H16</f>
        <v>-3.9316145191846488</v>
      </c>
    </row>
    <row r="18" spans="1:12">
      <c r="F18" s="23" t="s">
        <v>18</v>
      </c>
      <c r="G18" s="11"/>
      <c r="H18" s="11"/>
      <c r="I18" s="24">
        <f>I17/H16</f>
        <v>-0.10975123240305067</v>
      </c>
    </row>
    <row r="19" spans="1:12" ht="15" thickBot="1">
      <c r="A19" s="7" t="s">
        <v>44</v>
      </c>
      <c r="B19" s="25">
        <f>B15/B17</f>
        <v>-9.8764699134569305E-3</v>
      </c>
      <c r="D19" s="25">
        <f>D15/D17</f>
        <v>8.2500000000000018E-2</v>
      </c>
      <c r="F19" s="20" t="s">
        <v>45</v>
      </c>
      <c r="G19" s="21"/>
      <c r="H19" s="21"/>
      <c r="I19" s="21"/>
      <c r="J19" s="26">
        <f>J16-H16</f>
        <v>21.626218797194582</v>
      </c>
      <c r="K19" s="22">
        <f>K16-I16</f>
        <v>25.557833316379231</v>
      </c>
    </row>
    <row r="20" spans="1:12">
      <c r="F20" s="27" t="s">
        <v>18</v>
      </c>
      <c r="G20" s="10"/>
      <c r="H20" s="10"/>
      <c r="I20" s="10"/>
      <c r="J20" s="28">
        <f>J19/H16</f>
        <v>0.60369706990052285</v>
      </c>
      <c r="K20" s="29">
        <f>K19/I16</f>
        <v>0.80140330239308977</v>
      </c>
    </row>
    <row r="21" spans="1:12">
      <c r="A21" s="30" t="s">
        <v>46</v>
      </c>
      <c r="B21" s="21"/>
      <c r="C21" s="21"/>
      <c r="D21" s="31"/>
    </row>
    <row r="22" spans="1:12">
      <c r="A22" s="23" t="s">
        <v>47</v>
      </c>
      <c r="B22" s="11">
        <f>B7-SUM(B9:B11)</f>
        <v>-35635.7498919114</v>
      </c>
      <c r="C22" s="11"/>
      <c r="D22" s="32">
        <f>D7-SUM(D9:D11)</f>
        <v>155070.29385923879</v>
      </c>
      <c r="F22" s="1" t="s">
        <v>48</v>
      </c>
    </row>
    <row r="23" spans="1:12">
      <c r="A23" s="23" t="s">
        <v>49</v>
      </c>
      <c r="B23" s="11">
        <v>45861.209295960543</v>
      </c>
      <c r="C23" s="11"/>
      <c r="D23" s="32">
        <f>B23</f>
        <v>45861.209295960543</v>
      </c>
      <c r="F23" s="7" t="s">
        <v>41</v>
      </c>
      <c r="G23" s="17">
        <v>3.8689602120088478</v>
      </c>
      <c r="H23" s="18">
        <v>32.063069581039272</v>
      </c>
      <c r="I23" s="18">
        <v>39.622062789224302</v>
      </c>
      <c r="J23" s="18">
        <v>39.54907572040166</v>
      </c>
      <c r="K23" s="18">
        <f>J23</f>
        <v>39.54907572040166</v>
      </c>
      <c r="L23" s="3"/>
    </row>
    <row r="24" spans="1:12">
      <c r="A24" s="23" t="s">
        <v>50</v>
      </c>
      <c r="B24" s="11">
        <f>B22-B23</f>
        <v>-81496.959187871951</v>
      </c>
      <c r="C24" s="11"/>
      <c r="D24" s="32">
        <f>D22-D23</f>
        <v>109209.08456327824</v>
      </c>
      <c r="F24" s="20" t="s">
        <v>43</v>
      </c>
      <c r="G24" s="21"/>
      <c r="H24" s="21"/>
      <c r="I24" s="22">
        <f>I23-H23</f>
        <v>7.5589932081850293</v>
      </c>
    </row>
    <row r="25" spans="1:12">
      <c r="A25" s="23" t="s">
        <v>51</v>
      </c>
      <c r="B25" s="33">
        <v>0.05</v>
      </c>
      <c r="C25" s="11"/>
      <c r="D25" s="24">
        <f>B25</f>
        <v>0.05</v>
      </c>
      <c r="F25" s="23" t="s">
        <v>18</v>
      </c>
      <c r="G25" s="11"/>
      <c r="H25" s="11"/>
      <c r="I25" s="24">
        <f>I24/H23</f>
        <v>0.23575388467032785</v>
      </c>
    </row>
    <row r="26" spans="1:12">
      <c r="A26" s="23" t="s">
        <v>52</v>
      </c>
      <c r="B26" s="11">
        <f>B24*B25</f>
        <v>-4074.8479593935976</v>
      </c>
      <c r="C26" s="11"/>
      <c r="D26" s="32">
        <f>D24*D25</f>
        <v>5460.4542281639124</v>
      </c>
      <c r="F26" s="20" t="s">
        <v>45</v>
      </c>
      <c r="G26" s="21"/>
      <c r="H26" s="21"/>
      <c r="I26" s="21"/>
      <c r="J26" s="26">
        <f>J23-H23</f>
        <v>7.486006139362388</v>
      </c>
      <c r="K26" s="22">
        <f>K23-I23</f>
        <v>-7.2987068822641277E-2</v>
      </c>
      <c r="L26" s="34"/>
    </row>
    <row r="27" spans="1:12">
      <c r="A27" s="23" t="s">
        <v>53</v>
      </c>
      <c r="B27" s="11">
        <f>B24-B26</f>
        <v>-77422.111228478359</v>
      </c>
      <c r="C27" s="11"/>
      <c r="D27" s="32">
        <f>D24-D26</f>
        <v>103748.63033511433</v>
      </c>
      <c r="F27" s="27" t="s">
        <v>18</v>
      </c>
      <c r="G27" s="10"/>
      <c r="H27" s="10"/>
      <c r="I27" s="10"/>
      <c r="J27" s="28">
        <f>J26/H23</f>
        <v>0.23347752530185981</v>
      </c>
      <c r="K27" s="29">
        <f>K26/I23</f>
        <v>-1.8420814991613962E-3</v>
      </c>
    </row>
    <row r="28" spans="1:12">
      <c r="A28" s="23" t="s">
        <v>54</v>
      </c>
      <c r="B28" s="33">
        <v>0.21</v>
      </c>
      <c r="C28" s="11"/>
      <c r="D28" s="24">
        <f>B28</f>
        <v>0.21</v>
      </c>
    </row>
    <row r="29" spans="1:12">
      <c r="A29" s="23" t="s">
        <v>55</v>
      </c>
      <c r="B29" s="11">
        <f>B27*B28</f>
        <v>-16258.643357980454</v>
      </c>
      <c r="C29" s="11"/>
      <c r="D29" s="32">
        <f>D27*D28</f>
        <v>21787.212370374007</v>
      </c>
      <c r="J29" s="34"/>
    </row>
    <row r="30" spans="1:12">
      <c r="A30" s="27" t="s">
        <v>56</v>
      </c>
      <c r="B30" s="10">
        <f>B29+B26</f>
        <v>-20333.491317374053</v>
      </c>
      <c r="C30" s="10"/>
      <c r="D30" s="35">
        <f>D29+D26</f>
        <v>27247.666598537919</v>
      </c>
    </row>
    <row r="32" spans="1:12">
      <c r="A32" s="30" t="s">
        <v>57</v>
      </c>
      <c r="B32" s="21"/>
      <c r="C32" s="21"/>
      <c r="D32" s="31"/>
    </row>
    <row r="33" spans="1:4">
      <c r="A33" s="23" t="s">
        <v>42</v>
      </c>
      <c r="B33" s="11">
        <f>B17</f>
        <v>1549365.1789175859</v>
      </c>
      <c r="C33" s="11"/>
      <c r="D33" s="32"/>
    </row>
    <row r="34" spans="1:4">
      <c r="A34" s="23" t="s">
        <v>58</v>
      </c>
      <c r="B34" s="33">
        <v>8.2500000000000004E-2</v>
      </c>
      <c r="C34" s="11"/>
      <c r="D34" s="32"/>
    </row>
    <row r="35" spans="1:4">
      <c r="A35" s="23" t="s">
        <v>59</v>
      </c>
      <c r="B35" s="11">
        <f>B33*B34</f>
        <v>127822.62726070084</v>
      </c>
      <c r="C35" s="11"/>
      <c r="D35" s="32"/>
    </row>
    <row r="36" spans="1:4">
      <c r="A36" s="23" t="s">
        <v>60</v>
      </c>
      <c r="B36" s="11">
        <f>B15</f>
        <v>-15302.258574537351</v>
      </c>
      <c r="C36" s="11"/>
      <c r="D36" s="32"/>
    </row>
    <row r="37" spans="1:4">
      <c r="A37" s="23" t="s">
        <v>61</v>
      </c>
      <c r="B37" s="11">
        <f>B35-B36</f>
        <v>143124.88583523821</v>
      </c>
      <c r="C37" s="11"/>
      <c r="D37" s="32"/>
    </row>
    <row r="38" spans="1:4">
      <c r="A38" s="23" t="s">
        <v>57</v>
      </c>
      <c r="B38" s="36">
        <v>1.347457152798367</v>
      </c>
      <c r="C38" s="11"/>
      <c r="D38" s="32"/>
    </row>
    <row r="39" spans="1:4">
      <c r="A39" s="23" t="s">
        <v>62</v>
      </c>
      <c r="B39" s="11">
        <f>B37*B38</f>
        <v>192854.65116214141</v>
      </c>
      <c r="C39" s="11"/>
      <c r="D39" s="32"/>
    </row>
    <row r="40" spans="1:4">
      <c r="A40" s="27" t="s">
        <v>63</v>
      </c>
      <c r="B40" s="10">
        <f>B7+B39</f>
        <v>542403.62577271322</v>
      </c>
      <c r="C40" s="10"/>
      <c r="D40" s="35"/>
    </row>
  </sheetData>
  <printOptions horizontalCentered="1"/>
  <pageMargins left="0.5" right="0.5" top="0.75" bottom="0.5" header="0.3" footer="0.25"/>
  <pageSetup scale="77" fitToHeight="0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 xr3:uid="{842E5F09-E766-5B8D-85AF-A39847EA96FD}">
      <selection activeCell="B8" sqref="B8"/>
    </sheetView>
  </sheetViews>
  <sheetFormatPr defaultColWidth="14.7109375" defaultRowHeight="14.45"/>
  <cols>
    <col min="1" max="1" width="22.140625" customWidth="1"/>
    <col min="2" max="2" width="11.7109375" customWidth="1"/>
    <col min="5" max="5" width="12" customWidth="1"/>
    <col min="6" max="6" width="13" customWidth="1"/>
  </cols>
  <sheetData>
    <row r="1" spans="1:3">
      <c r="A1" s="2" t="s">
        <v>0</v>
      </c>
    </row>
    <row r="2" spans="1:3">
      <c r="A2" s="2" t="s">
        <v>64</v>
      </c>
    </row>
    <row r="3" spans="1:3">
      <c r="A3" s="1" t="s">
        <v>2</v>
      </c>
    </row>
    <row r="4" spans="1:3" ht="28.9">
      <c r="A4" s="4" t="s">
        <v>65</v>
      </c>
      <c r="B4" s="37" t="s">
        <v>66</v>
      </c>
      <c r="C4" s="37" t="s">
        <v>67</v>
      </c>
    </row>
    <row r="5" spans="1:3">
      <c r="A5" s="38" t="s">
        <v>68</v>
      </c>
      <c r="B5" s="18">
        <v>106942.86927047982</v>
      </c>
      <c r="C5" s="39">
        <v>1.8458947630446631E-3</v>
      </c>
    </row>
    <row r="6" spans="1:3">
      <c r="A6" s="38" t="s">
        <v>69</v>
      </c>
      <c r="B6" s="18">
        <v>49816.050404958769</v>
      </c>
      <c r="C6" s="39">
        <v>1.8459224170501597E-3</v>
      </c>
    </row>
    <row r="7" spans="1:3">
      <c r="A7" s="38" t="s">
        <v>70</v>
      </c>
      <c r="B7" s="18">
        <v>5705.380120269152</v>
      </c>
      <c r="C7" s="39">
        <v>1.8463093167101548E-3</v>
      </c>
    </row>
    <row r="8" spans="1:3">
      <c r="A8" s="38" t="s">
        <v>71</v>
      </c>
      <c r="B8" s="18">
        <v>13125.174954097442</v>
      </c>
      <c r="C8" s="39">
        <v>1.8458141927785456E-3</v>
      </c>
    </row>
    <row r="9" spans="1:3">
      <c r="A9" s="38" t="s">
        <v>72</v>
      </c>
      <c r="B9" s="18">
        <v>3451.8349921193626</v>
      </c>
      <c r="C9" s="39">
        <v>1.8226000495902717E-3</v>
      </c>
    </row>
    <row r="10" spans="1:3">
      <c r="A10" s="38" t="s">
        <v>73</v>
      </c>
      <c r="B10" s="18">
        <v>5548.34213308783</v>
      </c>
      <c r="C10" s="39">
        <v>1.8460082642995533E-3</v>
      </c>
    </row>
    <row r="11" spans="1:3">
      <c r="A11" s="40" t="s">
        <v>74</v>
      </c>
      <c r="B11" s="18">
        <v>8153.9724299498821</v>
      </c>
      <c r="C11" s="39">
        <v>1.845864251765933E-3</v>
      </c>
    </row>
    <row r="12" spans="1:3">
      <c r="A12" s="41" t="s">
        <v>75</v>
      </c>
      <c r="B12" s="18">
        <v>111.02685717915075</v>
      </c>
      <c r="C12" s="39">
        <v>1.8451888314827867E-3</v>
      </c>
    </row>
    <row r="13" spans="1:3" ht="15" thickBot="1">
      <c r="B13" s="14">
        <f>SUM(B5:B12)</f>
        <v>192854.65116214141</v>
      </c>
      <c r="C13" s="3"/>
    </row>
    <row r="15" spans="1:3">
      <c r="A15" s="41" t="s">
        <v>76</v>
      </c>
    </row>
    <row r="16" spans="1:3">
      <c r="A16" s="41" t="s">
        <v>77</v>
      </c>
    </row>
    <row r="17" spans="1:6" ht="28.9">
      <c r="A17" s="42" t="s">
        <v>65</v>
      </c>
      <c r="B17" s="37" t="s">
        <v>78</v>
      </c>
      <c r="C17" s="37" t="s">
        <v>79</v>
      </c>
      <c r="D17" s="37" t="s">
        <v>80</v>
      </c>
      <c r="E17" s="37" t="s">
        <v>81</v>
      </c>
      <c r="F17" s="37" t="s">
        <v>82</v>
      </c>
    </row>
    <row r="18" spans="1:6">
      <c r="A18" s="38" t="s">
        <v>68</v>
      </c>
      <c r="B18" s="43">
        <v>3.8689602120088478</v>
      </c>
      <c r="C18" s="44">
        <v>39.619999999999997</v>
      </c>
      <c r="D18" s="18">
        <v>39.54907572040166</v>
      </c>
      <c r="E18" s="18">
        <f>C18-D18</f>
        <v>7.0924279598337137E-2</v>
      </c>
      <c r="F18" s="39">
        <f>E18/C18</f>
        <v>1.7901130640670657E-3</v>
      </c>
    </row>
    <row r="19" spans="1:6">
      <c r="A19" s="38" t="s">
        <v>69</v>
      </c>
      <c r="B19" s="45">
        <v>34.256748868209094</v>
      </c>
      <c r="C19" s="44">
        <v>210.67</v>
      </c>
      <c r="D19" s="18">
        <v>210.28646984516732</v>
      </c>
      <c r="E19" s="18">
        <f t="shared" ref="E19:E34" si="0">C19-D19</f>
        <v>0.38353015483266972</v>
      </c>
      <c r="F19" s="39">
        <f t="shared" ref="F19:F22" si="1">E19/C19</f>
        <v>1.8205257266467449E-3</v>
      </c>
    </row>
    <row r="20" spans="1:6">
      <c r="A20" s="38" t="s">
        <v>70</v>
      </c>
      <c r="B20" s="45">
        <v>971.26613406702472</v>
      </c>
      <c r="C20" s="44">
        <v>4733.01</v>
      </c>
      <c r="D20" s="18">
        <v>4724.2955390416637</v>
      </c>
      <c r="E20" s="18">
        <f t="shared" si="0"/>
        <v>8.7144609583365309</v>
      </c>
      <c r="F20" s="39">
        <f t="shared" si="1"/>
        <v>1.8412090737895189E-3</v>
      </c>
    </row>
    <row r="21" spans="1:6">
      <c r="A21" s="38" t="s">
        <v>71</v>
      </c>
      <c r="B21" s="45">
        <v>120.54090760270195</v>
      </c>
      <c r="C21" s="44">
        <v>745.23</v>
      </c>
      <c r="D21" s="18">
        <v>743.85508092796533</v>
      </c>
      <c r="E21" s="18">
        <f t="shared" si="0"/>
        <v>1.374919072034686</v>
      </c>
      <c r="F21" s="39">
        <f t="shared" si="1"/>
        <v>1.8449593709790077E-3</v>
      </c>
    </row>
    <row r="22" spans="1:6">
      <c r="A22" s="38" t="s">
        <v>72</v>
      </c>
      <c r="B22" s="45">
        <v>1804.4151018518521</v>
      </c>
      <c r="C22" s="44">
        <v>9335.7199999999993</v>
      </c>
      <c r="D22" s="18">
        <v>9318.5187353019701</v>
      </c>
      <c r="E22" s="18">
        <f t="shared" si="0"/>
        <v>17.201264698029263</v>
      </c>
      <c r="F22" s="39">
        <f t="shared" si="1"/>
        <v>1.8425214871514209E-3</v>
      </c>
    </row>
    <row r="23" spans="1:6">
      <c r="A23" s="46" t="s">
        <v>83</v>
      </c>
    </row>
    <row r="24" spans="1:6">
      <c r="A24" s="47" t="s">
        <v>84</v>
      </c>
      <c r="C24" s="18">
        <v>80.12</v>
      </c>
      <c r="D24" s="18">
        <v>79.972412430287179</v>
      </c>
      <c r="E24" s="18">
        <f t="shared" si="0"/>
        <v>0.14758756971282594</v>
      </c>
      <c r="F24" s="39">
        <f>E24/C24</f>
        <v>1.8420814991615818E-3</v>
      </c>
    </row>
    <row r="25" spans="1:6">
      <c r="A25" s="47" t="s">
        <v>85</v>
      </c>
      <c r="C25" s="18">
        <v>9.16</v>
      </c>
      <c r="D25" s="18">
        <v>9.1431265334676812</v>
      </c>
      <c r="E25" s="18">
        <f t="shared" si="0"/>
        <v>1.6873466532318915E-2</v>
      </c>
      <c r="F25" s="39">
        <f t="shared" ref="F25:F32" si="2">E25/C25</f>
        <v>1.8420814991614535E-3</v>
      </c>
    </row>
    <row r="26" spans="1:6">
      <c r="A26" s="47" t="s">
        <v>86</v>
      </c>
      <c r="C26" s="18">
        <v>36.92</v>
      </c>
      <c r="D26" s="18">
        <v>36.851990351050958</v>
      </c>
      <c r="E26" s="18">
        <f t="shared" si="0"/>
        <v>6.8009648949043822E-2</v>
      </c>
      <c r="F26" s="39">
        <f t="shared" si="2"/>
        <v>1.8420814991615335E-3</v>
      </c>
    </row>
    <row r="27" spans="1:6">
      <c r="A27" s="47" t="s">
        <v>87</v>
      </c>
      <c r="C27" s="18">
        <v>83.04</v>
      </c>
      <c r="D27" s="18">
        <v>82.887033552309632</v>
      </c>
      <c r="E27" s="18">
        <f t="shared" si="0"/>
        <v>0.15296644769037471</v>
      </c>
      <c r="F27" s="39">
        <f t="shared" si="2"/>
        <v>1.842081499161545E-3</v>
      </c>
    </row>
    <row r="28" spans="1:6">
      <c r="A28" s="47" t="s">
        <v>88</v>
      </c>
      <c r="C28" s="18">
        <v>147.62</v>
      </c>
      <c r="D28" s="18">
        <v>147.34807192909378</v>
      </c>
      <c r="E28" s="18">
        <f t="shared" si="0"/>
        <v>0.2719280709062275</v>
      </c>
      <c r="F28" s="39">
        <f t="shared" si="2"/>
        <v>1.8420814991615465E-3</v>
      </c>
    </row>
    <row r="29" spans="1:6">
      <c r="A29" s="47" t="s">
        <v>89</v>
      </c>
      <c r="C29" s="18">
        <v>230.72</v>
      </c>
      <c r="D29" s="18">
        <v>230.29499495651345</v>
      </c>
      <c r="E29" s="18">
        <f t="shared" si="0"/>
        <v>0.42500504348654999</v>
      </c>
      <c r="F29" s="39">
        <f t="shared" si="2"/>
        <v>1.8420814991615378E-3</v>
      </c>
    </row>
    <row r="30" spans="1:6">
      <c r="A30" s="47" t="s">
        <v>90</v>
      </c>
      <c r="C30" s="18">
        <v>332.71</v>
      </c>
      <c r="D30" s="18">
        <v>332.09712106441395</v>
      </c>
      <c r="E30" s="18">
        <f t="shared" si="0"/>
        <v>0.61287893558602491</v>
      </c>
      <c r="F30" s="39">
        <f t="shared" si="2"/>
        <v>1.8420814991615068E-3</v>
      </c>
    </row>
    <row r="31" spans="1:6">
      <c r="A31" s="47" t="s">
        <v>91</v>
      </c>
      <c r="C31" s="18">
        <v>479.07</v>
      </c>
      <c r="D31" s="18">
        <v>478.1875140161967</v>
      </c>
      <c r="E31" s="18">
        <f t="shared" si="0"/>
        <v>0.88248598380329213</v>
      </c>
      <c r="F31" s="39">
        <f t="shared" si="2"/>
        <v>1.842081499161484E-3</v>
      </c>
    </row>
    <row r="32" spans="1:6">
      <c r="A32" s="47" t="s">
        <v>92</v>
      </c>
      <c r="C32" s="18">
        <v>590.78</v>
      </c>
      <c r="D32" s="18">
        <v>589.69173509192535</v>
      </c>
      <c r="E32" s="18">
        <f t="shared" si="0"/>
        <v>1.0882649080746205</v>
      </c>
      <c r="F32" s="39">
        <f t="shared" si="2"/>
        <v>1.8420814991614823E-3</v>
      </c>
    </row>
    <row r="33" spans="1:6">
      <c r="A33" s="46" t="s">
        <v>93</v>
      </c>
      <c r="C33" s="18"/>
    </row>
    <row r="34" spans="1:6">
      <c r="A34" s="47" t="s">
        <v>94</v>
      </c>
      <c r="C34" s="18">
        <v>49.16</v>
      </c>
      <c r="D34" s="18">
        <v>49.069443273501214</v>
      </c>
      <c r="E34" s="18">
        <f t="shared" si="0"/>
        <v>9.0556726498782325E-2</v>
      </c>
      <c r="F34" s="39">
        <f t="shared" ref="F34" si="3">E34/C34</f>
        <v>1.8420814991615608E-3</v>
      </c>
    </row>
  </sheetData>
  <pageMargins left="0.7" right="0.7" top="0.75" bottom="0.75" header="0.3" footer="0.3"/>
  <pageSetup orientation="portrait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524B2-05A9-475A-851A-A950B446BAE1}"/>
</file>

<file path=customXml/itemProps2.xml><?xml version="1.0" encoding="utf-8"?>
<ds:datastoreItem xmlns:ds="http://schemas.openxmlformats.org/officeDocument/2006/customXml" ds:itemID="{A1669F77-0DFB-42ED-9C9B-7F64B58B26F8}"/>
</file>

<file path=customXml/itemProps3.xml><?xml version="1.0" encoding="utf-8"?>
<ds:datastoreItem xmlns:ds="http://schemas.openxmlformats.org/officeDocument/2006/customXml" ds:itemID="{650A15F8-46AD-4069-BD84-CFB48974A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Water Works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GRUBBE2</dc:creator>
  <cp:keywords/>
  <dc:description/>
  <cp:lastModifiedBy>l.ingram@skofirm.com</cp:lastModifiedBy>
  <cp:revision/>
  <dcterms:created xsi:type="dcterms:W3CDTF">2019-02-18T22:25:22Z</dcterms:created>
  <dcterms:modified xsi:type="dcterms:W3CDTF">2019-02-25T18:21:09Z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