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39" i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H39"/>
  <c r="I39" s="1"/>
  <c r="H38"/>
  <c r="I38" s="1"/>
  <c r="E39"/>
  <c r="E38"/>
  <c r="C39"/>
  <c r="F39" s="1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<sst xmlns="http://schemas.openxmlformats.org/spreadsheetml/2006/main" count="71" uniqueCount="38">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</sst>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B42" sqref="B42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43435</v>
      </c>
      <c r="B9" s="2">
        <v>146174000</v>
      </c>
      <c r="C9" s="2">
        <v>146116000</v>
      </c>
      <c r="D9" s="2">
        <v>346570000</v>
      </c>
      <c r="E9" s="2">
        <v>346540000</v>
      </c>
      <c r="F9" s="20">
        <f>(B9-C9)-(D9-E9)</f>
        <v>28000</v>
      </c>
      <c r="G9" s="50">
        <v>483196000</v>
      </c>
      <c r="H9" s="2">
        <v>483153000</v>
      </c>
      <c r="I9" s="20">
        <f>G9-H9</f>
        <v>43000</v>
      </c>
      <c r="J9" s="26">
        <f t="shared" ref="J9:J39" si="0">+F9+I9</f>
        <v>71000</v>
      </c>
      <c r="K9" s="29">
        <f>+J9</f>
        <v>71000</v>
      </c>
      <c r="L9" s="2">
        <f>+K9/1</f>
        <v>71000</v>
      </c>
      <c r="M9" s="37">
        <f>L9/24</f>
        <v>2958.3333333333335</v>
      </c>
      <c r="N9" s="38">
        <f>L9/247</f>
        <v>287.4493927125506</v>
      </c>
      <c r="O9" s="40">
        <f>L9*31</f>
        <v>2201000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43000</v>
      </c>
      <c r="W9" s="43">
        <f>J9/315</f>
        <v>225.39682539682539</v>
      </c>
    </row>
    <row r="10" spans="1:23">
      <c r="A10" s="65">
        <f>A9+1</f>
        <v>43436</v>
      </c>
      <c r="B10" s="2">
        <v>146232000</v>
      </c>
      <c r="C10" s="12">
        <f>+B9</f>
        <v>146174000</v>
      </c>
      <c r="D10" s="2">
        <v>346605000</v>
      </c>
      <c r="E10" s="12">
        <f>+D9</f>
        <v>346570000</v>
      </c>
      <c r="F10" s="20">
        <f>(B10-C10)-(D10-E10)</f>
        <v>23000</v>
      </c>
      <c r="G10" s="50">
        <v>483239000</v>
      </c>
      <c r="H10" s="12">
        <f t="shared" ref="H10:H16" si="1">+G9</f>
        <v>483196000</v>
      </c>
      <c r="I10" s="20">
        <f>G10-H10</f>
        <v>43000</v>
      </c>
      <c r="J10" s="26">
        <f t="shared" si="0"/>
        <v>66000</v>
      </c>
      <c r="K10" s="29">
        <f>+K9+J10</f>
        <v>137000</v>
      </c>
      <c r="L10" s="2">
        <f>+K10/2</f>
        <v>68500</v>
      </c>
      <c r="M10" s="37">
        <f t="shared" ref="M10:M39" si="2">L10/24</f>
        <v>2854.1666666666665</v>
      </c>
      <c r="N10" s="38">
        <f t="shared" ref="N10:N39" si="3">L10/247</f>
        <v>277.32793522267207</v>
      </c>
      <c r="O10" s="40">
        <f t="shared" ref="O10:O39" si="4">L10*31</f>
        <v>2123500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86000</v>
      </c>
      <c r="W10" s="43">
        <f t="shared" ref="W10:W39" si="7">J10/315</f>
        <v>209.52380952380952</v>
      </c>
    </row>
    <row r="11" spans="1:23">
      <c r="A11" s="65">
        <f t="shared" ref="A11:A39" si="8">A10+1</f>
        <v>43437</v>
      </c>
      <c r="B11" s="2">
        <v>146304000</v>
      </c>
      <c r="C11" s="12">
        <f>+B10</f>
        <v>146232000</v>
      </c>
      <c r="D11" s="2">
        <v>346650000</v>
      </c>
      <c r="E11" s="12">
        <f>+D10</f>
        <v>346605000</v>
      </c>
      <c r="F11" s="20">
        <f>(B11-C11)-(D11-E11)</f>
        <v>27000</v>
      </c>
      <c r="G11" s="2">
        <v>483283000</v>
      </c>
      <c r="H11" s="12">
        <f t="shared" si="1"/>
        <v>483239000</v>
      </c>
      <c r="I11" s="20">
        <f>G11-H11</f>
        <v>44000</v>
      </c>
      <c r="J11" s="26">
        <f t="shared" si="0"/>
        <v>71000</v>
      </c>
      <c r="K11" s="29">
        <f t="shared" ref="K11:K39" si="9">+K10+J11</f>
        <v>208000</v>
      </c>
      <c r="L11" s="34">
        <f>+K11/3</f>
        <v>69333.333333333328</v>
      </c>
      <c r="M11" s="37">
        <f t="shared" si="2"/>
        <v>2888.8888888888887</v>
      </c>
      <c r="N11" s="38">
        <f t="shared" si="3"/>
        <v>280.70175438596488</v>
      </c>
      <c r="O11" s="57">
        <f t="shared" si="4"/>
        <v>2149333.333333333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130000</v>
      </c>
      <c r="W11" s="43">
        <f t="shared" si="7"/>
        <v>225.39682539682539</v>
      </c>
    </row>
    <row r="12" spans="1:23">
      <c r="A12" s="65">
        <f t="shared" si="8"/>
        <v>43438</v>
      </c>
      <c r="B12" s="2">
        <v>146363000</v>
      </c>
      <c r="C12" s="12">
        <f t="shared" ref="C12:C39" si="11">+B11</f>
        <v>146304000</v>
      </c>
      <c r="D12" s="2">
        <v>346690000</v>
      </c>
      <c r="E12" s="12">
        <f>+D11</f>
        <v>346650000</v>
      </c>
      <c r="F12" s="20">
        <f>(B12-C12)-(D12-E12)</f>
        <v>19000</v>
      </c>
      <c r="G12" s="2">
        <v>483327000</v>
      </c>
      <c r="H12" s="12">
        <f t="shared" si="1"/>
        <v>483283000</v>
      </c>
      <c r="I12" s="20">
        <f>G12-H12</f>
        <v>44000</v>
      </c>
      <c r="J12" s="26">
        <f t="shared" si="0"/>
        <v>63000</v>
      </c>
      <c r="K12" s="29">
        <f t="shared" si="9"/>
        <v>271000</v>
      </c>
      <c r="L12" s="2">
        <f>+K12/4</f>
        <v>67750</v>
      </c>
      <c r="M12" s="37">
        <f t="shared" si="2"/>
        <v>2822.9166666666665</v>
      </c>
      <c r="N12" s="38">
        <f t="shared" si="3"/>
        <v>274.29149797570852</v>
      </c>
      <c r="O12" s="40">
        <f t="shared" si="4"/>
        <v>2100250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174000</v>
      </c>
      <c r="W12" s="43">
        <f t="shared" si="7"/>
        <v>200</v>
      </c>
    </row>
    <row r="13" spans="1:23">
      <c r="A13" s="65">
        <f t="shared" si="8"/>
        <v>43439</v>
      </c>
      <c r="B13" s="2">
        <v>146421000</v>
      </c>
      <c r="C13" s="12">
        <f>+B12</f>
        <v>146363000</v>
      </c>
      <c r="D13" s="2">
        <v>346725000</v>
      </c>
      <c r="E13" s="12">
        <f t="shared" ref="E13:E32" si="13">+D12</f>
        <v>346690000</v>
      </c>
      <c r="F13" s="20">
        <f>(B13-C13)-(D13-E13)</f>
        <v>23000</v>
      </c>
      <c r="G13" s="2">
        <v>483371000</v>
      </c>
      <c r="H13" s="12">
        <f t="shared" si="1"/>
        <v>483327000</v>
      </c>
      <c r="I13" s="20">
        <f t="shared" ref="I13:I39" si="14">G13-H13</f>
        <v>44000</v>
      </c>
      <c r="J13" s="26">
        <f t="shared" si="0"/>
        <v>67000</v>
      </c>
      <c r="K13" s="29">
        <f t="shared" si="9"/>
        <v>338000</v>
      </c>
      <c r="L13" s="2">
        <f>+K13/5</f>
        <v>67600</v>
      </c>
      <c r="M13" s="37">
        <f t="shared" si="2"/>
        <v>2816.6666666666665</v>
      </c>
      <c r="N13" s="38">
        <f t="shared" si="3"/>
        <v>273.68421052631578</v>
      </c>
      <c r="O13" s="40">
        <f t="shared" si="4"/>
        <v>2095600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218000</v>
      </c>
      <c r="W13" s="43">
        <f t="shared" si="7"/>
        <v>212.69841269841271</v>
      </c>
    </row>
    <row r="14" spans="1:23">
      <c r="A14" s="65">
        <f t="shared" si="8"/>
        <v>43440</v>
      </c>
      <c r="B14" s="2">
        <v>146480000</v>
      </c>
      <c r="C14" s="12">
        <f>+B13</f>
        <v>146421000</v>
      </c>
      <c r="D14" s="2">
        <v>346765000</v>
      </c>
      <c r="E14" s="12">
        <f>+D13</f>
        <v>346725000</v>
      </c>
      <c r="F14" s="20">
        <f t="shared" ref="F14:F39" si="15">(B14-C14)-(D14-E14)</f>
        <v>19000</v>
      </c>
      <c r="G14" s="2">
        <v>483415000</v>
      </c>
      <c r="H14" s="12">
        <f t="shared" si="1"/>
        <v>483371000</v>
      </c>
      <c r="I14" s="20">
        <f t="shared" si="14"/>
        <v>44000</v>
      </c>
      <c r="J14" s="26">
        <f t="shared" si="0"/>
        <v>63000</v>
      </c>
      <c r="K14" s="29">
        <f t="shared" si="9"/>
        <v>401000</v>
      </c>
      <c r="L14" s="34">
        <f>+K14/6</f>
        <v>66833.333333333328</v>
      </c>
      <c r="M14" s="37">
        <f t="shared" si="2"/>
        <v>2784.7222222222222</v>
      </c>
      <c r="N14" s="38">
        <f t="shared" si="3"/>
        <v>270.58029689608634</v>
      </c>
      <c r="O14" s="56">
        <f t="shared" si="4"/>
        <v>2071833.3333333333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262000</v>
      </c>
      <c r="W14" s="43">
        <f t="shared" si="7"/>
        <v>200</v>
      </c>
    </row>
    <row r="15" spans="1:23">
      <c r="A15" s="65">
        <f t="shared" si="8"/>
        <v>43441</v>
      </c>
      <c r="B15" s="2">
        <v>146544000</v>
      </c>
      <c r="C15" s="12">
        <f t="shared" si="11"/>
        <v>146480000</v>
      </c>
      <c r="D15" s="2">
        <v>346810000</v>
      </c>
      <c r="E15" s="12">
        <f t="shared" si="13"/>
        <v>346765000</v>
      </c>
      <c r="F15" s="20">
        <f t="shared" si="15"/>
        <v>19000</v>
      </c>
      <c r="G15" s="2">
        <v>483466000</v>
      </c>
      <c r="H15" s="12">
        <f t="shared" si="1"/>
        <v>483415000</v>
      </c>
      <c r="I15" s="20">
        <f t="shared" si="14"/>
        <v>51000</v>
      </c>
      <c r="J15" s="26">
        <f t="shared" si="0"/>
        <v>70000</v>
      </c>
      <c r="K15" s="29">
        <f t="shared" si="9"/>
        <v>471000</v>
      </c>
      <c r="L15" s="34">
        <f>+K15/7</f>
        <v>67285.71428571429</v>
      </c>
      <c r="M15" s="37">
        <f t="shared" si="2"/>
        <v>2803.5714285714289</v>
      </c>
      <c r="N15" s="38">
        <f t="shared" si="3"/>
        <v>272.41179872758823</v>
      </c>
      <c r="O15" s="57">
        <f t="shared" si="4"/>
        <v>2085857.142857143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313000</v>
      </c>
      <c r="W15" s="43">
        <f t="shared" si="7"/>
        <v>222.22222222222223</v>
      </c>
    </row>
    <row r="16" spans="1:23" s="9" customFormat="1">
      <c r="A16" s="65">
        <f t="shared" si="8"/>
        <v>43442</v>
      </c>
      <c r="B16" s="2">
        <v>146608000</v>
      </c>
      <c r="C16" s="12">
        <f t="shared" si="11"/>
        <v>146544000</v>
      </c>
      <c r="D16" s="2">
        <v>346850000</v>
      </c>
      <c r="E16" s="12">
        <f t="shared" si="13"/>
        <v>346810000</v>
      </c>
      <c r="F16" s="20">
        <f>(B16-C16)-(D16-E16)</f>
        <v>24000</v>
      </c>
      <c r="G16" s="2">
        <v>483513000</v>
      </c>
      <c r="H16" s="12">
        <f t="shared" si="1"/>
        <v>483466000</v>
      </c>
      <c r="I16" s="20">
        <f t="shared" si="14"/>
        <v>47000</v>
      </c>
      <c r="J16" s="51">
        <f t="shared" si="0"/>
        <v>71000</v>
      </c>
      <c r="K16" s="52">
        <f t="shared" si="9"/>
        <v>542000</v>
      </c>
      <c r="L16" s="53">
        <f>+K16/8</f>
        <v>67750</v>
      </c>
      <c r="M16" s="54">
        <f t="shared" si="2"/>
        <v>2822.9166666666665</v>
      </c>
      <c r="N16" s="38">
        <f t="shared" si="3"/>
        <v>274.29149797570852</v>
      </c>
      <c r="O16" s="40">
        <f t="shared" si="4"/>
        <v>2100250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360000</v>
      </c>
      <c r="W16" s="43">
        <f t="shared" si="7"/>
        <v>225.39682539682539</v>
      </c>
    </row>
    <row r="17" spans="1:23">
      <c r="A17" s="65">
        <f t="shared" si="8"/>
        <v>43443</v>
      </c>
      <c r="B17" s="2">
        <v>146667000</v>
      </c>
      <c r="C17" s="12">
        <f t="shared" si="11"/>
        <v>146608000</v>
      </c>
      <c r="D17" s="2">
        <v>346890000</v>
      </c>
      <c r="E17" s="12">
        <f>+D16</f>
        <v>346850000</v>
      </c>
      <c r="F17" s="20">
        <f>(B17-C17)-(D17-E17)</f>
        <v>19000</v>
      </c>
      <c r="G17" s="2">
        <v>483562000</v>
      </c>
      <c r="H17" s="12">
        <f t="shared" ref="H17:H33" si="16">+G16</f>
        <v>483513000</v>
      </c>
      <c r="I17" s="20">
        <f t="shared" si="14"/>
        <v>49000</v>
      </c>
      <c r="J17" s="26">
        <f t="shared" si="0"/>
        <v>68000</v>
      </c>
      <c r="K17" s="29">
        <f t="shared" si="9"/>
        <v>610000</v>
      </c>
      <c r="L17" s="34">
        <f>+K17/9</f>
        <v>67777.777777777781</v>
      </c>
      <c r="M17" s="37">
        <f t="shared" si="2"/>
        <v>2824.0740740740744</v>
      </c>
      <c r="N17" s="38">
        <f t="shared" si="3"/>
        <v>274.40395861448496</v>
      </c>
      <c r="O17" s="57">
        <f t="shared" si="4"/>
        <v>2101111.111111111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409000</v>
      </c>
      <c r="W17" s="43">
        <f t="shared" si="7"/>
        <v>215.87301587301587</v>
      </c>
    </row>
    <row r="18" spans="1:23">
      <c r="A18" s="65">
        <f t="shared" si="8"/>
        <v>43444</v>
      </c>
      <c r="B18" s="2">
        <v>146729000</v>
      </c>
      <c r="C18" s="12">
        <f t="shared" si="11"/>
        <v>146667000</v>
      </c>
      <c r="D18" s="2">
        <v>346935000</v>
      </c>
      <c r="E18" s="12">
        <f>+D17</f>
        <v>346890000</v>
      </c>
      <c r="F18" s="20">
        <f t="shared" si="15"/>
        <v>17000</v>
      </c>
      <c r="G18" s="2">
        <v>483613000</v>
      </c>
      <c r="H18" s="12">
        <f t="shared" si="16"/>
        <v>483562000</v>
      </c>
      <c r="I18" s="20">
        <f t="shared" si="14"/>
        <v>51000</v>
      </c>
      <c r="J18" s="26">
        <f t="shared" si="0"/>
        <v>68000</v>
      </c>
      <c r="K18" s="29">
        <f t="shared" si="9"/>
        <v>678000</v>
      </c>
      <c r="L18" s="2">
        <f>+K18/10</f>
        <v>67800</v>
      </c>
      <c r="M18" s="37">
        <f t="shared" si="2"/>
        <v>2825</v>
      </c>
      <c r="N18" s="38">
        <f t="shared" si="3"/>
        <v>274.49392712550605</v>
      </c>
      <c r="O18" s="40">
        <f t="shared" si="4"/>
        <v>2101800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460000</v>
      </c>
      <c r="W18" s="43">
        <f t="shared" si="7"/>
        <v>215.87301587301587</v>
      </c>
    </row>
    <row r="19" spans="1:23">
      <c r="A19" s="65">
        <f t="shared" si="8"/>
        <v>43445</v>
      </c>
      <c r="B19" s="2">
        <v>146795000</v>
      </c>
      <c r="C19" s="12">
        <f t="shared" si="11"/>
        <v>146729000</v>
      </c>
      <c r="D19" s="2">
        <v>346980000</v>
      </c>
      <c r="E19" s="12">
        <f t="shared" si="13"/>
        <v>346935000</v>
      </c>
      <c r="F19" s="20">
        <f t="shared" si="15"/>
        <v>21000</v>
      </c>
      <c r="G19" s="2">
        <v>483671000</v>
      </c>
      <c r="H19" s="12">
        <f t="shared" si="16"/>
        <v>483613000</v>
      </c>
      <c r="I19" s="20">
        <f t="shared" si="14"/>
        <v>58000</v>
      </c>
      <c r="J19" s="26">
        <f t="shared" si="0"/>
        <v>79000</v>
      </c>
      <c r="K19" s="29">
        <f t="shared" si="9"/>
        <v>757000</v>
      </c>
      <c r="L19" s="34">
        <f>+K19/11</f>
        <v>68818.181818181823</v>
      </c>
      <c r="M19" s="37">
        <f t="shared" si="2"/>
        <v>2867.4242424242425</v>
      </c>
      <c r="N19" s="38">
        <f t="shared" si="3"/>
        <v>278.61612072138388</v>
      </c>
      <c r="O19" s="57">
        <f t="shared" si="4"/>
        <v>2133363.6363636367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518000</v>
      </c>
      <c r="W19" s="43">
        <f t="shared" si="7"/>
        <v>250.79365079365078</v>
      </c>
    </row>
    <row r="20" spans="1:23">
      <c r="A20" s="65">
        <f t="shared" si="8"/>
        <v>43446</v>
      </c>
      <c r="B20" s="2">
        <v>146860000</v>
      </c>
      <c r="C20" s="12">
        <f t="shared" si="11"/>
        <v>146795000</v>
      </c>
      <c r="D20" s="2">
        <v>347025000</v>
      </c>
      <c r="E20" s="12">
        <f t="shared" si="13"/>
        <v>346980000</v>
      </c>
      <c r="F20" s="20">
        <f t="shared" si="15"/>
        <v>20000</v>
      </c>
      <c r="G20" s="2">
        <v>483722000</v>
      </c>
      <c r="H20" s="12">
        <f t="shared" si="16"/>
        <v>483671000</v>
      </c>
      <c r="I20" s="20">
        <f t="shared" si="14"/>
        <v>51000</v>
      </c>
      <c r="J20" s="26">
        <f t="shared" si="0"/>
        <v>71000</v>
      </c>
      <c r="K20" s="29">
        <f t="shared" si="9"/>
        <v>828000</v>
      </c>
      <c r="L20" s="34">
        <f>+K20/12</f>
        <v>69000</v>
      </c>
      <c r="M20" s="37">
        <f t="shared" si="2"/>
        <v>2875</v>
      </c>
      <c r="N20" s="38">
        <f t="shared" si="3"/>
        <v>279.35222672064776</v>
      </c>
      <c r="O20" s="57">
        <f t="shared" si="4"/>
        <v>2139000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569000</v>
      </c>
      <c r="W20" s="43">
        <f t="shared" si="7"/>
        <v>225.39682539682539</v>
      </c>
    </row>
    <row r="21" spans="1:23">
      <c r="A21" s="65">
        <f t="shared" si="8"/>
        <v>43447</v>
      </c>
      <c r="B21" s="2">
        <v>146925000</v>
      </c>
      <c r="C21" s="12">
        <f t="shared" si="11"/>
        <v>146860000</v>
      </c>
      <c r="D21" s="2">
        <v>347075000</v>
      </c>
      <c r="E21" s="12">
        <f t="shared" si="13"/>
        <v>347025000</v>
      </c>
      <c r="F21" s="20">
        <f t="shared" si="15"/>
        <v>15000</v>
      </c>
      <c r="G21" s="2">
        <v>483781000</v>
      </c>
      <c r="H21" s="12">
        <f t="shared" si="16"/>
        <v>483722000</v>
      </c>
      <c r="I21" s="20">
        <f t="shared" si="14"/>
        <v>59000</v>
      </c>
      <c r="J21" s="26">
        <f t="shared" si="0"/>
        <v>74000</v>
      </c>
      <c r="K21" s="29">
        <f t="shared" si="9"/>
        <v>902000</v>
      </c>
      <c r="L21" s="34">
        <f>+K21/13</f>
        <v>69384.61538461539</v>
      </c>
      <c r="M21" s="37">
        <f t="shared" si="2"/>
        <v>2891.0256410256411</v>
      </c>
      <c r="N21" s="38">
        <f t="shared" si="3"/>
        <v>280.90937402678298</v>
      </c>
      <c r="O21" s="57">
        <f t="shared" si="4"/>
        <v>2150923.076923077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628000</v>
      </c>
      <c r="W21" s="43">
        <f t="shared" si="7"/>
        <v>234.92063492063491</v>
      </c>
    </row>
    <row r="22" spans="1:23">
      <c r="A22" s="65">
        <f t="shared" si="8"/>
        <v>43448</v>
      </c>
      <c r="B22" s="2">
        <v>146992000</v>
      </c>
      <c r="C22" s="12">
        <f t="shared" si="11"/>
        <v>146925000</v>
      </c>
      <c r="D22" s="2">
        <v>347125000</v>
      </c>
      <c r="E22" s="12">
        <f t="shared" si="13"/>
        <v>347075000</v>
      </c>
      <c r="F22" s="20">
        <f t="shared" si="15"/>
        <v>17000</v>
      </c>
      <c r="G22" s="2">
        <v>483872000</v>
      </c>
      <c r="H22" s="12">
        <f t="shared" si="16"/>
        <v>483781000</v>
      </c>
      <c r="I22" s="20">
        <f t="shared" si="14"/>
        <v>91000</v>
      </c>
      <c r="J22" s="26">
        <f t="shared" si="0"/>
        <v>108000</v>
      </c>
      <c r="K22" s="29">
        <f t="shared" si="9"/>
        <v>1010000</v>
      </c>
      <c r="L22" s="34">
        <f>+K22/14</f>
        <v>72142.857142857145</v>
      </c>
      <c r="M22" s="37">
        <f t="shared" si="2"/>
        <v>3005.9523809523812</v>
      </c>
      <c r="N22" s="38">
        <f t="shared" si="3"/>
        <v>292.07634470792368</v>
      </c>
      <c r="O22" s="57">
        <f t="shared" si="4"/>
        <v>2236428.5714285714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719000</v>
      </c>
      <c r="W22" s="43">
        <f t="shared" si="7"/>
        <v>342.85714285714283</v>
      </c>
    </row>
    <row r="23" spans="1:23">
      <c r="A23" s="65">
        <f t="shared" si="8"/>
        <v>43449</v>
      </c>
      <c r="B23" s="2">
        <v>147052000</v>
      </c>
      <c r="C23" s="12">
        <f t="shared" si="11"/>
        <v>146992000</v>
      </c>
      <c r="D23" s="2">
        <v>347170000</v>
      </c>
      <c r="E23" s="12">
        <f t="shared" si="13"/>
        <v>347125000</v>
      </c>
      <c r="F23" s="20">
        <f>(B23-C23)-(D23-E23)</f>
        <v>15000</v>
      </c>
      <c r="G23" s="2">
        <v>483917000</v>
      </c>
      <c r="H23" s="12">
        <f t="shared" si="16"/>
        <v>483872000</v>
      </c>
      <c r="I23" s="20">
        <f t="shared" si="14"/>
        <v>45000</v>
      </c>
      <c r="J23" s="26">
        <f t="shared" si="0"/>
        <v>60000</v>
      </c>
      <c r="K23" s="29">
        <f t="shared" si="9"/>
        <v>1070000</v>
      </c>
      <c r="L23" s="34">
        <f>+K23/15</f>
        <v>71333.333333333328</v>
      </c>
      <c r="M23" s="37">
        <f t="shared" si="2"/>
        <v>2972.2222222222222</v>
      </c>
      <c r="N23" s="38">
        <f t="shared" si="3"/>
        <v>288.79892037786772</v>
      </c>
      <c r="O23" s="57">
        <f t="shared" si="4"/>
        <v>2211333.333333333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764000</v>
      </c>
      <c r="W23" s="43">
        <f t="shared" si="7"/>
        <v>190.47619047619048</v>
      </c>
    </row>
    <row r="24" spans="1:23">
      <c r="A24" s="65">
        <f t="shared" si="8"/>
        <v>43450</v>
      </c>
      <c r="B24" s="2">
        <v>147052000</v>
      </c>
      <c r="C24" s="12">
        <f t="shared" si="11"/>
        <v>147052000</v>
      </c>
      <c r="D24" s="2">
        <v>347170000</v>
      </c>
      <c r="E24" s="12">
        <f>+D23</f>
        <v>347170000</v>
      </c>
      <c r="F24" s="20">
        <f>(B24-C24)-(D24-E24)</f>
        <v>0</v>
      </c>
      <c r="G24" s="2">
        <v>483962000</v>
      </c>
      <c r="H24" s="12">
        <f t="shared" si="16"/>
        <v>483917000</v>
      </c>
      <c r="I24" s="20">
        <f t="shared" si="14"/>
        <v>45000</v>
      </c>
      <c r="J24" s="26">
        <f t="shared" si="0"/>
        <v>45000</v>
      </c>
      <c r="K24" s="29">
        <f t="shared" si="9"/>
        <v>1115000</v>
      </c>
      <c r="L24" s="34">
        <f>+K24/16</f>
        <v>69687.5</v>
      </c>
      <c r="M24" s="37">
        <f t="shared" si="2"/>
        <v>2903.6458333333335</v>
      </c>
      <c r="N24" s="38">
        <f t="shared" si="3"/>
        <v>282.13562753036439</v>
      </c>
      <c r="O24" s="57">
        <f t="shared" si="4"/>
        <v>2160312.5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809000</v>
      </c>
      <c r="W24" s="43">
        <f t="shared" si="7"/>
        <v>142.85714285714286</v>
      </c>
    </row>
    <row r="25" spans="1:23">
      <c r="A25" s="65">
        <f t="shared" si="8"/>
        <v>43451</v>
      </c>
      <c r="B25" s="2">
        <v>147170000</v>
      </c>
      <c r="C25" s="12">
        <f t="shared" si="11"/>
        <v>147052000</v>
      </c>
      <c r="D25" s="2">
        <v>347250000</v>
      </c>
      <c r="E25" s="12">
        <f>+D24</f>
        <v>347170000</v>
      </c>
      <c r="F25" s="20">
        <f t="shared" si="15"/>
        <v>38000</v>
      </c>
      <c r="G25" s="2">
        <v>484010000</v>
      </c>
      <c r="H25" s="12">
        <f t="shared" si="16"/>
        <v>483962000</v>
      </c>
      <c r="I25" s="20">
        <f t="shared" si="14"/>
        <v>48000</v>
      </c>
      <c r="J25" s="26">
        <f t="shared" si="0"/>
        <v>86000</v>
      </c>
      <c r="K25" s="29">
        <f t="shared" si="9"/>
        <v>1201000</v>
      </c>
      <c r="L25" s="34">
        <f>+K25/17</f>
        <v>70647.058823529413</v>
      </c>
      <c r="M25" s="37">
        <f t="shared" si="2"/>
        <v>2943.627450980392</v>
      </c>
      <c r="N25" s="38">
        <f t="shared" si="3"/>
        <v>286.02048106692069</v>
      </c>
      <c r="O25" s="57">
        <f t="shared" si="4"/>
        <v>2190058.8235294116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857000</v>
      </c>
      <c r="W25" s="43">
        <f t="shared" si="7"/>
        <v>273.01587301587301</v>
      </c>
    </row>
    <row r="26" spans="1:23">
      <c r="A26" s="65">
        <f t="shared" si="8"/>
        <v>43452</v>
      </c>
      <c r="B26" s="2">
        <v>147227000</v>
      </c>
      <c r="C26" s="12">
        <f t="shared" si="11"/>
        <v>147170000</v>
      </c>
      <c r="D26" s="2">
        <v>347290000</v>
      </c>
      <c r="E26" s="12">
        <f t="shared" si="13"/>
        <v>347250000</v>
      </c>
      <c r="F26" s="20">
        <f t="shared" si="15"/>
        <v>17000</v>
      </c>
      <c r="G26" s="2">
        <v>484055000</v>
      </c>
      <c r="H26" s="12">
        <f t="shared" si="16"/>
        <v>484010000</v>
      </c>
      <c r="I26" s="20">
        <f t="shared" si="14"/>
        <v>45000</v>
      </c>
      <c r="J26" s="26">
        <f t="shared" si="0"/>
        <v>62000</v>
      </c>
      <c r="K26" s="29">
        <f t="shared" si="9"/>
        <v>1263000</v>
      </c>
      <c r="L26" s="34">
        <f>+K26/18</f>
        <v>70166.666666666672</v>
      </c>
      <c r="M26" s="37">
        <f t="shared" si="2"/>
        <v>2923.6111111111113</v>
      </c>
      <c r="N26" s="38">
        <f t="shared" si="3"/>
        <v>284.0755735492578</v>
      </c>
      <c r="O26" s="57">
        <f t="shared" si="4"/>
        <v>2175166.666666667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902000</v>
      </c>
      <c r="W26" s="43">
        <f t="shared" si="7"/>
        <v>196.82539682539684</v>
      </c>
    </row>
    <row r="27" spans="1:23">
      <c r="A27" s="65">
        <f t="shared" si="8"/>
        <v>43453</v>
      </c>
      <c r="B27" s="2">
        <v>147286000</v>
      </c>
      <c r="C27" s="12">
        <f t="shared" si="11"/>
        <v>147227000</v>
      </c>
      <c r="D27" s="2">
        <v>347335000</v>
      </c>
      <c r="E27" s="12">
        <f t="shared" si="13"/>
        <v>347290000</v>
      </c>
      <c r="F27" s="20">
        <f>(B27-C27)-(D27-E27)</f>
        <v>14000</v>
      </c>
      <c r="G27" s="2">
        <v>484107000</v>
      </c>
      <c r="H27" s="12">
        <f t="shared" si="16"/>
        <v>484055000</v>
      </c>
      <c r="I27" s="20">
        <f t="shared" si="14"/>
        <v>52000</v>
      </c>
      <c r="J27" s="26">
        <f t="shared" si="0"/>
        <v>66000</v>
      </c>
      <c r="K27" s="29">
        <f t="shared" si="9"/>
        <v>1329000</v>
      </c>
      <c r="L27" s="34">
        <f>+K27/19</f>
        <v>69947.368421052626</v>
      </c>
      <c r="M27" s="37">
        <f t="shared" si="2"/>
        <v>2914.4736842105262</v>
      </c>
      <c r="N27" s="38">
        <f t="shared" si="3"/>
        <v>283.18772640102276</v>
      </c>
      <c r="O27" s="57">
        <f t="shared" si="4"/>
        <v>2168368.4210526315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954000</v>
      </c>
      <c r="W27" s="43">
        <f t="shared" si="7"/>
        <v>209.52380952380952</v>
      </c>
    </row>
    <row r="28" spans="1:23">
      <c r="A28" s="65">
        <f t="shared" si="8"/>
        <v>43454</v>
      </c>
      <c r="B28" s="2">
        <v>147363000</v>
      </c>
      <c r="C28" s="12">
        <f>+B27</f>
        <v>147286000</v>
      </c>
      <c r="D28" s="2">
        <v>347395000</v>
      </c>
      <c r="E28" s="12">
        <f t="shared" si="13"/>
        <v>347335000</v>
      </c>
      <c r="F28" s="20">
        <f>(B28-C28)-(D28-E28)</f>
        <v>17000</v>
      </c>
      <c r="G28" s="2">
        <v>484154000</v>
      </c>
      <c r="H28" s="12">
        <f t="shared" si="16"/>
        <v>484107000</v>
      </c>
      <c r="I28" s="20">
        <f t="shared" si="14"/>
        <v>47000</v>
      </c>
      <c r="J28" s="26">
        <f t="shared" si="0"/>
        <v>64000</v>
      </c>
      <c r="K28" s="29">
        <f t="shared" si="9"/>
        <v>1393000</v>
      </c>
      <c r="L28" s="2">
        <f>+K28/20</f>
        <v>69650</v>
      </c>
      <c r="M28" s="37">
        <f t="shared" si="2"/>
        <v>2902.0833333333335</v>
      </c>
      <c r="N28" s="38">
        <f t="shared" si="3"/>
        <v>281.9838056680162</v>
      </c>
      <c r="O28" s="40">
        <f t="shared" si="4"/>
        <v>2159150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1001000</v>
      </c>
      <c r="W28" s="43">
        <f t="shared" si="7"/>
        <v>203.17460317460316</v>
      </c>
    </row>
    <row r="29" spans="1:23">
      <c r="A29" s="65">
        <f t="shared" si="8"/>
        <v>43455</v>
      </c>
      <c r="B29" s="2">
        <v>147414000</v>
      </c>
      <c r="C29" s="12">
        <f>+B28</f>
        <v>147363000</v>
      </c>
      <c r="D29" s="2">
        <v>347425000</v>
      </c>
      <c r="E29" s="12">
        <f t="shared" si="13"/>
        <v>347395000</v>
      </c>
      <c r="F29" s="20">
        <f t="shared" si="15"/>
        <v>21000</v>
      </c>
      <c r="G29" s="2">
        <v>484196000</v>
      </c>
      <c r="H29" s="12">
        <f t="shared" si="16"/>
        <v>484154000</v>
      </c>
      <c r="I29" s="20">
        <f t="shared" si="14"/>
        <v>42000</v>
      </c>
      <c r="J29" s="26">
        <f t="shared" si="0"/>
        <v>63000</v>
      </c>
      <c r="K29" s="29">
        <f t="shared" si="9"/>
        <v>1456000</v>
      </c>
      <c r="L29" s="34">
        <f>+K29/21</f>
        <v>69333.333333333328</v>
      </c>
      <c r="M29" s="37">
        <f t="shared" si="2"/>
        <v>2888.8888888888887</v>
      </c>
      <c r="N29" s="38">
        <f t="shared" si="3"/>
        <v>280.70175438596488</v>
      </c>
      <c r="O29" s="57">
        <f t="shared" si="4"/>
        <v>2149333.333333333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1043000</v>
      </c>
      <c r="W29" s="43">
        <f t="shared" si="7"/>
        <v>200</v>
      </c>
    </row>
    <row r="30" spans="1:23">
      <c r="A30" s="65">
        <f t="shared" si="8"/>
        <v>43456</v>
      </c>
      <c r="B30" s="2">
        <v>147450000</v>
      </c>
      <c r="C30" s="12">
        <f t="shared" si="11"/>
        <v>147414000</v>
      </c>
      <c r="D30" s="2">
        <v>347440000</v>
      </c>
      <c r="E30" s="12">
        <f t="shared" si="13"/>
        <v>347425000</v>
      </c>
      <c r="F30" s="20">
        <f t="shared" si="15"/>
        <v>21000</v>
      </c>
      <c r="G30" s="2">
        <v>484237000</v>
      </c>
      <c r="H30" s="12">
        <f t="shared" si="16"/>
        <v>484196000</v>
      </c>
      <c r="I30" s="20">
        <f t="shared" si="14"/>
        <v>41000</v>
      </c>
      <c r="J30" s="26">
        <f t="shared" si="0"/>
        <v>62000</v>
      </c>
      <c r="K30" s="29">
        <f t="shared" si="9"/>
        <v>1518000</v>
      </c>
      <c r="L30" s="34">
        <f>+K30/22</f>
        <v>69000</v>
      </c>
      <c r="M30" s="37">
        <f t="shared" si="2"/>
        <v>2875</v>
      </c>
      <c r="N30" s="38">
        <f t="shared" si="3"/>
        <v>279.35222672064776</v>
      </c>
      <c r="O30" s="57">
        <f t="shared" si="4"/>
        <v>2139000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1084000</v>
      </c>
      <c r="W30" s="43">
        <f t="shared" si="7"/>
        <v>196.82539682539684</v>
      </c>
    </row>
    <row r="31" spans="1:23">
      <c r="A31" s="65">
        <f t="shared" si="8"/>
        <v>43457</v>
      </c>
      <c r="B31" s="2">
        <v>147501000</v>
      </c>
      <c r="C31" s="12">
        <f t="shared" si="11"/>
        <v>147450000</v>
      </c>
      <c r="D31" s="2">
        <v>347475000</v>
      </c>
      <c r="E31" s="12">
        <f t="shared" si="13"/>
        <v>347440000</v>
      </c>
      <c r="F31" s="20">
        <f t="shared" si="15"/>
        <v>16000</v>
      </c>
      <c r="G31" s="2">
        <v>484237000</v>
      </c>
      <c r="H31" s="12">
        <f t="shared" si="16"/>
        <v>484237000</v>
      </c>
      <c r="I31" s="20">
        <f t="shared" si="14"/>
        <v>0</v>
      </c>
      <c r="J31" s="62">
        <f t="shared" si="0"/>
        <v>16000</v>
      </c>
      <c r="K31" s="29">
        <f t="shared" si="9"/>
        <v>1534000</v>
      </c>
      <c r="L31" s="34">
        <f>+K31/23</f>
        <v>66695.65217391304</v>
      </c>
      <c r="M31" s="37">
        <f t="shared" si="2"/>
        <v>2778.9855072463765</v>
      </c>
      <c r="N31" s="38">
        <f t="shared" si="3"/>
        <v>270.0228832951945</v>
      </c>
      <c r="O31" s="57">
        <f t="shared" si="4"/>
        <v>2067565.2173913042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1084000</v>
      </c>
      <c r="W31" s="43">
        <f t="shared" si="7"/>
        <v>50.793650793650791</v>
      </c>
    </row>
    <row r="32" spans="1:23">
      <c r="A32" s="65">
        <f t="shared" si="8"/>
        <v>43458</v>
      </c>
      <c r="B32" s="2">
        <v>147559000</v>
      </c>
      <c r="C32" s="12">
        <f t="shared" si="11"/>
        <v>147501000</v>
      </c>
      <c r="D32" s="2">
        <v>347515000</v>
      </c>
      <c r="E32" s="12">
        <f t="shared" si="13"/>
        <v>347475000</v>
      </c>
      <c r="F32" s="20">
        <f>(B32-C32)-(D32-E32)</f>
        <v>18000</v>
      </c>
      <c r="G32" s="2">
        <v>484283000</v>
      </c>
      <c r="H32" s="12">
        <f t="shared" si="16"/>
        <v>484237000</v>
      </c>
      <c r="I32" s="20">
        <f t="shared" si="14"/>
        <v>46000</v>
      </c>
      <c r="J32" s="26">
        <f t="shared" si="0"/>
        <v>64000</v>
      </c>
      <c r="K32" s="29">
        <f t="shared" si="9"/>
        <v>1598000</v>
      </c>
      <c r="L32" s="34">
        <f>+K32/24</f>
        <v>66583.333333333328</v>
      </c>
      <c r="M32" s="37">
        <f t="shared" si="2"/>
        <v>2774.3055555555552</v>
      </c>
      <c r="N32" s="38">
        <f t="shared" si="3"/>
        <v>269.56815114709849</v>
      </c>
      <c r="O32" s="57">
        <f t="shared" si="4"/>
        <v>2064083.3333333333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1130000</v>
      </c>
      <c r="W32" s="43">
        <f t="shared" si="7"/>
        <v>203.17460317460316</v>
      </c>
    </row>
    <row r="33" spans="1:23">
      <c r="A33" s="65">
        <f t="shared" si="8"/>
        <v>43459</v>
      </c>
      <c r="B33" s="2">
        <v>147619000</v>
      </c>
      <c r="C33" s="12">
        <f t="shared" si="11"/>
        <v>147559000</v>
      </c>
      <c r="D33" s="2">
        <v>347560000</v>
      </c>
      <c r="E33" s="12">
        <f t="shared" ref="E33:E39" si="17">+D32</f>
        <v>347515000</v>
      </c>
      <c r="F33" s="20">
        <f t="shared" si="15"/>
        <v>15000</v>
      </c>
      <c r="G33" s="2">
        <v>484333000</v>
      </c>
      <c r="H33" s="12">
        <f t="shared" si="16"/>
        <v>484283000</v>
      </c>
      <c r="I33" s="20">
        <f t="shared" si="14"/>
        <v>50000</v>
      </c>
      <c r="J33" s="26">
        <f t="shared" si="0"/>
        <v>65000</v>
      </c>
      <c r="K33" s="29">
        <f t="shared" si="9"/>
        <v>1663000</v>
      </c>
      <c r="L33" s="2">
        <f>+K33/25</f>
        <v>66520</v>
      </c>
      <c r="M33" s="37">
        <f t="shared" si="2"/>
        <v>2771.6666666666665</v>
      </c>
      <c r="N33" s="38">
        <f t="shared" si="3"/>
        <v>269.31174089068827</v>
      </c>
      <c r="O33" s="40">
        <f t="shared" si="4"/>
        <v>2062120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1180000</v>
      </c>
      <c r="W33" s="43">
        <f t="shared" si="7"/>
        <v>206.34920634920636</v>
      </c>
    </row>
    <row r="34" spans="1:23">
      <c r="A34" s="65">
        <f t="shared" si="8"/>
        <v>43460</v>
      </c>
      <c r="B34" s="2">
        <v>147675000</v>
      </c>
      <c r="C34" s="12">
        <f t="shared" si="11"/>
        <v>147619000</v>
      </c>
      <c r="D34" s="2">
        <v>347600000</v>
      </c>
      <c r="E34" s="12">
        <f t="shared" si="17"/>
        <v>347560000</v>
      </c>
      <c r="F34" s="20">
        <f>(B34-C34)-(D34-E34)</f>
        <v>16000</v>
      </c>
      <c r="G34" s="2">
        <v>484381000</v>
      </c>
      <c r="H34" s="12">
        <f t="shared" ref="H34:H39" si="18">+G33</f>
        <v>484333000</v>
      </c>
      <c r="I34" s="20">
        <f t="shared" si="14"/>
        <v>48000</v>
      </c>
      <c r="J34" s="26">
        <f t="shared" si="0"/>
        <v>64000</v>
      </c>
      <c r="K34" s="29">
        <f t="shared" si="9"/>
        <v>1727000</v>
      </c>
      <c r="L34" s="34">
        <f>+K34/26</f>
        <v>66423.076923076922</v>
      </c>
      <c r="M34" s="37">
        <f t="shared" si="2"/>
        <v>2767.6282051282051</v>
      </c>
      <c r="N34" s="38">
        <f t="shared" si="3"/>
        <v>268.9193397695422</v>
      </c>
      <c r="O34" s="57">
        <f t="shared" si="4"/>
        <v>2059115.3846153845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1228000</v>
      </c>
      <c r="W34" s="43">
        <f t="shared" si="7"/>
        <v>203.17460317460316</v>
      </c>
    </row>
    <row r="35" spans="1:23">
      <c r="A35" s="65">
        <f t="shared" si="8"/>
        <v>43461</v>
      </c>
      <c r="B35" s="2">
        <v>147731000</v>
      </c>
      <c r="C35" s="12">
        <f t="shared" si="11"/>
        <v>147675000</v>
      </c>
      <c r="D35" s="2">
        <v>347635000</v>
      </c>
      <c r="E35" s="12">
        <f t="shared" si="17"/>
        <v>347600000</v>
      </c>
      <c r="F35" s="20">
        <f t="shared" si="15"/>
        <v>21000</v>
      </c>
      <c r="G35" s="2">
        <v>484425000</v>
      </c>
      <c r="H35" s="12">
        <f t="shared" si="18"/>
        <v>484381000</v>
      </c>
      <c r="I35" s="20">
        <f t="shared" si="14"/>
        <v>44000</v>
      </c>
      <c r="J35" s="26">
        <f t="shared" si="0"/>
        <v>65000</v>
      </c>
      <c r="K35" s="29">
        <f t="shared" si="9"/>
        <v>1792000</v>
      </c>
      <c r="L35" s="34">
        <f>+K35/27</f>
        <v>66370.370370370365</v>
      </c>
      <c r="M35" s="37">
        <f t="shared" si="2"/>
        <v>2765.4320987654319</v>
      </c>
      <c r="N35" s="38">
        <f t="shared" si="3"/>
        <v>268.70595291647919</v>
      </c>
      <c r="O35" s="57">
        <f t="shared" si="4"/>
        <v>2057481.4814814813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1272000</v>
      </c>
      <c r="W35" s="43">
        <f t="shared" si="7"/>
        <v>206.34920634920636</v>
      </c>
    </row>
    <row r="36" spans="1:23">
      <c r="A36" s="65">
        <f t="shared" si="8"/>
        <v>43462</v>
      </c>
      <c r="B36" s="2">
        <v>147787000</v>
      </c>
      <c r="C36" s="12">
        <f t="shared" si="11"/>
        <v>147731000</v>
      </c>
      <c r="D36" s="2">
        <v>347670000</v>
      </c>
      <c r="E36" s="12">
        <f t="shared" si="17"/>
        <v>347635000</v>
      </c>
      <c r="F36" s="20">
        <f t="shared" si="15"/>
        <v>21000</v>
      </c>
      <c r="G36" s="2">
        <v>484466000</v>
      </c>
      <c r="H36" s="12">
        <f t="shared" si="18"/>
        <v>484425000</v>
      </c>
      <c r="I36" s="20">
        <f t="shared" si="14"/>
        <v>41000</v>
      </c>
      <c r="J36" s="26">
        <f t="shared" si="0"/>
        <v>62000</v>
      </c>
      <c r="K36" s="29">
        <f t="shared" si="9"/>
        <v>1854000</v>
      </c>
      <c r="L36" s="34">
        <f>+K36/28</f>
        <v>66214.28571428571</v>
      </c>
      <c r="M36" s="37">
        <f t="shared" si="2"/>
        <v>2758.9285714285711</v>
      </c>
      <c r="N36" s="38">
        <f t="shared" si="3"/>
        <v>268.07403123192597</v>
      </c>
      <c r="O36" s="57">
        <f t="shared" si="4"/>
        <v>2052642.857142857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1313000</v>
      </c>
      <c r="W36" s="43">
        <f t="shared" si="7"/>
        <v>196.82539682539684</v>
      </c>
    </row>
    <row r="37" spans="1:23">
      <c r="A37" s="65">
        <f t="shared" si="8"/>
        <v>43463</v>
      </c>
      <c r="B37" s="2">
        <v>147830000</v>
      </c>
      <c r="C37" s="12">
        <f t="shared" si="11"/>
        <v>147787000</v>
      </c>
      <c r="D37" s="2">
        <v>347690000</v>
      </c>
      <c r="E37" s="12">
        <f t="shared" si="17"/>
        <v>347670000</v>
      </c>
      <c r="F37" s="20">
        <f t="shared" si="15"/>
        <v>23000</v>
      </c>
      <c r="G37" s="2">
        <v>484508000</v>
      </c>
      <c r="H37" s="12">
        <f t="shared" si="18"/>
        <v>484466000</v>
      </c>
      <c r="I37" s="20">
        <f t="shared" si="14"/>
        <v>42000</v>
      </c>
      <c r="J37" s="26">
        <f t="shared" si="0"/>
        <v>65000</v>
      </c>
      <c r="K37" s="29">
        <f t="shared" si="9"/>
        <v>1919000</v>
      </c>
      <c r="L37" s="34">
        <f>+K37/28</f>
        <v>68535.71428571429</v>
      </c>
      <c r="M37" s="37">
        <f t="shared" si="2"/>
        <v>2855.6547619047619</v>
      </c>
      <c r="N37" s="38">
        <f t="shared" si="3"/>
        <v>277.47252747252747</v>
      </c>
      <c r="O37" s="57">
        <f t="shared" si="4"/>
        <v>2124607.1428571432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1355000</v>
      </c>
      <c r="W37" s="43">
        <f t="shared" si="7"/>
        <v>206.34920634920636</v>
      </c>
    </row>
    <row r="38" spans="1:23">
      <c r="A38" s="65">
        <f t="shared" si="8"/>
        <v>43464</v>
      </c>
      <c r="B38" s="2">
        <v>147874000</v>
      </c>
      <c r="C38" s="12">
        <f t="shared" si="11"/>
        <v>147830000</v>
      </c>
      <c r="D38" s="2">
        <v>347720000</v>
      </c>
      <c r="E38" s="12">
        <f t="shared" si="17"/>
        <v>347690000</v>
      </c>
      <c r="F38" s="20">
        <f t="shared" si="15"/>
        <v>14000</v>
      </c>
      <c r="G38" s="2">
        <v>484514000</v>
      </c>
      <c r="H38" s="12">
        <f t="shared" si="18"/>
        <v>484508000</v>
      </c>
      <c r="I38" s="20">
        <f t="shared" si="14"/>
        <v>6000</v>
      </c>
      <c r="J38" s="26">
        <f t="shared" si="0"/>
        <v>20000</v>
      </c>
      <c r="K38" s="29">
        <f t="shared" si="9"/>
        <v>1939000</v>
      </c>
      <c r="L38" s="34">
        <f>+K38/28</f>
        <v>69250</v>
      </c>
      <c r="M38" s="37">
        <f t="shared" si="2"/>
        <v>2885.4166666666665</v>
      </c>
      <c r="N38" s="38">
        <f t="shared" si="3"/>
        <v>280.36437246963561</v>
      </c>
      <c r="O38" s="57">
        <f t="shared" si="4"/>
        <v>2146750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1361000</v>
      </c>
      <c r="W38" s="43">
        <f t="shared" si="7"/>
        <v>63.492063492063494</v>
      </c>
    </row>
    <row r="39" spans="1:23">
      <c r="A39" s="65">
        <f t="shared" si="8"/>
        <v>43465</v>
      </c>
      <c r="B39" s="2">
        <v>147931000</v>
      </c>
      <c r="C39" s="12">
        <f t="shared" si="11"/>
        <v>147874000</v>
      </c>
      <c r="D39" s="2">
        <v>347765000</v>
      </c>
      <c r="E39" s="12">
        <f t="shared" si="17"/>
        <v>347720000</v>
      </c>
      <c r="F39" s="20">
        <f t="shared" si="15"/>
        <v>12000</v>
      </c>
      <c r="G39" s="2">
        <v>484551000</v>
      </c>
      <c r="H39" s="12">
        <f t="shared" si="18"/>
        <v>484514000</v>
      </c>
      <c r="I39" s="20">
        <f t="shared" si="14"/>
        <v>37000</v>
      </c>
      <c r="J39" s="26">
        <f t="shared" si="0"/>
        <v>49000</v>
      </c>
      <c r="K39" s="29">
        <f t="shared" si="9"/>
        <v>1988000</v>
      </c>
      <c r="L39" s="34">
        <f>+K39/28</f>
        <v>71000</v>
      </c>
      <c r="M39" s="37">
        <f t="shared" si="2"/>
        <v>2958.3333333333335</v>
      </c>
      <c r="N39" s="38">
        <f t="shared" si="3"/>
        <v>287.4493927125506</v>
      </c>
      <c r="O39" s="57">
        <f t="shared" si="4"/>
        <v>2201000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1398000</v>
      </c>
      <c r="W39" s="43">
        <f t="shared" si="7"/>
        <v>155.55555555555554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590000</v>
      </c>
      <c r="G42" s="23"/>
      <c r="H42" s="30"/>
      <c r="I42" s="30">
        <f>SUM(I9:I41)</f>
        <v>1398000</v>
      </c>
      <c r="J42" s="60">
        <f>SUM(J9:J39)</f>
        <v>1988000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4AF52BDD-6CCE-46D2-8B70-F92F7715D16E}"/>
</file>

<file path=customXml/itemProps2.xml><?xml version="1.0" encoding="utf-8"?>
<ds:datastoreItem xmlns:ds="http://schemas.openxmlformats.org/officeDocument/2006/customXml" ds:itemID="{2F23495F-B57F-4798-A8F2-C7663EA385CC}"/>
</file>

<file path=customXml/itemProps3.xml><?xml version="1.0" encoding="utf-8"?>
<ds:datastoreItem xmlns:ds="http://schemas.openxmlformats.org/officeDocument/2006/customXml" ds:itemID="{DCD62456-5414-46B0-9AB8-C8A49AEAD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2018-05-31T11:47:22Z</cp:lastPrinted>
  <dcterms:created xsi:type="dcterms:W3CDTF">2002-07-26T11:51:45Z</dcterms:created>
  <dcterms:modified xsi:type="dcterms:W3CDTF">2018-12-31T12:48:33Z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