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3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H39"/>
  <c r="I39" s="1"/>
  <c r="H38"/>
  <c r="I38" s="1"/>
  <c r="E39"/>
  <c r="E38"/>
  <c r="C39"/>
  <c r="F39" s="1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<sst xmlns="http://schemas.openxmlformats.org/spreadsheetml/2006/main" count="71" uniqueCount="38">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</sst>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41" sqref="B41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43221</v>
      </c>
      <c r="B9" s="2">
        <v>127002000</v>
      </c>
      <c r="C9" s="2">
        <v>126925000</v>
      </c>
      <c r="D9" s="2">
        <v>332360000</v>
      </c>
      <c r="E9" s="2">
        <v>332310000</v>
      </c>
      <c r="F9" s="20">
        <f>(B9-C9)-(D9-E9)</f>
        <v>27000</v>
      </c>
      <c r="G9" s="50">
        <v>466209000</v>
      </c>
      <c r="H9" s="2">
        <v>466155000</v>
      </c>
      <c r="I9" s="20">
        <f>G9-H9</f>
        <v>54000</v>
      </c>
      <c r="J9" s="26">
        <f t="shared" ref="J9:J39" si="0">+F9+I9</f>
        <v>81000</v>
      </c>
      <c r="K9" s="29">
        <f>+J9</f>
        <v>81000</v>
      </c>
      <c r="L9" s="2">
        <f>+K9/1</f>
        <v>81000</v>
      </c>
      <c r="M9" s="37">
        <f>L9/24</f>
        <v>3375</v>
      </c>
      <c r="N9" s="38">
        <f>L9/247</f>
        <v>327.93522267206475</v>
      </c>
      <c r="O9" s="40">
        <f>L9*31</f>
        <v>2511000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54000</v>
      </c>
      <c r="W9" s="43">
        <f>J9/315</f>
        <v>257.14285714285717</v>
      </c>
    </row>
    <row r="10" spans="1:23">
      <c r="A10" s="65">
        <f>A9+1</f>
        <v>43222</v>
      </c>
      <c r="B10" s="2">
        <v>127002000</v>
      </c>
      <c r="C10" s="12">
        <f>+B9</f>
        <v>127002000</v>
      </c>
      <c r="D10" s="2">
        <v>332360000</v>
      </c>
      <c r="E10" s="12">
        <f>+D9</f>
        <v>332360000</v>
      </c>
      <c r="F10" s="20">
        <f>(B10-C10)-(D10-E10)</f>
        <v>0</v>
      </c>
      <c r="G10" s="50">
        <v>466267000</v>
      </c>
      <c r="H10" s="12">
        <f t="shared" ref="H10:H16" si="1">+G9</f>
        <v>466209000</v>
      </c>
      <c r="I10" s="20">
        <f>G10-H10</f>
        <v>58000</v>
      </c>
      <c r="J10" s="26">
        <f t="shared" si="0"/>
        <v>58000</v>
      </c>
      <c r="K10" s="29">
        <f>+K9+J10</f>
        <v>139000</v>
      </c>
      <c r="L10" s="2">
        <f>+K10/2</f>
        <v>69500</v>
      </c>
      <c r="M10" s="37">
        <f t="shared" ref="M10:M39" si="2">L10/24</f>
        <v>2895.8333333333335</v>
      </c>
      <c r="N10" s="38">
        <f t="shared" ref="N10:N39" si="3">L10/247</f>
        <v>281.37651821862346</v>
      </c>
      <c r="O10" s="40">
        <f t="shared" ref="O10:O39" si="4">L10*31</f>
        <v>2154500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112000</v>
      </c>
      <c r="W10" s="43">
        <f t="shared" ref="W10:W39" si="7">J10/315</f>
        <v>184.12698412698413</v>
      </c>
    </row>
    <row r="11" spans="1:23">
      <c r="A11" s="65">
        <f t="shared" ref="A11:A39" si="8">A10+1</f>
        <v>43223</v>
      </c>
      <c r="B11" s="2">
        <v>127002000</v>
      </c>
      <c r="C11" s="12">
        <f>+B10</f>
        <v>127002000</v>
      </c>
      <c r="D11" s="2">
        <v>332360000</v>
      </c>
      <c r="E11" s="12">
        <f>+D10</f>
        <v>332360000</v>
      </c>
      <c r="F11" s="20">
        <f>(B11-C11)-(D11-E11)</f>
        <v>0</v>
      </c>
      <c r="G11" s="2">
        <v>466316000</v>
      </c>
      <c r="H11" s="12">
        <f t="shared" si="1"/>
        <v>466267000</v>
      </c>
      <c r="I11" s="20">
        <f>G11-H11</f>
        <v>49000</v>
      </c>
      <c r="J11" s="26">
        <f t="shared" si="0"/>
        <v>49000</v>
      </c>
      <c r="K11" s="29">
        <f t="shared" ref="K11:K39" si="9">+K10+J11</f>
        <v>188000</v>
      </c>
      <c r="L11" s="34">
        <f>+K11/3</f>
        <v>62666.666666666664</v>
      </c>
      <c r="M11" s="37">
        <f t="shared" si="2"/>
        <v>2611.1111111111109</v>
      </c>
      <c r="N11" s="38">
        <f t="shared" si="3"/>
        <v>253.71120107962213</v>
      </c>
      <c r="O11" s="57">
        <f t="shared" si="4"/>
        <v>1942666.6666666665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161000</v>
      </c>
      <c r="W11" s="43">
        <f t="shared" si="7"/>
        <v>155.55555555555554</v>
      </c>
    </row>
    <row r="12" spans="1:23">
      <c r="A12" s="65">
        <f t="shared" si="8"/>
        <v>43224</v>
      </c>
      <c r="B12" s="2">
        <v>127221000</v>
      </c>
      <c r="C12" s="12">
        <f t="shared" ref="C12:C39" si="11">+B11</f>
        <v>127002000</v>
      </c>
      <c r="D12" s="2">
        <v>332520000</v>
      </c>
      <c r="E12" s="12">
        <f>+D11</f>
        <v>332360000</v>
      </c>
      <c r="F12" s="20">
        <f>(B12-C12)-(D12-E12)</f>
        <v>59000</v>
      </c>
      <c r="G12" s="2">
        <v>466363000</v>
      </c>
      <c r="H12" s="12">
        <f t="shared" si="1"/>
        <v>466316000</v>
      </c>
      <c r="I12" s="20">
        <f>G12-H12</f>
        <v>47000</v>
      </c>
      <c r="J12" s="26">
        <f t="shared" si="0"/>
        <v>106000</v>
      </c>
      <c r="K12" s="29">
        <f t="shared" si="9"/>
        <v>294000</v>
      </c>
      <c r="L12" s="2">
        <f>+K12/4</f>
        <v>73500</v>
      </c>
      <c r="M12" s="37">
        <f t="shared" si="2"/>
        <v>3062.5</v>
      </c>
      <c r="N12" s="38">
        <f t="shared" si="3"/>
        <v>297.57085020242914</v>
      </c>
      <c r="O12" s="40">
        <f t="shared" si="4"/>
        <v>2278500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208000</v>
      </c>
      <c r="W12" s="43">
        <f t="shared" si="7"/>
        <v>336.50793650793651</v>
      </c>
    </row>
    <row r="13" spans="1:23">
      <c r="A13" s="65">
        <f t="shared" si="8"/>
        <v>43225</v>
      </c>
      <c r="B13" s="2">
        <v>127221000</v>
      </c>
      <c r="C13" s="12">
        <f>+B12</f>
        <v>127221000</v>
      </c>
      <c r="D13" s="2">
        <v>332520000</v>
      </c>
      <c r="E13" s="12">
        <f t="shared" ref="E13:E32" si="13">+D12</f>
        <v>332520000</v>
      </c>
      <c r="F13" s="20">
        <f>(B13-C13)-(D13-E13)</f>
        <v>0</v>
      </c>
      <c r="G13" s="2">
        <v>466409000</v>
      </c>
      <c r="H13" s="12">
        <f t="shared" si="1"/>
        <v>466363000</v>
      </c>
      <c r="I13" s="20">
        <f t="shared" ref="I13:I39" si="14">G13-H13</f>
        <v>46000</v>
      </c>
      <c r="J13" s="26">
        <f t="shared" si="0"/>
        <v>46000</v>
      </c>
      <c r="K13" s="29">
        <f t="shared" si="9"/>
        <v>340000</v>
      </c>
      <c r="L13" s="2">
        <f>+K13/5</f>
        <v>68000</v>
      </c>
      <c r="M13" s="37">
        <f t="shared" si="2"/>
        <v>2833.3333333333335</v>
      </c>
      <c r="N13" s="38">
        <f t="shared" si="3"/>
        <v>275.30364372469637</v>
      </c>
      <c r="O13" s="40">
        <f t="shared" si="4"/>
        <v>2108000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254000</v>
      </c>
      <c r="W13" s="43">
        <f t="shared" si="7"/>
        <v>146.03174603174602</v>
      </c>
    </row>
    <row r="14" spans="1:23">
      <c r="A14" s="65">
        <f t="shared" si="8"/>
        <v>43226</v>
      </c>
      <c r="B14" s="2">
        <v>127221000</v>
      </c>
      <c r="C14" s="12">
        <f>+B13</f>
        <v>127221000</v>
      </c>
      <c r="D14" s="2">
        <v>332520000</v>
      </c>
      <c r="E14" s="12">
        <f>+D13</f>
        <v>332520000</v>
      </c>
      <c r="F14" s="20">
        <f t="shared" ref="F14:F39" si="15">(B14-C14)-(D14-E14)</f>
        <v>0</v>
      </c>
      <c r="G14" s="2">
        <v>466463000</v>
      </c>
      <c r="H14" s="12">
        <f t="shared" si="1"/>
        <v>466409000</v>
      </c>
      <c r="I14" s="20">
        <f t="shared" si="14"/>
        <v>54000</v>
      </c>
      <c r="J14" s="26">
        <f t="shared" si="0"/>
        <v>54000</v>
      </c>
      <c r="K14" s="29">
        <f t="shared" si="9"/>
        <v>394000</v>
      </c>
      <c r="L14" s="34">
        <f>+K14/6</f>
        <v>65666.666666666672</v>
      </c>
      <c r="M14" s="37">
        <f t="shared" si="2"/>
        <v>2736.1111111111113</v>
      </c>
      <c r="N14" s="38">
        <f t="shared" si="3"/>
        <v>265.85695006747642</v>
      </c>
      <c r="O14" s="56">
        <f t="shared" si="4"/>
        <v>2035666.6666666667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308000</v>
      </c>
      <c r="W14" s="43">
        <f t="shared" si="7"/>
        <v>171.42857142857142</v>
      </c>
    </row>
    <row r="15" spans="1:23">
      <c r="A15" s="65">
        <f t="shared" si="8"/>
        <v>43227</v>
      </c>
      <c r="B15" s="2">
        <v>127411000</v>
      </c>
      <c r="C15" s="12">
        <f t="shared" si="11"/>
        <v>127221000</v>
      </c>
      <c r="D15" s="2">
        <v>332665000</v>
      </c>
      <c r="E15" s="12">
        <f t="shared" si="13"/>
        <v>332520000</v>
      </c>
      <c r="F15" s="20">
        <f t="shared" si="15"/>
        <v>45000</v>
      </c>
      <c r="G15" s="2">
        <v>466511000</v>
      </c>
      <c r="H15" s="12">
        <f t="shared" si="1"/>
        <v>466463000</v>
      </c>
      <c r="I15" s="20">
        <f t="shared" si="14"/>
        <v>48000</v>
      </c>
      <c r="J15" s="26">
        <f t="shared" si="0"/>
        <v>93000</v>
      </c>
      <c r="K15" s="29">
        <f t="shared" si="9"/>
        <v>487000</v>
      </c>
      <c r="L15" s="34">
        <f>+K15/7</f>
        <v>69571.428571428565</v>
      </c>
      <c r="M15" s="37">
        <f t="shared" si="2"/>
        <v>2898.8095238095234</v>
      </c>
      <c r="N15" s="38">
        <f t="shared" si="3"/>
        <v>281.66570271833427</v>
      </c>
      <c r="O15" s="57">
        <f t="shared" si="4"/>
        <v>2156714.2857142854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356000</v>
      </c>
      <c r="W15" s="43">
        <f t="shared" si="7"/>
        <v>295.23809523809524</v>
      </c>
    </row>
    <row r="16" spans="1:23" s="9" customFormat="1">
      <c r="A16" s="65">
        <f t="shared" si="8"/>
        <v>43228</v>
      </c>
      <c r="B16" s="2">
        <v>127411000</v>
      </c>
      <c r="C16" s="12">
        <f t="shared" si="11"/>
        <v>127411000</v>
      </c>
      <c r="D16" s="2">
        <v>332665000</v>
      </c>
      <c r="E16" s="12">
        <f t="shared" si="13"/>
        <v>332665000</v>
      </c>
      <c r="F16" s="20">
        <f>(B16-C16)-(D16-E16)</f>
        <v>0</v>
      </c>
      <c r="G16" s="2">
        <v>466557000</v>
      </c>
      <c r="H16" s="12">
        <f t="shared" si="1"/>
        <v>466511000</v>
      </c>
      <c r="I16" s="20">
        <f t="shared" si="14"/>
        <v>46000</v>
      </c>
      <c r="J16" s="51">
        <f t="shared" si="0"/>
        <v>46000</v>
      </c>
      <c r="K16" s="52">
        <f t="shared" si="9"/>
        <v>533000</v>
      </c>
      <c r="L16" s="53">
        <f>+K16/8</f>
        <v>66625</v>
      </c>
      <c r="M16" s="54">
        <f t="shared" si="2"/>
        <v>2776.0416666666665</v>
      </c>
      <c r="N16" s="38">
        <f t="shared" si="3"/>
        <v>269.73684210526318</v>
      </c>
      <c r="O16" s="40">
        <f t="shared" si="4"/>
        <v>2065375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402000</v>
      </c>
      <c r="W16" s="43">
        <f t="shared" si="7"/>
        <v>146.03174603174602</v>
      </c>
    </row>
    <row r="17" spans="1:23">
      <c r="A17" s="65">
        <f t="shared" si="8"/>
        <v>43229</v>
      </c>
      <c r="B17" s="2">
        <v>127541000</v>
      </c>
      <c r="C17" s="12">
        <f t="shared" si="11"/>
        <v>127411000</v>
      </c>
      <c r="D17" s="2">
        <v>332770000</v>
      </c>
      <c r="E17" s="12">
        <f>+D16</f>
        <v>332665000</v>
      </c>
      <c r="F17" s="20">
        <f>(B17-C17)-(D17-E17)</f>
        <v>25000</v>
      </c>
      <c r="G17" s="2">
        <v>466633000</v>
      </c>
      <c r="H17" s="12">
        <f t="shared" ref="H17:H33" si="16">+G16</f>
        <v>466557000</v>
      </c>
      <c r="I17" s="20">
        <f t="shared" si="14"/>
        <v>76000</v>
      </c>
      <c r="J17" s="26">
        <f t="shared" si="0"/>
        <v>101000</v>
      </c>
      <c r="K17" s="29">
        <f t="shared" si="9"/>
        <v>634000</v>
      </c>
      <c r="L17" s="34">
        <f>+K17/9</f>
        <v>70444.444444444438</v>
      </c>
      <c r="M17" s="37">
        <f t="shared" si="2"/>
        <v>2935.1851851851848</v>
      </c>
      <c r="N17" s="38">
        <f t="shared" si="3"/>
        <v>285.20017993702203</v>
      </c>
      <c r="O17" s="57">
        <f t="shared" si="4"/>
        <v>2183777.7777777775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478000</v>
      </c>
      <c r="W17" s="43">
        <f t="shared" si="7"/>
        <v>320.63492063492066</v>
      </c>
    </row>
    <row r="18" spans="1:23">
      <c r="A18" s="65">
        <f t="shared" si="8"/>
        <v>43230</v>
      </c>
      <c r="B18" s="2">
        <v>127541000</v>
      </c>
      <c r="C18" s="12">
        <f t="shared" si="11"/>
        <v>127541000</v>
      </c>
      <c r="D18" s="2">
        <v>332770000</v>
      </c>
      <c r="E18" s="12">
        <f>+D17</f>
        <v>332770000</v>
      </c>
      <c r="F18" s="20">
        <f t="shared" si="15"/>
        <v>0</v>
      </c>
      <c r="G18" s="2">
        <v>466708000</v>
      </c>
      <c r="H18" s="12">
        <f t="shared" si="16"/>
        <v>466633000</v>
      </c>
      <c r="I18" s="20">
        <f t="shared" si="14"/>
        <v>75000</v>
      </c>
      <c r="J18" s="26">
        <f t="shared" si="0"/>
        <v>75000</v>
      </c>
      <c r="K18" s="29">
        <f t="shared" si="9"/>
        <v>709000</v>
      </c>
      <c r="L18" s="2">
        <f>+K18/10</f>
        <v>70900</v>
      </c>
      <c r="M18" s="37">
        <f t="shared" si="2"/>
        <v>2954.1666666666665</v>
      </c>
      <c r="N18" s="38">
        <f t="shared" si="3"/>
        <v>287.04453441295544</v>
      </c>
      <c r="O18" s="40">
        <f t="shared" si="4"/>
        <v>2197900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553000</v>
      </c>
      <c r="W18" s="43">
        <f t="shared" si="7"/>
        <v>238.0952380952381</v>
      </c>
    </row>
    <row r="19" spans="1:23">
      <c r="A19" s="65">
        <f t="shared" si="8"/>
        <v>43231</v>
      </c>
      <c r="B19" s="2">
        <v>127699000</v>
      </c>
      <c r="C19" s="12">
        <f t="shared" si="11"/>
        <v>127541000</v>
      </c>
      <c r="D19" s="2">
        <v>332890000</v>
      </c>
      <c r="E19" s="12">
        <f t="shared" si="13"/>
        <v>332770000</v>
      </c>
      <c r="F19" s="20">
        <f t="shared" si="15"/>
        <v>38000</v>
      </c>
      <c r="G19" s="2">
        <v>466788000</v>
      </c>
      <c r="H19" s="12">
        <f t="shared" si="16"/>
        <v>466708000</v>
      </c>
      <c r="I19" s="20">
        <f t="shared" si="14"/>
        <v>80000</v>
      </c>
      <c r="J19" s="26">
        <f t="shared" si="0"/>
        <v>118000</v>
      </c>
      <c r="K19" s="29">
        <f t="shared" si="9"/>
        <v>827000</v>
      </c>
      <c r="L19" s="34">
        <f>+K19/11</f>
        <v>75181.818181818177</v>
      </c>
      <c r="M19" s="37">
        <f t="shared" si="2"/>
        <v>3132.5757575757575</v>
      </c>
      <c r="N19" s="38">
        <f t="shared" si="3"/>
        <v>304.37983069562017</v>
      </c>
      <c r="O19" s="57">
        <f t="shared" si="4"/>
        <v>2330636.3636363633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633000</v>
      </c>
      <c r="W19" s="43">
        <f t="shared" si="7"/>
        <v>374.60317460317458</v>
      </c>
    </row>
    <row r="20" spans="1:23">
      <c r="A20" s="65">
        <f t="shared" si="8"/>
        <v>43232</v>
      </c>
      <c r="B20" s="2">
        <v>127699000</v>
      </c>
      <c r="C20" s="12">
        <f t="shared" si="11"/>
        <v>127699000</v>
      </c>
      <c r="D20" s="2">
        <v>332890000</v>
      </c>
      <c r="E20" s="12">
        <f t="shared" si="13"/>
        <v>332890000</v>
      </c>
      <c r="F20" s="20">
        <f t="shared" si="15"/>
        <v>0</v>
      </c>
      <c r="G20" s="2">
        <v>466864000</v>
      </c>
      <c r="H20" s="12">
        <f t="shared" si="16"/>
        <v>466788000</v>
      </c>
      <c r="I20" s="20">
        <f t="shared" si="14"/>
        <v>76000</v>
      </c>
      <c r="J20" s="26">
        <f t="shared" si="0"/>
        <v>76000</v>
      </c>
      <c r="K20" s="29">
        <f t="shared" si="9"/>
        <v>903000</v>
      </c>
      <c r="L20" s="34">
        <f>+K20/12</f>
        <v>75250</v>
      </c>
      <c r="M20" s="37">
        <f t="shared" si="2"/>
        <v>3135.4166666666665</v>
      </c>
      <c r="N20" s="38">
        <f t="shared" si="3"/>
        <v>304.65587044534414</v>
      </c>
      <c r="O20" s="57">
        <f t="shared" si="4"/>
        <v>2332750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709000</v>
      </c>
      <c r="W20" s="43">
        <f t="shared" si="7"/>
        <v>241.26984126984127</v>
      </c>
    </row>
    <row r="21" spans="1:23">
      <c r="A21" s="65">
        <f t="shared" si="8"/>
        <v>43233</v>
      </c>
      <c r="B21" s="2">
        <v>127699000</v>
      </c>
      <c r="C21" s="12">
        <f t="shared" si="11"/>
        <v>127699000</v>
      </c>
      <c r="D21" s="2">
        <v>332890000</v>
      </c>
      <c r="E21" s="12">
        <f t="shared" si="13"/>
        <v>332890000</v>
      </c>
      <c r="F21" s="20">
        <f t="shared" si="15"/>
        <v>0</v>
      </c>
      <c r="G21" s="2">
        <v>466927000</v>
      </c>
      <c r="H21" s="12">
        <f t="shared" si="16"/>
        <v>466864000</v>
      </c>
      <c r="I21" s="20">
        <f t="shared" si="14"/>
        <v>63000</v>
      </c>
      <c r="J21" s="26">
        <f t="shared" si="0"/>
        <v>63000</v>
      </c>
      <c r="K21" s="29">
        <f t="shared" si="9"/>
        <v>966000</v>
      </c>
      <c r="L21" s="34">
        <f>+K21/13</f>
        <v>74307.692307692312</v>
      </c>
      <c r="M21" s="37">
        <f t="shared" si="2"/>
        <v>3096.1538461538462</v>
      </c>
      <c r="N21" s="38">
        <f t="shared" si="3"/>
        <v>300.84085954531298</v>
      </c>
      <c r="O21" s="57">
        <f t="shared" si="4"/>
        <v>2303538.4615384615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772000</v>
      </c>
      <c r="W21" s="43">
        <f t="shared" si="7"/>
        <v>200</v>
      </c>
    </row>
    <row r="22" spans="1:23">
      <c r="A22" s="65">
        <f t="shared" si="8"/>
        <v>43234</v>
      </c>
      <c r="B22" s="2">
        <v>127976000</v>
      </c>
      <c r="C22" s="12">
        <f t="shared" si="11"/>
        <v>127699000</v>
      </c>
      <c r="D22" s="2">
        <v>333100000</v>
      </c>
      <c r="E22" s="12">
        <f t="shared" si="13"/>
        <v>332890000</v>
      </c>
      <c r="F22" s="20">
        <f t="shared" si="15"/>
        <v>67000</v>
      </c>
      <c r="G22" s="2">
        <v>467002000</v>
      </c>
      <c r="H22" s="12">
        <f t="shared" si="16"/>
        <v>466927000</v>
      </c>
      <c r="I22" s="20">
        <f t="shared" si="14"/>
        <v>75000</v>
      </c>
      <c r="J22" s="26">
        <f t="shared" si="0"/>
        <v>142000</v>
      </c>
      <c r="K22" s="29">
        <f t="shared" si="9"/>
        <v>1108000</v>
      </c>
      <c r="L22" s="34">
        <f>+K22/14</f>
        <v>79142.857142857145</v>
      </c>
      <c r="M22" s="37">
        <f t="shared" si="2"/>
        <v>3297.6190476190477</v>
      </c>
      <c r="N22" s="38">
        <f t="shared" si="3"/>
        <v>320.4164256795836</v>
      </c>
      <c r="O22" s="57">
        <f t="shared" si="4"/>
        <v>2453428.5714285714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847000</v>
      </c>
      <c r="W22" s="43">
        <f t="shared" si="7"/>
        <v>450.79365079365078</v>
      </c>
    </row>
    <row r="23" spans="1:23">
      <c r="A23" s="65">
        <f t="shared" si="8"/>
        <v>43235</v>
      </c>
      <c r="B23" s="2">
        <v>127976000</v>
      </c>
      <c r="C23" s="12">
        <f t="shared" si="11"/>
        <v>127976000</v>
      </c>
      <c r="D23" s="2">
        <v>333100000</v>
      </c>
      <c r="E23" s="12">
        <f t="shared" si="13"/>
        <v>333100000</v>
      </c>
      <c r="F23" s="20">
        <f>(B23-C23)-(D23-E23)</f>
        <v>0</v>
      </c>
      <c r="G23" s="2">
        <v>467095000</v>
      </c>
      <c r="H23" s="12">
        <f t="shared" si="16"/>
        <v>467002000</v>
      </c>
      <c r="I23" s="20">
        <f t="shared" si="14"/>
        <v>93000</v>
      </c>
      <c r="J23" s="26">
        <f t="shared" si="0"/>
        <v>93000</v>
      </c>
      <c r="K23" s="29">
        <f t="shared" si="9"/>
        <v>1201000</v>
      </c>
      <c r="L23" s="34">
        <f>+K23/15</f>
        <v>80066.666666666672</v>
      </c>
      <c r="M23" s="37">
        <f t="shared" si="2"/>
        <v>3336.1111111111113</v>
      </c>
      <c r="N23" s="38">
        <f t="shared" si="3"/>
        <v>324.15654520917678</v>
      </c>
      <c r="O23" s="57">
        <f t="shared" si="4"/>
        <v>2482066.666666667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940000</v>
      </c>
      <c r="W23" s="43">
        <f t="shared" si="7"/>
        <v>295.23809523809524</v>
      </c>
    </row>
    <row r="24" spans="1:23">
      <c r="A24" s="65">
        <f t="shared" si="8"/>
        <v>43236</v>
      </c>
      <c r="B24" s="2">
        <v>128154000</v>
      </c>
      <c r="C24" s="12">
        <f t="shared" si="11"/>
        <v>127976000</v>
      </c>
      <c r="D24" s="2">
        <v>333230000</v>
      </c>
      <c r="E24" s="12">
        <f>+D23</f>
        <v>333100000</v>
      </c>
      <c r="F24" s="20">
        <f>(B24-C24)-(D24-E24)</f>
        <v>48000</v>
      </c>
      <c r="G24" s="2">
        <v>467169000</v>
      </c>
      <c r="H24" s="12">
        <f t="shared" si="16"/>
        <v>467095000</v>
      </c>
      <c r="I24" s="20">
        <f t="shared" si="14"/>
        <v>74000</v>
      </c>
      <c r="J24" s="26">
        <f t="shared" si="0"/>
        <v>122000</v>
      </c>
      <c r="K24" s="29">
        <f t="shared" si="9"/>
        <v>1323000</v>
      </c>
      <c r="L24" s="34">
        <f>+K24/16</f>
        <v>82687.5</v>
      </c>
      <c r="M24" s="37">
        <f t="shared" si="2"/>
        <v>3445.3125</v>
      </c>
      <c r="N24" s="38">
        <f t="shared" si="3"/>
        <v>334.76720647773277</v>
      </c>
      <c r="O24" s="57">
        <f t="shared" si="4"/>
        <v>2563312.5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1014000</v>
      </c>
      <c r="W24" s="43">
        <f t="shared" si="7"/>
        <v>387.30158730158729</v>
      </c>
    </row>
    <row r="25" spans="1:23">
      <c r="A25" s="65">
        <f t="shared" si="8"/>
        <v>43237</v>
      </c>
      <c r="B25" s="2">
        <v>128154000</v>
      </c>
      <c r="C25" s="12">
        <f t="shared" si="11"/>
        <v>128154000</v>
      </c>
      <c r="D25" s="2">
        <v>333230000</v>
      </c>
      <c r="E25" s="12">
        <f>+D24</f>
        <v>333230000</v>
      </c>
      <c r="F25" s="20">
        <f t="shared" si="15"/>
        <v>0</v>
      </c>
      <c r="G25" s="2">
        <v>467264000</v>
      </c>
      <c r="H25" s="12">
        <f t="shared" si="16"/>
        <v>467169000</v>
      </c>
      <c r="I25" s="20">
        <f t="shared" si="14"/>
        <v>95000</v>
      </c>
      <c r="J25" s="26">
        <f t="shared" si="0"/>
        <v>95000</v>
      </c>
      <c r="K25" s="29">
        <f t="shared" si="9"/>
        <v>1418000</v>
      </c>
      <c r="L25" s="34">
        <f>+K25/17</f>
        <v>83411.76470588235</v>
      </c>
      <c r="M25" s="37">
        <f t="shared" si="2"/>
        <v>3475.4901960784314</v>
      </c>
      <c r="N25" s="38">
        <f t="shared" si="3"/>
        <v>337.69945225053584</v>
      </c>
      <c r="O25" s="57">
        <f t="shared" si="4"/>
        <v>2585764.7058823528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1109000</v>
      </c>
      <c r="W25" s="43">
        <f t="shared" si="7"/>
        <v>301.58730158730157</v>
      </c>
    </row>
    <row r="26" spans="1:23">
      <c r="A26" s="65">
        <f t="shared" si="8"/>
        <v>43238</v>
      </c>
      <c r="B26" s="2">
        <v>128323000</v>
      </c>
      <c r="C26" s="12">
        <f t="shared" si="11"/>
        <v>128154000</v>
      </c>
      <c r="D26" s="2">
        <v>333360000</v>
      </c>
      <c r="E26" s="12">
        <f t="shared" si="13"/>
        <v>333230000</v>
      </c>
      <c r="F26" s="20">
        <f t="shared" si="15"/>
        <v>39000</v>
      </c>
      <c r="G26" s="2">
        <v>467320000</v>
      </c>
      <c r="H26" s="12">
        <f t="shared" si="16"/>
        <v>467264000</v>
      </c>
      <c r="I26" s="20">
        <f t="shared" si="14"/>
        <v>56000</v>
      </c>
      <c r="J26" s="26">
        <f t="shared" si="0"/>
        <v>95000</v>
      </c>
      <c r="K26" s="29">
        <f t="shared" si="9"/>
        <v>1513000</v>
      </c>
      <c r="L26" s="34">
        <f>+K26/18</f>
        <v>84055.555555555562</v>
      </c>
      <c r="M26" s="37">
        <f t="shared" si="2"/>
        <v>3502.3148148148152</v>
      </c>
      <c r="N26" s="38">
        <f t="shared" si="3"/>
        <v>340.30589293747192</v>
      </c>
      <c r="O26" s="57">
        <f t="shared" si="4"/>
        <v>2605722.2222222225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1165000</v>
      </c>
      <c r="W26" s="43">
        <f t="shared" si="7"/>
        <v>301.58730158730157</v>
      </c>
    </row>
    <row r="27" spans="1:23">
      <c r="A27" s="65">
        <f t="shared" si="8"/>
        <v>43239</v>
      </c>
      <c r="B27" s="2">
        <v>128323000</v>
      </c>
      <c r="C27" s="12">
        <f t="shared" si="11"/>
        <v>128323000</v>
      </c>
      <c r="D27" s="2">
        <v>333360000</v>
      </c>
      <c r="E27" s="12">
        <f t="shared" si="13"/>
        <v>333360000</v>
      </c>
      <c r="F27" s="20">
        <f>(B27-C27)-(D27-E27)</f>
        <v>0</v>
      </c>
      <c r="G27" s="2">
        <v>467439000</v>
      </c>
      <c r="H27" s="12">
        <f t="shared" si="16"/>
        <v>467320000</v>
      </c>
      <c r="I27" s="20">
        <f t="shared" si="14"/>
        <v>119000</v>
      </c>
      <c r="J27" s="26">
        <f t="shared" si="0"/>
        <v>119000</v>
      </c>
      <c r="K27" s="29">
        <f t="shared" si="9"/>
        <v>1632000</v>
      </c>
      <c r="L27" s="34">
        <f>+K27/19</f>
        <v>85894.736842105267</v>
      </c>
      <c r="M27" s="37">
        <f t="shared" si="2"/>
        <v>3578.9473684210529</v>
      </c>
      <c r="N27" s="38">
        <f t="shared" si="3"/>
        <v>347.75197102066909</v>
      </c>
      <c r="O27" s="57">
        <f t="shared" si="4"/>
        <v>2662736.8421052634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1284000</v>
      </c>
      <c r="W27" s="43">
        <f t="shared" si="7"/>
        <v>377.77777777777777</v>
      </c>
    </row>
    <row r="28" spans="1:23">
      <c r="A28" s="65">
        <f t="shared" si="8"/>
        <v>43240</v>
      </c>
      <c r="B28" s="2">
        <v>128501000</v>
      </c>
      <c r="C28" s="12">
        <f>+B27</f>
        <v>128323000</v>
      </c>
      <c r="D28" s="2">
        <v>333515000</v>
      </c>
      <c r="E28" s="12">
        <f t="shared" si="13"/>
        <v>333360000</v>
      </c>
      <c r="F28" s="20">
        <f>(B28-C28)-(D28-E28)</f>
        <v>23000</v>
      </c>
      <c r="G28" s="2">
        <v>467554000</v>
      </c>
      <c r="H28" s="12">
        <f t="shared" si="16"/>
        <v>467439000</v>
      </c>
      <c r="I28" s="20">
        <f t="shared" si="14"/>
        <v>115000</v>
      </c>
      <c r="J28" s="26">
        <f t="shared" si="0"/>
        <v>138000</v>
      </c>
      <c r="K28" s="29">
        <f t="shared" si="9"/>
        <v>1770000</v>
      </c>
      <c r="L28" s="2">
        <f>+K28/20</f>
        <v>88500</v>
      </c>
      <c r="M28" s="37">
        <f t="shared" si="2"/>
        <v>3687.5</v>
      </c>
      <c r="N28" s="38">
        <f t="shared" si="3"/>
        <v>358.29959514170042</v>
      </c>
      <c r="O28" s="40">
        <f t="shared" si="4"/>
        <v>2743500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1399000</v>
      </c>
      <c r="W28" s="43">
        <f t="shared" si="7"/>
        <v>438.09523809523807</v>
      </c>
    </row>
    <row r="29" spans="1:23">
      <c r="A29" s="65">
        <f t="shared" si="8"/>
        <v>43241</v>
      </c>
      <c r="B29" s="2">
        <v>128501000</v>
      </c>
      <c r="C29" s="12">
        <f>+B28</f>
        <v>128501000</v>
      </c>
      <c r="D29" s="2">
        <v>333515000</v>
      </c>
      <c r="E29" s="12">
        <f t="shared" si="13"/>
        <v>333515000</v>
      </c>
      <c r="F29" s="20">
        <f t="shared" si="15"/>
        <v>0</v>
      </c>
      <c r="G29" s="2">
        <v>467615000</v>
      </c>
      <c r="H29" s="12">
        <f t="shared" si="16"/>
        <v>467554000</v>
      </c>
      <c r="I29" s="20">
        <f t="shared" si="14"/>
        <v>61000</v>
      </c>
      <c r="J29" s="26">
        <f t="shared" si="0"/>
        <v>61000</v>
      </c>
      <c r="K29" s="29">
        <f t="shared" si="9"/>
        <v>1831000</v>
      </c>
      <c r="L29" s="34">
        <f>+K29/21</f>
        <v>87190.476190476184</v>
      </c>
      <c r="M29" s="37">
        <f t="shared" si="2"/>
        <v>3632.9365079365075</v>
      </c>
      <c r="N29" s="38">
        <f t="shared" si="3"/>
        <v>352.99787931366876</v>
      </c>
      <c r="O29" s="57">
        <f t="shared" si="4"/>
        <v>2702904.7619047617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1460000</v>
      </c>
      <c r="W29" s="43">
        <f t="shared" si="7"/>
        <v>193.65079365079364</v>
      </c>
    </row>
    <row r="30" spans="1:23">
      <c r="A30" s="65">
        <f t="shared" si="8"/>
        <v>43242</v>
      </c>
      <c r="B30" s="2">
        <v>128501000</v>
      </c>
      <c r="C30" s="12">
        <f t="shared" si="11"/>
        <v>128501000</v>
      </c>
      <c r="D30" s="2">
        <v>333515000</v>
      </c>
      <c r="E30" s="12">
        <f t="shared" si="13"/>
        <v>333515000</v>
      </c>
      <c r="F30" s="20">
        <f t="shared" si="15"/>
        <v>0</v>
      </c>
      <c r="G30" s="2">
        <v>467732000</v>
      </c>
      <c r="H30" s="12">
        <f t="shared" si="16"/>
        <v>467615000</v>
      </c>
      <c r="I30" s="20">
        <f t="shared" si="14"/>
        <v>117000</v>
      </c>
      <c r="J30" s="26">
        <f t="shared" si="0"/>
        <v>117000</v>
      </c>
      <c r="K30" s="29">
        <f t="shared" si="9"/>
        <v>1948000</v>
      </c>
      <c r="L30" s="34">
        <f>+K30/22</f>
        <v>88545.454545454544</v>
      </c>
      <c r="M30" s="37">
        <f t="shared" si="2"/>
        <v>3689.3939393939395</v>
      </c>
      <c r="N30" s="38">
        <f t="shared" si="3"/>
        <v>358.48362164151638</v>
      </c>
      <c r="O30" s="57">
        <f t="shared" si="4"/>
        <v>2744909.0909090908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1577000</v>
      </c>
      <c r="W30" s="43">
        <f t="shared" si="7"/>
        <v>371.42857142857144</v>
      </c>
    </row>
    <row r="31" spans="1:23">
      <c r="A31" s="65">
        <f t="shared" si="8"/>
        <v>43243</v>
      </c>
      <c r="B31" s="2">
        <v>128812000</v>
      </c>
      <c r="C31" s="12">
        <f t="shared" si="11"/>
        <v>128501000</v>
      </c>
      <c r="D31" s="2">
        <v>333755000</v>
      </c>
      <c r="E31" s="12">
        <f t="shared" si="13"/>
        <v>333515000</v>
      </c>
      <c r="F31" s="20">
        <f t="shared" si="15"/>
        <v>71000</v>
      </c>
      <c r="G31" s="2">
        <v>467818000</v>
      </c>
      <c r="H31" s="12">
        <f t="shared" si="16"/>
        <v>467732000</v>
      </c>
      <c r="I31" s="20">
        <f t="shared" si="14"/>
        <v>86000</v>
      </c>
      <c r="J31" s="62">
        <f t="shared" si="0"/>
        <v>157000</v>
      </c>
      <c r="K31" s="29">
        <f t="shared" si="9"/>
        <v>2105000</v>
      </c>
      <c r="L31" s="34">
        <f>+K31/23</f>
        <v>91521.739130434784</v>
      </c>
      <c r="M31" s="37">
        <f t="shared" si="2"/>
        <v>3813.4057971014495</v>
      </c>
      <c r="N31" s="38">
        <f t="shared" si="3"/>
        <v>370.53335680337972</v>
      </c>
      <c r="O31" s="57">
        <f t="shared" si="4"/>
        <v>2837173.9130434785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1663000</v>
      </c>
      <c r="W31" s="43">
        <f t="shared" si="7"/>
        <v>498.41269841269843</v>
      </c>
    </row>
    <row r="32" spans="1:23">
      <c r="A32" s="65">
        <f t="shared" si="8"/>
        <v>43244</v>
      </c>
      <c r="B32" s="2">
        <v>128812000</v>
      </c>
      <c r="C32" s="12">
        <f t="shared" si="11"/>
        <v>128812000</v>
      </c>
      <c r="D32" s="2">
        <v>333755000</v>
      </c>
      <c r="E32" s="12">
        <f t="shared" si="13"/>
        <v>333755000</v>
      </c>
      <c r="F32" s="20">
        <f>(B32-C32)-(D32-E32)</f>
        <v>0</v>
      </c>
      <c r="G32" s="2">
        <v>467911000</v>
      </c>
      <c r="H32" s="12">
        <f t="shared" si="16"/>
        <v>467818000</v>
      </c>
      <c r="I32" s="20">
        <f t="shared" si="14"/>
        <v>93000</v>
      </c>
      <c r="J32" s="26">
        <f t="shared" si="0"/>
        <v>93000</v>
      </c>
      <c r="K32" s="29">
        <f t="shared" si="9"/>
        <v>2198000</v>
      </c>
      <c r="L32" s="34">
        <f>+K32/24</f>
        <v>91583.333333333328</v>
      </c>
      <c r="M32" s="37">
        <f t="shared" si="2"/>
        <v>3815.9722222222222</v>
      </c>
      <c r="N32" s="38">
        <f t="shared" si="3"/>
        <v>370.78272604588392</v>
      </c>
      <c r="O32" s="57">
        <f t="shared" si="4"/>
        <v>2839083.333333333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1756000</v>
      </c>
      <c r="W32" s="43">
        <f t="shared" si="7"/>
        <v>295.23809523809524</v>
      </c>
    </row>
    <row r="33" spans="1:23">
      <c r="A33" s="65">
        <f t="shared" si="8"/>
        <v>43245</v>
      </c>
      <c r="B33" s="2">
        <v>128812000</v>
      </c>
      <c r="C33" s="12">
        <f t="shared" si="11"/>
        <v>128812000</v>
      </c>
      <c r="D33" s="2">
        <v>333755000</v>
      </c>
      <c r="E33" s="12">
        <f t="shared" ref="E33:E39" si="17">+D32</f>
        <v>333755000</v>
      </c>
      <c r="F33" s="20">
        <f t="shared" si="15"/>
        <v>0</v>
      </c>
      <c r="G33" s="2">
        <v>468022000</v>
      </c>
      <c r="H33" s="12">
        <f t="shared" si="16"/>
        <v>467911000</v>
      </c>
      <c r="I33" s="20">
        <f t="shared" si="14"/>
        <v>111000</v>
      </c>
      <c r="J33" s="26">
        <f t="shared" si="0"/>
        <v>111000</v>
      </c>
      <c r="K33" s="29">
        <f t="shared" si="9"/>
        <v>2309000</v>
      </c>
      <c r="L33" s="2">
        <f>+K33/25</f>
        <v>92360</v>
      </c>
      <c r="M33" s="37">
        <f t="shared" si="2"/>
        <v>3848.3333333333335</v>
      </c>
      <c r="N33" s="38">
        <f t="shared" si="3"/>
        <v>373.92712550607285</v>
      </c>
      <c r="O33" s="40">
        <f t="shared" si="4"/>
        <v>2863160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1867000</v>
      </c>
      <c r="W33" s="43">
        <f t="shared" si="7"/>
        <v>352.38095238095241</v>
      </c>
    </row>
    <row r="34" spans="1:23">
      <c r="A34" s="65">
        <f t="shared" si="8"/>
        <v>43246</v>
      </c>
      <c r="B34" s="2">
        <v>129098000</v>
      </c>
      <c r="C34" s="12">
        <f t="shared" si="11"/>
        <v>128812000</v>
      </c>
      <c r="D34" s="2">
        <v>333965000</v>
      </c>
      <c r="E34" s="12">
        <f t="shared" si="17"/>
        <v>333755000</v>
      </c>
      <c r="F34" s="20">
        <f>(B34-C34)-(D34-E34)</f>
        <v>76000</v>
      </c>
      <c r="G34" s="2">
        <v>468100000</v>
      </c>
      <c r="H34" s="12">
        <f t="shared" ref="H34:H39" si="18">+G33</f>
        <v>468022000</v>
      </c>
      <c r="I34" s="20">
        <f t="shared" si="14"/>
        <v>78000</v>
      </c>
      <c r="J34" s="26">
        <f t="shared" si="0"/>
        <v>154000</v>
      </c>
      <c r="K34" s="29">
        <f t="shared" si="9"/>
        <v>2463000</v>
      </c>
      <c r="L34" s="34">
        <f>+K34/26</f>
        <v>94730.769230769234</v>
      </c>
      <c r="M34" s="37">
        <f t="shared" si="2"/>
        <v>3947.1153846153848</v>
      </c>
      <c r="N34" s="38">
        <f t="shared" si="3"/>
        <v>383.52538150109001</v>
      </c>
      <c r="O34" s="57">
        <f t="shared" si="4"/>
        <v>2936653.8461538465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1945000</v>
      </c>
      <c r="W34" s="43">
        <f t="shared" si="7"/>
        <v>488.88888888888891</v>
      </c>
    </row>
    <row r="35" spans="1:23">
      <c r="A35" s="65">
        <f t="shared" si="8"/>
        <v>43247</v>
      </c>
      <c r="B35" s="2">
        <v>129098000</v>
      </c>
      <c r="C35" s="12">
        <f t="shared" si="11"/>
        <v>129098000</v>
      </c>
      <c r="D35" s="2">
        <v>333965000</v>
      </c>
      <c r="E35" s="12">
        <f t="shared" si="17"/>
        <v>333965000</v>
      </c>
      <c r="F35" s="20">
        <f t="shared" si="15"/>
        <v>0</v>
      </c>
      <c r="G35" s="2">
        <v>468209000</v>
      </c>
      <c r="H35" s="12">
        <f t="shared" si="18"/>
        <v>468100000</v>
      </c>
      <c r="I35" s="20">
        <f t="shared" si="14"/>
        <v>109000</v>
      </c>
      <c r="J35" s="26">
        <f t="shared" si="0"/>
        <v>109000</v>
      </c>
      <c r="K35" s="29">
        <f t="shared" si="9"/>
        <v>2572000</v>
      </c>
      <c r="L35" s="34">
        <f>+K35/27</f>
        <v>95259.259259259255</v>
      </c>
      <c r="M35" s="37">
        <f t="shared" si="2"/>
        <v>3969.1358024691358</v>
      </c>
      <c r="N35" s="38">
        <f t="shared" si="3"/>
        <v>385.6650172439646</v>
      </c>
      <c r="O35" s="57">
        <f t="shared" si="4"/>
        <v>2953037.0370370368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2054000</v>
      </c>
      <c r="W35" s="43">
        <f t="shared" si="7"/>
        <v>346.03174603174602</v>
      </c>
    </row>
    <row r="36" spans="1:23">
      <c r="A36" s="65">
        <f t="shared" si="8"/>
        <v>43248</v>
      </c>
      <c r="B36" s="2">
        <v>129098000</v>
      </c>
      <c r="C36" s="12">
        <f t="shared" si="11"/>
        <v>129098000</v>
      </c>
      <c r="D36" s="2">
        <v>333965000</v>
      </c>
      <c r="E36" s="12">
        <f t="shared" si="17"/>
        <v>333965000</v>
      </c>
      <c r="F36" s="20">
        <f t="shared" si="15"/>
        <v>0</v>
      </c>
      <c r="G36" s="2">
        <v>468323000</v>
      </c>
      <c r="H36" s="12">
        <f t="shared" si="18"/>
        <v>468209000</v>
      </c>
      <c r="I36" s="20">
        <f t="shared" si="14"/>
        <v>114000</v>
      </c>
      <c r="J36" s="26">
        <f t="shared" si="0"/>
        <v>114000</v>
      </c>
      <c r="K36" s="29">
        <f t="shared" si="9"/>
        <v>2686000</v>
      </c>
      <c r="L36" s="34">
        <f>+K36/28</f>
        <v>95928.571428571435</v>
      </c>
      <c r="M36" s="37">
        <f t="shared" si="2"/>
        <v>3997.0238095238096</v>
      </c>
      <c r="N36" s="38">
        <f t="shared" si="3"/>
        <v>388.37478311162522</v>
      </c>
      <c r="O36" s="57">
        <f t="shared" si="4"/>
        <v>2973785.7142857146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2168000</v>
      </c>
      <c r="W36" s="43">
        <f t="shared" si="7"/>
        <v>361.90476190476193</v>
      </c>
    </row>
    <row r="37" spans="1:23">
      <c r="A37" s="65">
        <f t="shared" si="8"/>
        <v>43249</v>
      </c>
      <c r="B37" s="2">
        <v>129399000</v>
      </c>
      <c r="C37" s="12">
        <f t="shared" si="11"/>
        <v>129098000</v>
      </c>
      <c r="D37" s="2">
        <v>334210000</v>
      </c>
      <c r="E37" s="12">
        <f t="shared" si="17"/>
        <v>333965000</v>
      </c>
      <c r="F37" s="20">
        <f t="shared" si="15"/>
        <v>56000</v>
      </c>
      <c r="G37" s="2">
        <v>468419000</v>
      </c>
      <c r="H37" s="12">
        <f t="shared" si="18"/>
        <v>468323000</v>
      </c>
      <c r="I37" s="20">
        <f t="shared" si="14"/>
        <v>96000</v>
      </c>
      <c r="J37" s="26">
        <f t="shared" si="0"/>
        <v>152000</v>
      </c>
      <c r="K37" s="29">
        <f t="shared" si="9"/>
        <v>2838000</v>
      </c>
      <c r="L37" s="34">
        <f>+K37/28</f>
        <v>101357.14285714286</v>
      </c>
      <c r="M37" s="37">
        <f t="shared" si="2"/>
        <v>4223.2142857142853</v>
      </c>
      <c r="N37" s="38">
        <f t="shared" si="3"/>
        <v>410.35280508964718</v>
      </c>
      <c r="O37" s="57">
        <f t="shared" si="4"/>
        <v>3142071.4285714286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2264000</v>
      </c>
      <c r="W37" s="43">
        <f t="shared" si="7"/>
        <v>482.53968253968253</v>
      </c>
    </row>
    <row r="38" spans="1:23">
      <c r="A38" s="65">
        <f t="shared" si="8"/>
        <v>43250</v>
      </c>
      <c r="B38" s="2">
        <v>129399000</v>
      </c>
      <c r="C38" s="12">
        <f t="shared" si="11"/>
        <v>129399000</v>
      </c>
      <c r="D38" s="2">
        <v>334210000</v>
      </c>
      <c r="E38" s="12">
        <f t="shared" si="17"/>
        <v>334210000</v>
      </c>
      <c r="F38" s="20">
        <f t="shared" si="15"/>
        <v>0</v>
      </c>
      <c r="G38" s="2">
        <v>468524000</v>
      </c>
      <c r="H38" s="12">
        <f t="shared" si="18"/>
        <v>468419000</v>
      </c>
      <c r="I38" s="20">
        <f t="shared" si="14"/>
        <v>105000</v>
      </c>
      <c r="J38" s="26">
        <f t="shared" si="0"/>
        <v>105000</v>
      </c>
      <c r="K38" s="29">
        <f t="shared" si="9"/>
        <v>2943000</v>
      </c>
      <c r="L38" s="34">
        <f>+K38/28</f>
        <v>105107.14285714286</v>
      </c>
      <c r="M38" s="37">
        <f t="shared" si="2"/>
        <v>4379.4642857142853</v>
      </c>
      <c r="N38" s="38">
        <f t="shared" si="3"/>
        <v>425.53499132446501</v>
      </c>
      <c r="O38" s="57">
        <f t="shared" si="4"/>
        <v>3258321.4285714286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2369000</v>
      </c>
      <c r="W38" s="43">
        <f t="shared" si="7"/>
        <v>333.33333333333331</v>
      </c>
    </row>
    <row r="39" spans="1:23">
      <c r="A39" s="65">
        <f t="shared" si="8"/>
        <v>43251</v>
      </c>
      <c r="B39" s="2">
        <v>129599000</v>
      </c>
      <c r="C39" s="12">
        <f t="shared" si="11"/>
        <v>129399000</v>
      </c>
      <c r="D39" s="2">
        <v>334355000</v>
      </c>
      <c r="E39" s="12">
        <f t="shared" si="17"/>
        <v>334210000</v>
      </c>
      <c r="F39" s="20">
        <f t="shared" si="15"/>
        <v>55000</v>
      </c>
      <c r="G39" s="2">
        <v>468599000</v>
      </c>
      <c r="H39" s="12">
        <f t="shared" si="18"/>
        <v>468524000</v>
      </c>
      <c r="I39" s="20">
        <f t="shared" si="14"/>
        <v>75000</v>
      </c>
      <c r="J39" s="26">
        <f t="shared" si="0"/>
        <v>130000</v>
      </c>
      <c r="K39" s="29">
        <f t="shared" si="9"/>
        <v>3073000</v>
      </c>
      <c r="L39" s="34">
        <f>+K39/28</f>
        <v>109750</v>
      </c>
      <c r="M39" s="37">
        <f t="shared" si="2"/>
        <v>4572.916666666667</v>
      </c>
      <c r="N39" s="38">
        <f t="shared" si="3"/>
        <v>444.33198380566802</v>
      </c>
      <c r="O39" s="57">
        <f t="shared" si="4"/>
        <v>3402250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2444000</v>
      </c>
      <c r="W39" s="43">
        <f t="shared" si="7"/>
        <v>412.69841269841271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629000</v>
      </c>
      <c r="G42" s="23"/>
      <c r="H42" s="30"/>
      <c r="I42" s="30">
        <f>SUM(I9:I41)</f>
        <v>2444000</v>
      </c>
      <c r="J42" s="60">
        <f>SUM(J9:J39)</f>
        <v>3073000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6784E8A0-A612-4F43-A209-B1CC13BD8A3B}"/>
</file>

<file path=customXml/itemProps2.xml><?xml version="1.0" encoding="utf-8"?>
<ds:datastoreItem xmlns:ds="http://schemas.openxmlformats.org/officeDocument/2006/customXml" ds:itemID="{6C3CE2D9-BE2F-4A07-BBD1-0877A3FDBF03}"/>
</file>

<file path=customXml/itemProps3.xml><?xml version="1.0" encoding="utf-8"?>
<ds:datastoreItem xmlns:ds="http://schemas.openxmlformats.org/officeDocument/2006/customXml" ds:itemID="{A2FC7BDC-DE75-4EDC-9403-F2C484846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2016-01-31T14:44:48Z</cp:lastPrinted>
  <dcterms:created xsi:type="dcterms:W3CDTF">2002-07-26T11:51:45Z</dcterms:created>
  <dcterms:modified xsi:type="dcterms:W3CDTF">2018-05-31T09:48:28Z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