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I39"/>
  <c r="H38"/>
  <c r="I38" s="1"/>
  <c r="E38"/>
  <c r="F39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<sst xmlns="http://schemas.openxmlformats.org/spreadsheetml/2006/main" count="71" uniqueCount="38">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</sst>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H39" sqref="H39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43191</v>
      </c>
      <c r="B9" s="2">
        <v>124654000</v>
      </c>
      <c r="C9" s="2">
        <v>124570000</v>
      </c>
      <c r="D9" s="2">
        <v>330885000</v>
      </c>
      <c r="E9" s="2">
        <v>330835000</v>
      </c>
      <c r="F9" s="20">
        <f>(B9-C9)-(D9-E9)</f>
        <v>34000</v>
      </c>
      <c r="G9" s="50">
        <v>464678000</v>
      </c>
      <c r="H9" s="2">
        <v>464631000</v>
      </c>
      <c r="I9" s="20">
        <f>G9-H9</f>
        <v>47000</v>
      </c>
      <c r="J9" s="26">
        <f t="shared" ref="J9:J39" si="0">+F9+I9</f>
        <v>81000</v>
      </c>
      <c r="K9" s="29">
        <f>+J9</f>
        <v>81000</v>
      </c>
      <c r="L9" s="2">
        <f>+K9/1</f>
        <v>81000</v>
      </c>
      <c r="M9" s="37">
        <f>L9/24</f>
        <v>3375</v>
      </c>
      <c r="N9" s="38">
        <f>L9/247</f>
        <v>327.93522267206475</v>
      </c>
      <c r="O9" s="40">
        <f>L9*31</f>
        <v>2511000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47000</v>
      </c>
      <c r="W9" s="43">
        <f>J9/315</f>
        <v>257.14285714285717</v>
      </c>
    </row>
    <row r="10" spans="1:23">
      <c r="A10" s="65">
        <f>A9+1</f>
        <v>43192</v>
      </c>
      <c r="B10" s="2">
        <v>124739000</v>
      </c>
      <c r="C10" s="12">
        <f>+B9</f>
        <v>124654000</v>
      </c>
      <c r="D10" s="2">
        <v>330930000</v>
      </c>
      <c r="E10" s="12">
        <f>+D9</f>
        <v>330885000</v>
      </c>
      <c r="F10" s="20">
        <f>(B10-C10)-(D10-E10)</f>
        <v>40000</v>
      </c>
      <c r="G10" s="50">
        <v>464724000</v>
      </c>
      <c r="H10" s="12">
        <f t="shared" ref="H10:H16" si="1">+G9</f>
        <v>464678000</v>
      </c>
      <c r="I10" s="20">
        <f>G10-H10</f>
        <v>46000</v>
      </c>
      <c r="J10" s="26">
        <f t="shared" si="0"/>
        <v>86000</v>
      </c>
      <c r="K10" s="29">
        <f>+K9+J10</f>
        <v>167000</v>
      </c>
      <c r="L10" s="2">
        <f>+K10/2</f>
        <v>83500</v>
      </c>
      <c r="M10" s="37">
        <f t="shared" ref="M10:M39" si="2">L10/24</f>
        <v>3479.1666666666665</v>
      </c>
      <c r="N10" s="38">
        <f t="shared" ref="N10:N39" si="3">L10/247</f>
        <v>338.05668016194335</v>
      </c>
      <c r="O10" s="40">
        <f t="shared" ref="O10:O39" si="4">L10*31</f>
        <v>2588500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93000</v>
      </c>
      <c r="W10" s="43">
        <f t="shared" ref="W10:W39" si="7">J10/315</f>
        <v>273.01587301587301</v>
      </c>
    </row>
    <row r="11" spans="1:23">
      <c r="A11" s="65">
        <f t="shared" ref="A11:A38" si="8">A10+1</f>
        <v>43193</v>
      </c>
      <c r="B11" s="2">
        <v>124824000</v>
      </c>
      <c r="C11" s="12">
        <f>+B10</f>
        <v>124739000</v>
      </c>
      <c r="D11" s="2">
        <v>330980000</v>
      </c>
      <c r="E11" s="12">
        <f>+D10</f>
        <v>330930000</v>
      </c>
      <c r="F11" s="20">
        <f>(B11-C11)-(D11-E11)</f>
        <v>35000</v>
      </c>
      <c r="G11" s="2">
        <v>464773000</v>
      </c>
      <c r="H11" s="12">
        <f t="shared" si="1"/>
        <v>464724000</v>
      </c>
      <c r="I11" s="20">
        <f>G11-H11</f>
        <v>49000</v>
      </c>
      <c r="J11" s="26">
        <f t="shared" si="0"/>
        <v>84000</v>
      </c>
      <c r="K11" s="29">
        <f t="shared" ref="K11:K39" si="9">+K10+J11</f>
        <v>251000</v>
      </c>
      <c r="L11" s="34">
        <f>+K11/3</f>
        <v>83666.666666666672</v>
      </c>
      <c r="M11" s="37">
        <f t="shared" si="2"/>
        <v>3486.1111111111113</v>
      </c>
      <c r="N11" s="38">
        <f t="shared" si="3"/>
        <v>338.73144399460193</v>
      </c>
      <c r="O11" s="57">
        <f t="shared" si="4"/>
        <v>2593666.666666667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142000</v>
      </c>
      <c r="W11" s="43">
        <f t="shared" si="7"/>
        <v>266.66666666666669</v>
      </c>
    </row>
    <row r="12" spans="1:23">
      <c r="A12" s="65">
        <f t="shared" si="8"/>
        <v>43194</v>
      </c>
      <c r="B12" s="2">
        <v>124824000</v>
      </c>
      <c r="C12" s="12">
        <f t="shared" ref="C12:C39" si="11">+B11</f>
        <v>124824000</v>
      </c>
      <c r="D12" s="2">
        <v>330980000</v>
      </c>
      <c r="E12" s="12">
        <f>+D11</f>
        <v>330980000</v>
      </c>
      <c r="F12" s="20">
        <f>(B12-C12)-(D12-E12)</f>
        <v>0</v>
      </c>
      <c r="G12" s="2">
        <v>464822000</v>
      </c>
      <c r="H12" s="12">
        <f t="shared" si="1"/>
        <v>464773000</v>
      </c>
      <c r="I12" s="20">
        <f>G12-H12</f>
        <v>49000</v>
      </c>
      <c r="J12" s="26">
        <f t="shared" si="0"/>
        <v>49000</v>
      </c>
      <c r="K12" s="29">
        <f t="shared" si="9"/>
        <v>300000</v>
      </c>
      <c r="L12" s="2">
        <f>+K12/4</f>
        <v>75000</v>
      </c>
      <c r="M12" s="37">
        <f t="shared" si="2"/>
        <v>3125</v>
      </c>
      <c r="N12" s="38">
        <f t="shared" si="3"/>
        <v>303.64372469635629</v>
      </c>
      <c r="O12" s="40">
        <f t="shared" si="4"/>
        <v>2325000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191000</v>
      </c>
      <c r="W12" s="43">
        <f t="shared" si="7"/>
        <v>155.55555555555554</v>
      </c>
    </row>
    <row r="13" spans="1:23">
      <c r="A13" s="65">
        <f t="shared" si="8"/>
        <v>43195</v>
      </c>
      <c r="B13" s="2">
        <v>125007000</v>
      </c>
      <c r="C13" s="12">
        <f>+B12</f>
        <v>124824000</v>
      </c>
      <c r="D13" s="2">
        <v>331100000</v>
      </c>
      <c r="E13" s="12">
        <f t="shared" ref="E13:E32" si="13">+D12</f>
        <v>330980000</v>
      </c>
      <c r="F13" s="20">
        <f>(B13-C13)-(D13-E13)</f>
        <v>63000</v>
      </c>
      <c r="G13" s="2">
        <v>464875000</v>
      </c>
      <c r="H13" s="12">
        <f t="shared" si="1"/>
        <v>464822000</v>
      </c>
      <c r="I13" s="20">
        <f t="shared" ref="I13:I39" si="14">G13-H13</f>
        <v>53000</v>
      </c>
      <c r="J13" s="26">
        <f t="shared" si="0"/>
        <v>116000</v>
      </c>
      <c r="K13" s="29">
        <f t="shared" si="9"/>
        <v>416000</v>
      </c>
      <c r="L13" s="2">
        <f>+K13/5</f>
        <v>83200</v>
      </c>
      <c r="M13" s="37">
        <f t="shared" si="2"/>
        <v>3466.6666666666665</v>
      </c>
      <c r="N13" s="38">
        <f t="shared" si="3"/>
        <v>336.84210526315792</v>
      </c>
      <c r="O13" s="40">
        <f t="shared" si="4"/>
        <v>2579200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244000</v>
      </c>
      <c r="W13" s="43">
        <f t="shared" si="7"/>
        <v>368.25396825396825</v>
      </c>
    </row>
    <row r="14" spans="1:23">
      <c r="A14" s="65">
        <f t="shared" si="8"/>
        <v>43196</v>
      </c>
      <c r="B14" s="2">
        <v>125083000</v>
      </c>
      <c r="C14" s="12">
        <f>+B13</f>
        <v>125007000</v>
      </c>
      <c r="D14" s="2">
        <v>331150000</v>
      </c>
      <c r="E14" s="12">
        <f>+D13</f>
        <v>331100000</v>
      </c>
      <c r="F14" s="20">
        <f t="shared" ref="F14:F39" si="15">(B14-C14)-(D14-E14)</f>
        <v>26000</v>
      </c>
      <c r="G14" s="2">
        <v>464923000</v>
      </c>
      <c r="H14" s="12">
        <f t="shared" si="1"/>
        <v>464875000</v>
      </c>
      <c r="I14" s="20">
        <f t="shared" si="14"/>
        <v>48000</v>
      </c>
      <c r="J14" s="26">
        <f t="shared" si="0"/>
        <v>74000</v>
      </c>
      <c r="K14" s="29">
        <f t="shared" si="9"/>
        <v>490000</v>
      </c>
      <c r="L14" s="34">
        <f>+K14/6</f>
        <v>81666.666666666672</v>
      </c>
      <c r="M14" s="37">
        <f t="shared" si="2"/>
        <v>3402.7777777777778</v>
      </c>
      <c r="N14" s="38">
        <f t="shared" si="3"/>
        <v>330.63427800269909</v>
      </c>
      <c r="O14" s="56">
        <f t="shared" si="4"/>
        <v>2531666.666666667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292000</v>
      </c>
      <c r="W14" s="43">
        <f t="shared" si="7"/>
        <v>234.92063492063491</v>
      </c>
    </row>
    <row r="15" spans="1:23">
      <c r="A15" s="65">
        <f t="shared" si="8"/>
        <v>43197</v>
      </c>
      <c r="B15" s="2">
        <v>125163000</v>
      </c>
      <c r="C15" s="12">
        <f t="shared" si="11"/>
        <v>125083000</v>
      </c>
      <c r="D15" s="2">
        <v>331200000</v>
      </c>
      <c r="E15" s="12">
        <f t="shared" si="13"/>
        <v>331150000</v>
      </c>
      <c r="F15" s="20">
        <f t="shared" si="15"/>
        <v>30000</v>
      </c>
      <c r="G15" s="2">
        <v>464976000</v>
      </c>
      <c r="H15" s="12">
        <f t="shared" si="1"/>
        <v>464923000</v>
      </c>
      <c r="I15" s="20">
        <f t="shared" si="14"/>
        <v>53000</v>
      </c>
      <c r="J15" s="26">
        <f t="shared" si="0"/>
        <v>83000</v>
      </c>
      <c r="K15" s="29">
        <f t="shared" si="9"/>
        <v>573000</v>
      </c>
      <c r="L15" s="34">
        <f>+K15/7</f>
        <v>81857.142857142855</v>
      </c>
      <c r="M15" s="37">
        <f t="shared" si="2"/>
        <v>3410.7142857142858</v>
      </c>
      <c r="N15" s="38">
        <f t="shared" si="3"/>
        <v>331.40543666859458</v>
      </c>
      <c r="O15" s="57">
        <f t="shared" si="4"/>
        <v>2537571.4285714286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345000</v>
      </c>
      <c r="W15" s="43">
        <f t="shared" si="7"/>
        <v>263.49206349206349</v>
      </c>
    </row>
    <row r="16" spans="1:23" s="9" customFormat="1">
      <c r="A16" s="65">
        <f t="shared" si="8"/>
        <v>43198</v>
      </c>
      <c r="B16" s="2">
        <v>125236000</v>
      </c>
      <c r="C16" s="12">
        <f t="shared" si="11"/>
        <v>125163000</v>
      </c>
      <c r="D16" s="2">
        <v>331250000</v>
      </c>
      <c r="E16" s="12">
        <f t="shared" si="13"/>
        <v>331200000</v>
      </c>
      <c r="F16" s="20">
        <f>(B16-C16)-(D16-E16)</f>
        <v>23000</v>
      </c>
      <c r="G16" s="2">
        <v>465023000</v>
      </c>
      <c r="H16" s="12">
        <f t="shared" si="1"/>
        <v>464976000</v>
      </c>
      <c r="I16" s="20">
        <f t="shared" si="14"/>
        <v>47000</v>
      </c>
      <c r="J16" s="51">
        <f t="shared" si="0"/>
        <v>70000</v>
      </c>
      <c r="K16" s="52">
        <f t="shared" si="9"/>
        <v>643000</v>
      </c>
      <c r="L16" s="53">
        <f>+K16/8</f>
        <v>80375</v>
      </c>
      <c r="M16" s="54">
        <f t="shared" si="2"/>
        <v>3348.9583333333335</v>
      </c>
      <c r="N16" s="38">
        <f t="shared" si="3"/>
        <v>325.40485829959516</v>
      </c>
      <c r="O16" s="40">
        <f t="shared" si="4"/>
        <v>2491625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392000</v>
      </c>
      <c r="W16" s="43">
        <f t="shared" si="7"/>
        <v>222.22222222222223</v>
      </c>
    </row>
    <row r="17" spans="1:23">
      <c r="A17" s="65">
        <f t="shared" si="8"/>
        <v>43199</v>
      </c>
      <c r="B17" s="2">
        <v>125313000</v>
      </c>
      <c r="C17" s="12">
        <f t="shared" si="11"/>
        <v>125236000</v>
      </c>
      <c r="D17" s="2">
        <v>331300000</v>
      </c>
      <c r="E17" s="12">
        <f>+D16</f>
        <v>331250000</v>
      </c>
      <c r="F17" s="20">
        <f>(B17-C17)-(D17-E17)</f>
        <v>27000</v>
      </c>
      <c r="G17" s="2">
        <v>465089000</v>
      </c>
      <c r="H17" s="12">
        <f t="shared" ref="H17:H33" si="16">+G16</f>
        <v>465023000</v>
      </c>
      <c r="I17" s="20">
        <f t="shared" si="14"/>
        <v>66000</v>
      </c>
      <c r="J17" s="26">
        <f t="shared" si="0"/>
        <v>93000</v>
      </c>
      <c r="K17" s="29">
        <f t="shared" si="9"/>
        <v>736000</v>
      </c>
      <c r="L17" s="34">
        <f>+K17/9</f>
        <v>81777.777777777781</v>
      </c>
      <c r="M17" s="37">
        <f t="shared" si="2"/>
        <v>3407.4074074074074</v>
      </c>
      <c r="N17" s="38">
        <f t="shared" si="3"/>
        <v>331.08412055780479</v>
      </c>
      <c r="O17" s="57">
        <f t="shared" si="4"/>
        <v>2535111.111111111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458000</v>
      </c>
      <c r="W17" s="43">
        <f t="shared" si="7"/>
        <v>295.23809523809524</v>
      </c>
    </row>
    <row r="18" spans="1:23">
      <c r="A18" s="65">
        <f t="shared" si="8"/>
        <v>43200</v>
      </c>
      <c r="B18" s="2">
        <v>125393000</v>
      </c>
      <c r="C18" s="12">
        <f t="shared" si="11"/>
        <v>125313000</v>
      </c>
      <c r="D18" s="2">
        <v>331355000</v>
      </c>
      <c r="E18" s="12">
        <f>+D17</f>
        <v>331300000</v>
      </c>
      <c r="F18" s="20">
        <f t="shared" si="15"/>
        <v>25000</v>
      </c>
      <c r="G18" s="2">
        <v>465156000</v>
      </c>
      <c r="H18" s="12">
        <f t="shared" si="16"/>
        <v>465089000</v>
      </c>
      <c r="I18" s="20">
        <f t="shared" si="14"/>
        <v>67000</v>
      </c>
      <c r="J18" s="26">
        <f t="shared" si="0"/>
        <v>92000</v>
      </c>
      <c r="K18" s="29">
        <f t="shared" si="9"/>
        <v>828000</v>
      </c>
      <c r="L18" s="2">
        <f>+K18/10</f>
        <v>82800</v>
      </c>
      <c r="M18" s="37">
        <f t="shared" si="2"/>
        <v>3450</v>
      </c>
      <c r="N18" s="38">
        <f t="shared" si="3"/>
        <v>335.22267206477733</v>
      </c>
      <c r="O18" s="40">
        <f t="shared" si="4"/>
        <v>2566800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525000</v>
      </c>
      <c r="W18" s="43">
        <f t="shared" si="7"/>
        <v>292.06349206349205</v>
      </c>
    </row>
    <row r="19" spans="1:23">
      <c r="A19" s="65">
        <f t="shared" si="8"/>
        <v>43201</v>
      </c>
      <c r="B19" s="2">
        <v>125472000</v>
      </c>
      <c r="C19" s="12">
        <f t="shared" si="11"/>
        <v>125393000</v>
      </c>
      <c r="D19" s="2">
        <v>331405000</v>
      </c>
      <c r="E19" s="12">
        <f t="shared" si="13"/>
        <v>331355000</v>
      </c>
      <c r="F19" s="20">
        <f t="shared" si="15"/>
        <v>29000</v>
      </c>
      <c r="G19" s="2">
        <v>465197000</v>
      </c>
      <c r="H19" s="12">
        <f t="shared" si="16"/>
        <v>465156000</v>
      </c>
      <c r="I19" s="20">
        <f t="shared" si="14"/>
        <v>41000</v>
      </c>
      <c r="J19" s="26">
        <f t="shared" si="0"/>
        <v>70000</v>
      </c>
      <c r="K19" s="29">
        <f t="shared" si="9"/>
        <v>898000</v>
      </c>
      <c r="L19" s="34">
        <f>+K19/11</f>
        <v>81636.363636363632</v>
      </c>
      <c r="M19" s="37">
        <f t="shared" si="2"/>
        <v>3401.5151515151515</v>
      </c>
      <c r="N19" s="38">
        <f t="shared" si="3"/>
        <v>330.51159366948838</v>
      </c>
      <c r="O19" s="57">
        <f t="shared" si="4"/>
        <v>2530727.2727272725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566000</v>
      </c>
      <c r="W19" s="43">
        <f t="shared" si="7"/>
        <v>222.22222222222223</v>
      </c>
    </row>
    <row r="20" spans="1:23">
      <c r="A20" s="65">
        <f t="shared" si="8"/>
        <v>43202</v>
      </c>
      <c r="B20" s="2">
        <v>125549000</v>
      </c>
      <c r="C20" s="12">
        <f t="shared" si="11"/>
        <v>125472000</v>
      </c>
      <c r="D20" s="2">
        <v>331455000</v>
      </c>
      <c r="E20" s="12">
        <f t="shared" si="13"/>
        <v>331405000</v>
      </c>
      <c r="F20" s="20">
        <f t="shared" si="15"/>
        <v>27000</v>
      </c>
      <c r="G20" s="2">
        <v>465238000</v>
      </c>
      <c r="H20" s="12">
        <f t="shared" si="16"/>
        <v>465197000</v>
      </c>
      <c r="I20" s="20">
        <f t="shared" si="14"/>
        <v>41000</v>
      </c>
      <c r="J20" s="26">
        <f t="shared" si="0"/>
        <v>68000</v>
      </c>
      <c r="K20" s="29">
        <f t="shared" si="9"/>
        <v>966000</v>
      </c>
      <c r="L20" s="34">
        <f>+K20/12</f>
        <v>80500</v>
      </c>
      <c r="M20" s="37">
        <f t="shared" si="2"/>
        <v>3354.1666666666665</v>
      </c>
      <c r="N20" s="38">
        <f t="shared" si="3"/>
        <v>325.91093117408906</v>
      </c>
      <c r="O20" s="57">
        <f t="shared" si="4"/>
        <v>2495500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607000</v>
      </c>
      <c r="W20" s="43">
        <f t="shared" si="7"/>
        <v>215.87301587301587</v>
      </c>
    </row>
    <row r="21" spans="1:23">
      <c r="A21" s="65">
        <f t="shared" si="8"/>
        <v>43203</v>
      </c>
      <c r="B21" s="2">
        <v>125627000</v>
      </c>
      <c r="C21" s="12">
        <f t="shared" si="11"/>
        <v>125549000</v>
      </c>
      <c r="D21" s="2">
        <v>331505000</v>
      </c>
      <c r="E21" s="12">
        <f t="shared" si="13"/>
        <v>331455000</v>
      </c>
      <c r="F21" s="20">
        <f t="shared" si="15"/>
        <v>28000</v>
      </c>
      <c r="G21" s="2">
        <v>465313000</v>
      </c>
      <c r="H21" s="12">
        <f t="shared" si="16"/>
        <v>465238000</v>
      </c>
      <c r="I21" s="20">
        <f t="shared" si="14"/>
        <v>75000</v>
      </c>
      <c r="J21" s="26">
        <f t="shared" si="0"/>
        <v>103000</v>
      </c>
      <c r="K21" s="29">
        <f t="shared" si="9"/>
        <v>1069000</v>
      </c>
      <c r="L21" s="34">
        <f>+K21/13</f>
        <v>82230.769230769234</v>
      </c>
      <c r="M21" s="37">
        <f t="shared" si="2"/>
        <v>3426.2820512820513</v>
      </c>
      <c r="N21" s="38">
        <f t="shared" si="3"/>
        <v>332.91809405169732</v>
      </c>
      <c r="O21" s="57">
        <f t="shared" si="4"/>
        <v>2549153.8461538465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682000</v>
      </c>
      <c r="W21" s="43">
        <f t="shared" si="7"/>
        <v>326.98412698412699</v>
      </c>
    </row>
    <row r="22" spans="1:23">
      <c r="A22" s="65">
        <f t="shared" si="8"/>
        <v>43204</v>
      </c>
      <c r="B22" s="2">
        <v>125722000</v>
      </c>
      <c r="C22" s="12">
        <f t="shared" si="11"/>
        <v>125627000</v>
      </c>
      <c r="D22" s="2">
        <v>331545000</v>
      </c>
      <c r="E22" s="12">
        <f t="shared" si="13"/>
        <v>331505000</v>
      </c>
      <c r="F22" s="20">
        <f t="shared" si="15"/>
        <v>55000</v>
      </c>
      <c r="G22" s="2">
        <v>465359000</v>
      </c>
      <c r="H22" s="12">
        <f t="shared" si="16"/>
        <v>465313000</v>
      </c>
      <c r="I22" s="20">
        <f t="shared" si="14"/>
        <v>46000</v>
      </c>
      <c r="J22" s="26">
        <f t="shared" si="0"/>
        <v>101000</v>
      </c>
      <c r="K22" s="29">
        <f t="shared" si="9"/>
        <v>1170000</v>
      </c>
      <c r="L22" s="34">
        <f>+K22/14</f>
        <v>83571.428571428565</v>
      </c>
      <c r="M22" s="37">
        <f t="shared" si="2"/>
        <v>3482.1428571428569</v>
      </c>
      <c r="N22" s="38">
        <f t="shared" si="3"/>
        <v>338.3458646616541</v>
      </c>
      <c r="O22" s="57">
        <f t="shared" si="4"/>
        <v>2590714.2857142854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728000</v>
      </c>
      <c r="W22" s="43">
        <f t="shared" si="7"/>
        <v>320.63492063492066</v>
      </c>
    </row>
    <row r="23" spans="1:23">
      <c r="A23" s="65">
        <f t="shared" si="8"/>
        <v>43205</v>
      </c>
      <c r="B23" s="2">
        <v>125722000</v>
      </c>
      <c r="C23" s="12">
        <f t="shared" si="11"/>
        <v>125722000</v>
      </c>
      <c r="D23" s="2">
        <v>331545000</v>
      </c>
      <c r="E23" s="12">
        <f t="shared" si="13"/>
        <v>331545000</v>
      </c>
      <c r="F23" s="20">
        <f>(B23-C23)-(D23-E23)</f>
        <v>0</v>
      </c>
      <c r="G23" s="2">
        <v>465403000</v>
      </c>
      <c r="H23" s="12">
        <f t="shared" si="16"/>
        <v>465359000</v>
      </c>
      <c r="I23" s="20">
        <f t="shared" si="14"/>
        <v>44000</v>
      </c>
      <c r="J23" s="26">
        <f t="shared" si="0"/>
        <v>44000</v>
      </c>
      <c r="K23" s="29">
        <f t="shared" si="9"/>
        <v>1214000</v>
      </c>
      <c r="L23" s="34">
        <f>+K23/15</f>
        <v>80933.333333333328</v>
      </c>
      <c r="M23" s="37">
        <f t="shared" si="2"/>
        <v>3372.2222222222222</v>
      </c>
      <c r="N23" s="38">
        <f t="shared" si="3"/>
        <v>327.66531713900133</v>
      </c>
      <c r="O23" s="57">
        <f t="shared" si="4"/>
        <v>2508933.333333333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772000</v>
      </c>
      <c r="W23" s="43">
        <f t="shared" si="7"/>
        <v>139.68253968253967</v>
      </c>
    </row>
    <row r="24" spans="1:23">
      <c r="A24" s="65">
        <f t="shared" si="8"/>
        <v>43206</v>
      </c>
      <c r="B24" s="2">
        <v>125722000</v>
      </c>
      <c r="C24" s="12">
        <f t="shared" si="11"/>
        <v>125722000</v>
      </c>
      <c r="D24" s="2">
        <v>331545000</v>
      </c>
      <c r="E24" s="12">
        <f>+D23</f>
        <v>331545000</v>
      </c>
      <c r="F24" s="20">
        <f>(B24-C24)-(D24-E24)</f>
        <v>0</v>
      </c>
      <c r="G24" s="2">
        <v>465454000</v>
      </c>
      <c r="H24" s="12">
        <f t="shared" si="16"/>
        <v>465403000</v>
      </c>
      <c r="I24" s="20">
        <f t="shared" si="14"/>
        <v>51000</v>
      </c>
      <c r="J24" s="26">
        <f t="shared" si="0"/>
        <v>51000</v>
      </c>
      <c r="K24" s="29">
        <f t="shared" si="9"/>
        <v>1265000</v>
      </c>
      <c r="L24" s="34">
        <f>+K24/16</f>
        <v>79062.5</v>
      </c>
      <c r="M24" s="37">
        <f t="shared" si="2"/>
        <v>3294.2708333333335</v>
      </c>
      <c r="N24" s="38">
        <f t="shared" si="3"/>
        <v>320.09109311740889</v>
      </c>
      <c r="O24" s="57">
        <f t="shared" si="4"/>
        <v>2450937.5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823000</v>
      </c>
      <c r="W24" s="43">
        <f t="shared" si="7"/>
        <v>161.9047619047619</v>
      </c>
    </row>
    <row r="25" spans="1:23">
      <c r="A25" s="65">
        <f t="shared" si="8"/>
        <v>43207</v>
      </c>
      <c r="B25" s="2">
        <v>125947000</v>
      </c>
      <c r="C25" s="12">
        <f t="shared" si="11"/>
        <v>125722000</v>
      </c>
      <c r="D25" s="2">
        <v>331701000</v>
      </c>
      <c r="E25" s="12">
        <f>+D24</f>
        <v>331545000</v>
      </c>
      <c r="F25" s="20">
        <f t="shared" si="15"/>
        <v>69000</v>
      </c>
      <c r="G25" s="2">
        <v>465506000</v>
      </c>
      <c r="H25" s="12">
        <f t="shared" si="16"/>
        <v>465454000</v>
      </c>
      <c r="I25" s="20">
        <f t="shared" si="14"/>
        <v>52000</v>
      </c>
      <c r="J25" s="26">
        <f t="shared" si="0"/>
        <v>121000</v>
      </c>
      <c r="K25" s="29">
        <f t="shared" si="9"/>
        <v>1386000</v>
      </c>
      <c r="L25" s="34">
        <f>+K25/17</f>
        <v>81529.411764705888</v>
      </c>
      <c r="M25" s="37">
        <f t="shared" si="2"/>
        <v>3397.0588235294122</v>
      </c>
      <c r="N25" s="38">
        <f t="shared" si="3"/>
        <v>330.07859014050968</v>
      </c>
      <c r="O25" s="57">
        <f t="shared" si="4"/>
        <v>2527411.7647058824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875000</v>
      </c>
      <c r="W25" s="43">
        <f t="shared" si="7"/>
        <v>384.12698412698415</v>
      </c>
    </row>
    <row r="26" spans="1:23">
      <c r="A26" s="65">
        <f t="shared" si="8"/>
        <v>43208</v>
      </c>
      <c r="B26" s="2">
        <v>126020000</v>
      </c>
      <c r="C26" s="12">
        <f t="shared" si="11"/>
        <v>125947000</v>
      </c>
      <c r="D26" s="2">
        <v>331750000</v>
      </c>
      <c r="E26" s="12">
        <f t="shared" si="13"/>
        <v>331701000</v>
      </c>
      <c r="F26" s="20">
        <f t="shared" si="15"/>
        <v>24000</v>
      </c>
      <c r="G26" s="2">
        <v>465554000</v>
      </c>
      <c r="H26" s="12">
        <f t="shared" si="16"/>
        <v>465506000</v>
      </c>
      <c r="I26" s="20">
        <f t="shared" si="14"/>
        <v>48000</v>
      </c>
      <c r="J26" s="26">
        <f t="shared" si="0"/>
        <v>72000</v>
      </c>
      <c r="K26" s="29">
        <f t="shared" si="9"/>
        <v>1458000</v>
      </c>
      <c r="L26" s="34">
        <f>+K26/18</f>
        <v>81000</v>
      </c>
      <c r="M26" s="37">
        <f t="shared" si="2"/>
        <v>3375</v>
      </c>
      <c r="N26" s="38">
        <f t="shared" si="3"/>
        <v>327.93522267206475</v>
      </c>
      <c r="O26" s="57">
        <f t="shared" si="4"/>
        <v>2511000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923000</v>
      </c>
      <c r="W26" s="43">
        <f t="shared" si="7"/>
        <v>228.57142857142858</v>
      </c>
    </row>
    <row r="27" spans="1:23">
      <c r="A27" s="65">
        <f t="shared" si="8"/>
        <v>43209</v>
      </c>
      <c r="B27" s="2">
        <v>126095000</v>
      </c>
      <c r="C27" s="12">
        <f t="shared" si="11"/>
        <v>126020000</v>
      </c>
      <c r="D27" s="2">
        <v>331802000</v>
      </c>
      <c r="E27" s="12">
        <f t="shared" si="13"/>
        <v>331750000</v>
      </c>
      <c r="F27" s="20">
        <f>(B27-C27)-(D27-E27)</f>
        <v>23000</v>
      </c>
      <c r="G27" s="2">
        <v>465604000</v>
      </c>
      <c r="H27" s="12">
        <f t="shared" si="16"/>
        <v>465554000</v>
      </c>
      <c r="I27" s="20">
        <f t="shared" si="14"/>
        <v>50000</v>
      </c>
      <c r="J27" s="26">
        <f t="shared" si="0"/>
        <v>73000</v>
      </c>
      <c r="K27" s="29">
        <f t="shared" si="9"/>
        <v>1531000</v>
      </c>
      <c r="L27" s="34">
        <f>+K27/19</f>
        <v>80578.947368421053</v>
      </c>
      <c r="M27" s="37">
        <f t="shared" si="2"/>
        <v>3357.4561403508774</v>
      </c>
      <c r="N27" s="38">
        <f t="shared" si="3"/>
        <v>326.23055614745368</v>
      </c>
      <c r="O27" s="57">
        <f t="shared" si="4"/>
        <v>2497947.3684210526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973000</v>
      </c>
      <c r="W27" s="43">
        <f t="shared" si="7"/>
        <v>231.74603174603175</v>
      </c>
    </row>
    <row r="28" spans="1:23">
      <c r="A28" s="65">
        <f t="shared" si="8"/>
        <v>43210</v>
      </c>
      <c r="B28" s="2">
        <v>126095000</v>
      </c>
      <c r="C28" s="12">
        <f>+B27</f>
        <v>126095000</v>
      </c>
      <c r="D28" s="2">
        <v>331802000</v>
      </c>
      <c r="E28" s="12">
        <f t="shared" si="13"/>
        <v>331802000</v>
      </c>
      <c r="F28" s="20">
        <f>(B28-C28)-(D28-E28)</f>
        <v>0</v>
      </c>
      <c r="G28" s="2">
        <v>465649000</v>
      </c>
      <c r="H28" s="12">
        <f t="shared" si="16"/>
        <v>465604000</v>
      </c>
      <c r="I28" s="20">
        <f t="shared" si="14"/>
        <v>45000</v>
      </c>
      <c r="J28" s="26">
        <f t="shared" si="0"/>
        <v>45000</v>
      </c>
      <c r="K28" s="29">
        <f t="shared" si="9"/>
        <v>1576000</v>
      </c>
      <c r="L28" s="2">
        <f>+K28/20</f>
        <v>78800</v>
      </c>
      <c r="M28" s="37">
        <f t="shared" si="2"/>
        <v>3283.3333333333335</v>
      </c>
      <c r="N28" s="38">
        <f t="shared" si="3"/>
        <v>319.02834008097165</v>
      </c>
      <c r="O28" s="40">
        <f t="shared" si="4"/>
        <v>2442800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1018000</v>
      </c>
      <c r="W28" s="43">
        <f t="shared" si="7"/>
        <v>142.85714285714286</v>
      </c>
    </row>
    <row r="29" spans="1:23">
      <c r="A29" s="65">
        <f t="shared" si="8"/>
        <v>43211</v>
      </c>
      <c r="B29" s="2">
        <v>126247000</v>
      </c>
      <c r="C29" s="12">
        <f>+B28</f>
        <v>126095000</v>
      </c>
      <c r="D29" s="2">
        <v>331889000</v>
      </c>
      <c r="E29" s="12">
        <f t="shared" si="13"/>
        <v>331802000</v>
      </c>
      <c r="F29" s="20">
        <f t="shared" si="15"/>
        <v>65000</v>
      </c>
      <c r="G29" s="2">
        <v>465698000</v>
      </c>
      <c r="H29" s="12">
        <f t="shared" si="16"/>
        <v>465649000</v>
      </c>
      <c r="I29" s="20">
        <f t="shared" si="14"/>
        <v>49000</v>
      </c>
      <c r="J29" s="26">
        <f t="shared" si="0"/>
        <v>114000</v>
      </c>
      <c r="K29" s="29">
        <f t="shared" si="9"/>
        <v>1690000</v>
      </c>
      <c r="L29" s="34">
        <f>+K29/21</f>
        <v>80476.190476190473</v>
      </c>
      <c r="M29" s="37">
        <f t="shared" si="2"/>
        <v>3353.1746031746029</v>
      </c>
      <c r="N29" s="38">
        <f t="shared" si="3"/>
        <v>325.8145363408521</v>
      </c>
      <c r="O29" s="57">
        <f t="shared" si="4"/>
        <v>2494761.9047619049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1067000</v>
      </c>
      <c r="W29" s="43">
        <f t="shared" si="7"/>
        <v>361.90476190476193</v>
      </c>
    </row>
    <row r="30" spans="1:23">
      <c r="A30" s="65">
        <f t="shared" si="8"/>
        <v>43212</v>
      </c>
      <c r="B30" s="2">
        <v>126320000</v>
      </c>
      <c r="C30" s="12">
        <f t="shared" si="11"/>
        <v>126247000</v>
      </c>
      <c r="D30" s="2">
        <v>331930000</v>
      </c>
      <c r="E30" s="12">
        <f t="shared" si="13"/>
        <v>331889000</v>
      </c>
      <c r="F30" s="20">
        <f t="shared" si="15"/>
        <v>32000</v>
      </c>
      <c r="G30" s="2">
        <v>465748000</v>
      </c>
      <c r="H30" s="12">
        <f t="shared" si="16"/>
        <v>465698000</v>
      </c>
      <c r="I30" s="20">
        <f t="shared" si="14"/>
        <v>50000</v>
      </c>
      <c r="J30" s="26">
        <f t="shared" si="0"/>
        <v>82000</v>
      </c>
      <c r="K30" s="29">
        <f t="shared" si="9"/>
        <v>1772000</v>
      </c>
      <c r="L30" s="34">
        <f>+K30/22</f>
        <v>80545.454545454544</v>
      </c>
      <c r="M30" s="37">
        <f t="shared" si="2"/>
        <v>3356.060606060606</v>
      </c>
      <c r="N30" s="38">
        <f t="shared" si="3"/>
        <v>326.09495767390501</v>
      </c>
      <c r="O30" s="57">
        <f t="shared" si="4"/>
        <v>2496909.0909090908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1117000</v>
      </c>
      <c r="W30" s="43">
        <f t="shared" si="7"/>
        <v>260.3174603174603</v>
      </c>
    </row>
    <row r="31" spans="1:23">
      <c r="A31" s="65">
        <f t="shared" si="8"/>
        <v>43213</v>
      </c>
      <c r="B31" s="2">
        <v>126320000</v>
      </c>
      <c r="C31" s="12">
        <f t="shared" si="11"/>
        <v>126320000</v>
      </c>
      <c r="D31" s="2">
        <v>331930000</v>
      </c>
      <c r="E31" s="12">
        <f t="shared" si="13"/>
        <v>331930000</v>
      </c>
      <c r="F31" s="20">
        <f t="shared" si="15"/>
        <v>0</v>
      </c>
      <c r="G31" s="2">
        <v>465796000</v>
      </c>
      <c r="H31" s="12">
        <f t="shared" si="16"/>
        <v>465748000</v>
      </c>
      <c r="I31" s="20">
        <f t="shared" si="14"/>
        <v>48000</v>
      </c>
      <c r="J31" s="62">
        <f t="shared" si="0"/>
        <v>48000</v>
      </c>
      <c r="K31" s="29">
        <f t="shared" si="9"/>
        <v>1820000</v>
      </c>
      <c r="L31" s="34">
        <f>+K31/23</f>
        <v>79130.434782608689</v>
      </c>
      <c r="M31" s="37">
        <f t="shared" si="2"/>
        <v>3297.101449275362</v>
      </c>
      <c r="N31" s="38">
        <f t="shared" si="3"/>
        <v>320.36613272311212</v>
      </c>
      <c r="O31" s="57">
        <f t="shared" si="4"/>
        <v>2453043.4782608692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1165000</v>
      </c>
      <c r="W31" s="43">
        <f t="shared" si="7"/>
        <v>152.38095238095238</v>
      </c>
    </row>
    <row r="32" spans="1:23">
      <c r="A32" s="65">
        <f t="shared" si="8"/>
        <v>43214</v>
      </c>
      <c r="B32" s="2">
        <v>126468000</v>
      </c>
      <c r="C32" s="12">
        <f t="shared" si="11"/>
        <v>126320000</v>
      </c>
      <c r="D32" s="2">
        <v>332027000</v>
      </c>
      <c r="E32" s="12">
        <f t="shared" si="13"/>
        <v>331930000</v>
      </c>
      <c r="F32" s="20">
        <f>(B32-C32)-(D32-E32)</f>
        <v>51000</v>
      </c>
      <c r="G32" s="2">
        <v>465846000</v>
      </c>
      <c r="H32" s="12">
        <f t="shared" si="16"/>
        <v>465796000</v>
      </c>
      <c r="I32" s="20">
        <f t="shared" si="14"/>
        <v>50000</v>
      </c>
      <c r="J32" s="26">
        <f t="shared" si="0"/>
        <v>101000</v>
      </c>
      <c r="K32" s="29">
        <f t="shared" si="9"/>
        <v>1921000</v>
      </c>
      <c r="L32" s="34">
        <f>+K32/24</f>
        <v>80041.666666666672</v>
      </c>
      <c r="M32" s="37">
        <f t="shared" si="2"/>
        <v>3335.0694444444448</v>
      </c>
      <c r="N32" s="38">
        <f t="shared" si="3"/>
        <v>324.05533063427805</v>
      </c>
      <c r="O32" s="57">
        <f t="shared" si="4"/>
        <v>2481291.666666667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1215000</v>
      </c>
      <c r="W32" s="43">
        <f t="shared" si="7"/>
        <v>320.63492063492066</v>
      </c>
    </row>
    <row r="33" spans="1:23">
      <c r="A33" s="65">
        <f t="shared" si="8"/>
        <v>43215</v>
      </c>
      <c r="B33" s="2">
        <v>126468000</v>
      </c>
      <c r="C33" s="12">
        <f t="shared" si="11"/>
        <v>126468000</v>
      </c>
      <c r="D33" s="2">
        <v>332027000</v>
      </c>
      <c r="E33" s="12">
        <f t="shared" ref="E33:E39" si="17">+D32</f>
        <v>332027000</v>
      </c>
      <c r="F33" s="20">
        <f t="shared" si="15"/>
        <v>0</v>
      </c>
      <c r="G33" s="2">
        <v>465901000</v>
      </c>
      <c r="H33" s="12">
        <f t="shared" si="16"/>
        <v>465846000</v>
      </c>
      <c r="I33" s="20">
        <f t="shared" si="14"/>
        <v>55000</v>
      </c>
      <c r="J33" s="26">
        <f t="shared" si="0"/>
        <v>55000</v>
      </c>
      <c r="K33" s="29">
        <f t="shared" si="9"/>
        <v>1976000</v>
      </c>
      <c r="L33" s="2">
        <f>+K33/25</f>
        <v>79040</v>
      </c>
      <c r="M33" s="37">
        <f t="shared" si="2"/>
        <v>3293.3333333333335</v>
      </c>
      <c r="N33" s="38">
        <f t="shared" si="3"/>
        <v>320</v>
      </c>
      <c r="O33" s="40">
        <f t="shared" si="4"/>
        <v>2450240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1270000</v>
      </c>
      <c r="W33" s="43">
        <f t="shared" si="7"/>
        <v>174.60317460317461</v>
      </c>
    </row>
    <row r="34" spans="1:23">
      <c r="A34" s="65">
        <f t="shared" si="8"/>
        <v>43216</v>
      </c>
      <c r="B34" s="2">
        <v>126618000</v>
      </c>
      <c r="C34" s="12">
        <f t="shared" si="11"/>
        <v>126468000</v>
      </c>
      <c r="D34" s="2">
        <v>332125000</v>
      </c>
      <c r="E34" s="12">
        <f t="shared" si="17"/>
        <v>332027000</v>
      </c>
      <c r="F34" s="20">
        <f>(B34-C34)-(D34-E34)</f>
        <v>52000</v>
      </c>
      <c r="G34" s="2">
        <v>465948000</v>
      </c>
      <c r="H34" s="12">
        <f t="shared" ref="H34:H39" si="18">+G33</f>
        <v>465901000</v>
      </c>
      <c r="I34" s="20">
        <f t="shared" si="14"/>
        <v>47000</v>
      </c>
      <c r="J34" s="26">
        <f t="shared" si="0"/>
        <v>99000</v>
      </c>
      <c r="K34" s="29">
        <f t="shared" si="9"/>
        <v>2075000</v>
      </c>
      <c r="L34" s="34">
        <f>+K34/26</f>
        <v>79807.692307692312</v>
      </c>
      <c r="M34" s="37">
        <f t="shared" si="2"/>
        <v>3325.3205128205132</v>
      </c>
      <c r="N34" s="38">
        <f t="shared" si="3"/>
        <v>323.10806602304581</v>
      </c>
      <c r="O34" s="57">
        <f t="shared" si="4"/>
        <v>2474038.4615384615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1317000</v>
      </c>
      <c r="W34" s="43">
        <f t="shared" si="7"/>
        <v>314.28571428571428</v>
      </c>
    </row>
    <row r="35" spans="1:23">
      <c r="A35" s="65">
        <f t="shared" si="8"/>
        <v>43217</v>
      </c>
      <c r="B35" s="2">
        <v>126618000</v>
      </c>
      <c r="C35" s="12">
        <f t="shared" si="11"/>
        <v>126618000</v>
      </c>
      <c r="D35" s="2">
        <v>332125000</v>
      </c>
      <c r="E35" s="12">
        <f t="shared" si="17"/>
        <v>332125000</v>
      </c>
      <c r="F35" s="20">
        <f t="shared" si="15"/>
        <v>0</v>
      </c>
      <c r="G35" s="2">
        <v>466001000</v>
      </c>
      <c r="H35" s="12">
        <f t="shared" si="18"/>
        <v>465948000</v>
      </c>
      <c r="I35" s="20">
        <f t="shared" si="14"/>
        <v>53000</v>
      </c>
      <c r="J35" s="26">
        <f t="shared" si="0"/>
        <v>53000</v>
      </c>
      <c r="K35" s="29">
        <f t="shared" si="9"/>
        <v>2128000</v>
      </c>
      <c r="L35" s="34">
        <f>+K35/27</f>
        <v>78814.814814814818</v>
      </c>
      <c r="M35" s="37">
        <f t="shared" si="2"/>
        <v>3283.9506172839506</v>
      </c>
      <c r="N35" s="38">
        <f t="shared" si="3"/>
        <v>319.08831908831911</v>
      </c>
      <c r="O35" s="57">
        <f t="shared" si="4"/>
        <v>2443259.2592592593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1370000</v>
      </c>
      <c r="W35" s="43">
        <f t="shared" si="7"/>
        <v>168.25396825396825</v>
      </c>
    </row>
    <row r="36" spans="1:23">
      <c r="A36" s="65">
        <f t="shared" si="8"/>
        <v>43218</v>
      </c>
      <c r="B36" s="2">
        <v>126777000</v>
      </c>
      <c r="C36" s="12">
        <f t="shared" si="11"/>
        <v>126618000</v>
      </c>
      <c r="D36" s="2">
        <v>332220000</v>
      </c>
      <c r="E36" s="12">
        <f t="shared" si="17"/>
        <v>332125000</v>
      </c>
      <c r="F36" s="20">
        <f t="shared" si="15"/>
        <v>64000</v>
      </c>
      <c r="G36" s="2">
        <v>466051000</v>
      </c>
      <c r="H36" s="12">
        <f t="shared" si="18"/>
        <v>466001000</v>
      </c>
      <c r="I36" s="20">
        <f t="shared" si="14"/>
        <v>50000</v>
      </c>
      <c r="J36" s="26">
        <f t="shared" si="0"/>
        <v>114000</v>
      </c>
      <c r="K36" s="29">
        <f t="shared" si="9"/>
        <v>2242000</v>
      </c>
      <c r="L36" s="34">
        <f>+K36/28</f>
        <v>80071.428571428565</v>
      </c>
      <c r="M36" s="37">
        <f t="shared" si="2"/>
        <v>3336.3095238095234</v>
      </c>
      <c r="N36" s="38">
        <f t="shared" si="3"/>
        <v>324.17582417582418</v>
      </c>
      <c r="O36" s="57">
        <f t="shared" si="4"/>
        <v>2482214.2857142854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1420000</v>
      </c>
      <c r="W36" s="43">
        <f t="shared" si="7"/>
        <v>361.90476190476193</v>
      </c>
    </row>
    <row r="37" spans="1:23">
      <c r="A37" s="65">
        <f t="shared" si="8"/>
        <v>43219</v>
      </c>
      <c r="B37" s="2">
        <v>126777000</v>
      </c>
      <c r="C37" s="12">
        <f t="shared" si="11"/>
        <v>126777000</v>
      </c>
      <c r="D37" s="2">
        <v>332220000</v>
      </c>
      <c r="E37" s="12">
        <f t="shared" si="17"/>
        <v>332220000</v>
      </c>
      <c r="F37" s="20">
        <f t="shared" si="15"/>
        <v>0</v>
      </c>
      <c r="G37" s="2">
        <v>466105000</v>
      </c>
      <c r="H37" s="12">
        <f t="shared" si="18"/>
        <v>466051000</v>
      </c>
      <c r="I37" s="20">
        <f t="shared" si="14"/>
        <v>54000</v>
      </c>
      <c r="J37" s="26">
        <f t="shared" si="0"/>
        <v>54000</v>
      </c>
      <c r="K37" s="29">
        <f t="shared" si="9"/>
        <v>2296000</v>
      </c>
      <c r="L37" s="34">
        <f>+K37/28</f>
        <v>82000</v>
      </c>
      <c r="M37" s="37">
        <f t="shared" si="2"/>
        <v>3416.6666666666665</v>
      </c>
      <c r="N37" s="38">
        <f t="shared" si="3"/>
        <v>331.9838056680162</v>
      </c>
      <c r="O37" s="57">
        <f t="shared" si="4"/>
        <v>2542000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1474000</v>
      </c>
      <c r="W37" s="43">
        <f t="shared" si="7"/>
        <v>171.42857142857142</v>
      </c>
    </row>
    <row r="38" spans="1:23">
      <c r="A38" s="65">
        <f t="shared" si="8"/>
        <v>43220</v>
      </c>
      <c r="B38" s="2">
        <v>126925000</v>
      </c>
      <c r="C38" s="12">
        <f t="shared" si="11"/>
        <v>126777000</v>
      </c>
      <c r="D38" s="2">
        <v>332310000</v>
      </c>
      <c r="E38" s="12">
        <f t="shared" si="17"/>
        <v>332220000</v>
      </c>
      <c r="F38" s="20">
        <f t="shared" si="15"/>
        <v>58000</v>
      </c>
      <c r="G38" s="2">
        <v>466155000</v>
      </c>
      <c r="H38" s="12">
        <f t="shared" si="18"/>
        <v>466105000</v>
      </c>
      <c r="I38" s="20">
        <f t="shared" si="14"/>
        <v>50000</v>
      </c>
      <c r="J38" s="26">
        <f t="shared" si="0"/>
        <v>108000</v>
      </c>
      <c r="K38" s="29">
        <f t="shared" si="9"/>
        <v>2404000</v>
      </c>
      <c r="L38" s="34">
        <f>+K38/28</f>
        <v>85857.142857142855</v>
      </c>
      <c r="M38" s="37">
        <f t="shared" si="2"/>
        <v>3577.3809523809523</v>
      </c>
      <c r="N38" s="38">
        <f t="shared" si="3"/>
        <v>347.5997686524002</v>
      </c>
      <c r="O38" s="57">
        <f t="shared" si="4"/>
        <v>2661571.4285714286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1524000</v>
      </c>
      <c r="W38" s="43">
        <f t="shared" si="7"/>
        <v>342.85714285714283</v>
      </c>
    </row>
    <row r="39" spans="1:23">
      <c r="A39" s="65"/>
      <c r="B39" s="2"/>
      <c r="C39" s="12"/>
      <c r="D39" s="2"/>
      <c r="E39" s="12"/>
      <c r="F39" s="20">
        <f t="shared" si="15"/>
        <v>0</v>
      </c>
      <c r="G39" s="2"/>
      <c r="H39" s="12"/>
      <c r="I39" s="20">
        <f t="shared" si="14"/>
        <v>0</v>
      </c>
      <c r="J39" s="26">
        <f t="shared" si="0"/>
        <v>0</v>
      </c>
      <c r="K39" s="29">
        <f t="shared" si="9"/>
        <v>2404000</v>
      </c>
      <c r="L39" s="34">
        <f>+K39/28</f>
        <v>85857.142857142855</v>
      </c>
      <c r="M39" s="37">
        <f t="shared" si="2"/>
        <v>3577.3809523809523</v>
      </c>
      <c r="N39" s="38">
        <f t="shared" si="3"/>
        <v>347.5997686524002</v>
      </c>
      <c r="O39" s="57">
        <f t="shared" si="4"/>
        <v>2661571.4285714286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1524000</v>
      </c>
      <c r="W39" s="43">
        <f t="shared" si="7"/>
        <v>0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880000</v>
      </c>
      <c r="G42" s="23"/>
      <c r="H42" s="30"/>
      <c r="I42" s="30">
        <f>SUM(I9:I41)</f>
        <v>1524000</v>
      </c>
      <c r="J42" s="60">
        <f>SUM(J9:J39)</f>
        <v>2404000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83B5B59B-8C81-4F49-A835-B5F4B4AC2DC7}"/>
</file>

<file path=customXml/itemProps2.xml><?xml version="1.0" encoding="utf-8"?>
<ds:datastoreItem xmlns:ds="http://schemas.openxmlformats.org/officeDocument/2006/customXml" ds:itemID="{EBABD317-2927-4E37-B5C9-F82515413244}"/>
</file>

<file path=customXml/itemProps3.xml><?xml version="1.0" encoding="utf-8"?>
<ds:datastoreItem xmlns:ds="http://schemas.openxmlformats.org/officeDocument/2006/customXml" ds:itemID="{DBD564D8-C061-43F9-909D-9F493D318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2016-01-31T14:44:48Z</cp:lastPrinted>
  <dcterms:created xsi:type="dcterms:W3CDTF">2002-07-26T11:51:45Z</dcterms:created>
  <dcterms:modified xsi:type="dcterms:W3CDTF">2018-04-30T12:01:54Z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