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1"/>
  <workbookPr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Discovery 2018 - PSC/PSC Set 03/"/>
    </mc:Choice>
  </mc:AlternateContent>
  <xr:revisionPtr revIDLastSave="0" documentId="11_F7A9CDB47C2BFA22D1982B640FEA83A9DEBA94F4" xr6:coauthVersionLast="43" xr6:coauthVersionMax="43" xr10:uidLastSave="{00000000-0000-0000-0000-000000000000}"/>
  <bookViews>
    <workbookView xWindow="0" yWindow="0" windowWidth="28800" windowHeight="12300" xr2:uid="{00000000-000D-0000-FFFF-FFFF00000000}"/>
  </bookViews>
  <sheets>
    <sheet name="Summary" sheetId="6" r:id="rId1"/>
    <sheet name="REVISED-2017 Plant vs NPlant" sheetId="5" r:id="rId2"/>
    <sheet name="ORIG-2017 Plant vs NPlant" sheetId="7" r:id="rId3"/>
    <sheet name="2017 Updated Plant vs NPlant" sheetId="8" r:id="rId4"/>
  </sheets>
  <calcPr calcId="191028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8" l="1"/>
  <c r="K10" i="8"/>
  <c r="M10" i="8"/>
  <c r="E23" i="8"/>
  <c r="E46" i="8"/>
  <c r="E28" i="8"/>
  <c r="E51" i="8"/>
  <c r="E33" i="8"/>
  <c r="C56" i="8"/>
  <c r="C33" i="8"/>
  <c r="C51" i="8"/>
  <c r="C52" i="8"/>
  <c r="C28" i="8"/>
  <c r="E29" i="8"/>
  <c r="C27" i="8"/>
  <c r="C29" i="8"/>
  <c r="C22" i="8"/>
  <c r="C19" i="8"/>
  <c r="C43" i="8"/>
  <c r="C45" i="8"/>
  <c r="E19" i="8"/>
  <c r="E45" i="8"/>
  <c r="E22" i="8"/>
  <c r="C23" i="8"/>
  <c r="H18" i="6"/>
  <c r="C15" i="6"/>
  <c r="F15" i="6"/>
  <c r="H15" i="6"/>
  <c r="C22" i="7"/>
  <c r="H10" i="7"/>
  <c r="G10" i="7"/>
  <c r="I10" i="7"/>
  <c r="C23" i="7"/>
  <c r="C24" i="7"/>
  <c r="C33" i="7"/>
  <c r="C34" i="7"/>
  <c r="C27" i="7"/>
  <c r="C28" i="7"/>
  <c r="C29" i="7"/>
  <c r="C37" i="7"/>
  <c r="C39" i="7"/>
  <c r="C7" i="6"/>
  <c r="C19" i="7"/>
  <c r="C43" i="7"/>
  <c r="C45" i="7"/>
  <c r="C46" i="7"/>
  <c r="C47" i="7"/>
  <c r="C51" i="7"/>
  <c r="C52" i="7"/>
  <c r="C55" i="7"/>
  <c r="C57" i="7"/>
  <c r="C8" i="6"/>
  <c r="C9" i="6"/>
  <c r="C11" i="6"/>
  <c r="C13" i="6"/>
  <c r="C17" i="6"/>
  <c r="C19" i="6"/>
  <c r="E47" i="8"/>
  <c r="C46" i="8"/>
  <c r="C24" i="8"/>
  <c r="C47" i="8"/>
  <c r="C55" i="8"/>
  <c r="C58" i="8"/>
  <c r="C34" i="8"/>
  <c r="F11" i="6"/>
  <c r="C37" i="8"/>
  <c r="C39" i="8"/>
  <c r="C61" i="8"/>
  <c r="E24" i="8"/>
  <c r="E52" i="8"/>
  <c r="E55" i="8"/>
  <c r="E58" i="8"/>
  <c r="F8" i="6"/>
  <c r="H8" i="6"/>
  <c r="E34" i="8"/>
  <c r="D11" i="6"/>
  <c r="E37" i="8"/>
  <c r="E39" i="8"/>
  <c r="E61" i="8"/>
  <c r="F7" i="6"/>
  <c r="H7" i="6"/>
  <c r="F9" i="6"/>
  <c r="C60" i="7"/>
  <c r="H9" i="6"/>
  <c r="F13" i="6"/>
  <c r="C19" i="5"/>
  <c r="C22" i="5"/>
  <c r="C27" i="5"/>
  <c r="C43" i="5"/>
  <c r="C45" i="5"/>
  <c r="H10" i="5"/>
  <c r="G10" i="5"/>
  <c r="I10" i="5"/>
  <c r="C23" i="5"/>
  <c r="C46" i="5"/>
  <c r="C47" i="5"/>
  <c r="C33" i="5"/>
  <c r="C51" i="5"/>
  <c r="C52" i="5"/>
  <c r="C55" i="5"/>
  <c r="C56" i="5"/>
  <c r="C57" i="5"/>
  <c r="D8" i="6"/>
  <c r="C24" i="5"/>
  <c r="C34" i="5"/>
  <c r="C28" i="5"/>
  <c r="C29" i="5"/>
  <c r="C37" i="5"/>
  <c r="C39" i="5"/>
  <c r="D7" i="6"/>
  <c r="D9" i="6"/>
  <c r="D13" i="6"/>
  <c r="H13" i="6"/>
  <c r="F17" i="6"/>
  <c r="F19" i="6"/>
  <c r="H19" i="6"/>
  <c r="H17" i="6"/>
  <c r="C60" i="5"/>
</calcChain>
</file>

<file path=xl/sharedStrings.xml><?xml version="1.0" encoding="utf-8"?>
<sst xmlns="http://schemas.openxmlformats.org/spreadsheetml/2006/main" count="214" uniqueCount="67">
  <si>
    <t>Kentucky-American Water</t>
  </si>
  <si>
    <t>PSC Set 3-018</t>
  </si>
  <si>
    <t>2017 Provision</t>
  </si>
  <si>
    <t>2017 Return</t>
  </si>
  <si>
    <t>2017 Change</t>
  </si>
  <si>
    <t>Original</t>
  </si>
  <si>
    <t xml:space="preserve">Revised </t>
  </si>
  <si>
    <t>Plant</t>
  </si>
  <si>
    <t>Non-Plant</t>
  </si>
  <si>
    <t>Total Excess</t>
  </si>
  <si>
    <t>Tax Rate</t>
  </si>
  <si>
    <t>Excess with Gross up</t>
  </si>
  <si>
    <t>Adjustment</t>
  </si>
  <si>
    <t>Total</t>
  </si>
  <si>
    <t>GL Balance</t>
  </si>
  <si>
    <t>Difference</t>
  </si>
  <si>
    <t xml:space="preserve">American Water Works Company, Inc. </t>
  </si>
  <si>
    <t>Deferred Balances Report - Pre-Tax (Reporting)</t>
  </si>
  <si>
    <t>2017 Combined December YE Final 10K, 1012 Kentucky American</t>
  </si>
  <si>
    <t/>
  </si>
  <si>
    <t>Code</t>
  </si>
  <si>
    <t>Name</t>
  </si>
  <si>
    <t>Ending Balance</t>
  </si>
  <si>
    <t>Before</t>
  </si>
  <si>
    <t>After</t>
  </si>
  <si>
    <t>Change</t>
  </si>
  <si>
    <t>A1</t>
  </si>
  <si>
    <t>Advances &amp; contributions</t>
  </si>
  <si>
    <t>Federal Rate</t>
  </si>
  <si>
    <t>A3</t>
  </si>
  <si>
    <t>Other postretirement benefits (OPEBS)</t>
  </si>
  <si>
    <t>State Rate</t>
  </si>
  <si>
    <t>A4</t>
  </si>
  <si>
    <t>Tax Losses and Credits</t>
  </si>
  <si>
    <t>Blended Rate</t>
  </si>
  <si>
    <t>A5</t>
  </si>
  <si>
    <t>Pension Benefits</t>
  </si>
  <si>
    <t>A7</t>
  </si>
  <si>
    <t>Other</t>
  </si>
  <si>
    <t>L1</t>
  </si>
  <si>
    <t>Utility plant, primarily depreciation</t>
  </si>
  <si>
    <t>L12</t>
  </si>
  <si>
    <t>L13</t>
  </si>
  <si>
    <t>L5</t>
  </si>
  <si>
    <t>OTHER</t>
  </si>
  <si>
    <t>Unassigned</t>
  </si>
  <si>
    <t>Gross Temporary Difference on Plant only</t>
  </si>
  <si>
    <t>Change in blended tax rate</t>
  </si>
  <si>
    <t>DTL remeasurement related to Plant</t>
  </si>
  <si>
    <t>Gross Temporary Difference on Tax Losses and Credits</t>
  </si>
  <si>
    <t>Change in federal tax rate</t>
  </si>
  <si>
    <t>DTL remeasurement related to Fed NOL</t>
  </si>
  <si>
    <t>State only plant temporary items</t>
  </si>
  <si>
    <t>Change in federal rate</t>
  </si>
  <si>
    <t>DTL remeasurement on federal benefit of state items</t>
  </si>
  <si>
    <t>Items not recoverable</t>
  </si>
  <si>
    <t>Total estimated Plant excess ADIT</t>
  </si>
  <si>
    <t>Gross Temporary Differences not Plant related</t>
  </si>
  <si>
    <t>Minus Current Reg Liability</t>
  </si>
  <si>
    <t>DTL remeasurement related to non-Plant</t>
  </si>
  <si>
    <t>State only temporary items</t>
  </si>
  <si>
    <t>Total estimated Non-Plant excess ADIT</t>
  </si>
  <si>
    <t>Total estimated excess ADIT</t>
  </si>
  <si>
    <t>Updated</t>
  </si>
  <si>
    <t>Adjusted to remove Charitable</t>
  </si>
  <si>
    <t>State only temporary items Plus Federal Only Items</t>
  </si>
  <si>
    <t>Other Minor Adjustments - rate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</si>
</sst>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%"/>
    <numFmt numFmtId="167" formatCode="0.0000"/>
  </numFmts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Protection="0">
      <alignment horizontal="center" wrapText="1"/>
    </xf>
    <xf numFmtId="0" fontId="4" fillId="0" borderId="0" applyNumberFormat="0" applyFont="0" applyFill="0" applyBorder="0" applyProtection="0">
      <alignment horizontal="left" indent="1"/>
    </xf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Alignment="0" applyProtection="0"/>
    <xf numFmtId="37" fontId="4" fillId="0" borderId="2" applyFont="0" applyFill="0" applyAlignment="0" applyProtection="0"/>
    <xf numFmtId="37" fontId="4" fillId="0" borderId="3" applyFont="0" applyFill="0" applyAlignment="0" applyProtection="0"/>
    <xf numFmtId="37" fontId="4" fillId="0" borderId="4" applyFont="0" applyFill="0" applyAlignment="0" applyProtection="0"/>
    <xf numFmtId="37" fontId="4" fillId="0" borderId="1" applyFont="0" applyFill="0" applyAlignment="0" applyProtection="0"/>
    <xf numFmtId="37" fontId="4" fillId="0" borderId="5" applyFont="0" applyFill="0" applyAlignment="0" applyProtection="0"/>
    <xf numFmtId="164" fontId="4" fillId="0" borderId="2" applyFont="0" applyFill="0" applyAlignment="0" applyProtection="0"/>
    <xf numFmtId="164" fontId="4" fillId="0" borderId="3" applyFont="0" applyFill="0" applyAlignment="0" applyProtection="0"/>
    <xf numFmtId="164" fontId="4" fillId="0" borderId="4" applyFont="0" applyFill="0" applyAlignment="0" applyProtection="0"/>
    <xf numFmtId="164" fontId="4" fillId="0" borderId="1" applyFont="0" applyFill="0" applyAlignment="0" applyProtection="0"/>
    <xf numFmtId="164" fontId="4" fillId="0" borderId="5" applyFont="0" applyFill="0" applyAlignment="0" applyProtection="0"/>
    <xf numFmtId="3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Protection="0">
      <alignment horizontal="center" wrapText="1"/>
    </xf>
    <xf numFmtId="3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5" applyFont="0" applyFill="0" applyAlignment="0" applyProtection="0"/>
  </cellStyleXfs>
  <cellXfs count="72">
    <xf numFmtId="0" fontId="0" fillId="0" borderId="0" xfId="0"/>
    <xf numFmtId="0" fontId="0" fillId="0" borderId="0" xfId="0" applyAlignment="1"/>
    <xf numFmtId="0" fontId="2" fillId="0" borderId="0" xfId="7" applyAlignment="1"/>
    <xf numFmtId="165" fontId="0" fillId="0" borderId="0" xfId="4" applyNumberFormat="1" applyFont="1"/>
    <xf numFmtId="0" fontId="3" fillId="0" borderId="1" xfId="8">
      <alignment horizontal="center" wrapText="1"/>
    </xf>
    <xf numFmtId="0" fontId="3" fillId="0" borderId="0" xfId="11"/>
    <xf numFmtId="37" fontId="0" fillId="0" borderId="0" xfId="22" applyFont="1"/>
    <xf numFmtId="165" fontId="0" fillId="0" borderId="0" xfId="0" applyNumberFormat="1"/>
    <xf numFmtId="0" fontId="4" fillId="0" borderId="0" xfId="0" applyFont="1"/>
    <xf numFmtId="165" fontId="4" fillId="0" borderId="0" xfId="4" applyNumberFormat="1" applyFont="1"/>
    <xf numFmtId="166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5" fillId="0" borderId="0" xfId="0" applyFont="1" applyAlignment="1"/>
    <xf numFmtId="0" fontId="0" fillId="0" borderId="0" xfId="0"/>
    <xf numFmtId="37" fontId="3" fillId="0" borderId="5" xfId="16" applyFont="1"/>
    <xf numFmtId="0" fontId="3" fillId="0" borderId="0" xfId="0" applyFont="1"/>
    <xf numFmtId="167" fontId="0" fillId="0" borderId="0" xfId="0" applyNumberFormat="1"/>
    <xf numFmtId="10" fontId="0" fillId="0" borderId="2" xfId="1" applyNumberFormat="1" applyFont="1" applyBorder="1"/>
    <xf numFmtId="165" fontId="0" fillId="0" borderId="0" xfId="4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10" fontId="0" fillId="0" borderId="0" xfId="0" applyNumberFormat="1" applyFill="1" applyBorder="1"/>
    <xf numFmtId="165" fontId="3" fillId="0" borderId="0" xfId="4" applyNumberFormat="1" applyFont="1" applyFill="1" applyBorder="1"/>
    <xf numFmtId="165" fontId="0" fillId="0" borderId="0" xfId="0" applyNumberFormat="1" applyFill="1" applyBorder="1"/>
    <xf numFmtId="0" fontId="3" fillId="0" borderId="0" xfId="0" applyFont="1" applyFill="1"/>
    <xf numFmtId="165" fontId="3" fillId="0" borderId="2" xfId="4" applyNumberFormat="1" applyFont="1" applyFill="1" applyBorder="1"/>
    <xf numFmtId="0" fontId="4" fillId="0" borderId="0" xfId="0" applyFont="1" applyFill="1"/>
    <xf numFmtId="165" fontId="4" fillId="0" borderId="6" xfId="4" applyNumberFormat="1" applyFont="1" applyFill="1" applyBorder="1"/>
    <xf numFmtId="10" fontId="4" fillId="0" borderId="0" xfId="1" applyNumberFormat="1" applyFont="1" applyFill="1"/>
    <xf numFmtId="165" fontId="4" fillId="0" borderId="0" xfId="4" applyNumberFormat="1" applyFont="1" applyFill="1"/>
    <xf numFmtId="10" fontId="4" fillId="0" borderId="0" xfId="0" applyNumberFormat="1" applyFont="1" applyFill="1"/>
    <xf numFmtId="165" fontId="4" fillId="0" borderId="0" xfId="4" applyNumberFormat="1" applyFont="1" applyFill="1" applyBorder="1"/>
    <xf numFmtId="165" fontId="4" fillId="0" borderId="0" xfId="4" applyNumberFormat="1" applyFont="1" applyFill="1" applyProtection="1"/>
    <xf numFmtId="165" fontId="4" fillId="0" borderId="0" xfId="0" applyNumberFormat="1" applyFont="1" applyFill="1"/>
    <xf numFmtId="165" fontId="4" fillId="0" borderId="6" xfId="0" applyNumberFormat="1" applyFont="1" applyFill="1" applyBorder="1"/>
    <xf numFmtId="0" fontId="3" fillId="2" borderId="0" xfId="0" applyFont="1" applyFill="1"/>
    <xf numFmtId="165" fontId="3" fillId="2" borderId="2" xfId="0" applyNumberFormat="1" applyFont="1" applyFill="1" applyBorder="1"/>
    <xf numFmtId="0" fontId="1" fillId="0" borderId="0" xfId="6" applyAlignment="1"/>
    <xf numFmtId="0" fontId="6" fillId="0" borderId="0" xfId="0" applyFont="1" applyAlignment="1">
      <alignment horizontal="center"/>
    </xf>
    <xf numFmtId="165" fontId="4" fillId="0" borderId="0" xfId="4" applyNumberFormat="1" applyFont="1" applyFill="1" applyBorder="1" applyProtection="1"/>
    <xf numFmtId="165" fontId="0" fillId="0" borderId="6" xfId="4" applyNumberFormat="1" applyFont="1" applyBorder="1"/>
    <xf numFmtId="0" fontId="0" fillId="0" borderId="0" xfId="0" applyBorder="1" applyAlignment="1">
      <alignment horizontal="center"/>
    </xf>
    <xf numFmtId="43" fontId="0" fillId="0" borderId="0" xfId="0" applyNumberFormat="1"/>
    <xf numFmtId="0" fontId="1" fillId="0" borderId="0" xfId="24" applyAlignment="1"/>
    <xf numFmtId="0" fontId="2" fillId="0" borderId="0" xfId="25" applyAlignment="1"/>
    <xf numFmtId="0" fontId="3" fillId="0" borderId="1" xfId="26">
      <alignment horizontal="center" wrapText="1"/>
    </xf>
    <xf numFmtId="37" fontId="0" fillId="0" borderId="0" xfId="27" applyFont="1"/>
    <xf numFmtId="37" fontId="0" fillId="0" borderId="0" xfId="0" applyNumberFormat="1"/>
    <xf numFmtId="10" fontId="0" fillId="0" borderId="0" xfId="28" applyNumberFormat="1" applyFont="1"/>
    <xf numFmtId="10" fontId="0" fillId="0" borderId="2" xfId="28" applyNumberFormat="1" applyFont="1" applyBorder="1"/>
    <xf numFmtId="165" fontId="0" fillId="0" borderId="0" xfId="29" applyNumberFormat="1" applyFont="1" applyFill="1" applyBorder="1"/>
    <xf numFmtId="165" fontId="0" fillId="0" borderId="0" xfId="29" applyNumberFormat="1" applyFont="1"/>
    <xf numFmtId="0" fontId="3" fillId="0" borderId="0" xfId="30"/>
    <xf numFmtId="37" fontId="3" fillId="0" borderId="5" xfId="31" applyFont="1"/>
    <xf numFmtId="165" fontId="4" fillId="0" borderId="6" xfId="29" applyNumberFormat="1" applyFont="1" applyFill="1" applyBorder="1"/>
    <xf numFmtId="10" fontId="4" fillId="0" borderId="0" xfId="28" applyNumberFormat="1" applyFont="1" applyFill="1"/>
    <xf numFmtId="10" fontId="0" fillId="0" borderId="0" xfId="28" applyNumberFormat="1" applyFont="1" applyFill="1" applyBorder="1"/>
    <xf numFmtId="165" fontId="3" fillId="0" borderId="0" xfId="29" applyNumberFormat="1" applyFont="1" applyFill="1" applyBorder="1"/>
    <xf numFmtId="165" fontId="4" fillId="0" borderId="0" xfId="29" applyNumberFormat="1" applyFont="1" applyFill="1"/>
    <xf numFmtId="165" fontId="3" fillId="0" borderId="2" xfId="29" applyNumberFormat="1" applyFont="1" applyFill="1" applyBorder="1"/>
    <xf numFmtId="165" fontId="4" fillId="0" borderId="0" xfId="29" applyNumberFormat="1" applyFont="1" applyFill="1" applyBorder="1"/>
    <xf numFmtId="165" fontId="4" fillId="0" borderId="0" xfId="29" applyNumberFormat="1" applyFont="1" applyFill="1" applyProtection="1"/>
    <xf numFmtId="165" fontId="4" fillId="0" borderId="0" xfId="29" applyNumberFormat="1" applyFont="1" applyFill="1" applyBorder="1" applyProtection="1"/>
    <xf numFmtId="165" fontId="4" fillId="0" borderId="0" xfId="29" applyNumberFormat="1" applyFont="1"/>
    <xf numFmtId="0" fontId="7" fillId="0" borderId="0" xfId="0" applyFont="1" applyAlignment="1">
      <alignment horizontal="center"/>
    </xf>
    <xf numFmtId="37" fontId="3" fillId="0" borderId="5" xfId="31" applyFont="1" applyFill="1"/>
    <xf numFmtId="0" fontId="0" fillId="0" borderId="0" xfId="0" applyFill="1"/>
    <xf numFmtId="0" fontId="3" fillId="0" borderId="2" xfId="0" applyFont="1" applyBorder="1" applyAlignment="1">
      <alignment horizontal="center"/>
    </xf>
    <xf numFmtId="165" fontId="0" fillId="0" borderId="2" xfId="4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2">
    <cellStyle name="BoldUnderlineNumber" xfId="14" xr:uid="{00000000-0005-0000-0000-000000000000}"/>
    <cellStyle name="BoldUnderlineRate" xfId="19" xr:uid="{00000000-0005-0000-0000-000001000000}"/>
    <cellStyle name="ColumnHeader" xfId="8" xr:uid="{00000000-0005-0000-0000-000002000000}"/>
    <cellStyle name="ColumnHeader 2" xfId="26" xr:uid="{00000000-0005-0000-0000-000003000000}"/>
    <cellStyle name="Comma" xfId="4" xr:uid="{00000000-0005-0000-0000-000004000000}"/>
    <cellStyle name="Comma [0]" xfId="5" xr:uid="{00000000-0005-0000-0000-000005000000}"/>
    <cellStyle name="Comma 2" xfId="29" xr:uid="{00000000-0005-0000-0000-000006000000}"/>
    <cellStyle name="Currency" xfId="2" xr:uid="{00000000-0005-0000-0000-000007000000}"/>
    <cellStyle name="Currency [0]" xfId="3" xr:uid="{00000000-0005-0000-0000-000008000000}"/>
    <cellStyle name="DetailIndented" xfId="9" xr:uid="{00000000-0005-0000-0000-000009000000}"/>
    <cellStyle name="DetailTotalNumber" xfId="15" xr:uid="{00000000-0005-0000-0000-00000A000000}"/>
    <cellStyle name="DetailTotalRate" xfId="20" xr:uid="{00000000-0005-0000-0000-00000B000000}"/>
    <cellStyle name="GrandTotalNumber" xfId="13" xr:uid="{00000000-0005-0000-0000-00000C000000}"/>
    <cellStyle name="GrandTotalRate" xfId="18" xr:uid="{00000000-0005-0000-0000-00000D000000}"/>
    <cellStyle name="Header" xfId="6" xr:uid="{00000000-0005-0000-0000-00000E000000}"/>
    <cellStyle name="Header 2" xfId="24" xr:uid="{00000000-0005-0000-0000-00000F000000}"/>
    <cellStyle name="Normal" xfId="0" builtinId="0"/>
    <cellStyle name="Percent" xfId="1" xr:uid="{00000000-0005-0000-0000-000011000000}"/>
    <cellStyle name="Percent 2" xfId="28" xr:uid="{00000000-0005-0000-0000-000012000000}"/>
    <cellStyle name="SubHeader" xfId="7" xr:uid="{00000000-0005-0000-0000-000013000000}"/>
    <cellStyle name="SubHeader 2" xfId="25" xr:uid="{00000000-0005-0000-0000-000014000000}"/>
    <cellStyle name="SubTotalNumber" xfId="12" xr:uid="{00000000-0005-0000-0000-000015000000}"/>
    <cellStyle name="SubTotalRate" xfId="17" xr:uid="{00000000-0005-0000-0000-000016000000}"/>
    <cellStyle name="TextNumber" xfId="22" xr:uid="{00000000-0005-0000-0000-000017000000}"/>
    <cellStyle name="TextNumber 2" xfId="27" xr:uid="{00000000-0005-0000-0000-000018000000}"/>
    <cellStyle name="TextRate" xfId="23" xr:uid="{00000000-0005-0000-0000-000019000000}"/>
    <cellStyle name="TotalNumber" xfId="16" xr:uid="{00000000-0005-0000-0000-00001A000000}"/>
    <cellStyle name="TotalNumber 2" xfId="31" xr:uid="{00000000-0005-0000-0000-00001B000000}"/>
    <cellStyle name="TotalRate" xfId="21" xr:uid="{00000000-0005-0000-0000-00001C000000}"/>
    <cellStyle name="TotalText" xfId="11" xr:uid="{00000000-0005-0000-0000-00001D000000}"/>
    <cellStyle name="TotalText 2" xfId="30" xr:uid="{00000000-0005-0000-0000-00001E000000}"/>
    <cellStyle name="UnitHeader" xfId="10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 xr3:uid="{AEA406A1-0E4B-5B11-9CD5-51D6E497D94C}"/>
  </sheetViews>
  <sheetFormatPr defaultRowHeight="12.75"/>
  <cols>
    <col min="2" max="2" width="23.140625" customWidth="1"/>
    <col min="3" max="4" width="12.7109375" customWidth="1"/>
    <col min="5" max="5" width="5.28515625" customWidth="1"/>
    <col min="6" max="6" width="12.7109375" customWidth="1"/>
    <col min="7" max="7" width="5.5703125" customWidth="1"/>
    <col min="8" max="8" width="12.7109375" customWidth="1"/>
  </cols>
  <sheetData>
    <row r="1" spans="1:8" s="14" customFormat="1">
      <c r="A1" s="16" t="s">
        <v>0</v>
      </c>
    </row>
    <row r="2" spans="1:8" s="14" customFormat="1">
      <c r="A2" s="16" t="s">
        <v>1</v>
      </c>
    </row>
    <row r="3" spans="1:8" s="14" customFormat="1"/>
    <row r="4" spans="1:8">
      <c r="A4" s="14"/>
      <c r="B4" s="14"/>
      <c r="C4" s="71" t="s">
        <v>2</v>
      </c>
      <c r="D4" s="71"/>
      <c r="E4" s="16"/>
      <c r="F4" s="70" t="s">
        <v>3</v>
      </c>
      <c r="G4" s="16"/>
      <c r="H4" s="70" t="s">
        <v>4</v>
      </c>
    </row>
    <row r="5" spans="1:8">
      <c r="A5" s="14"/>
      <c r="B5" s="14"/>
      <c r="C5" s="68" t="s">
        <v>5</v>
      </c>
      <c r="D5" s="68" t="s">
        <v>6</v>
      </c>
      <c r="E5" s="16"/>
      <c r="F5" s="16"/>
      <c r="G5" s="16"/>
      <c r="H5" s="16"/>
    </row>
    <row r="6" spans="1:8" s="14" customFormat="1">
      <c r="C6" s="42"/>
      <c r="D6" s="42"/>
    </row>
    <row r="7" spans="1:8">
      <c r="A7" s="14"/>
      <c r="B7" s="14" t="s">
        <v>7</v>
      </c>
      <c r="C7" s="3">
        <f>+'ORIG-2017 Plant vs NPlant'!C39</f>
        <v>30163661.0636</v>
      </c>
      <c r="D7" s="3">
        <f>+'REVISED-2017 Plant vs NPlant'!C39</f>
        <v>30163661.0636</v>
      </c>
      <c r="E7" s="3"/>
      <c r="F7" s="3">
        <f>+'2017 Updated Plant vs NPlant'!E39</f>
        <v>30075122.796068002</v>
      </c>
      <c r="G7" s="3"/>
      <c r="H7" s="3">
        <f>+F7-C7</f>
        <v>-88538.267531998456</v>
      </c>
    </row>
    <row r="8" spans="1:8">
      <c r="A8" s="14"/>
      <c r="B8" s="14" t="s">
        <v>8</v>
      </c>
      <c r="C8" s="3">
        <f>+'ORIG-2017 Plant vs NPlant'!C57</f>
        <v>2618150.9416</v>
      </c>
      <c r="D8" s="3">
        <f>+'REVISED-2017 Plant vs NPlant'!C57</f>
        <v>1384177.9416</v>
      </c>
      <c r="E8" s="3"/>
      <c r="F8" s="3">
        <f>+'2017 Updated Plant vs NPlant'!E58</f>
        <v>986177.30577600002</v>
      </c>
      <c r="G8" s="3"/>
      <c r="H8" s="3">
        <f>+F8-C8</f>
        <v>-1631973.635824</v>
      </c>
    </row>
    <row r="9" spans="1:8">
      <c r="A9" s="14"/>
      <c r="B9" s="8" t="s">
        <v>9</v>
      </c>
      <c r="C9" s="41">
        <f>+C7+C8</f>
        <v>32781812.005199999</v>
      </c>
      <c r="D9" s="41">
        <f>+D7+D8</f>
        <v>31547839.005199999</v>
      </c>
      <c r="E9" s="3"/>
      <c r="F9" s="41">
        <f>+F7+F8</f>
        <v>31061300.101844002</v>
      </c>
      <c r="G9" s="3"/>
      <c r="H9" s="41">
        <f>+F9-C9</f>
        <v>-1720511.9033559971</v>
      </c>
    </row>
    <row r="10" spans="1:8">
      <c r="A10" s="14"/>
      <c r="B10" s="14"/>
      <c r="C10" s="3"/>
      <c r="D10" s="3"/>
      <c r="E10" s="3"/>
      <c r="F10" s="3"/>
      <c r="G10" s="3"/>
      <c r="H10" s="14"/>
    </row>
    <row r="11" spans="1:8">
      <c r="A11" s="14"/>
      <c r="B11" s="14" t="s">
        <v>10</v>
      </c>
      <c r="C11" s="11">
        <f>0.06*0.79+0.21</f>
        <v>0.25739999999999996</v>
      </c>
      <c r="D11" s="11">
        <f>+C11</f>
        <v>0.25739999999999996</v>
      </c>
      <c r="E11" s="3"/>
      <c r="F11" s="11">
        <f>+C11</f>
        <v>0.25739999999999996</v>
      </c>
      <c r="G11" s="3"/>
      <c r="H11" s="14"/>
    </row>
    <row r="12" spans="1:8">
      <c r="A12" s="14"/>
      <c r="B12" s="14"/>
      <c r="C12" s="3"/>
      <c r="D12" s="3"/>
      <c r="E12" s="3"/>
      <c r="F12" s="3"/>
      <c r="G12" s="3"/>
      <c r="H12" s="43"/>
    </row>
    <row r="13" spans="1:8">
      <c r="A13" s="14"/>
      <c r="B13" s="8" t="s">
        <v>11</v>
      </c>
      <c r="C13" s="69">
        <f>+C9/(1-C11)</f>
        <v>44144643.152706705</v>
      </c>
      <c r="D13" s="69">
        <f>+D9/(1-D11)</f>
        <v>42482950.451387018</v>
      </c>
      <c r="E13" s="3"/>
      <c r="F13" s="69">
        <f>+F9/(1-F11)</f>
        <v>41827767.441211961</v>
      </c>
      <c r="G13" s="3"/>
      <c r="H13" s="69">
        <f>+F13-C13</f>
        <v>-2316875.7114947438</v>
      </c>
    </row>
    <row r="14" spans="1:8">
      <c r="A14" s="14"/>
      <c r="B14" s="14"/>
      <c r="C14" s="3"/>
      <c r="D14" s="3"/>
      <c r="E14" s="3"/>
      <c r="F14" s="3"/>
      <c r="G14" s="3"/>
      <c r="H14" s="3"/>
    </row>
    <row r="15" spans="1:8">
      <c r="A15" s="14"/>
      <c r="B15" s="14" t="s">
        <v>12</v>
      </c>
      <c r="C15" s="3">
        <f>-(105060+36416)</f>
        <v>-141476</v>
      </c>
      <c r="D15" s="3"/>
      <c r="E15" s="3"/>
      <c r="F15" s="3">
        <f>+C15+3060+19238</f>
        <v>-119178</v>
      </c>
      <c r="G15" s="3"/>
      <c r="H15" s="3">
        <f>+F15-C15</f>
        <v>22298</v>
      </c>
    </row>
    <row r="16" spans="1:8">
      <c r="A16" s="14"/>
      <c r="B16" s="14"/>
      <c r="C16" s="3"/>
      <c r="D16" s="3"/>
      <c r="E16" s="3"/>
      <c r="F16" s="3"/>
      <c r="G16" s="3"/>
      <c r="H16" s="3"/>
    </row>
    <row r="17" spans="2:8">
      <c r="B17" s="14" t="s">
        <v>13</v>
      </c>
      <c r="C17" s="41">
        <f>+C13+C15</f>
        <v>44003167.152706705</v>
      </c>
      <c r="D17" s="3"/>
      <c r="E17" s="3"/>
      <c r="F17" s="41">
        <f>+F13+F15</f>
        <v>41708589.441211961</v>
      </c>
      <c r="G17" s="3"/>
      <c r="H17" s="41">
        <f>+F17-C17</f>
        <v>-2294577.7114947438</v>
      </c>
    </row>
    <row r="18" spans="2:8">
      <c r="B18" s="8" t="s">
        <v>14</v>
      </c>
      <c r="C18" s="3">
        <v>44003167</v>
      </c>
      <c r="D18" s="3"/>
      <c r="E18" s="3"/>
      <c r="F18" s="3">
        <v>41708589</v>
      </c>
      <c r="G18" s="3"/>
      <c r="H18" s="3">
        <f>+F18-C18</f>
        <v>-2294578</v>
      </c>
    </row>
    <row r="19" spans="2:8">
      <c r="B19" s="14" t="s">
        <v>15</v>
      </c>
      <c r="C19" s="41">
        <f>+C17-C18</f>
        <v>0.15270670503377914</v>
      </c>
      <c r="D19" s="3"/>
      <c r="E19" s="3"/>
      <c r="F19" s="41">
        <f>+F17-F18</f>
        <v>0.44121196120977402</v>
      </c>
      <c r="G19" s="3"/>
      <c r="H19" s="41">
        <f>+F19-C19</f>
        <v>0.28850525617599487</v>
      </c>
    </row>
    <row r="20" spans="2:8">
      <c r="B20" s="14"/>
      <c r="C20" s="3"/>
      <c r="D20" s="3"/>
      <c r="E20" s="3"/>
      <c r="F20" s="3"/>
      <c r="G20" s="3"/>
      <c r="H20" s="3"/>
    </row>
    <row r="21" spans="2:8">
      <c r="B21" s="14"/>
      <c r="C21" s="3"/>
      <c r="D21" s="3"/>
      <c r="E21" s="3"/>
      <c r="F21" s="3"/>
      <c r="G21" s="3"/>
      <c r="H21" s="3"/>
    </row>
  </sheetData>
  <mergeCells count="1"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4"/>
  <sheetViews>
    <sheetView workbookViewId="0" xr3:uid="{958C4451-9541-5A59-BF78-D2F731DF1C81}">
      <pane ySplit="7" topLeftCell="A36" activePane="bottomLeft" state="frozen"/>
      <selection pane="bottomLeft" activeCell="C60" sqref="C60"/>
    </sheetView>
  </sheetViews>
  <sheetFormatPr defaultColWidth="9.140625" defaultRowHeight="12.75"/>
  <cols>
    <col min="1" max="1" width="12.140625" style="14" customWidth="1"/>
    <col min="2" max="2" width="48.85546875" style="14" customWidth="1"/>
    <col min="3" max="3" width="16.28515625" style="14" customWidth="1"/>
    <col min="4" max="4" width="10" style="14" customWidth="1"/>
    <col min="5" max="5" width="10.28515625" style="14" bestFit="1" customWidth="1"/>
    <col min="6" max="6" width="14.5703125" style="14" customWidth="1"/>
    <col min="7" max="9" width="8.7109375" style="14" customWidth="1"/>
    <col min="10" max="10" width="10.85546875" style="14" bestFit="1" customWidth="1"/>
    <col min="11" max="11" width="12.140625" style="14" bestFit="1" customWidth="1"/>
    <col min="12" max="12" width="10.28515625" style="14" customWidth="1"/>
    <col min="13" max="13" width="10.5703125" style="14" bestFit="1" customWidth="1"/>
    <col min="14" max="14" width="10.85546875" style="14" bestFit="1" customWidth="1"/>
    <col min="15" max="15" width="43.5703125" style="14" bestFit="1" customWidth="1"/>
    <col min="16" max="16" width="12.85546875" style="14" bestFit="1" customWidth="1"/>
    <col min="17" max="17" width="15.140625" style="14" customWidth="1"/>
    <col min="18" max="18" width="11.85546875" style="14" bestFit="1" customWidth="1"/>
    <col min="19" max="16384" width="9.140625" style="14"/>
  </cols>
  <sheetData>
    <row r="1" spans="1:11" s="1" customFormat="1" ht="12.75" customHeight="1">
      <c r="H1" s="13"/>
    </row>
    <row r="2" spans="1:11" s="1" customFormat="1" ht="18" customHeight="1">
      <c r="A2" s="38" t="s">
        <v>16</v>
      </c>
    </row>
    <row r="3" spans="1:11" s="1" customFormat="1" ht="15" customHeight="1">
      <c r="A3" s="2" t="s">
        <v>17</v>
      </c>
    </row>
    <row r="4" spans="1:11" s="1" customFormat="1" ht="15" customHeight="1">
      <c r="A4" s="2" t="s">
        <v>18</v>
      </c>
    </row>
    <row r="5" spans="1:11" s="1" customFormat="1" ht="12.75" customHeight="1">
      <c r="A5" s="2" t="s">
        <v>19</v>
      </c>
      <c r="C5" s="1" t="s">
        <v>19</v>
      </c>
    </row>
    <row r="6" spans="1:11" ht="12.75" customHeight="1">
      <c r="A6" s="14" t="s">
        <v>19</v>
      </c>
      <c r="B6" s="14" t="s">
        <v>19</v>
      </c>
      <c r="C6" s="14" t="s">
        <v>19</v>
      </c>
    </row>
    <row r="7" spans="1:11" ht="12.75" customHeight="1">
      <c r="A7" s="4" t="s">
        <v>20</v>
      </c>
      <c r="B7" s="4" t="s">
        <v>21</v>
      </c>
      <c r="C7" s="4" t="s">
        <v>22</v>
      </c>
      <c r="G7" s="39" t="s">
        <v>23</v>
      </c>
      <c r="H7" s="39" t="s">
        <v>24</v>
      </c>
      <c r="I7" s="39" t="s">
        <v>25</v>
      </c>
    </row>
    <row r="8" spans="1:11" ht="12.75" customHeight="1">
      <c r="A8" s="14" t="s">
        <v>26</v>
      </c>
      <c r="B8" s="14" t="s">
        <v>27</v>
      </c>
      <c r="C8" s="6">
        <v>59550701</v>
      </c>
      <c r="F8" s="14" t="s">
        <v>28</v>
      </c>
      <c r="G8" s="11">
        <v>0.35</v>
      </c>
      <c r="H8" s="11">
        <v>0.21</v>
      </c>
      <c r="I8" s="11"/>
    </row>
    <row r="9" spans="1:11" ht="12.75" customHeight="1">
      <c r="A9" s="14" t="s">
        <v>29</v>
      </c>
      <c r="B9" s="14" t="s">
        <v>30</v>
      </c>
      <c r="C9" s="6">
        <v>1281689</v>
      </c>
      <c r="F9" s="14" t="s">
        <v>31</v>
      </c>
      <c r="G9" s="11">
        <v>0.06</v>
      </c>
      <c r="H9" s="11">
        <v>0.06</v>
      </c>
      <c r="I9" s="11"/>
    </row>
    <row r="10" spans="1:11" ht="12.75" customHeight="1">
      <c r="A10" s="14" t="s">
        <v>32</v>
      </c>
      <c r="B10" s="14" t="s">
        <v>33</v>
      </c>
      <c r="C10" s="6">
        <v>5982974</v>
      </c>
      <c r="F10" s="14" t="s">
        <v>34</v>
      </c>
      <c r="G10" s="18">
        <f>+G9*(1-G8)+G8</f>
        <v>0.38899999999999996</v>
      </c>
      <c r="H10" s="18">
        <f>+H9*(1-H8)+H8</f>
        <v>0.25739999999999996</v>
      </c>
      <c r="I10" s="18">
        <f>+H10-G10</f>
        <v>-0.13159999999999999</v>
      </c>
    </row>
    <row r="11" spans="1:11" ht="12.75" customHeight="1">
      <c r="A11" s="14" t="s">
        <v>35</v>
      </c>
      <c r="B11" s="14" t="s">
        <v>36</v>
      </c>
      <c r="C11" s="6">
        <v>-2065392</v>
      </c>
    </row>
    <row r="12" spans="1:11" ht="12.75" customHeight="1">
      <c r="A12" s="14" t="s">
        <v>37</v>
      </c>
      <c r="B12" s="14" t="s">
        <v>38</v>
      </c>
      <c r="C12" s="6">
        <v>1840974</v>
      </c>
      <c r="H12" s="20"/>
      <c r="I12" s="20"/>
      <c r="J12" s="20"/>
      <c r="K12" s="20"/>
    </row>
    <row r="13" spans="1:11" ht="12.75" customHeight="1">
      <c r="A13" s="14" t="s">
        <v>39</v>
      </c>
      <c r="B13" s="14" t="s">
        <v>40</v>
      </c>
      <c r="C13" s="6">
        <v>-293494672</v>
      </c>
      <c r="H13" s="19"/>
      <c r="I13" s="19"/>
      <c r="J13" s="19"/>
      <c r="K13" s="19"/>
    </row>
    <row r="14" spans="1:11" ht="12.75" customHeight="1">
      <c r="A14" s="14" t="s">
        <v>41</v>
      </c>
      <c r="B14" s="14" t="s">
        <v>30</v>
      </c>
      <c r="C14" s="6">
        <v>0</v>
      </c>
    </row>
    <row r="15" spans="1:11" ht="12.75" customHeight="1">
      <c r="A15" s="14" t="s">
        <v>42</v>
      </c>
      <c r="B15" s="14" t="s">
        <v>36</v>
      </c>
      <c r="C15" s="6">
        <v>0</v>
      </c>
      <c r="H15" s="3"/>
    </row>
    <row r="16" spans="1:11" ht="12.75" customHeight="1">
      <c r="A16" s="14" t="s">
        <v>43</v>
      </c>
      <c r="B16" s="14" t="s">
        <v>44</v>
      </c>
      <c r="C16" s="6">
        <v>35336030</v>
      </c>
    </row>
    <row r="17" spans="1:14" ht="12.75" customHeight="1">
      <c r="A17" s="14" t="s">
        <v>45</v>
      </c>
      <c r="B17" s="14" t="s">
        <v>45</v>
      </c>
      <c r="C17" s="6">
        <v>354390</v>
      </c>
    </row>
    <row r="18" spans="1:14" ht="12.75" customHeight="1">
      <c r="A18" s="14" t="s">
        <v>19</v>
      </c>
      <c r="B18" s="14" t="s">
        <v>19</v>
      </c>
      <c r="C18" s="14" t="s">
        <v>19</v>
      </c>
    </row>
    <row r="19" spans="1:14" ht="12.75" customHeight="1" thickBot="1">
      <c r="A19" s="5" t="s">
        <v>13</v>
      </c>
      <c r="B19" s="5" t="s">
        <v>19</v>
      </c>
      <c r="C19" s="15">
        <f>SUM(C8:C18)</f>
        <v>-191213306</v>
      </c>
      <c r="D19" s="16"/>
    </row>
    <row r="20" spans="1:14" ht="13.5" thickTop="1"/>
    <row r="21" spans="1:14">
      <c r="D21" s="20"/>
      <c r="E21" s="20"/>
      <c r="F21" s="20"/>
    </row>
    <row r="22" spans="1:14">
      <c r="B22" s="27" t="s">
        <v>46</v>
      </c>
      <c r="C22" s="28">
        <f>+C13+C8</f>
        <v>-233943971</v>
      </c>
      <c r="D22" s="19"/>
      <c r="E22" s="20"/>
      <c r="F22" s="20"/>
      <c r="N22" s="7"/>
    </row>
    <row r="23" spans="1:14">
      <c r="B23" s="27" t="s">
        <v>47</v>
      </c>
      <c r="C23" s="29">
        <f>+I10</f>
        <v>-0.13159999999999999</v>
      </c>
      <c r="D23" s="21"/>
      <c r="E23" s="20"/>
      <c r="F23" s="20"/>
    </row>
    <row r="24" spans="1:14">
      <c r="B24" s="27" t="s">
        <v>48</v>
      </c>
      <c r="C24" s="28">
        <f>+C22*C23</f>
        <v>30787026.5836</v>
      </c>
      <c r="D24" s="23"/>
      <c r="E24" s="20"/>
      <c r="F24" s="20"/>
      <c r="J24" s="7"/>
      <c r="L24" s="17"/>
    </row>
    <row r="25" spans="1:14">
      <c r="B25" s="27"/>
      <c r="C25" s="30"/>
      <c r="D25" s="19"/>
      <c r="E25" s="20"/>
      <c r="F25" s="20"/>
    </row>
    <row r="26" spans="1:14">
      <c r="B26" s="27"/>
      <c r="C26" s="27"/>
      <c r="D26" s="20"/>
      <c r="E26" s="20"/>
      <c r="F26" s="20"/>
    </row>
    <row r="27" spans="1:14">
      <c r="B27" s="27" t="s">
        <v>49</v>
      </c>
      <c r="C27" s="30">
        <f>+C10</f>
        <v>5982974</v>
      </c>
      <c r="D27" s="19"/>
      <c r="E27" s="20"/>
      <c r="F27" s="20"/>
    </row>
    <row r="28" spans="1:14">
      <c r="B28" s="27" t="s">
        <v>50</v>
      </c>
      <c r="C28" s="31">
        <f>+H8-G8</f>
        <v>-0.13999999999999999</v>
      </c>
      <c r="D28" s="22"/>
      <c r="E28" s="20"/>
      <c r="F28" s="20"/>
    </row>
    <row r="29" spans="1:14">
      <c r="B29" s="27" t="s">
        <v>51</v>
      </c>
      <c r="C29" s="28">
        <f>+C27*C28</f>
        <v>-837616.35999999987</v>
      </c>
      <c r="D29" s="23"/>
      <c r="E29" s="20"/>
      <c r="F29" s="20"/>
    </row>
    <row r="30" spans="1:14">
      <c r="B30" s="27"/>
      <c r="C30" s="27"/>
      <c r="D30" s="20"/>
      <c r="E30" s="20"/>
      <c r="F30" s="20"/>
    </row>
    <row r="31" spans="1:14">
      <c r="B31" s="27"/>
      <c r="C31" s="30"/>
      <c r="D31" s="19"/>
      <c r="E31" s="20"/>
      <c r="F31" s="20"/>
    </row>
    <row r="32" spans="1:14">
      <c r="B32" s="27" t="s">
        <v>52</v>
      </c>
      <c r="C32" s="30">
        <v>-3212456</v>
      </c>
      <c r="D32" s="19"/>
      <c r="E32" s="20"/>
      <c r="F32" s="20"/>
    </row>
    <row r="33" spans="2:6">
      <c r="B33" s="27" t="s">
        <v>53</v>
      </c>
      <c r="C33" s="29">
        <f>+H8-G8</f>
        <v>-0.13999999999999999</v>
      </c>
      <c r="D33" s="21"/>
      <c r="E33" s="20"/>
      <c r="F33" s="20"/>
    </row>
    <row r="34" spans="2:6">
      <c r="B34" s="27" t="s">
        <v>54</v>
      </c>
      <c r="C34" s="28">
        <f>+C32*C33</f>
        <v>449743.83999999997</v>
      </c>
      <c r="D34" s="23"/>
      <c r="E34" s="20"/>
      <c r="F34" s="20"/>
    </row>
    <row r="35" spans="2:6">
      <c r="B35" s="27"/>
      <c r="C35" s="30"/>
      <c r="D35" s="19"/>
      <c r="E35" s="20"/>
      <c r="F35" s="20"/>
    </row>
    <row r="36" spans="2:6">
      <c r="B36" s="27"/>
      <c r="C36" s="30"/>
      <c r="D36" s="19"/>
      <c r="E36" s="20"/>
      <c r="F36" s="20"/>
    </row>
    <row r="37" spans="2:6">
      <c r="B37" s="27" t="s">
        <v>13</v>
      </c>
      <c r="C37" s="28">
        <f>+C24+C34+C29</f>
        <v>30399154.0636</v>
      </c>
      <c r="D37" s="19"/>
      <c r="E37" s="24"/>
      <c r="F37" s="24"/>
    </row>
    <row r="38" spans="2:6">
      <c r="B38" s="27" t="s">
        <v>55</v>
      </c>
      <c r="C38" s="30">
        <v>-235493</v>
      </c>
      <c r="D38" s="19"/>
      <c r="E38" s="20"/>
      <c r="F38" s="20"/>
    </row>
    <row r="39" spans="2:6">
      <c r="B39" s="25" t="s">
        <v>56</v>
      </c>
      <c r="C39" s="26">
        <f>+C37+C38</f>
        <v>30163661.0636</v>
      </c>
      <c r="D39" s="19"/>
      <c r="E39" s="20"/>
      <c r="F39" s="20"/>
    </row>
    <row r="40" spans="2:6">
      <c r="B40" s="27"/>
      <c r="C40" s="30"/>
      <c r="D40" s="19"/>
      <c r="E40" s="20"/>
      <c r="F40" s="20"/>
    </row>
    <row r="41" spans="2:6">
      <c r="B41" s="27"/>
      <c r="C41" s="30"/>
      <c r="D41" s="19"/>
      <c r="E41" s="20"/>
      <c r="F41" s="20"/>
    </row>
    <row r="42" spans="2:6">
      <c r="B42" s="27"/>
      <c r="C42" s="32"/>
      <c r="D42" s="19"/>
      <c r="E42" s="20"/>
      <c r="F42" s="20"/>
    </row>
    <row r="43" spans="2:6">
      <c r="B43" s="27" t="s">
        <v>57</v>
      </c>
      <c r="C43" s="32">
        <f>+C19-C22-C27</f>
        <v>36747691</v>
      </c>
      <c r="D43" s="19"/>
      <c r="E43" s="20"/>
      <c r="F43" s="20"/>
    </row>
    <row r="44" spans="2:6">
      <c r="B44" s="27" t="s">
        <v>58</v>
      </c>
      <c r="C44" s="33">
        <v>-44003167</v>
      </c>
      <c r="D44" s="40"/>
      <c r="E44" s="20"/>
      <c r="F44" s="20"/>
    </row>
    <row r="45" spans="2:6">
      <c r="B45" s="27"/>
      <c r="C45" s="28">
        <f>+C43+C44</f>
        <v>-7255476</v>
      </c>
      <c r="D45" s="19"/>
      <c r="E45" s="20"/>
      <c r="F45" s="20"/>
    </row>
    <row r="46" spans="2:6">
      <c r="B46" s="27" t="s">
        <v>47</v>
      </c>
      <c r="C46" s="29">
        <f>+C23</f>
        <v>-0.13159999999999999</v>
      </c>
      <c r="D46" s="21"/>
      <c r="E46" s="20"/>
      <c r="F46" s="20"/>
    </row>
    <row r="47" spans="2:6">
      <c r="B47" s="27" t="s">
        <v>59</v>
      </c>
      <c r="C47" s="28">
        <f>+C45*C46</f>
        <v>954820.64159999997</v>
      </c>
      <c r="D47" s="23"/>
      <c r="E47" s="24"/>
      <c r="F47" s="20"/>
    </row>
    <row r="48" spans="2:6">
      <c r="B48" s="27"/>
      <c r="C48" s="30"/>
      <c r="D48" s="19"/>
      <c r="E48" s="20"/>
      <c r="F48" s="20"/>
    </row>
    <row r="49" spans="2:18">
      <c r="B49" s="27"/>
      <c r="C49" s="27"/>
      <c r="D49" s="20"/>
      <c r="E49" s="20"/>
      <c r="F49" s="20"/>
      <c r="O49" s="8"/>
      <c r="P49" s="3"/>
      <c r="Q49" s="3"/>
    </row>
    <row r="50" spans="2:18">
      <c r="B50" s="27" t="s">
        <v>60</v>
      </c>
      <c r="C50" s="30">
        <v>-377945</v>
      </c>
      <c r="D50" s="19"/>
      <c r="E50" s="20"/>
      <c r="F50" s="20"/>
      <c r="O50" s="8"/>
      <c r="P50" s="9"/>
      <c r="Q50" s="3"/>
    </row>
    <row r="51" spans="2:18">
      <c r="B51" s="27" t="s">
        <v>53</v>
      </c>
      <c r="C51" s="31">
        <f>+C33</f>
        <v>-0.13999999999999999</v>
      </c>
      <c r="D51" s="22"/>
      <c r="E51" s="20"/>
      <c r="F51" s="20"/>
      <c r="O51" s="8"/>
      <c r="P51" s="3"/>
      <c r="Q51" s="3"/>
    </row>
    <row r="52" spans="2:18">
      <c r="B52" s="27" t="s">
        <v>54</v>
      </c>
      <c r="C52" s="28">
        <f>+C50*C51</f>
        <v>52912.299999999996</v>
      </c>
      <c r="D52" s="23"/>
      <c r="E52" s="20"/>
      <c r="F52" s="20"/>
      <c r="O52" s="8"/>
      <c r="P52" s="10"/>
      <c r="Q52" s="10"/>
    </row>
    <row r="53" spans="2:18">
      <c r="B53" s="27"/>
      <c r="C53" s="27"/>
      <c r="D53" s="20"/>
      <c r="E53" s="20"/>
      <c r="F53" s="20"/>
      <c r="P53" s="3"/>
      <c r="Q53" s="3"/>
      <c r="R53" s="3"/>
    </row>
    <row r="54" spans="2:18">
      <c r="B54" s="27"/>
      <c r="C54" s="27"/>
      <c r="D54" s="20"/>
      <c r="E54" s="20"/>
      <c r="F54" s="20"/>
    </row>
    <row r="55" spans="2:18">
      <c r="B55" s="27" t="s">
        <v>13</v>
      </c>
      <c r="C55" s="35">
        <f>+C47+C52</f>
        <v>1007732.9416</v>
      </c>
      <c r="D55" s="24"/>
      <c r="E55" s="24"/>
      <c r="F55" s="24"/>
    </row>
    <row r="56" spans="2:18">
      <c r="B56" s="27" t="s">
        <v>55</v>
      </c>
      <c r="C56" s="30">
        <f>1610418-1233973</f>
        <v>376445</v>
      </c>
      <c r="D56" s="20"/>
      <c r="E56" s="20"/>
      <c r="F56" s="20"/>
    </row>
    <row r="57" spans="2:18">
      <c r="B57" s="25" t="s">
        <v>61</v>
      </c>
      <c r="C57" s="26">
        <f>+C55+C56</f>
        <v>1384177.9416</v>
      </c>
      <c r="D57" s="24"/>
      <c r="E57" s="20"/>
      <c r="F57" s="20"/>
    </row>
    <row r="58" spans="2:18">
      <c r="B58" s="27"/>
      <c r="C58" s="34"/>
      <c r="D58" s="24"/>
      <c r="E58" s="20"/>
      <c r="F58" s="20"/>
      <c r="O58" s="8"/>
      <c r="P58" s="11"/>
      <c r="Q58" s="11"/>
    </row>
    <row r="59" spans="2:18">
      <c r="B59" s="27"/>
      <c r="C59" s="27"/>
      <c r="D59" s="20"/>
      <c r="E59" s="20"/>
      <c r="F59" s="20"/>
      <c r="O59" s="8"/>
      <c r="P59" s="11"/>
      <c r="Q59" s="11"/>
    </row>
    <row r="60" spans="2:18">
      <c r="B60" s="36" t="s">
        <v>62</v>
      </c>
      <c r="C60" s="37">
        <f>+C57+C39</f>
        <v>31547839.005199999</v>
      </c>
      <c r="D60" s="24"/>
      <c r="E60" s="24"/>
      <c r="F60" s="20"/>
      <c r="O60" s="8"/>
      <c r="P60" s="11"/>
      <c r="Q60" s="11"/>
    </row>
    <row r="61" spans="2:18">
      <c r="B61" s="27"/>
      <c r="C61" s="34"/>
      <c r="D61" s="20"/>
      <c r="E61" s="20"/>
      <c r="F61" s="20"/>
      <c r="P61" s="11"/>
      <c r="Q61" s="11"/>
    </row>
    <row r="62" spans="2:18">
      <c r="B62" s="27"/>
      <c r="C62" s="27"/>
      <c r="D62" s="20"/>
      <c r="E62" s="20"/>
      <c r="F62" s="20"/>
      <c r="O62" s="8"/>
      <c r="P62" s="11"/>
      <c r="Q62" s="11"/>
      <c r="R62" s="12"/>
    </row>
    <row r="63" spans="2:18">
      <c r="B63" s="27"/>
      <c r="C63" s="27"/>
      <c r="P63" s="11"/>
      <c r="Q63" s="11"/>
    </row>
    <row r="64" spans="2:18">
      <c r="B64" s="27"/>
      <c r="C64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4"/>
  <sheetViews>
    <sheetView workbookViewId="0" xr3:uid="{842E5F09-E766-5B8D-85AF-A39847EA96FD}">
      <pane xSplit="2" ySplit="7" topLeftCell="C32" activePane="bottomRight" state="frozen"/>
      <selection pane="bottomRight" activeCell="C56" activeCellId="1" sqref="C38 C56"/>
      <selection pane="bottomLeft" activeCell="A8" sqref="A8"/>
      <selection pane="topRight" activeCell="C1" sqref="C1"/>
    </sheetView>
  </sheetViews>
  <sheetFormatPr defaultColWidth="9.140625" defaultRowHeight="12.75"/>
  <cols>
    <col min="1" max="1" width="12.140625" style="14" customWidth="1"/>
    <col min="2" max="2" width="48.85546875" style="14" customWidth="1"/>
    <col min="3" max="3" width="16.28515625" style="14" customWidth="1"/>
    <col min="4" max="4" width="10" style="14" customWidth="1"/>
    <col min="5" max="5" width="10.28515625" style="14" bestFit="1" customWidth="1"/>
    <col min="6" max="6" width="14.5703125" style="14" customWidth="1"/>
    <col min="7" max="9" width="8.7109375" style="14" customWidth="1"/>
    <col min="10" max="10" width="10.85546875" style="14" bestFit="1" customWidth="1"/>
    <col min="11" max="11" width="12.140625" style="14" bestFit="1" customWidth="1"/>
    <col min="12" max="12" width="10.28515625" style="14" customWidth="1"/>
    <col min="13" max="13" width="10.5703125" style="14" bestFit="1" customWidth="1"/>
    <col min="14" max="14" width="10.85546875" style="14" bestFit="1" customWidth="1"/>
    <col min="15" max="15" width="43.5703125" style="14" bestFit="1" customWidth="1"/>
    <col min="16" max="16" width="12.85546875" style="14" bestFit="1" customWidth="1"/>
    <col min="17" max="17" width="15.140625" style="14" customWidth="1"/>
    <col min="18" max="18" width="11.85546875" style="14" bestFit="1" customWidth="1"/>
    <col min="19" max="16384" width="9.140625" style="14"/>
  </cols>
  <sheetData>
    <row r="1" spans="1:11" s="1" customFormat="1" ht="12.75" customHeight="1">
      <c r="H1" s="13"/>
    </row>
    <row r="2" spans="1:11" s="1" customFormat="1" ht="18" customHeight="1">
      <c r="A2" s="38" t="s">
        <v>16</v>
      </c>
    </row>
    <row r="3" spans="1:11" s="1" customFormat="1" ht="15" customHeight="1">
      <c r="A3" s="2" t="s">
        <v>17</v>
      </c>
    </row>
    <row r="4" spans="1:11" s="1" customFormat="1" ht="15" customHeight="1">
      <c r="A4" s="2" t="s">
        <v>18</v>
      </c>
    </row>
    <row r="5" spans="1:11" s="1" customFormat="1" ht="12.75" customHeight="1">
      <c r="A5" s="2" t="s">
        <v>19</v>
      </c>
      <c r="C5" s="1" t="s">
        <v>19</v>
      </c>
    </row>
    <row r="6" spans="1:11" ht="12.75" customHeight="1">
      <c r="A6" s="14" t="s">
        <v>19</v>
      </c>
      <c r="B6" s="14" t="s">
        <v>19</v>
      </c>
      <c r="C6" s="14" t="s">
        <v>19</v>
      </c>
    </row>
    <row r="7" spans="1:11" ht="12.75" customHeight="1">
      <c r="A7" s="4" t="s">
        <v>20</v>
      </c>
      <c r="B7" s="4" t="s">
        <v>21</v>
      </c>
      <c r="C7" s="4" t="s">
        <v>22</v>
      </c>
      <c r="G7" s="39" t="s">
        <v>23</v>
      </c>
      <c r="H7" s="39" t="s">
        <v>24</v>
      </c>
      <c r="I7" s="39" t="s">
        <v>25</v>
      </c>
    </row>
    <row r="8" spans="1:11" ht="12.75" customHeight="1">
      <c r="A8" s="14" t="s">
        <v>26</v>
      </c>
      <c r="B8" s="14" t="s">
        <v>27</v>
      </c>
      <c r="C8" s="6">
        <v>59550701</v>
      </c>
      <c r="F8" s="14" t="s">
        <v>28</v>
      </c>
      <c r="G8" s="11">
        <v>0.35</v>
      </c>
      <c r="H8" s="11">
        <v>0.21</v>
      </c>
      <c r="I8" s="11"/>
    </row>
    <row r="9" spans="1:11" ht="12.75" customHeight="1">
      <c r="A9" s="14" t="s">
        <v>29</v>
      </c>
      <c r="B9" s="14" t="s">
        <v>30</v>
      </c>
      <c r="C9" s="6">
        <v>1281689</v>
      </c>
      <c r="F9" s="14" t="s">
        <v>31</v>
      </c>
      <c r="G9" s="11">
        <v>0.06</v>
      </c>
      <c r="H9" s="11">
        <v>0.06</v>
      </c>
      <c r="I9" s="11"/>
    </row>
    <row r="10" spans="1:11" ht="12.75" customHeight="1">
      <c r="A10" s="14" t="s">
        <v>32</v>
      </c>
      <c r="B10" s="14" t="s">
        <v>33</v>
      </c>
      <c r="C10" s="6">
        <v>5982974</v>
      </c>
      <c r="F10" s="14" t="s">
        <v>34</v>
      </c>
      <c r="G10" s="18">
        <f>+G9*(1-G8)+G8</f>
        <v>0.38899999999999996</v>
      </c>
      <c r="H10" s="18">
        <f>+H9*(1-H8)+H8</f>
        <v>0.25739999999999996</v>
      </c>
      <c r="I10" s="18">
        <f>+H10-G10</f>
        <v>-0.13159999999999999</v>
      </c>
    </row>
    <row r="11" spans="1:11" ht="12.75" customHeight="1">
      <c r="A11" s="14" t="s">
        <v>35</v>
      </c>
      <c r="B11" s="14" t="s">
        <v>36</v>
      </c>
      <c r="C11" s="6">
        <v>-2065392</v>
      </c>
    </row>
    <row r="12" spans="1:11" ht="12.75" customHeight="1">
      <c r="A12" s="14" t="s">
        <v>37</v>
      </c>
      <c r="B12" s="14" t="s">
        <v>38</v>
      </c>
      <c r="C12" s="6">
        <v>1840974</v>
      </c>
      <c r="H12" s="20"/>
      <c r="I12" s="20"/>
      <c r="J12" s="20"/>
      <c r="K12" s="20"/>
    </row>
    <row r="13" spans="1:11" ht="12.75" customHeight="1">
      <c r="A13" s="14" t="s">
        <v>39</v>
      </c>
      <c r="B13" s="14" t="s">
        <v>40</v>
      </c>
      <c r="C13" s="6">
        <v>-293494672</v>
      </c>
      <c r="H13" s="19"/>
      <c r="I13" s="19"/>
      <c r="J13" s="19"/>
      <c r="K13" s="19"/>
    </row>
    <row r="14" spans="1:11" ht="12.75" customHeight="1">
      <c r="A14" s="14" t="s">
        <v>41</v>
      </c>
      <c r="B14" s="14" t="s">
        <v>30</v>
      </c>
      <c r="C14" s="6">
        <v>0</v>
      </c>
    </row>
    <row r="15" spans="1:11" ht="12.75" customHeight="1">
      <c r="A15" s="14" t="s">
        <v>42</v>
      </c>
      <c r="B15" s="14" t="s">
        <v>36</v>
      </c>
      <c r="C15" s="6">
        <v>0</v>
      </c>
      <c r="H15" s="3"/>
    </row>
    <row r="16" spans="1:11" ht="12.75" customHeight="1">
      <c r="A16" s="14" t="s">
        <v>43</v>
      </c>
      <c r="B16" s="14" t="s">
        <v>44</v>
      </c>
      <c r="C16" s="6">
        <v>35336030</v>
      </c>
    </row>
    <row r="17" spans="1:14" ht="12.75" customHeight="1">
      <c r="A17" s="14" t="s">
        <v>45</v>
      </c>
      <c r="B17" s="14" t="s">
        <v>45</v>
      </c>
      <c r="C17" s="6">
        <v>354390</v>
      </c>
    </row>
    <row r="18" spans="1:14" ht="12.75" customHeight="1">
      <c r="A18" s="14" t="s">
        <v>19</v>
      </c>
      <c r="B18" s="14" t="s">
        <v>19</v>
      </c>
      <c r="C18" s="14" t="s">
        <v>19</v>
      </c>
    </row>
    <row r="19" spans="1:14" ht="12.75" customHeight="1" thickBot="1">
      <c r="A19" s="5" t="s">
        <v>13</v>
      </c>
      <c r="B19" s="5" t="s">
        <v>19</v>
      </c>
      <c r="C19" s="15">
        <f>SUM(C8:C18)</f>
        <v>-191213306</v>
      </c>
      <c r="D19" s="16"/>
    </row>
    <row r="20" spans="1:14" ht="13.5" thickTop="1"/>
    <row r="21" spans="1:14">
      <c r="D21" s="20"/>
      <c r="E21" s="20"/>
      <c r="F21" s="20"/>
    </row>
    <row r="22" spans="1:14">
      <c r="B22" s="27" t="s">
        <v>46</v>
      </c>
      <c r="C22" s="28">
        <f>+C13+C8</f>
        <v>-233943971</v>
      </c>
      <c r="D22" s="19"/>
      <c r="E22" s="20"/>
      <c r="F22" s="20"/>
      <c r="N22" s="7"/>
    </row>
    <row r="23" spans="1:14">
      <c r="B23" s="27" t="s">
        <v>47</v>
      </c>
      <c r="C23" s="29">
        <f>+I10</f>
        <v>-0.13159999999999999</v>
      </c>
      <c r="D23" s="21"/>
      <c r="E23" s="20"/>
      <c r="F23" s="20"/>
    </row>
    <row r="24" spans="1:14">
      <c r="B24" s="27" t="s">
        <v>48</v>
      </c>
      <c r="C24" s="28">
        <f>+C22*C23</f>
        <v>30787026.5836</v>
      </c>
      <c r="D24" s="23"/>
      <c r="E24" s="20"/>
      <c r="F24" s="20"/>
      <c r="J24" s="7"/>
      <c r="L24" s="17"/>
    </row>
    <row r="25" spans="1:14">
      <c r="B25" s="27"/>
      <c r="C25" s="30"/>
      <c r="D25" s="19"/>
      <c r="E25" s="20"/>
      <c r="F25" s="20"/>
    </row>
    <row r="26" spans="1:14">
      <c r="B26" s="27"/>
      <c r="C26" s="27"/>
      <c r="D26" s="20"/>
      <c r="E26" s="20"/>
      <c r="F26" s="20"/>
    </row>
    <row r="27" spans="1:14">
      <c r="B27" s="27" t="s">
        <v>49</v>
      </c>
      <c r="C27" s="30">
        <f>+C10</f>
        <v>5982974</v>
      </c>
      <c r="D27" s="19"/>
      <c r="E27" s="20"/>
      <c r="F27" s="20"/>
    </row>
    <row r="28" spans="1:14">
      <c r="B28" s="27" t="s">
        <v>50</v>
      </c>
      <c r="C28" s="31">
        <f>+H8-G8</f>
        <v>-0.13999999999999999</v>
      </c>
      <c r="D28" s="22"/>
      <c r="E28" s="20"/>
      <c r="F28" s="20"/>
    </row>
    <row r="29" spans="1:14">
      <c r="B29" s="27" t="s">
        <v>51</v>
      </c>
      <c r="C29" s="28">
        <f>+C27*C28</f>
        <v>-837616.35999999987</v>
      </c>
      <c r="D29" s="23"/>
      <c r="E29" s="20"/>
      <c r="F29" s="20"/>
    </row>
    <row r="30" spans="1:14">
      <c r="B30" s="27"/>
      <c r="C30" s="27"/>
      <c r="D30" s="20"/>
      <c r="E30" s="20"/>
      <c r="F30" s="20"/>
    </row>
    <row r="31" spans="1:14">
      <c r="B31" s="27"/>
      <c r="C31" s="30"/>
      <c r="D31" s="19"/>
      <c r="E31" s="20"/>
      <c r="F31" s="20"/>
    </row>
    <row r="32" spans="1:14">
      <c r="B32" s="27" t="s">
        <v>52</v>
      </c>
      <c r="C32" s="30">
        <v>-3212456</v>
      </c>
      <c r="D32" s="19"/>
      <c r="E32" s="20"/>
      <c r="F32" s="20"/>
    </row>
    <row r="33" spans="2:6">
      <c r="B33" s="27" t="s">
        <v>53</v>
      </c>
      <c r="C33" s="29">
        <f>+H8-G8</f>
        <v>-0.13999999999999999</v>
      </c>
      <c r="D33" s="21"/>
      <c r="E33" s="20"/>
      <c r="F33" s="20"/>
    </row>
    <row r="34" spans="2:6">
      <c r="B34" s="27" t="s">
        <v>54</v>
      </c>
      <c r="C34" s="28">
        <f>+C32*C33</f>
        <v>449743.83999999997</v>
      </c>
      <c r="D34" s="23"/>
      <c r="E34" s="20"/>
      <c r="F34" s="20"/>
    </row>
    <row r="35" spans="2:6">
      <c r="B35" s="27"/>
      <c r="C35" s="30"/>
      <c r="D35" s="19"/>
      <c r="E35" s="20"/>
      <c r="F35" s="20"/>
    </row>
    <row r="36" spans="2:6">
      <c r="B36" s="27"/>
      <c r="C36" s="30"/>
      <c r="D36" s="19"/>
      <c r="E36" s="20"/>
      <c r="F36" s="20"/>
    </row>
    <row r="37" spans="2:6">
      <c r="B37" s="27" t="s">
        <v>13</v>
      </c>
      <c r="C37" s="28">
        <f>+C24+C34+C29</f>
        <v>30399154.0636</v>
      </c>
      <c r="D37" s="19"/>
      <c r="E37" s="24"/>
      <c r="F37" s="24"/>
    </row>
    <row r="38" spans="2:6">
      <c r="B38" s="27" t="s">
        <v>55</v>
      </c>
      <c r="C38" s="30">
        <v>-235493</v>
      </c>
      <c r="D38" s="19"/>
      <c r="E38" s="20"/>
      <c r="F38" s="20"/>
    </row>
    <row r="39" spans="2:6">
      <c r="B39" s="25" t="s">
        <v>56</v>
      </c>
      <c r="C39" s="26">
        <f>+C37+C38</f>
        <v>30163661.0636</v>
      </c>
      <c r="D39" s="19"/>
      <c r="E39" s="20"/>
      <c r="F39" s="20"/>
    </row>
    <row r="40" spans="2:6">
      <c r="B40" s="27"/>
      <c r="C40" s="30"/>
      <c r="D40" s="19"/>
      <c r="E40" s="20"/>
      <c r="F40" s="20"/>
    </row>
    <row r="41" spans="2:6">
      <c r="B41" s="27"/>
      <c r="C41" s="30"/>
      <c r="D41" s="19"/>
      <c r="E41" s="20"/>
      <c r="F41" s="20"/>
    </row>
    <row r="42" spans="2:6">
      <c r="B42" s="27"/>
      <c r="C42" s="32"/>
      <c r="D42" s="19"/>
      <c r="E42" s="20"/>
      <c r="F42" s="20"/>
    </row>
    <row r="43" spans="2:6">
      <c r="B43" s="27" t="s">
        <v>57</v>
      </c>
      <c r="C43" s="32">
        <f>+C19-C22-C27</f>
        <v>36747691</v>
      </c>
      <c r="D43" s="19"/>
      <c r="E43" s="20"/>
      <c r="F43" s="20"/>
    </row>
    <row r="44" spans="2:6">
      <c r="B44" s="27" t="s">
        <v>58</v>
      </c>
      <c r="C44" s="33">
        <v>-44003167</v>
      </c>
      <c r="D44" s="40"/>
      <c r="E44" s="20"/>
      <c r="F44" s="20"/>
    </row>
    <row r="45" spans="2:6">
      <c r="B45" s="27"/>
      <c r="C45" s="28">
        <f>+C43+C44</f>
        <v>-7255476</v>
      </c>
      <c r="D45" s="19"/>
      <c r="E45" s="20"/>
      <c r="F45" s="20"/>
    </row>
    <row r="46" spans="2:6">
      <c r="B46" s="27" t="s">
        <v>47</v>
      </c>
      <c r="C46" s="29">
        <f>+C23</f>
        <v>-0.13159999999999999</v>
      </c>
      <c r="D46" s="21"/>
      <c r="E46" s="20"/>
      <c r="F46" s="20"/>
    </row>
    <row r="47" spans="2:6">
      <c r="B47" s="27" t="s">
        <v>59</v>
      </c>
      <c r="C47" s="28">
        <f>+C45*C46</f>
        <v>954820.64159999997</v>
      </c>
      <c r="D47" s="23"/>
      <c r="E47" s="24"/>
      <c r="F47" s="20"/>
    </row>
    <row r="48" spans="2:6">
      <c r="B48" s="27"/>
      <c r="C48" s="30"/>
      <c r="D48" s="19"/>
      <c r="E48" s="20"/>
      <c r="F48" s="20"/>
    </row>
    <row r="49" spans="2:18">
      <c r="B49" s="27"/>
      <c r="C49" s="27"/>
      <c r="D49" s="20"/>
      <c r="E49" s="20"/>
      <c r="F49" s="20"/>
      <c r="O49" s="8"/>
      <c r="P49" s="3"/>
      <c r="Q49" s="3"/>
    </row>
    <row r="50" spans="2:18">
      <c r="B50" s="27" t="s">
        <v>60</v>
      </c>
      <c r="C50" s="30">
        <v>-377945</v>
      </c>
      <c r="D50" s="19"/>
      <c r="E50" s="20"/>
      <c r="F50" s="20"/>
      <c r="O50" s="8"/>
      <c r="P50" s="9"/>
      <c r="Q50" s="3"/>
    </row>
    <row r="51" spans="2:18">
      <c r="B51" s="27" t="s">
        <v>53</v>
      </c>
      <c r="C51" s="31">
        <f>+C33</f>
        <v>-0.13999999999999999</v>
      </c>
      <c r="D51" s="22"/>
      <c r="E51" s="20"/>
      <c r="F51" s="20"/>
      <c r="O51" s="8"/>
      <c r="P51" s="3"/>
      <c r="Q51" s="3"/>
    </row>
    <row r="52" spans="2:18">
      <c r="B52" s="27" t="s">
        <v>54</v>
      </c>
      <c r="C52" s="28">
        <f>+C50*C51</f>
        <v>52912.299999999996</v>
      </c>
      <c r="D52" s="23"/>
      <c r="E52" s="20"/>
      <c r="F52" s="20"/>
      <c r="O52" s="8"/>
      <c r="P52" s="10"/>
      <c r="Q52" s="10"/>
    </row>
    <row r="53" spans="2:18">
      <c r="B53" s="27"/>
      <c r="C53" s="27"/>
      <c r="D53" s="20"/>
      <c r="E53" s="20"/>
      <c r="F53" s="20"/>
      <c r="P53" s="3"/>
      <c r="Q53" s="3"/>
      <c r="R53" s="3"/>
    </row>
    <row r="54" spans="2:18">
      <c r="B54" s="27"/>
      <c r="C54" s="27"/>
      <c r="D54" s="20"/>
      <c r="E54" s="20"/>
      <c r="F54" s="20"/>
    </row>
    <row r="55" spans="2:18">
      <c r="B55" s="27" t="s">
        <v>13</v>
      </c>
      <c r="C55" s="35">
        <f>+C47+C52</f>
        <v>1007732.9416</v>
      </c>
      <c r="D55" s="24"/>
      <c r="E55" s="24"/>
      <c r="F55" s="24"/>
    </row>
    <row r="56" spans="2:18">
      <c r="B56" s="27" t="s">
        <v>55</v>
      </c>
      <c r="C56" s="30">
        <v>1610418</v>
      </c>
      <c r="D56" s="20"/>
      <c r="E56" s="20"/>
      <c r="F56" s="20"/>
    </row>
    <row r="57" spans="2:18">
      <c r="B57" s="25" t="s">
        <v>61</v>
      </c>
      <c r="C57" s="26">
        <f>+C55+C56</f>
        <v>2618150.9416</v>
      </c>
      <c r="D57" s="24"/>
      <c r="E57" s="20"/>
      <c r="F57" s="20"/>
    </row>
    <row r="58" spans="2:18">
      <c r="B58" s="27"/>
      <c r="C58" s="34"/>
      <c r="D58" s="24"/>
      <c r="E58" s="20"/>
      <c r="F58" s="20"/>
      <c r="O58" s="8"/>
      <c r="P58" s="11"/>
      <c r="Q58" s="11"/>
    </row>
    <row r="59" spans="2:18">
      <c r="B59" s="27"/>
      <c r="C59" s="27"/>
      <c r="D59" s="20"/>
      <c r="E59" s="20"/>
      <c r="F59" s="20"/>
      <c r="O59" s="8"/>
      <c r="P59" s="11"/>
      <c r="Q59" s="11"/>
    </row>
    <row r="60" spans="2:18">
      <c r="B60" s="36" t="s">
        <v>62</v>
      </c>
      <c r="C60" s="37">
        <f>+C57+C39</f>
        <v>32781812.005199999</v>
      </c>
      <c r="D60" s="24"/>
      <c r="E60" s="24"/>
      <c r="F60" s="20"/>
      <c r="O60" s="8"/>
      <c r="P60" s="11"/>
      <c r="Q60" s="11"/>
    </row>
    <row r="61" spans="2:18">
      <c r="B61" s="27"/>
      <c r="C61" s="34"/>
      <c r="D61" s="20"/>
      <c r="E61" s="20"/>
      <c r="F61" s="20"/>
      <c r="P61" s="11"/>
      <c r="Q61" s="11"/>
    </row>
    <row r="62" spans="2:18">
      <c r="B62" s="27"/>
      <c r="C62" s="27"/>
      <c r="D62" s="20"/>
      <c r="E62" s="20"/>
      <c r="F62" s="20"/>
      <c r="O62" s="8"/>
      <c r="P62" s="11"/>
      <c r="Q62" s="11"/>
      <c r="R62" s="12"/>
    </row>
    <row r="63" spans="2:18">
      <c r="B63" s="27"/>
      <c r="C63" s="27"/>
      <c r="P63" s="11"/>
      <c r="Q63" s="11"/>
    </row>
    <row r="64" spans="2:18">
      <c r="B64" s="27"/>
      <c r="C64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5"/>
  <sheetViews>
    <sheetView workbookViewId="0" xr3:uid="{51F8DEE0-4D01-5F28-A812-FC0BD7CAC4A5}">
      <pane xSplit="2" ySplit="7" topLeftCell="C44" activePane="bottomRight" state="frozen"/>
      <selection pane="bottomRight" activeCell="C80" sqref="C80"/>
      <selection pane="bottomLeft" activeCell="A8" sqref="A8"/>
      <selection pane="topRight" activeCell="C1" sqref="C1"/>
    </sheetView>
  </sheetViews>
  <sheetFormatPr defaultColWidth="9.140625" defaultRowHeight="12.75"/>
  <cols>
    <col min="1" max="1" width="12.140625" style="14" customWidth="1"/>
    <col min="2" max="2" width="48.85546875" style="14" customWidth="1"/>
    <col min="3" max="3" width="16.28515625" style="14" customWidth="1"/>
    <col min="4" max="4" width="10" style="14" customWidth="1"/>
    <col min="5" max="5" width="12.85546875" style="14" bestFit="1" customWidth="1"/>
    <col min="6" max="8" width="10" style="14" customWidth="1"/>
    <col min="9" max="9" width="10.28515625" style="14" bestFit="1" customWidth="1"/>
    <col min="10" max="10" width="14.5703125" style="14" customWidth="1"/>
    <col min="11" max="13" width="8.7109375" style="14" customWidth="1"/>
    <col min="14" max="14" width="10.85546875" style="14" bestFit="1" customWidth="1"/>
    <col min="15" max="15" width="12.140625" style="14" bestFit="1" customWidth="1"/>
    <col min="16" max="16" width="10.28515625" style="14" customWidth="1"/>
    <col min="17" max="17" width="10.5703125" style="14" bestFit="1" customWidth="1"/>
    <col min="18" max="18" width="10.85546875" style="14" bestFit="1" customWidth="1"/>
    <col min="19" max="19" width="43.5703125" style="14" bestFit="1" customWidth="1"/>
    <col min="20" max="20" width="12.85546875" style="14" bestFit="1" customWidth="1"/>
    <col min="21" max="21" width="15.140625" style="14" customWidth="1"/>
    <col min="22" max="22" width="11.85546875" style="14" bestFit="1" customWidth="1"/>
    <col min="23" max="16384" width="9.140625" style="14"/>
  </cols>
  <sheetData>
    <row r="1" spans="1:15" s="1" customFormat="1" ht="12.75" customHeight="1">
      <c r="L1" s="13"/>
    </row>
    <row r="2" spans="1:15" s="1" customFormat="1" ht="18" customHeight="1">
      <c r="A2" s="44" t="s">
        <v>16</v>
      </c>
    </row>
    <row r="3" spans="1:15" s="1" customFormat="1" ht="15" customHeight="1">
      <c r="A3" s="45" t="s">
        <v>17</v>
      </c>
    </row>
    <row r="4" spans="1:15" s="1" customFormat="1" ht="15" customHeight="1">
      <c r="A4" s="45" t="s">
        <v>18</v>
      </c>
    </row>
    <row r="5" spans="1:15" s="1" customFormat="1" ht="12.75" customHeight="1">
      <c r="A5" s="45" t="s">
        <v>19</v>
      </c>
      <c r="C5" s="1" t="s">
        <v>19</v>
      </c>
    </row>
    <row r="6" spans="1:15" ht="12.75" customHeight="1">
      <c r="A6" s="14" t="s">
        <v>19</v>
      </c>
      <c r="B6" s="14" t="s">
        <v>19</v>
      </c>
      <c r="C6" s="65">
        <v>2017</v>
      </c>
      <c r="D6" s="65"/>
      <c r="E6" s="65" t="s">
        <v>3</v>
      </c>
    </row>
    <row r="7" spans="1:15" ht="12.75" customHeight="1">
      <c r="A7" s="46" t="s">
        <v>20</v>
      </c>
      <c r="B7" s="46" t="s">
        <v>21</v>
      </c>
      <c r="C7" s="46" t="s">
        <v>22</v>
      </c>
      <c r="E7" s="70" t="s">
        <v>63</v>
      </c>
      <c r="K7" s="39" t="s">
        <v>23</v>
      </c>
      <c r="L7" s="39" t="s">
        <v>24</v>
      </c>
      <c r="M7" s="39" t="s">
        <v>25</v>
      </c>
    </row>
    <row r="8" spans="1:15" ht="12.75" customHeight="1">
      <c r="A8" s="14" t="s">
        <v>26</v>
      </c>
      <c r="B8" s="14" t="s">
        <v>27</v>
      </c>
      <c r="C8" s="47">
        <v>59550701</v>
      </c>
      <c r="E8" s="48">
        <v>59550701</v>
      </c>
      <c r="J8" s="14" t="s">
        <v>28</v>
      </c>
      <c r="K8" s="49">
        <v>0.35</v>
      </c>
      <c r="L8" s="49">
        <v>0.21</v>
      </c>
      <c r="M8" s="49"/>
    </row>
    <row r="9" spans="1:15" ht="12.75" customHeight="1">
      <c r="A9" s="14" t="s">
        <v>29</v>
      </c>
      <c r="B9" s="14" t="s">
        <v>30</v>
      </c>
      <c r="C9" s="47">
        <v>1281689</v>
      </c>
      <c r="E9" s="48">
        <v>1281689</v>
      </c>
      <c r="J9" s="14" t="s">
        <v>31</v>
      </c>
      <c r="K9" s="49">
        <v>0.06</v>
      </c>
      <c r="L9" s="49">
        <v>0.06</v>
      </c>
      <c r="M9" s="49"/>
    </row>
    <row r="10" spans="1:15" ht="12.75" customHeight="1">
      <c r="A10" s="14" t="s">
        <v>32</v>
      </c>
      <c r="B10" s="14" t="s">
        <v>33</v>
      </c>
      <c r="C10" s="47">
        <v>5982974</v>
      </c>
      <c r="E10" s="48">
        <v>5955078</v>
      </c>
      <c r="J10" s="14" t="s">
        <v>34</v>
      </c>
      <c r="K10" s="50">
        <f>+K9*(1-K8)+K8</f>
        <v>0.38899999999999996</v>
      </c>
      <c r="L10" s="50">
        <f>+L9*(1-L8)+L8</f>
        <v>0.25739999999999996</v>
      </c>
      <c r="M10" s="50">
        <f>+L10-K10</f>
        <v>-0.13159999999999999</v>
      </c>
    </row>
    <row r="11" spans="1:15" ht="12.75" customHeight="1">
      <c r="A11" s="14" t="s">
        <v>35</v>
      </c>
      <c r="B11" s="14" t="s">
        <v>36</v>
      </c>
      <c r="C11" s="47">
        <v>-2065392</v>
      </c>
      <c r="E11" s="48">
        <v>-1774712</v>
      </c>
    </row>
    <row r="12" spans="1:15" ht="12.75" customHeight="1">
      <c r="A12" s="14" t="s">
        <v>37</v>
      </c>
      <c r="B12" s="14" t="s">
        <v>38</v>
      </c>
      <c r="C12" s="47">
        <v>1840974</v>
      </c>
      <c r="E12" s="48">
        <v>1840974</v>
      </c>
      <c r="L12" s="20"/>
      <c r="M12" s="20"/>
      <c r="N12" s="20"/>
      <c r="O12" s="20"/>
    </row>
    <row r="13" spans="1:15" ht="12.75" customHeight="1">
      <c r="A13" s="14" t="s">
        <v>39</v>
      </c>
      <c r="B13" s="14" t="s">
        <v>40</v>
      </c>
      <c r="C13" s="47">
        <v>-293494672</v>
      </c>
      <c r="E13" s="48">
        <v>-290611622</v>
      </c>
      <c r="L13" s="51"/>
      <c r="M13" s="51"/>
      <c r="N13" s="51"/>
      <c r="O13" s="51"/>
    </row>
    <row r="14" spans="1:15" ht="12.75" customHeight="1">
      <c r="A14" s="14" t="s">
        <v>41</v>
      </c>
      <c r="B14" s="14" t="s">
        <v>30</v>
      </c>
      <c r="C14" s="47">
        <v>0</v>
      </c>
      <c r="E14" s="48">
        <v>0</v>
      </c>
    </row>
    <row r="15" spans="1:15" ht="12.75" customHeight="1">
      <c r="A15" s="14" t="s">
        <v>42</v>
      </c>
      <c r="B15" s="14" t="s">
        <v>36</v>
      </c>
      <c r="C15" s="47">
        <v>0</v>
      </c>
      <c r="E15" s="48">
        <v>0</v>
      </c>
      <c r="L15" s="52"/>
    </row>
    <row r="16" spans="1:15" ht="12.75" customHeight="1">
      <c r="A16" s="14" t="s">
        <v>43</v>
      </c>
      <c r="B16" s="14" t="s">
        <v>44</v>
      </c>
      <c r="C16" s="47">
        <v>35336030</v>
      </c>
      <c r="E16" s="48">
        <v>-8861649</v>
      </c>
    </row>
    <row r="17" spans="1:18" ht="12.75" customHeight="1">
      <c r="A17" s="14" t="s">
        <v>45</v>
      </c>
      <c r="B17" s="14" t="s">
        <v>45</v>
      </c>
      <c r="C17" s="47">
        <v>354390</v>
      </c>
      <c r="E17" s="48">
        <v>838634</v>
      </c>
    </row>
    <row r="18" spans="1:18" ht="12.75" customHeight="1">
      <c r="A18" s="14" t="s">
        <v>19</v>
      </c>
      <c r="B18" s="14" t="s">
        <v>19</v>
      </c>
      <c r="C18" s="14" t="s">
        <v>19</v>
      </c>
    </row>
    <row r="19" spans="1:18" ht="12.75" customHeight="1" thickBot="1">
      <c r="A19" s="53" t="s">
        <v>13</v>
      </c>
      <c r="B19" s="53" t="s">
        <v>19</v>
      </c>
      <c r="C19" s="54">
        <f>SUM(C8:C18)</f>
        <v>-191213306</v>
      </c>
      <c r="D19" s="16"/>
      <c r="E19" s="66">
        <f>SUM(E8:E18)</f>
        <v>-231780907</v>
      </c>
      <c r="F19" s="16"/>
      <c r="G19" s="16"/>
      <c r="H19" s="16"/>
    </row>
    <row r="20" spans="1:18" ht="13.5" thickTop="1">
      <c r="E20" s="67"/>
    </row>
    <row r="21" spans="1:18">
      <c r="D21" s="20"/>
      <c r="E21" s="20"/>
      <c r="F21" s="20"/>
      <c r="G21" s="20"/>
      <c r="H21" s="20"/>
      <c r="I21" s="20"/>
      <c r="J21" s="20"/>
    </row>
    <row r="22" spans="1:18">
      <c r="B22" s="27" t="s">
        <v>46</v>
      </c>
      <c r="C22" s="55">
        <f>+C13+C8</f>
        <v>-233943971</v>
      </c>
      <c r="D22" s="51"/>
      <c r="E22" s="55">
        <f>+E13+E8</f>
        <v>-231060921</v>
      </c>
      <c r="F22" s="51"/>
      <c r="G22" s="51"/>
      <c r="H22" s="51"/>
      <c r="I22" s="20"/>
      <c r="J22" s="20"/>
      <c r="R22" s="7"/>
    </row>
    <row r="23" spans="1:18">
      <c r="B23" s="27" t="s">
        <v>47</v>
      </c>
      <c r="C23" s="56">
        <f>+M10</f>
        <v>-0.13159999999999999</v>
      </c>
      <c r="D23" s="57"/>
      <c r="E23" s="56">
        <f>+M10</f>
        <v>-0.13159999999999999</v>
      </c>
      <c r="F23" s="57"/>
      <c r="G23" s="57"/>
      <c r="H23" s="57"/>
      <c r="I23" s="20"/>
      <c r="J23" s="20"/>
    </row>
    <row r="24" spans="1:18">
      <c r="B24" s="27" t="s">
        <v>48</v>
      </c>
      <c r="C24" s="55">
        <f>+C22*C23</f>
        <v>30787026.5836</v>
      </c>
      <c r="D24" s="58"/>
      <c r="E24" s="55">
        <f>+E22*E23</f>
        <v>30407617.203600001</v>
      </c>
      <c r="F24" s="58"/>
      <c r="G24" s="58"/>
      <c r="H24" s="58"/>
      <c r="I24" s="20"/>
      <c r="J24" s="20"/>
      <c r="N24" s="7"/>
      <c r="P24" s="17"/>
    </row>
    <row r="25" spans="1:18">
      <c r="B25" s="27"/>
      <c r="C25" s="59"/>
      <c r="D25" s="51"/>
      <c r="E25" s="51"/>
      <c r="F25" s="51"/>
      <c r="G25" s="51"/>
      <c r="H25" s="51"/>
      <c r="I25" s="20"/>
      <c r="J25" s="20"/>
    </row>
    <row r="26" spans="1:18">
      <c r="B26" s="27"/>
      <c r="C26" s="27"/>
      <c r="D26" s="20"/>
      <c r="E26" s="20"/>
      <c r="F26" s="20"/>
      <c r="G26" s="20"/>
      <c r="H26" s="20"/>
      <c r="I26" s="20"/>
      <c r="J26" s="20"/>
    </row>
    <row r="27" spans="1:18">
      <c r="B27" s="27" t="s">
        <v>49</v>
      </c>
      <c r="C27" s="59">
        <f>+C10</f>
        <v>5982974</v>
      </c>
      <c r="D27" s="51"/>
      <c r="E27" s="59">
        <v>5548947</v>
      </c>
      <c r="F27" s="51" t="s">
        <v>64</v>
      </c>
      <c r="G27" s="51"/>
      <c r="H27" s="51"/>
      <c r="I27" s="20"/>
      <c r="J27" s="20"/>
    </row>
    <row r="28" spans="1:18">
      <c r="B28" s="27" t="s">
        <v>50</v>
      </c>
      <c r="C28" s="31">
        <f>+L8-K8</f>
        <v>-0.13999999999999999</v>
      </c>
      <c r="D28" s="22"/>
      <c r="E28" s="31">
        <f>+L8-K8</f>
        <v>-0.13999999999999999</v>
      </c>
      <c r="F28" s="22"/>
      <c r="G28" s="24"/>
      <c r="H28" s="22"/>
      <c r="I28" s="20"/>
      <c r="J28" s="20"/>
    </row>
    <row r="29" spans="1:18">
      <c r="B29" s="27" t="s">
        <v>51</v>
      </c>
      <c r="C29" s="55">
        <f>+C27*C28</f>
        <v>-837616.35999999987</v>
      </c>
      <c r="D29" s="58"/>
      <c r="E29" s="55">
        <f>+E27*E28</f>
        <v>-776852.58</v>
      </c>
      <c r="F29" s="58"/>
      <c r="G29" s="58"/>
      <c r="H29" s="58"/>
      <c r="I29" s="20"/>
      <c r="J29" s="20"/>
    </row>
    <row r="30" spans="1:18">
      <c r="B30" s="27"/>
      <c r="C30" s="27"/>
      <c r="D30" s="20"/>
      <c r="E30" s="20"/>
      <c r="F30" s="20"/>
      <c r="G30" s="20"/>
      <c r="H30" s="20"/>
      <c r="I30" s="20"/>
      <c r="J30" s="20"/>
    </row>
    <row r="31" spans="1:18">
      <c r="B31" s="27"/>
      <c r="C31" s="59"/>
      <c r="D31" s="51"/>
      <c r="E31" s="51"/>
      <c r="F31" s="51"/>
      <c r="G31" s="51"/>
      <c r="H31" s="51"/>
      <c r="I31" s="20"/>
      <c r="J31" s="20"/>
    </row>
    <row r="32" spans="1:18">
      <c r="B32" s="27" t="s">
        <v>52</v>
      </c>
      <c r="C32" s="59">
        <v>-3212456</v>
      </c>
      <c r="D32" s="51"/>
      <c r="E32" s="59">
        <v>-3363786.9462000001</v>
      </c>
      <c r="F32" s="51"/>
      <c r="G32" s="51"/>
      <c r="H32" s="51"/>
      <c r="I32" s="20"/>
      <c r="J32" s="20"/>
    </row>
    <row r="33" spans="2:10">
      <c r="B33" s="27" t="s">
        <v>53</v>
      </c>
      <c r="C33" s="56">
        <f>+L8-K8</f>
        <v>-0.13999999999999999</v>
      </c>
      <c r="D33" s="57"/>
      <c r="E33" s="56">
        <f>+E28</f>
        <v>-0.13999999999999999</v>
      </c>
      <c r="F33" s="57"/>
      <c r="G33" s="57"/>
      <c r="H33" s="57"/>
      <c r="I33" s="20"/>
      <c r="J33" s="20"/>
    </row>
    <row r="34" spans="2:10">
      <c r="B34" s="27" t="s">
        <v>54</v>
      </c>
      <c r="C34" s="55">
        <f>+C32*C33</f>
        <v>449743.83999999997</v>
      </c>
      <c r="D34" s="58"/>
      <c r="E34" s="55">
        <f>+E32*E33</f>
        <v>470930.17246799998</v>
      </c>
      <c r="F34" s="58"/>
      <c r="G34" s="58"/>
      <c r="H34" s="58"/>
      <c r="I34" s="20"/>
      <c r="J34" s="20"/>
    </row>
    <row r="35" spans="2:10">
      <c r="B35" s="27"/>
      <c r="C35" s="59"/>
      <c r="D35" s="51"/>
      <c r="E35" s="59"/>
      <c r="F35" s="51"/>
      <c r="G35" s="51"/>
      <c r="H35" s="51"/>
      <c r="I35" s="20"/>
      <c r="J35" s="20"/>
    </row>
    <row r="36" spans="2:10">
      <c r="B36" s="27"/>
      <c r="C36" s="59"/>
      <c r="D36" s="51"/>
      <c r="E36" s="59"/>
      <c r="F36" s="51"/>
      <c r="G36" s="51"/>
      <c r="H36" s="51"/>
      <c r="I36" s="20"/>
      <c r="J36" s="20"/>
    </row>
    <row r="37" spans="2:10">
      <c r="B37" s="27" t="s">
        <v>13</v>
      </c>
      <c r="C37" s="55">
        <f>+C24+C34+C29</f>
        <v>30399154.0636</v>
      </c>
      <c r="D37" s="51"/>
      <c r="E37" s="55">
        <f>+E24+E34+E29</f>
        <v>30101694.796068002</v>
      </c>
      <c r="F37" s="51"/>
      <c r="G37" s="51"/>
      <c r="H37" s="51"/>
      <c r="I37" s="24"/>
      <c r="J37" s="24"/>
    </row>
    <row r="38" spans="2:10">
      <c r="B38" s="27" t="s">
        <v>55</v>
      </c>
      <c r="C38" s="59">
        <v>-235493</v>
      </c>
      <c r="D38" s="51"/>
      <c r="E38" s="59">
        <v>-26572</v>
      </c>
      <c r="F38" s="51"/>
      <c r="G38" s="51"/>
      <c r="H38" s="51"/>
      <c r="I38" s="20"/>
      <c r="J38" s="20"/>
    </row>
    <row r="39" spans="2:10">
      <c r="B39" s="25" t="s">
        <v>56</v>
      </c>
      <c r="C39" s="60">
        <f>+C37+C38</f>
        <v>30163661.0636</v>
      </c>
      <c r="D39" s="51"/>
      <c r="E39" s="60">
        <f>+E37+E38</f>
        <v>30075122.796068002</v>
      </c>
      <c r="F39" s="51"/>
      <c r="G39" s="51"/>
      <c r="H39" s="51"/>
      <c r="I39" s="20"/>
      <c r="J39" s="20"/>
    </row>
    <row r="40" spans="2:10">
      <c r="B40" s="27"/>
      <c r="C40" s="59"/>
      <c r="D40" s="51"/>
      <c r="E40" s="59"/>
      <c r="F40" s="51"/>
      <c r="G40" s="51"/>
      <c r="H40" s="51"/>
      <c r="I40" s="20"/>
      <c r="J40" s="20"/>
    </row>
    <row r="41" spans="2:10">
      <c r="B41" s="27"/>
      <c r="C41" s="59"/>
      <c r="D41" s="51"/>
      <c r="E41" s="59"/>
      <c r="F41" s="51"/>
      <c r="G41" s="51"/>
      <c r="H41" s="51"/>
      <c r="I41" s="20"/>
      <c r="J41" s="20"/>
    </row>
    <row r="42" spans="2:10">
      <c r="B42" s="27"/>
      <c r="C42" s="61"/>
      <c r="D42" s="51"/>
      <c r="E42" s="61"/>
      <c r="F42" s="51"/>
      <c r="G42" s="51"/>
      <c r="H42" s="51"/>
      <c r="I42" s="20"/>
      <c r="J42" s="20"/>
    </row>
    <row r="43" spans="2:10">
      <c r="B43" s="27" t="s">
        <v>57</v>
      </c>
      <c r="C43" s="61">
        <f>+C19-C22-C27</f>
        <v>36747691</v>
      </c>
      <c r="D43" s="51"/>
      <c r="E43" s="61">
        <v>-6577592</v>
      </c>
      <c r="F43" s="51"/>
      <c r="G43" s="51"/>
      <c r="H43" s="51"/>
      <c r="I43" s="20"/>
      <c r="J43" s="20"/>
    </row>
    <row r="44" spans="2:10">
      <c r="B44" s="27" t="s">
        <v>58</v>
      </c>
      <c r="C44" s="62">
        <v>-44003167</v>
      </c>
      <c r="D44" s="63"/>
      <c r="E44" s="62"/>
      <c r="F44" s="63"/>
      <c r="G44" s="63"/>
      <c r="H44" s="63"/>
      <c r="I44" s="20"/>
      <c r="J44" s="20"/>
    </row>
    <row r="45" spans="2:10">
      <c r="B45" s="27"/>
      <c r="C45" s="55">
        <f>+C43+C44</f>
        <v>-7255476</v>
      </c>
      <c r="D45" s="51"/>
      <c r="E45" s="55">
        <f>+E43+E44</f>
        <v>-6577592</v>
      </c>
      <c r="F45" s="51"/>
      <c r="G45" s="51"/>
      <c r="H45" s="51"/>
      <c r="I45" s="20"/>
      <c r="J45" s="20"/>
    </row>
    <row r="46" spans="2:10">
      <c r="B46" s="27" t="s">
        <v>47</v>
      </c>
      <c r="C46" s="56">
        <f>+C23</f>
        <v>-0.13159999999999999</v>
      </c>
      <c r="D46" s="57"/>
      <c r="E46" s="56">
        <f>+E23</f>
        <v>-0.13159999999999999</v>
      </c>
      <c r="F46" s="57"/>
      <c r="G46" s="57"/>
      <c r="H46" s="57"/>
      <c r="I46" s="20"/>
      <c r="J46" s="20"/>
    </row>
    <row r="47" spans="2:10">
      <c r="B47" s="27" t="s">
        <v>59</v>
      </c>
      <c r="C47" s="55">
        <f>+C45*C46</f>
        <v>954820.64159999997</v>
      </c>
      <c r="D47" s="58"/>
      <c r="E47" s="55">
        <f>+E45*E46</f>
        <v>865611.10719999997</v>
      </c>
      <c r="F47" s="58"/>
      <c r="G47" s="58"/>
      <c r="H47" s="58"/>
      <c r="I47" s="24"/>
      <c r="J47" s="20"/>
    </row>
    <row r="48" spans="2:10">
      <c r="B48" s="27"/>
      <c r="C48" s="59"/>
      <c r="D48" s="51"/>
      <c r="E48" s="59"/>
      <c r="F48" s="51"/>
      <c r="G48" s="51"/>
      <c r="H48" s="51"/>
      <c r="I48" s="20"/>
      <c r="J48" s="20"/>
    </row>
    <row r="49" spans="2:22">
      <c r="B49" s="27"/>
      <c r="C49" s="27"/>
      <c r="D49" s="20"/>
      <c r="E49" s="27"/>
      <c r="F49" s="20"/>
      <c r="G49" s="20"/>
      <c r="H49" s="20"/>
      <c r="I49" s="20"/>
      <c r="J49" s="20"/>
      <c r="S49" s="8"/>
      <c r="T49" s="52"/>
      <c r="U49" s="52"/>
    </row>
    <row r="50" spans="2:22">
      <c r="B50" s="27" t="s">
        <v>65</v>
      </c>
      <c r="C50" s="59">
        <v>-377945</v>
      </c>
      <c r="D50" s="51"/>
      <c r="E50" s="59">
        <v>344048.58159999998</v>
      </c>
      <c r="F50" s="51"/>
      <c r="G50" s="51"/>
      <c r="H50" s="51"/>
      <c r="I50" s="20"/>
      <c r="J50" s="20"/>
      <c r="S50" s="8"/>
      <c r="T50" s="64"/>
      <c r="U50" s="52"/>
    </row>
    <row r="51" spans="2:22">
      <c r="B51" s="27" t="s">
        <v>53</v>
      </c>
      <c r="C51" s="31">
        <f>+C33</f>
        <v>-0.13999999999999999</v>
      </c>
      <c r="D51" s="22"/>
      <c r="E51" s="31">
        <f>+E28</f>
        <v>-0.13999999999999999</v>
      </c>
      <c r="F51" s="22"/>
      <c r="G51" s="22"/>
      <c r="H51" s="22"/>
      <c r="I51" s="20"/>
      <c r="J51" s="20"/>
      <c r="S51" s="8"/>
      <c r="T51" s="52"/>
      <c r="U51" s="52"/>
    </row>
    <row r="52" spans="2:22">
      <c r="B52" s="27" t="s">
        <v>54</v>
      </c>
      <c r="C52" s="55">
        <f>+C50*C51</f>
        <v>52912.299999999996</v>
      </c>
      <c r="D52" s="58"/>
      <c r="E52" s="55">
        <f>+E50*E51</f>
        <v>-48166.80142399999</v>
      </c>
      <c r="F52" s="58"/>
      <c r="G52" s="58"/>
      <c r="H52" s="58"/>
      <c r="I52" s="20"/>
      <c r="J52" s="20"/>
      <c r="S52" s="8"/>
      <c r="T52" s="10"/>
      <c r="U52" s="10"/>
    </row>
    <row r="53" spans="2:22">
      <c r="B53" s="27"/>
      <c r="C53" s="27"/>
      <c r="D53" s="20"/>
      <c r="E53" s="27"/>
      <c r="F53" s="20"/>
      <c r="G53" s="20"/>
      <c r="H53" s="20"/>
      <c r="I53" s="20"/>
      <c r="J53" s="20"/>
      <c r="T53" s="52"/>
      <c r="U53" s="52"/>
      <c r="V53" s="52"/>
    </row>
    <row r="54" spans="2:22">
      <c r="B54" s="27"/>
      <c r="C54" s="27"/>
      <c r="D54" s="20"/>
      <c r="E54" s="27"/>
      <c r="F54" s="20"/>
      <c r="G54" s="20"/>
      <c r="H54" s="20"/>
      <c r="I54" s="20"/>
      <c r="J54" s="20"/>
    </row>
    <row r="55" spans="2:22">
      <c r="B55" s="27" t="s">
        <v>13</v>
      </c>
      <c r="C55" s="35">
        <f>+C47+C52</f>
        <v>1007732.9416</v>
      </c>
      <c r="D55" s="24"/>
      <c r="E55" s="35">
        <f>+E47+E52</f>
        <v>817444.30577600002</v>
      </c>
      <c r="F55" s="24"/>
      <c r="G55" s="24"/>
      <c r="H55" s="24"/>
      <c r="I55" s="24"/>
      <c r="J55" s="24"/>
    </row>
    <row r="56" spans="2:22">
      <c r="B56" s="27" t="s">
        <v>55</v>
      </c>
      <c r="C56" s="59">
        <f>1610418-1233973</f>
        <v>376445</v>
      </c>
      <c r="D56" s="20"/>
      <c r="E56" s="59">
        <v>141873</v>
      </c>
      <c r="F56" s="20"/>
      <c r="G56" s="20"/>
      <c r="H56" s="20"/>
      <c r="I56" s="20"/>
      <c r="J56" s="20"/>
    </row>
    <row r="57" spans="2:22">
      <c r="B57" s="27" t="s">
        <v>66</v>
      </c>
      <c r="C57" s="59"/>
      <c r="D57" s="20"/>
      <c r="E57" s="59">
        <v>26860</v>
      </c>
      <c r="F57" s="20"/>
      <c r="G57" s="20"/>
      <c r="H57" s="20"/>
      <c r="I57" s="20"/>
      <c r="J57" s="20"/>
    </row>
    <row r="58" spans="2:22">
      <c r="B58" s="25" t="s">
        <v>61</v>
      </c>
      <c r="C58" s="60">
        <f>+C55+C56</f>
        <v>1384177.9416</v>
      </c>
      <c r="D58" s="24"/>
      <c r="E58" s="60">
        <f>+E55+E56+E57</f>
        <v>986177.30577600002</v>
      </c>
      <c r="F58" s="24"/>
      <c r="G58" s="24"/>
      <c r="H58" s="24"/>
      <c r="I58" s="20"/>
      <c r="J58" s="20"/>
    </row>
    <row r="59" spans="2:22">
      <c r="B59" s="27"/>
      <c r="C59" s="34"/>
      <c r="D59" s="24"/>
      <c r="E59" s="34"/>
      <c r="F59" s="24"/>
      <c r="G59" s="24"/>
      <c r="H59" s="24"/>
      <c r="I59" s="20"/>
      <c r="J59" s="20"/>
      <c r="S59" s="8"/>
      <c r="T59" s="49"/>
      <c r="U59" s="49"/>
    </row>
    <row r="60" spans="2:22">
      <c r="B60" s="27"/>
      <c r="C60" s="27"/>
      <c r="D60" s="20"/>
      <c r="E60" s="27"/>
      <c r="F60" s="20"/>
      <c r="G60" s="20"/>
      <c r="H60" s="20"/>
      <c r="I60" s="20"/>
      <c r="J60" s="20"/>
      <c r="S60" s="8"/>
      <c r="T60" s="49"/>
      <c r="U60" s="49"/>
    </row>
    <row r="61" spans="2:22">
      <c r="B61" s="36" t="s">
        <v>62</v>
      </c>
      <c r="C61" s="37">
        <f>+C58+C39</f>
        <v>31547839.005199999</v>
      </c>
      <c r="D61" s="24"/>
      <c r="E61" s="37">
        <f>+E58+E39</f>
        <v>31061300.101844002</v>
      </c>
      <c r="F61" s="24"/>
      <c r="G61" s="24"/>
      <c r="H61" s="24"/>
      <c r="I61" s="24"/>
      <c r="J61" s="20"/>
      <c r="S61" s="8"/>
      <c r="T61" s="49"/>
      <c r="U61" s="49"/>
    </row>
    <row r="62" spans="2:22">
      <c r="B62" s="27"/>
      <c r="C62" s="34"/>
      <c r="D62" s="20"/>
      <c r="E62" s="34"/>
      <c r="F62" s="20"/>
      <c r="G62" s="20"/>
      <c r="H62" s="20"/>
      <c r="I62" s="20"/>
      <c r="J62" s="20"/>
      <c r="T62" s="49"/>
      <c r="U62" s="49"/>
    </row>
    <row r="63" spans="2:22">
      <c r="B63" s="27"/>
      <c r="C63" s="27"/>
      <c r="D63" s="20"/>
      <c r="E63" s="27"/>
      <c r="F63" s="20"/>
      <c r="G63" s="20"/>
      <c r="H63" s="20"/>
      <c r="I63" s="20"/>
      <c r="J63" s="20"/>
      <c r="S63" s="8"/>
      <c r="T63" s="49"/>
      <c r="U63" s="49"/>
      <c r="V63" s="12"/>
    </row>
    <row r="64" spans="2:22">
      <c r="B64" s="27"/>
      <c r="C64" s="27"/>
      <c r="E64" s="34"/>
      <c r="T64" s="49"/>
      <c r="U64" s="49"/>
    </row>
    <row r="65" spans="2:5">
      <c r="B65" s="27"/>
      <c r="C65" s="27"/>
      <c r="E65" s="2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ty xmlns="00c1cf47-8665-4c73-8994-ff3a5e26da0f">Public Service Commission</Party>
    <Internal_x0020_Due_x0020_Date xmlns="00c1cf47-8665-4c73-8994-ff3a5e26da0f" xsi:nil="true"/>
    <Document_x0020_Type xmlns="00c1cf47-8665-4c73-8994-ff3a5e26da0f">Discovery</Document_x0020_Type>
    <Responsible_x0020_Witness xmlns="00c1cf47-8665-4c73-8994-ff3a5e26da0f" xsi:nil="true"/>
    <Preparer xmlns="00c1cf47-8665-4c73-8994-ff3a5e26da0f" xsi:nil="true"/>
    <Docket_x0020_Number xmlns="00c1cf47-8665-4c73-8994-ff3a5e26da0f">2018-00358-GRC</Docket_x0020_Number>
    <Final_x0020_Due_x0020_Date xmlns="00c1cf47-8665-4c73-8994-ff3a5e26da0f" xsi:nil="true"/>
    <_ip_UnifiedCompliancePolicyUIAction xmlns="http://schemas.microsoft.com/sharepoint/v3" xsi:nil="true"/>
    <_ip_UnifiedCompliancePolicyProperties xmlns="http://schemas.microsoft.com/sharepoint/v3" xsi:nil="true"/>
    <Series xmlns="3527BF6F-27A6-47D3-AAFB-DBF13EBA6BBE" xsi:nil="true"/>
  </documentManagement>
</p:properties>
</file>

<file path=customXml/itemProps1.xml><?xml version="1.0" encoding="utf-8"?>
<ds:datastoreItem xmlns:ds="http://schemas.openxmlformats.org/officeDocument/2006/customXml" ds:itemID="{07C908B0-107D-47F4-A0A7-C638ABE685C3}"/>
</file>

<file path=customXml/itemProps2.xml><?xml version="1.0" encoding="utf-8"?>
<ds:datastoreItem xmlns:ds="http://schemas.openxmlformats.org/officeDocument/2006/customXml" ds:itemID="{542F8707-1E47-4E69-A786-88C6C3B666E9}"/>
</file>

<file path=customXml/itemProps3.xml><?xml version="1.0" encoding="utf-8"?>
<ds:datastoreItem xmlns:ds="http://schemas.openxmlformats.org/officeDocument/2006/customXml" ds:itemID="{DFB7EA89-9ED3-4C3B-8B3D-D6216D93A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 Bernhardt</dc:creator>
  <cp:keywords/>
  <dc:description/>
  <cp:lastModifiedBy>l.ingram@skofirm.com</cp:lastModifiedBy>
  <cp:revision/>
  <dcterms:created xsi:type="dcterms:W3CDTF">2018-04-12T22:18:52Z</dcterms:created>
  <dcterms:modified xsi:type="dcterms:W3CDTF">2019-02-28T21:52:42Z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  <property fmtid="{D5CDD505-2E9C-101B-9397-08002B2CF9AE}" pid="3" name="SV_QUERY_LIST_4F35BF76-6C0D-4D9B-82B2-816C12CF3733">
    <vt:lpwstr>empty_477D106A-C0D6-4607-AEBD-E2C9D60EA279</vt:lpwstr>
  </property>
</Properties>
</file>